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chartsheets/sheet1.xml" ContentType="application/vnd.openxmlformats-officedocument.spreadsheetml.chart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2.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3.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4.xml" ContentType="application/vnd.openxmlformats-officedocument.drawingml.chartshapes+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5.xml" ContentType="application/vnd.openxmlformats-officedocument.drawingml.chartshapes+xml"/>
  <Override PartName="/xl/drawings/drawing6.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7.xml" ContentType="application/vnd.openxmlformats-officedocument.drawingml.chartshapes+xml"/>
  <Override PartName="/xl/drawings/drawing8.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9.xml" ContentType="application/vnd.openxmlformats-officedocument.drawingml.chartshapes+xml"/>
  <Override PartName="/xl/drawings/drawing10.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11.xml" ContentType="application/vnd.openxmlformats-officedocument.drawing+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12.xml" ContentType="application/vnd.openxmlformats-officedocument.drawing+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13.xml" ContentType="application/vnd.openxmlformats-officedocument.drawing+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14.xml" ContentType="application/vnd.openxmlformats-officedocument.drawing+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defaultThemeVersion="166925"/>
  <mc:AlternateContent xmlns:mc="http://schemas.openxmlformats.org/markup-compatibility/2006">
    <mc:Choice Requires="x15">
      <x15ac:absPath xmlns:x15ac="http://schemas.microsoft.com/office/spreadsheetml/2010/11/ac" url="https://metcmn-my.sharepoint.com/personal/steve_balogh_metc_state_mn_us/Documents/DATA/XLS/1-SARS-CoV-2/UMGC Raw Data/"/>
    </mc:Choice>
  </mc:AlternateContent>
  <xr:revisionPtr revIDLastSave="0" documentId="8_{CC86C7E0-B733-4C4D-8D65-510E24D88D24}" xr6:coauthVersionLast="47" xr6:coauthVersionMax="47" xr10:uidLastSave="{00000000-0000-0000-0000-000000000000}"/>
  <bookViews>
    <workbookView xWindow="-110" yWindow="-110" windowWidth="19420" windowHeight="10420" activeTab="3" xr2:uid="{834EB7A4-0A4F-484E-A7C9-68E03A434AE2}"/>
  </bookViews>
  <sheets>
    <sheet name="data" sheetId="3" r:id="rId1"/>
    <sheet name="data change log" sheetId="7" r:id="rId2"/>
    <sheet name="time trend" sheetId="11" r:id="rId3"/>
    <sheet name="time trend PZ" sheetId="17" r:id="rId4"/>
    <sheet name="replicates" sheetId="20" r:id="rId5"/>
    <sheet name="ZM viral recovery" sheetId="19" r:id="rId6"/>
    <sheet name="filtered" sheetId="18" r:id="rId7"/>
    <sheet name="RNA quality" sheetId="14" r:id="rId8"/>
    <sheet name="N2vN1" sheetId="12" r:id="rId9"/>
    <sheet name="QA-ssRNA" sheetId="4" r:id="rId10"/>
    <sheet name="Chart1" sheetId="6" r:id="rId11"/>
    <sheet name="ND vs RG" sheetId="8" r:id="rId12"/>
    <sheet name="flow-TSS" sheetId="15" r:id="rId13"/>
    <sheet name="dilution" sheetId="16" r:id="rId14"/>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T492" i="17" l="1"/>
  <c r="BS492" i="17"/>
  <c r="BR492" i="17"/>
  <c r="BP492" i="17"/>
  <c r="BO492" i="17"/>
  <c r="BQ492" i="17" s="1"/>
  <c r="BN492" i="17"/>
  <c r="BM492" i="17"/>
  <c r="BL492" i="17"/>
  <c r="BK492" i="17"/>
  <c r="BC492" i="17"/>
  <c r="BG492" i="17" s="1"/>
  <c r="AY492" i="17"/>
  <c r="AX492" i="17"/>
  <c r="AW492" i="17"/>
  <c r="AV492" i="17"/>
  <c r="BT491" i="17"/>
  <c r="BS491" i="17"/>
  <c r="BR491" i="17"/>
  <c r="BP491" i="17"/>
  <c r="BO491" i="17"/>
  <c r="BQ491" i="17" s="1"/>
  <c r="BV491" i="17" s="1"/>
  <c r="BN491" i="17"/>
  <c r="BM491" i="17"/>
  <c r="BL491" i="17"/>
  <c r="BK491" i="17"/>
  <c r="BE491" i="17"/>
  <c r="BF491" i="17" s="1"/>
  <c r="BD491" i="17"/>
  <c r="BC491" i="17"/>
  <c r="BG491" i="17" s="1"/>
  <c r="BA491" i="17"/>
  <c r="BB491" i="17" s="1"/>
  <c r="AZ491" i="17"/>
  <c r="BH491" i="17" s="1"/>
  <c r="AY491" i="17"/>
  <c r="AX491" i="17"/>
  <c r="AW491" i="17"/>
  <c r="AV491" i="17"/>
  <c r="BT490" i="17"/>
  <c r="BS490" i="17"/>
  <c r="BR490" i="17"/>
  <c r="BP490" i="17"/>
  <c r="BO490" i="17"/>
  <c r="BQ490" i="17" s="1"/>
  <c r="BV490" i="17" s="1"/>
  <c r="BN490" i="17"/>
  <c r="BM490" i="17"/>
  <c r="BL490" i="17"/>
  <c r="BK490" i="17"/>
  <c r="BG490" i="17"/>
  <c r="BC490" i="17"/>
  <c r="AY490" i="17"/>
  <c r="AX490" i="17"/>
  <c r="AW490" i="17"/>
  <c r="AV490" i="17"/>
  <c r="BT489" i="17"/>
  <c r="BS489" i="17"/>
  <c r="BR489" i="17"/>
  <c r="BP489" i="17"/>
  <c r="BO489" i="17"/>
  <c r="BQ489" i="17" s="1"/>
  <c r="BV489" i="17" s="1"/>
  <c r="BN489" i="17"/>
  <c r="BM489" i="17"/>
  <c r="BL489" i="17"/>
  <c r="BK489" i="17"/>
  <c r="BG489" i="17"/>
  <c r="BE489" i="17"/>
  <c r="BF489" i="17" s="1"/>
  <c r="BD489" i="17"/>
  <c r="BC489" i="17"/>
  <c r="BA489" i="17"/>
  <c r="BB489" i="17" s="1"/>
  <c r="AZ489" i="17"/>
  <c r="BH489" i="17" s="1"/>
  <c r="AY489" i="17"/>
  <c r="AX489" i="17"/>
  <c r="AW489" i="17"/>
  <c r="AV489" i="17"/>
  <c r="BT488" i="17"/>
  <c r="BV488" i="17" s="1"/>
  <c r="BS488" i="17"/>
  <c r="BR488" i="17"/>
  <c r="BP488" i="17"/>
  <c r="BO488" i="17"/>
  <c r="BQ488" i="17" s="1"/>
  <c r="BN488" i="17"/>
  <c r="BM488" i="17"/>
  <c r="BL488" i="17"/>
  <c r="BK488" i="17"/>
  <c r="BC488" i="17"/>
  <c r="BG488" i="17" s="1"/>
  <c r="AY488" i="17"/>
  <c r="AX488" i="17"/>
  <c r="AW488" i="17"/>
  <c r="AV488" i="17"/>
  <c r="BT487" i="17"/>
  <c r="BS487" i="17"/>
  <c r="BR487" i="17"/>
  <c r="BP487" i="17"/>
  <c r="BO487" i="17"/>
  <c r="BQ487" i="17" s="1"/>
  <c r="BV487" i="17" s="1"/>
  <c r="BN487" i="17"/>
  <c r="BM487" i="17"/>
  <c r="BL487" i="17"/>
  <c r="BK487" i="17"/>
  <c r="BE487" i="17"/>
  <c r="BF487" i="17" s="1"/>
  <c r="BD487" i="17"/>
  <c r="BC487" i="17"/>
  <c r="BG487" i="17" s="1"/>
  <c r="BA487" i="17"/>
  <c r="BB487" i="17" s="1"/>
  <c r="AZ487" i="17"/>
  <c r="BH487" i="17" s="1"/>
  <c r="AY487" i="17"/>
  <c r="AX487" i="17"/>
  <c r="AW487" i="17"/>
  <c r="AV487" i="17"/>
  <c r="BT486" i="17"/>
  <c r="BS486" i="17"/>
  <c r="BR486" i="17"/>
  <c r="BP486" i="17"/>
  <c r="BO486" i="17"/>
  <c r="BQ486" i="17" s="1"/>
  <c r="BV486" i="17" s="1"/>
  <c r="BN486" i="17"/>
  <c r="BM486" i="17"/>
  <c r="BL486" i="17"/>
  <c r="BK486" i="17"/>
  <c r="BG486" i="17"/>
  <c r="BC486" i="17"/>
  <c r="AY486" i="17"/>
  <c r="AX486" i="17"/>
  <c r="AW486" i="17"/>
  <c r="AV486" i="17"/>
  <c r="BV485" i="17"/>
  <c r="BT485" i="17"/>
  <c r="BS485" i="17"/>
  <c r="BR485" i="17"/>
  <c r="BQ485" i="17"/>
  <c r="BP485" i="17"/>
  <c r="BO485" i="17"/>
  <c r="BN485" i="17"/>
  <c r="BM485" i="17"/>
  <c r="BL485" i="17"/>
  <c r="BK485" i="17"/>
  <c r="BG485" i="17"/>
  <c r="BE485" i="17"/>
  <c r="BF485" i="17" s="1"/>
  <c r="BD485" i="17"/>
  <c r="BC485" i="17"/>
  <c r="BA485" i="17"/>
  <c r="BB485" i="17" s="1"/>
  <c r="AZ485" i="17"/>
  <c r="BH485" i="17" s="1"/>
  <c r="AY485" i="17"/>
  <c r="AX485" i="17"/>
  <c r="AW485" i="17"/>
  <c r="AV485" i="17"/>
  <c r="BT484" i="17"/>
  <c r="BS484" i="17"/>
  <c r="BR484" i="17"/>
  <c r="BP484" i="17"/>
  <c r="BO484" i="17"/>
  <c r="BQ484" i="17" s="1"/>
  <c r="BN484" i="17"/>
  <c r="BM484" i="17"/>
  <c r="BL484" i="17"/>
  <c r="BK484" i="17"/>
  <c r="BG484" i="17"/>
  <c r="BC484" i="17"/>
  <c r="AY484" i="17"/>
  <c r="AX484" i="17"/>
  <c r="AW484" i="17"/>
  <c r="AV484" i="17"/>
  <c r="BT483" i="17"/>
  <c r="BS483" i="17"/>
  <c r="BR483" i="17"/>
  <c r="BP483" i="17"/>
  <c r="BO483" i="17"/>
  <c r="BQ483" i="17" s="1"/>
  <c r="BV483" i="17" s="1"/>
  <c r="BN483" i="17"/>
  <c r="BM483" i="17"/>
  <c r="BL483" i="17"/>
  <c r="BK483" i="17"/>
  <c r="BE483" i="17"/>
  <c r="BF483" i="17" s="1"/>
  <c r="BD483" i="17"/>
  <c r="BC483" i="17"/>
  <c r="BG483" i="17" s="1"/>
  <c r="BA483" i="17"/>
  <c r="BB483" i="17" s="1"/>
  <c r="AZ483" i="17"/>
  <c r="BH483" i="17" s="1"/>
  <c r="AY483" i="17"/>
  <c r="AX483" i="17"/>
  <c r="AW483" i="17"/>
  <c r="AV483" i="17"/>
  <c r="BT482" i="17"/>
  <c r="BS482" i="17"/>
  <c r="BR482" i="17"/>
  <c r="BP482" i="17"/>
  <c r="BO482" i="17"/>
  <c r="BQ482" i="17" s="1"/>
  <c r="BV482" i="17" s="1"/>
  <c r="BN482" i="17"/>
  <c r="BM482" i="17"/>
  <c r="BL482" i="17"/>
  <c r="BK482" i="17"/>
  <c r="BG482" i="17"/>
  <c r="BC482" i="17"/>
  <c r="AY482" i="17"/>
  <c r="AX482" i="17"/>
  <c r="AW482" i="17"/>
  <c r="AV482" i="17"/>
  <c r="BV481" i="17"/>
  <c r="BT481" i="17"/>
  <c r="BS481" i="17"/>
  <c r="BR481" i="17"/>
  <c r="BQ481" i="17"/>
  <c r="BP481" i="17"/>
  <c r="BO481" i="17"/>
  <c r="BN481" i="17"/>
  <c r="BM481" i="17"/>
  <c r="BL481" i="17"/>
  <c r="BK481" i="17"/>
  <c r="BG481" i="17"/>
  <c r="BE481" i="17"/>
  <c r="BF481" i="17" s="1"/>
  <c r="BD481" i="17"/>
  <c r="BC481" i="17"/>
  <c r="BA481" i="17"/>
  <c r="BB481" i="17" s="1"/>
  <c r="AZ481" i="17"/>
  <c r="BH481" i="17" s="1"/>
  <c r="AY481" i="17"/>
  <c r="AX481" i="17"/>
  <c r="AW481" i="17"/>
  <c r="AV481" i="17"/>
  <c r="BT480" i="17"/>
  <c r="BS480" i="17"/>
  <c r="BR480" i="17"/>
  <c r="BP480" i="17"/>
  <c r="BO480" i="17"/>
  <c r="BQ480" i="17" s="1"/>
  <c r="BN480" i="17"/>
  <c r="BM480" i="17"/>
  <c r="BL480" i="17"/>
  <c r="BK480" i="17"/>
  <c r="BG480" i="17"/>
  <c r="BC480" i="17"/>
  <c r="AY480" i="17"/>
  <c r="AX480" i="17"/>
  <c r="AW480" i="17"/>
  <c r="AV480" i="17"/>
  <c r="BT479" i="17"/>
  <c r="BS479" i="17"/>
  <c r="BR479" i="17"/>
  <c r="BO479" i="17"/>
  <c r="BQ479" i="17" s="1"/>
  <c r="BV479" i="17" s="1"/>
  <c r="BN479" i="17"/>
  <c r="BM479" i="17"/>
  <c r="BK479" i="17"/>
  <c r="BD479" i="17"/>
  <c r="BC479" i="17"/>
  <c r="BG479" i="17" s="1"/>
  <c r="BA479" i="17"/>
  <c r="BB479" i="17" s="1"/>
  <c r="AZ479" i="17"/>
  <c r="BH479" i="17" s="1"/>
  <c r="AY479" i="17"/>
  <c r="AX479" i="17"/>
  <c r="AW479" i="17"/>
  <c r="AV479" i="17"/>
  <c r="AQ492" i="17"/>
  <c r="AP492" i="17"/>
  <c r="AO492" i="17"/>
  <c r="AN492" i="17"/>
  <c r="AM492" i="17"/>
  <c r="AQ491" i="17"/>
  <c r="AP491" i="17"/>
  <c r="AO491" i="17"/>
  <c r="AN491" i="17"/>
  <c r="AM491" i="17"/>
  <c r="AQ490" i="17"/>
  <c r="AP490" i="17"/>
  <c r="AO490" i="17"/>
  <c r="AN490" i="17"/>
  <c r="AM490" i="17"/>
  <c r="AQ489" i="17"/>
  <c r="AP489" i="17"/>
  <c r="AO489" i="17"/>
  <c r="AN489" i="17"/>
  <c r="AM489" i="17"/>
  <c r="AQ488" i="17"/>
  <c r="AP488" i="17"/>
  <c r="AO488" i="17"/>
  <c r="AN488" i="17"/>
  <c r="AM488" i="17"/>
  <c r="AQ487" i="17"/>
  <c r="AP487" i="17"/>
  <c r="AO487" i="17"/>
  <c r="AN487" i="17"/>
  <c r="AM487" i="17"/>
  <c r="AQ486" i="17"/>
  <c r="AP486" i="17"/>
  <c r="AO486" i="17"/>
  <c r="AN486" i="17"/>
  <c r="AM486" i="17"/>
  <c r="AQ485" i="17"/>
  <c r="AP485" i="17"/>
  <c r="AO485" i="17"/>
  <c r="AN485" i="17"/>
  <c r="AM485" i="17"/>
  <c r="AQ484" i="17"/>
  <c r="AP484" i="17"/>
  <c r="AO484" i="17"/>
  <c r="AN484" i="17"/>
  <c r="AM484" i="17"/>
  <c r="AQ483" i="17"/>
  <c r="AP483" i="17"/>
  <c r="AO483" i="17"/>
  <c r="AN483" i="17"/>
  <c r="AM483" i="17"/>
  <c r="AQ482" i="17"/>
  <c r="AP482" i="17"/>
  <c r="AO482" i="17"/>
  <c r="AN482" i="17"/>
  <c r="AM482" i="17"/>
  <c r="AQ481" i="17"/>
  <c r="AP481" i="17"/>
  <c r="AO481" i="17"/>
  <c r="AN481" i="17"/>
  <c r="AM481" i="17"/>
  <c r="AQ480" i="17"/>
  <c r="AP480" i="17"/>
  <c r="AO480" i="17"/>
  <c r="AN480" i="17"/>
  <c r="AM480" i="17"/>
  <c r="AP479" i="17"/>
  <c r="AO479" i="17"/>
  <c r="AN479" i="17"/>
  <c r="AM479" i="17"/>
  <c r="AF492" i="17"/>
  <c r="AL492" i="17" s="1"/>
  <c r="AD492" i="17"/>
  <c r="Z492" i="17"/>
  <c r="AK492" i="17" s="1"/>
  <c r="Q492" i="17"/>
  <c r="R492" i="17" s="1"/>
  <c r="AG492" i="17" s="1"/>
  <c r="AI492" i="17" s="1"/>
  <c r="AF491" i="17"/>
  <c r="AH491" i="17" s="1"/>
  <c r="AJ491" i="17" s="1"/>
  <c r="AD491" i="17"/>
  <c r="AK491" i="17" s="1"/>
  <c r="Z491" i="17"/>
  <c r="AA491" i="17" s="1"/>
  <c r="AB491" i="17" s="1"/>
  <c r="R491" i="17"/>
  <c r="Q491" i="17"/>
  <c r="AL490" i="17"/>
  <c r="AF490" i="17"/>
  <c r="AD490" i="17"/>
  <c r="Z490" i="17"/>
  <c r="Q490" i="17"/>
  <c r="R490" i="17" s="1"/>
  <c r="AH490" i="17" s="1"/>
  <c r="AJ490" i="17" s="1"/>
  <c r="AL489" i="17"/>
  <c r="AK489" i="17"/>
  <c r="AF489" i="17"/>
  <c r="AD489" i="17"/>
  <c r="Z489" i="17"/>
  <c r="Q489" i="17"/>
  <c r="R489" i="17" s="1"/>
  <c r="AF488" i="17"/>
  <c r="AD488" i="17"/>
  <c r="Z488" i="17"/>
  <c r="AK488" i="17" s="1"/>
  <c r="Q488" i="17"/>
  <c r="R488" i="17" s="1"/>
  <c r="AG488" i="17" s="1"/>
  <c r="AI488" i="17" s="1"/>
  <c r="AF487" i="17"/>
  <c r="AL487" i="17" s="1"/>
  <c r="AD487" i="17"/>
  <c r="AG487" i="17" s="1"/>
  <c r="AI487" i="17" s="1"/>
  <c r="Z487" i="17"/>
  <c r="AA487" i="17" s="1"/>
  <c r="AB487" i="17" s="1"/>
  <c r="R487" i="17"/>
  <c r="Q487" i="17"/>
  <c r="AL486" i="17"/>
  <c r="AF486" i="17"/>
  <c r="AD486" i="17"/>
  <c r="AK486" i="17" s="1"/>
  <c r="Z486" i="17"/>
  <c r="Q486" i="17"/>
  <c r="R486" i="17" s="1"/>
  <c r="AH486" i="17" s="1"/>
  <c r="AJ486" i="17" s="1"/>
  <c r="AL485" i="17"/>
  <c r="AK485" i="17"/>
  <c r="AF485" i="17"/>
  <c r="AD485" i="17"/>
  <c r="Z485" i="17"/>
  <c r="Q485" i="17"/>
  <c r="R485" i="17" s="1"/>
  <c r="AF484" i="17"/>
  <c r="AL484" i="17" s="1"/>
  <c r="AD484" i="17"/>
  <c r="Z484" i="17"/>
  <c r="AK484" i="17" s="1"/>
  <c r="Q484" i="17"/>
  <c r="R484" i="17" s="1"/>
  <c r="AG484" i="17" s="1"/>
  <c r="AI484" i="17" s="1"/>
  <c r="AF483" i="17"/>
  <c r="AH483" i="17" s="1"/>
  <c r="AJ483" i="17" s="1"/>
  <c r="AD483" i="17"/>
  <c r="AK483" i="17" s="1"/>
  <c r="Z483" i="17"/>
  <c r="AA483" i="17" s="1"/>
  <c r="AB483" i="17" s="1"/>
  <c r="R483" i="17"/>
  <c r="Q483" i="17"/>
  <c r="AL482" i="17"/>
  <c r="AF482" i="17"/>
  <c r="AD482" i="17"/>
  <c r="Z482" i="17"/>
  <c r="Q482" i="17"/>
  <c r="R482" i="17" s="1"/>
  <c r="AH482" i="17" s="1"/>
  <c r="AJ482" i="17" s="1"/>
  <c r="AL481" i="17"/>
  <c r="AK481" i="17"/>
  <c r="AF481" i="17"/>
  <c r="AD481" i="17"/>
  <c r="Z481" i="17"/>
  <c r="Q481" i="17"/>
  <c r="R481" i="17" s="1"/>
  <c r="D481" i="17"/>
  <c r="C481" i="17" s="1"/>
  <c r="AF480" i="17"/>
  <c r="AH480" i="17" s="1"/>
  <c r="AJ480" i="17" s="1"/>
  <c r="AD480" i="17"/>
  <c r="Z480" i="17"/>
  <c r="AK480" i="17" s="1"/>
  <c r="Q480" i="17"/>
  <c r="R480" i="17" s="1"/>
  <c r="AG480" i="17" s="1"/>
  <c r="AI480" i="17" s="1"/>
  <c r="D480" i="17"/>
  <c r="D482" i="17" s="1"/>
  <c r="C480" i="17"/>
  <c r="AF479" i="17"/>
  <c r="AL479" i="17" s="1"/>
  <c r="AD479" i="17"/>
  <c r="AG479" i="17" s="1"/>
  <c r="AI479" i="17" s="1"/>
  <c r="Z479" i="17"/>
  <c r="AA479" i="17" s="1"/>
  <c r="AB479" i="17" s="1"/>
  <c r="R479" i="17"/>
  <c r="Q479" i="17"/>
  <c r="C479" i="17"/>
  <c r="AF1120" i="3"/>
  <c r="AL1120" i="3" s="1"/>
  <c r="AD1120" i="3"/>
  <c r="AK1120" i="3" s="1"/>
  <c r="Z1120" i="3"/>
  <c r="Q1120" i="3"/>
  <c r="R1120" i="3" s="1"/>
  <c r="AA1120" i="3" s="1"/>
  <c r="AB1120" i="3" s="1"/>
  <c r="AL1119" i="3"/>
  <c r="AF1119" i="3"/>
  <c r="AD1119" i="3"/>
  <c r="AK1119" i="3" s="1"/>
  <c r="Z1119" i="3"/>
  <c r="Q1119" i="3"/>
  <c r="R1119" i="3" s="1"/>
  <c r="AL1118" i="3"/>
  <c r="AK1118" i="3"/>
  <c r="AG1118" i="3"/>
  <c r="AI1118" i="3" s="1"/>
  <c r="AF1118" i="3"/>
  <c r="AH1118" i="3" s="1"/>
  <c r="AJ1118" i="3" s="1"/>
  <c r="AD1118" i="3"/>
  <c r="AA1118" i="3"/>
  <c r="AB1118" i="3" s="1"/>
  <c r="Z1118" i="3"/>
  <c r="R1118" i="3"/>
  <c r="Q1118" i="3"/>
  <c r="AF1117" i="3"/>
  <c r="AH1117" i="3" s="1"/>
  <c r="AJ1117" i="3" s="1"/>
  <c r="AD1117" i="3"/>
  <c r="AG1117" i="3" s="1"/>
  <c r="AI1117" i="3" s="1"/>
  <c r="Z1117" i="3"/>
  <c r="AK1117" i="3" s="1"/>
  <c r="R1117" i="3"/>
  <c r="Q1117" i="3"/>
  <c r="AF1116" i="3"/>
  <c r="AD1116" i="3"/>
  <c r="AG1116" i="3" s="1"/>
  <c r="AI1116" i="3" s="1"/>
  <c r="Z1116" i="3"/>
  <c r="AL1116" i="3" s="1"/>
  <c r="R1116" i="3"/>
  <c r="AH1116" i="3" s="1"/>
  <c r="AJ1116" i="3" s="1"/>
  <c r="Q1116" i="3"/>
  <c r="AL1115" i="3"/>
  <c r="AK1115" i="3"/>
  <c r="AF1115" i="3"/>
  <c r="AD1115" i="3"/>
  <c r="Z1115" i="3"/>
  <c r="Q1115" i="3"/>
  <c r="R1115" i="3" s="1"/>
  <c r="AF1114" i="3"/>
  <c r="AL1114" i="3" s="1"/>
  <c r="AD1114" i="3"/>
  <c r="Z1114" i="3"/>
  <c r="AK1114" i="3" s="1"/>
  <c r="Q1114" i="3"/>
  <c r="R1114" i="3" s="1"/>
  <c r="AG1113" i="3"/>
  <c r="AI1113" i="3" s="1"/>
  <c r="AF1113" i="3"/>
  <c r="AL1113" i="3" s="1"/>
  <c r="AD1113" i="3"/>
  <c r="AK1113" i="3" s="1"/>
  <c r="Z1113" i="3"/>
  <c r="AA1113" i="3" s="1"/>
  <c r="AB1113" i="3" s="1"/>
  <c r="R1113" i="3"/>
  <c r="Q1113" i="3"/>
  <c r="D1113" i="3"/>
  <c r="D1115" i="3" s="1"/>
  <c r="C1113" i="3"/>
  <c r="AF1112" i="3"/>
  <c r="AL1112" i="3" s="1"/>
  <c r="AD1112" i="3"/>
  <c r="AK1112" i="3" s="1"/>
  <c r="Z1112" i="3"/>
  <c r="Q1112" i="3"/>
  <c r="R1112" i="3" s="1"/>
  <c r="AA1112" i="3" s="1"/>
  <c r="AB1112" i="3" s="1"/>
  <c r="AL1111" i="3"/>
  <c r="AF1111" i="3"/>
  <c r="AD1111" i="3"/>
  <c r="AK1111" i="3" s="1"/>
  <c r="Z1111" i="3"/>
  <c r="Q1111" i="3"/>
  <c r="R1111" i="3" s="1"/>
  <c r="D1111" i="3"/>
  <c r="C1111" i="3"/>
  <c r="AL1110" i="3"/>
  <c r="AK1110" i="3"/>
  <c r="AF1110" i="3"/>
  <c r="AH1110" i="3" s="1"/>
  <c r="AJ1110" i="3" s="1"/>
  <c r="AD1110" i="3"/>
  <c r="AG1110" i="3" s="1"/>
  <c r="AI1110" i="3" s="1"/>
  <c r="AA1110" i="3"/>
  <c r="AB1110" i="3" s="1"/>
  <c r="Z1110" i="3"/>
  <c r="R1110" i="3"/>
  <c r="Q1110" i="3"/>
  <c r="D1110" i="3"/>
  <c r="D1112" i="3" s="1"/>
  <c r="C1110" i="3"/>
  <c r="AF1109" i="3"/>
  <c r="AH1109" i="3" s="1"/>
  <c r="AJ1109" i="3" s="1"/>
  <c r="AD1109" i="3"/>
  <c r="AG1109" i="3" s="1"/>
  <c r="AI1109" i="3" s="1"/>
  <c r="Z1109" i="3"/>
  <c r="AL1109" i="3" s="1"/>
  <c r="R1109" i="3"/>
  <c r="Q1109" i="3"/>
  <c r="D1109" i="3"/>
  <c r="C1109" i="3"/>
  <c r="AF1108" i="3"/>
  <c r="AD1108" i="3"/>
  <c r="AG1108" i="3" s="1"/>
  <c r="AI1108" i="3" s="1"/>
  <c r="Z1108" i="3"/>
  <c r="AL1108" i="3" s="1"/>
  <c r="R1108" i="3"/>
  <c r="AH1108" i="3" s="1"/>
  <c r="AJ1108" i="3" s="1"/>
  <c r="Q1108" i="3"/>
  <c r="D1108" i="3"/>
  <c r="C1108" i="3" s="1"/>
  <c r="AF1107" i="3"/>
  <c r="AD1107" i="3"/>
  <c r="Z1107" i="3"/>
  <c r="AL1107" i="3" s="1"/>
  <c r="Q1107" i="3"/>
  <c r="R1107" i="3" s="1"/>
  <c r="C1107" i="3"/>
  <c r="BT478" i="17"/>
  <c r="BS478" i="17"/>
  <c r="BR478" i="17"/>
  <c r="BP478" i="17"/>
  <c r="BO478" i="17"/>
  <c r="BQ478" i="17" s="1"/>
  <c r="BN478" i="17"/>
  <c r="BM478" i="17"/>
  <c r="BL478" i="17"/>
  <c r="BK478" i="17"/>
  <c r="BC478" i="17"/>
  <c r="BG478" i="17" s="1"/>
  <c r="AY478" i="17"/>
  <c r="AX478" i="17"/>
  <c r="AW478" i="17"/>
  <c r="AV478" i="17"/>
  <c r="BT477" i="17"/>
  <c r="BV477" i="17" s="1"/>
  <c r="BS477" i="17"/>
  <c r="BR477" i="17"/>
  <c r="BQ477" i="17"/>
  <c r="BP477" i="17"/>
  <c r="BO477" i="17"/>
  <c r="BN477" i="17"/>
  <c r="BM477" i="17"/>
  <c r="BL477" i="17"/>
  <c r="BK477" i="17"/>
  <c r="BE477" i="17"/>
  <c r="BF477" i="17" s="1"/>
  <c r="BD477" i="17"/>
  <c r="BC477" i="17"/>
  <c r="BG477" i="17" s="1"/>
  <c r="BA477" i="17"/>
  <c r="BB477" i="17" s="1"/>
  <c r="AZ477" i="17"/>
  <c r="BH477" i="17" s="1"/>
  <c r="AY477" i="17"/>
  <c r="AX477" i="17"/>
  <c r="AW477" i="17"/>
  <c r="AV477" i="17"/>
  <c r="BT476" i="17"/>
  <c r="BS476" i="17"/>
  <c r="BR476" i="17"/>
  <c r="BP476" i="17"/>
  <c r="BO476" i="17"/>
  <c r="BQ476" i="17" s="1"/>
  <c r="BN476" i="17"/>
  <c r="BM476" i="17"/>
  <c r="BL476" i="17"/>
  <c r="BK476" i="17"/>
  <c r="BG476" i="17"/>
  <c r="BC476" i="17"/>
  <c r="AY476" i="17"/>
  <c r="AX476" i="17"/>
  <c r="AW476" i="17"/>
  <c r="AV476" i="17"/>
  <c r="BV475" i="17"/>
  <c r="BT475" i="17"/>
  <c r="BS475" i="17"/>
  <c r="BR475" i="17"/>
  <c r="BQ475" i="17"/>
  <c r="BP475" i="17"/>
  <c r="BO475" i="17"/>
  <c r="BN475" i="17"/>
  <c r="BM475" i="17"/>
  <c r="BL475" i="17"/>
  <c r="BK475" i="17"/>
  <c r="BG475" i="17"/>
  <c r="BE475" i="17"/>
  <c r="BF475" i="17" s="1"/>
  <c r="BD475" i="17"/>
  <c r="BC475" i="17"/>
  <c r="BA475" i="17"/>
  <c r="BB475" i="17" s="1"/>
  <c r="AZ475" i="17"/>
  <c r="BH475" i="17" s="1"/>
  <c r="AY475" i="17"/>
  <c r="AX475" i="17"/>
  <c r="AW475" i="17"/>
  <c r="AV475" i="17"/>
  <c r="BT474" i="17"/>
  <c r="BV474" i="17" s="1"/>
  <c r="BS474" i="17"/>
  <c r="BR474" i="17"/>
  <c r="BP474" i="17"/>
  <c r="BO474" i="17"/>
  <c r="BQ474" i="17" s="1"/>
  <c r="BN474" i="17"/>
  <c r="BM474" i="17"/>
  <c r="BL474" i="17"/>
  <c r="BK474" i="17"/>
  <c r="BG474" i="17"/>
  <c r="BC474" i="17"/>
  <c r="AY474" i="17"/>
  <c r="AX474" i="17"/>
  <c r="AW474" i="17"/>
  <c r="AV474" i="17"/>
  <c r="BT473" i="17"/>
  <c r="BS473" i="17"/>
  <c r="BR473" i="17"/>
  <c r="BQ473" i="17"/>
  <c r="BV473" i="17" s="1"/>
  <c r="BP473" i="17"/>
  <c r="BO473" i="17"/>
  <c r="BN473" i="17"/>
  <c r="BM473" i="17"/>
  <c r="BL473" i="17"/>
  <c r="BK473" i="17"/>
  <c r="BE473" i="17"/>
  <c r="BF473" i="17" s="1"/>
  <c r="BD473" i="17"/>
  <c r="BC473" i="17"/>
  <c r="BG473" i="17" s="1"/>
  <c r="BA473" i="17"/>
  <c r="BB473" i="17" s="1"/>
  <c r="AZ473" i="17"/>
  <c r="BH473" i="17" s="1"/>
  <c r="AY473" i="17"/>
  <c r="AX473" i="17"/>
  <c r="AW473" i="17"/>
  <c r="AV473" i="17"/>
  <c r="BT472" i="17"/>
  <c r="BV472" i="17" s="1"/>
  <c r="BS472" i="17"/>
  <c r="BR472" i="17"/>
  <c r="BP472" i="17"/>
  <c r="BO472" i="17"/>
  <c r="BQ472" i="17" s="1"/>
  <c r="BN472" i="17"/>
  <c r="BM472" i="17"/>
  <c r="BL472" i="17"/>
  <c r="BK472" i="17"/>
  <c r="BG472" i="17"/>
  <c r="BC472" i="17"/>
  <c r="AY472" i="17"/>
  <c r="AX472" i="17"/>
  <c r="AW472" i="17"/>
  <c r="AV472" i="17"/>
  <c r="BV471" i="17"/>
  <c r="BT471" i="17"/>
  <c r="BS471" i="17"/>
  <c r="BR471" i="17"/>
  <c r="BQ471" i="17"/>
  <c r="BP471" i="17"/>
  <c r="BO471" i="17"/>
  <c r="BN471" i="17"/>
  <c r="BM471" i="17"/>
  <c r="BL471" i="17"/>
  <c r="BK471" i="17"/>
  <c r="BG471" i="17"/>
  <c r="BE471" i="17"/>
  <c r="BF471" i="17" s="1"/>
  <c r="BD471" i="17"/>
  <c r="BC471" i="17"/>
  <c r="BA471" i="17"/>
  <c r="BB471" i="17" s="1"/>
  <c r="AZ471" i="17"/>
  <c r="BH471" i="17" s="1"/>
  <c r="AY471" i="17"/>
  <c r="AX471" i="17"/>
  <c r="AW471" i="17"/>
  <c r="AV471" i="17"/>
  <c r="BT470" i="17"/>
  <c r="BS470" i="17"/>
  <c r="BR470" i="17"/>
  <c r="BP470" i="17"/>
  <c r="BO470" i="17"/>
  <c r="BQ470" i="17" s="1"/>
  <c r="BN470" i="17"/>
  <c r="BM470" i="17"/>
  <c r="BL470" i="17"/>
  <c r="BK470" i="17"/>
  <c r="BG470" i="17"/>
  <c r="BC470" i="17"/>
  <c r="AY470" i="17"/>
  <c r="AX470" i="17"/>
  <c r="AW470" i="17"/>
  <c r="AV470" i="17"/>
  <c r="BT469" i="17"/>
  <c r="BS469" i="17"/>
  <c r="BR469" i="17"/>
  <c r="BQ469" i="17"/>
  <c r="BV469" i="17" s="1"/>
  <c r="BP469" i="17"/>
  <c r="BO469" i="17"/>
  <c r="BN469" i="17"/>
  <c r="BM469" i="17"/>
  <c r="BL469" i="17"/>
  <c r="BK469" i="17"/>
  <c r="BE469" i="17"/>
  <c r="BF469" i="17" s="1"/>
  <c r="BD469" i="17"/>
  <c r="BC469" i="17"/>
  <c r="BG469" i="17" s="1"/>
  <c r="BA469" i="17"/>
  <c r="BB469" i="17" s="1"/>
  <c r="AZ469" i="17"/>
  <c r="BH469" i="17" s="1"/>
  <c r="AY469" i="17"/>
  <c r="AX469" i="17"/>
  <c r="AW469" i="17"/>
  <c r="AV469" i="17"/>
  <c r="BT468" i="17"/>
  <c r="BV468" i="17" s="1"/>
  <c r="BS468" i="17"/>
  <c r="BR468" i="17"/>
  <c r="BP468" i="17"/>
  <c r="BO468" i="17"/>
  <c r="BQ468" i="17" s="1"/>
  <c r="BN468" i="17"/>
  <c r="BM468" i="17"/>
  <c r="BL468" i="17"/>
  <c r="BK468" i="17"/>
  <c r="BG468" i="17"/>
  <c r="BC468" i="17"/>
  <c r="AY468" i="17"/>
  <c r="AX468" i="17"/>
  <c r="AW468" i="17"/>
  <c r="AV468" i="17"/>
  <c r="BV467" i="17"/>
  <c r="BT467" i="17"/>
  <c r="BS467" i="17"/>
  <c r="BR467" i="17"/>
  <c r="BQ467" i="17"/>
  <c r="BP467" i="17"/>
  <c r="BO467" i="17"/>
  <c r="BN467" i="17"/>
  <c r="BM467" i="17"/>
  <c r="BL467" i="17"/>
  <c r="BK467" i="17"/>
  <c r="BE467" i="17"/>
  <c r="BF467" i="17" s="1"/>
  <c r="BD467" i="17"/>
  <c r="BC467" i="17"/>
  <c r="BG467" i="17" s="1"/>
  <c r="BA467" i="17"/>
  <c r="BB467" i="17" s="1"/>
  <c r="AZ467" i="17"/>
  <c r="BH467" i="17" s="1"/>
  <c r="AY467" i="17"/>
  <c r="AX467" i="17"/>
  <c r="AW467" i="17"/>
  <c r="AV467" i="17"/>
  <c r="BT466" i="17"/>
  <c r="BV466" i="17" s="1"/>
  <c r="BS466" i="17"/>
  <c r="BR466" i="17"/>
  <c r="BP466" i="17"/>
  <c r="BO466" i="17"/>
  <c r="BQ466" i="17" s="1"/>
  <c r="BN466" i="17"/>
  <c r="BM466" i="17"/>
  <c r="BL466" i="17"/>
  <c r="BK466" i="17"/>
  <c r="BG466" i="17"/>
  <c r="BC466" i="17"/>
  <c r="AY466" i="17"/>
  <c r="AX466" i="17"/>
  <c r="AW466" i="17"/>
  <c r="AV466" i="17"/>
  <c r="BT465" i="17"/>
  <c r="BS465" i="17"/>
  <c r="BR465" i="17"/>
  <c r="BQ465" i="17"/>
  <c r="BV465" i="17" s="1"/>
  <c r="BP465" i="17"/>
  <c r="BO465" i="17"/>
  <c r="BN465" i="17"/>
  <c r="BM465" i="17"/>
  <c r="BL465" i="17"/>
  <c r="BK465" i="17"/>
  <c r="BE465" i="17"/>
  <c r="BF465" i="17" s="1"/>
  <c r="BD465" i="17"/>
  <c r="BC465" i="17"/>
  <c r="BG465" i="17" s="1"/>
  <c r="BA465" i="17"/>
  <c r="BB465" i="17" s="1"/>
  <c r="AZ465" i="17"/>
  <c r="BH465" i="17" s="1"/>
  <c r="AY465" i="17"/>
  <c r="AX465" i="17"/>
  <c r="AW465" i="17"/>
  <c r="AV465" i="17"/>
  <c r="AQ478" i="17"/>
  <c r="AP478" i="17"/>
  <c r="AO478" i="17"/>
  <c r="AN478" i="17"/>
  <c r="AM478" i="17"/>
  <c r="AQ477" i="17"/>
  <c r="AP477" i="17"/>
  <c r="AO477" i="17"/>
  <c r="AN477" i="17"/>
  <c r="AM477" i="17"/>
  <c r="AQ476" i="17"/>
  <c r="AP476" i="17"/>
  <c r="AO476" i="17"/>
  <c r="AN476" i="17"/>
  <c r="AM476" i="17"/>
  <c r="AQ475" i="17"/>
  <c r="AP475" i="17"/>
  <c r="AO475" i="17"/>
  <c r="AN475" i="17"/>
  <c r="AM475" i="17"/>
  <c r="AQ474" i="17"/>
  <c r="AP474" i="17"/>
  <c r="AO474" i="17"/>
  <c r="AN474" i="17"/>
  <c r="AM474" i="17"/>
  <c r="AQ473" i="17"/>
  <c r="AP473" i="17"/>
  <c r="AO473" i="17"/>
  <c r="AN473" i="17"/>
  <c r="AM473" i="17"/>
  <c r="AQ472" i="17"/>
  <c r="AP472" i="17"/>
  <c r="AO472" i="17"/>
  <c r="AN472" i="17"/>
  <c r="AM472" i="17"/>
  <c r="AQ471" i="17"/>
  <c r="AP471" i="17"/>
  <c r="AO471" i="17"/>
  <c r="AN471" i="17"/>
  <c r="AM471" i="17"/>
  <c r="AQ470" i="17"/>
  <c r="AP470" i="17"/>
  <c r="AO470" i="17"/>
  <c r="AN470" i="17"/>
  <c r="AM470" i="17"/>
  <c r="AQ469" i="17"/>
  <c r="AP469" i="17"/>
  <c r="AO469" i="17"/>
  <c r="AN469" i="17"/>
  <c r="AM469" i="17"/>
  <c r="AQ468" i="17"/>
  <c r="AP468" i="17"/>
  <c r="AO468" i="17"/>
  <c r="AN468" i="17"/>
  <c r="AM468" i="17"/>
  <c r="AQ467" i="17"/>
  <c r="AP467" i="17"/>
  <c r="AO467" i="17"/>
  <c r="AN467" i="17"/>
  <c r="AM467" i="17"/>
  <c r="AQ466" i="17"/>
  <c r="AP466" i="17"/>
  <c r="AO466" i="17"/>
  <c r="AN466" i="17"/>
  <c r="AM466" i="17"/>
  <c r="AQ465" i="17"/>
  <c r="AP465" i="17"/>
  <c r="AO465" i="17"/>
  <c r="AN465" i="17"/>
  <c r="AM465" i="17"/>
  <c r="AL478" i="17"/>
  <c r="AF478" i="17"/>
  <c r="AH478" i="17" s="1"/>
  <c r="AJ478" i="17" s="1"/>
  <c r="AD478" i="17"/>
  <c r="AK478" i="17" s="1"/>
  <c r="Z478" i="17"/>
  <c r="AA478" i="17" s="1"/>
  <c r="AB478" i="17" s="1"/>
  <c r="Q478" i="17"/>
  <c r="R478" i="17" s="1"/>
  <c r="AG478" i="17" s="1"/>
  <c r="AI478" i="17" s="1"/>
  <c r="AL477" i="17"/>
  <c r="AF477" i="17"/>
  <c r="AH477" i="17" s="1"/>
  <c r="AJ477" i="17" s="1"/>
  <c r="AD477" i="17"/>
  <c r="AG477" i="17" s="1"/>
  <c r="AI477" i="17" s="1"/>
  <c r="Z477" i="17"/>
  <c r="AA477" i="17" s="1"/>
  <c r="AB477" i="17" s="1"/>
  <c r="R477" i="17"/>
  <c r="Q477" i="17"/>
  <c r="AF476" i="17"/>
  <c r="AL476" i="17" s="1"/>
  <c r="AD476" i="17"/>
  <c r="AK476" i="17" s="1"/>
  <c r="Z476" i="17"/>
  <c r="AA476" i="17" s="1"/>
  <c r="AB476" i="17" s="1"/>
  <c r="R476" i="17"/>
  <c r="AG476" i="17" s="1"/>
  <c r="AI476" i="17" s="1"/>
  <c r="Q476" i="17"/>
  <c r="AK475" i="17"/>
  <c r="AG475" i="17"/>
  <c r="AI475" i="17" s="1"/>
  <c r="AF475" i="17"/>
  <c r="AH475" i="17" s="1"/>
  <c r="AJ475" i="17" s="1"/>
  <c r="AD475" i="17"/>
  <c r="AB475" i="17"/>
  <c r="AA475" i="17"/>
  <c r="Z475" i="17"/>
  <c r="R475" i="17"/>
  <c r="Q475" i="17"/>
  <c r="AL474" i="17"/>
  <c r="AK474" i="17"/>
  <c r="AF474" i="17"/>
  <c r="AD474" i="17"/>
  <c r="AG474" i="17" s="1"/>
  <c r="AI474" i="17" s="1"/>
  <c r="AA474" i="17"/>
  <c r="AB474" i="17" s="1"/>
  <c r="Z474" i="17"/>
  <c r="R474" i="17"/>
  <c r="AH474" i="17" s="1"/>
  <c r="AJ474" i="17" s="1"/>
  <c r="Q474" i="17"/>
  <c r="AF473" i="17"/>
  <c r="AL473" i="17" s="1"/>
  <c r="AD473" i="17"/>
  <c r="AK473" i="17" s="1"/>
  <c r="Z473" i="17"/>
  <c r="Q473" i="17"/>
  <c r="R473" i="17" s="1"/>
  <c r="AF472" i="17"/>
  <c r="AD472" i="17"/>
  <c r="AG472" i="17" s="1"/>
  <c r="AI472" i="17" s="1"/>
  <c r="Z472" i="17"/>
  <c r="Q472" i="17"/>
  <c r="R472" i="17" s="1"/>
  <c r="AA472" i="17" s="1"/>
  <c r="AB472" i="17" s="1"/>
  <c r="AF471" i="17"/>
  <c r="AL471" i="17" s="1"/>
  <c r="AD471" i="17"/>
  <c r="Z471" i="17"/>
  <c r="AK471" i="17" s="1"/>
  <c r="Q471" i="17"/>
  <c r="R471" i="17" s="1"/>
  <c r="AL470" i="17"/>
  <c r="AF470" i="17"/>
  <c r="AD470" i="17"/>
  <c r="AK470" i="17" s="1"/>
  <c r="Z470" i="17"/>
  <c r="Q470" i="17"/>
  <c r="R470" i="17" s="1"/>
  <c r="AL469" i="17"/>
  <c r="AF469" i="17"/>
  <c r="AH469" i="17" s="1"/>
  <c r="AJ469" i="17" s="1"/>
  <c r="AD469" i="17"/>
  <c r="AG469" i="17" s="1"/>
  <c r="AI469" i="17" s="1"/>
  <c r="Z469" i="17"/>
  <c r="AA469" i="17" s="1"/>
  <c r="AB469" i="17" s="1"/>
  <c r="R469" i="17"/>
  <c r="Q469" i="17"/>
  <c r="AF468" i="17"/>
  <c r="AL468" i="17" s="1"/>
  <c r="AD468" i="17"/>
  <c r="AK468" i="17" s="1"/>
  <c r="Z468" i="17"/>
  <c r="AA468" i="17" s="1"/>
  <c r="AB468" i="17" s="1"/>
  <c r="R468" i="17"/>
  <c r="AG468" i="17" s="1"/>
  <c r="AI468" i="17" s="1"/>
  <c r="Q468" i="17"/>
  <c r="AK467" i="17"/>
  <c r="AG467" i="17"/>
  <c r="AI467" i="17" s="1"/>
  <c r="AF467" i="17"/>
  <c r="AH467" i="17" s="1"/>
  <c r="AJ467" i="17" s="1"/>
  <c r="AD467" i="17"/>
  <c r="AB467" i="17"/>
  <c r="AA467" i="17"/>
  <c r="Z467" i="17"/>
  <c r="R467" i="17"/>
  <c r="Q467" i="17"/>
  <c r="AL466" i="17"/>
  <c r="AK466" i="17"/>
  <c r="AF466" i="17"/>
  <c r="AD466" i="17"/>
  <c r="AG466" i="17" s="1"/>
  <c r="AI466" i="17" s="1"/>
  <c r="AA466" i="17"/>
  <c r="AB466" i="17" s="1"/>
  <c r="Z466" i="17"/>
  <c r="R466" i="17"/>
  <c r="AH466" i="17" s="1"/>
  <c r="AJ466" i="17" s="1"/>
  <c r="Q466" i="17"/>
  <c r="AF465" i="17"/>
  <c r="AL465" i="17" s="1"/>
  <c r="AD465" i="17"/>
  <c r="AK465" i="17" s="1"/>
  <c r="Z465" i="17"/>
  <c r="Q465" i="17"/>
  <c r="R465" i="17" s="1"/>
  <c r="AL1104" i="3"/>
  <c r="AF1104" i="3"/>
  <c r="AD1104" i="3"/>
  <c r="AK1104" i="3" s="1"/>
  <c r="Z1104" i="3"/>
  <c r="R1104" i="3"/>
  <c r="AA1104" i="3" s="1"/>
  <c r="AB1104" i="3" s="1"/>
  <c r="Q1104" i="3"/>
  <c r="AF1103" i="3"/>
  <c r="AD1103" i="3"/>
  <c r="AG1103" i="3" s="1"/>
  <c r="AI1103" i="3" s="1"/>
  <c r="Z1103" i="3"/>
  <c r="Q1103" i="3"/>
  <c r="R1103" i="3" s="1"/>
  <c r="AK1102" i="3"/>
  <c r="AG1102" i="3"/>
  <c r="AI1102" i="3" s="1"/>
  <c r="AF1102" i="3"/>
  <c r="AL1102" i="3" s="1"/>
  <c r="AD1102" i="3"/>
  <c r="AA1102" i="3"/>
  <c r="AB1102" i="3" s="1"/>
  <c r="Z1102" i="3"/>
  <c r="R1102" i="3"/>
  <c r="Q1102" i="3"/>
  <c r="AL1101" i="3"/>
  <c r="AF1101" i="3"/>
  <c r="AD1101" i="3"/>
  <c r="Z1101" i="3"/>
  <c r="AK1101" i="3" s="1"/>
  <c r="Q1101" i="3"/>
  <c r="R1101" i="3" s="1"/>
  <c r="AL1100" i="3"/>
  <c r="AF1100" i="3"/>
  <c r="AD1100" i="3"/>
  <c r="AG1100" i="3" s="1"/>
  <c r="AI1100" i="3" s="1"/>
  <c r="Z1100" i="3"/>
  <c r="R1100" i="3"/>
  <c r="AH1100" i="3" s="1"/>
  <c r="AJ1100" i="3" s="1"/>
  <c r="Q1100" i="3"/>
  <c r="AF1099" i="3"/>
  <c r="AL1099" i="3" s="1"/>
  <c r="AD1099" i="3"/>
  <c r="AK1099" i="3" s="1"/>
  <c r="Z1099" i="3"/>
  <c r="AA1099" i="3" s="1"/>
  <c r="AB1099" i="3" s="1"/>
  <c r="Q1099" i="3"/>
  <c r="R1099" i="3" s="1"/>
  <c r="AK1098" i="3"/>
  <c r="AG1098" i="3"/>
  <c r="AI1098" i="3" s="1"/>
  <c r="AF1098" i="3"/>
  <c r="AH1098" i="3" s="1"/>
  <c r="AJ1098" i="3" s="1"/>
  <c r="AD1098" i="3"/>
  <c r="AA1098" i="3"/>
  <c r="AB1098" i="3" s="1"/>
  <c r="Z1098" i="3"/>
  <c r="R1098" i="3"/>
  <c r="Q1098" i="3"/>
  <c r="AL1097" i="3"/>
  <c r="AF1097" i="3"/>
  <c r="AD1097" i="3"/>
  <c r="Z1097" i="3"/>
  <c r="AK1097" i="3" s="1"/>
  <c r="Q1097" i="3"/>
  <c r="R1097" i="3" s="1"/>
  <c r="AL1096" i="3"/>
  <c r="AF1096" i="3"/>
  <c r="AD1096" i="3"/>
  <c r="AK1096" i="3" s="1"/>
  <c r="Z1096" i="3"/>
  <c r="R1096" i="3"/>
  <c r="AA1096" i="3" s="1"/>
  <c r="AB1096" i="3" s="1"/>
  <c r="Q1096" i="3"/>
  <c r="AF1095" i="3"/>
  <c r="AD1095" i="3"/>
  <c r="Z1095" i="3"/>
  <c r="Q1095" i="3"/>
  <c r="R1095" i="3" s="1"/>
  <c r="AK1094" i="3"/>
  <c r="AG1094" i="3"/>
  <c r="AI1094" i="3" s="1"/>
  <c r="AF1094" i="3"/>
  <c r="AL1094" i="3" s="1"/>
  <c r="AD1094" i="3"/>
  <c r="AA1094" i="3"/>
  <c r="AB1094" i="3" s="1"/>
  <c r="Z1094" i="3"/>
  <c r="R1094" i="3"/>
  <c r="Q1094" i="3"/>
  <c r="AL1093" i="3"/>
  <c r="AF1093" i="3"/>
  <c r="AD1093" i="3"/>
  <c r="Z1093" i="3"/>
  <c r="AK1093" i="3" s="1"/>
  <c r="Q1093" i="3"/>
  <c r="R1093" i="3" s="1"/>
  <c r="AL1092" i="3"/>
  <c r="AF1092" i="3"/>
  <c r="AD1092" i="3"/>
  <c r="AG1092" i="3" s="1"/>
  <c r="AI1092" i="3" s="1"/>
  <c r="Z1092" i="3"/>
  <c r="R1092" i="3"/>
  <c r="AH1092" i="3" s="1"/>
  <c r="AJ1092" i="3" s="1"/>
  <c r="Q1092" i="3"/>
  <c r="AF1091" i="3"/>
  <c r="AL1091" i="3" s="1"/>
  <c r="AD1091" i="3"/>
  <c r="AK1091" i="3" s="1"/>
  <c r="Z1091" i="3"/>
  <c r="AA1091" i="3" s="1"/>
  <c r="AB1091" i="3" s="1"/>
  <c r="Q1091" i="3"/>
  <c r="R1091" i="3" s="1"/>
  <c r="BT464" i="17"/>
  <c r="BS464" i="17"/>
  <c r="BR464" i="17"/>
  <c r="BP464" i="17"/>
  <c r="BO464" i="17"/>
  <c r="BQ464" i="17" s="1"/>
  <c r="BV464" i="17" s="1"/>
  <c r="BN464" i="17"/>
  <c r="BM464" i="17"/>
  <c r="BL464" i="17"/>
  <c r="BK464" i="17"/>
  <c r="BC464" i="17"/>
  <c r="BG464" i="17" s="1"/>
  <c r="AY464" i="17"/>
  <c r="AX464" i="17"/>
  <c r="AW464" i="17"/>
  <c r="AV464" i="17"/>
  <c r="BT463" i="17"/>
  <c r="BS463" i="17"/>
  <c r="BR463" i="17"/>
  <c r="BP463" i="17"/>
  <c r="BQ463" i="17" s="1"/>
  <c r="BV463" i="17" s="1"/>
  <c r="BO463" i="17"/>
  <c r="BN463" i="17"/>
  <c r="BM463" i="17"/>
  <c r="BL463" i="17"/>
  <c r="BK463" i="17"/>
  <c r="BG463" i="17"/>
  <c r="BE463" i="17"/>
  <c r="BF463" i="17" s="1"/>
  <c r="BD463" i="17"/>
  <c r="BC463" i="17"/>
  <c r="BA463" i="17"/>
  <c r="BB463" i="17" s="1"/>
  <c r="AZ463" i="17"/>
  <c r="BH463" i="17" s="1"/>
  <c r="AY463" i="17"/>
  <c r="AX463" i="17"/>
  <c r="AW463" i="17"/>
  <c r="AV463" i="17"/>
  <c r="BT462" i="17"/>
  <c r="BS462" i="17"/>
  <c r="BR462" i="17"/>
  <c r="BP462" i="17"/>
  <c r="BO462" i="17"/>
  <c r="BQ462" i="17" s="1"/>
  <c r="BV462" i="17" s="1"/>
  <c r="BN462" i="17"/>
  <c r="BM462" i="17"/>
  <c r="BL462" i="17"/>
  <c r="BK462" i="17"/>
  <c r="BC462" i="17"/>
  <c r="BG462" i="17" s="1"/>
  <c r="AY462" i="17"/>
  <c r="AX462" i="17"/>
  <c r="AW462" i="17"/>
  <c r="AV462" i="17"/>
  <c r="BT461" i="17"/>
  <c r="BS461" i="17"/>
  <c r="BR461" i="17"/>
  <c r="BP461" i="17"/>
  <c r="BQ461" i="17" s="1"/>
  <c r="BV461" i="17" s="1"/>
  <c r="BO461" i="17"/>
  <c r="BN461" i="17"/>
  <c r="BM461" i="17"/>
  <c r="BL461" i="17"/>
  <c r="BK461" i="17"/>
  <c r="BE461" i="17"/>
  <c r="BF461" i="17" s="1"/>
  <c r="BD461" i="17"/>
  <c r="BC461" i="17"/>
  <c r="BG461" i="17" s="1"/>
  <c r="BA461" i="17"/>
  <c r="BB461" i="17" s="1"/>
  <c r="AZ461" i="17"/>
  <c r="BH461" i="17" s="1"/>
  <c r="AY461" i="17"/>
  <c r="AX461" i="17"/>
  <c r="AW461" i="17"/>
  <c r="AV461" i="17"/>
  <c r="BT460" i="17"/>
  <c r="BS460" i="17"/>
  <c r="BR460" i="17"/>
  <c r="BP460" i="17"/>
  <c r="BO460" i="17"/>
  <c r="BQ460" i="17" s="1"/>
  <c r="BV460" i="17" s="1"/>
  <c r="BN460" i="17"/>
  <c r="BM460" i="17"/>
  <c r="BL460" i="17"/>
  <c r="BK460" i="17"/>
  <c r="BG460" i="17"/>
  <c r="BC460" i="17"/>
  <c r="AY460" i="17"/>
  <c r="AX460" i="17"/>
  <c r="AW460" i="17"/>
  <c r="AV460" i="17"/>
  <c r="BT459" i="17"/>
  <c r="BS459" i="17"/>
  <c r="BR459" i="17"/>
  <c r="BP459" i="17"/>
  <c r="BQ459" i="17" s="1"/>
  <c r="BV459" i="17" s="1"/>
  <c r="BO459" i="17"/>
  <c r="BN459" i="17"/>
  <c r="BM459" i="17"/>
  <c r="BL459" i="17"/>
  <c r="BK459" i="17"/>
  <c r="BG459" i="17"/>
  <c r="BE459" i="17"/>
  <c r="BF459" i="17" s="1"/>
  <c r="BD459" i="17"/>
  <c r="BC459" i="17"/>
  <c r="BA459" i="17"/>
  <c r="BB459" i="17" s="1"/>
  <c r="AZ459" i="17"/>
  <c r="BH459" i="17" s="1"/>
  <c r="AY459" i="17"/>
  <c r="AX459" i="17"/>
  <c r="AW459" i="17"/>
  <c r="AV459" i="17"/>
  <c r="BT458" i="17"/>
  <c r="BS458" i="17"/>
  <c r="BR458" i="17"/>
  <c r="BP458" i="17"/>
  <c r="BO458" i="17"/>
  <c r="BQ458" i="17" s="1"/>
  <c r="BV458" i="17" s="1"/>
  <c r="BN458" i="17"/>
  <c r="BM458" i="17"/>
  <c r="BL458" i="17"/>
  <c r="BK458" i="17"/>
  <c r="BC458" i="17"/>
  <c r="BG458" i="17" s="1"/>
  <c r="AY458" i="17"/>
  <c r="AX458" i="17"/>
  <c r="AW458" i="17"/>
  <c r="AV458" i="17"/>
  <c r="BV457" i="17"/>
  <c r="BT457" i="17"/>
  <c r="BS457" i="17"/>
  <c r="BR457" i="17"/>
  <c r="BQ457" i="17"/>
  <c r="BP457" i="17"/>
  <c r="BO457" i="17"/>
  <c r="BN457" i="17"/>
  <c r="BM457" i="17"/>
  <c r="BL457" i="17"/>
  <c r="BK457" i="17"/>
  <c r="BE457" i="17"/>
  <c r="BF457" i="17" s="1"/>
  <c r="BD457" i="17"/>
  <c r="BC457" i="17"/>
  <c r="BG457" i="17" s="1"/>
  <c r="BA457" i="17"/>
  <c r="BB457" i="17" s="1"/>
  <c r="AZ457" i="17"/>
  <c r="BH457" i="17" s="1"/>
  <c r="AY457" i="17"/>
  <c r="AX457" i="17"/>
  <c r="AW457" i="17"/>
  <c r="AV457" i="17"/>
  <c r="BT456" i="17"/>
  <c r="BS456" i="17"/>
  <c r="BR456" i="17"/>
  <c r="BP456" i="17"/>
  <c r="BO456" i="17"/>
  <c r="BQ456" i="17" s="1"/>
  <c r="BV456" i="17" s="1"/>
  <c r="BN456" i="17"/>
  <c r="BM456" i="17"/>
  <c r="BL456" i="17"/>
  <c r="BK456" i="17"/>
  <c r="BG456" i="17"/>
  <c r="BC456" i="17"/>
  <c r="AY456" i="17"/>
  <c r="AX456" i="17"/>
  <c r="AW456" i="17"/>
  <c r="AV456" i="17"/>
  <c r="BT455" i="17"/>
  <c r="BS455" i="17"/>
  <c r="BR455" i="17"/>
  <c r="BP455" i="17"/>
  <c r="BQ455" i="17" s="1"/>
  <c r="BV455" i="17" s="1"/>
  <c r="BO455" i="17"/>
  <c r="BN455" i="17"/>
  <c r="BM455" i="17"/>
  <c r="BL455" i="17"/>
  <c r="BK455" i="17"/>
  <c r="BG455" i="17"/>
  <c r="BE455" i="17"/>
  <c r="BF455" i="17" s="1"/>
  <c r="BD455" i="17"/>
  <c r="BC455" i="17"/>
  <c r="BA455" i="17"/>
  <c r="BB455" i="17" s="1"/>
  <c r="AZ455" i="17"/>
  <c r="BH455" i="17" s="1"/>
  <c r="AY455" i="17"/>
  <c r="AX455" i="17"/>
  <c r="AW455" i="17"/>
  <c r="AV455" i="17"/>
  <c r="BT454" i="17"/>
  <c r="BS454" i="17"/>
  <c r="BR454" i="17"/>
  <c r="BP454" i="17"/>
  <c r="BO454" i="17"/>
  <c r="BQ454" i="17" s="1"/>
  <c r="BV454" i="17" s="1"/>
  <c r="BN454" i="17"/>
  <c r="BM454" i="17"/>
  <c r="BL454" i="17"/>
  <c r="BK454" i="17"/>
  <c r="BC454" i="17"/>
  <c r="BG454" i="17" s="1"/>
  <c r="AY454" i="17"/>
  <c r="AX454" i="17"/>
  <c r="AW454" i="17"/>
  <c r="AV454" i="17"/>
  <c r="BV453" i="17"/>
  <c r="BT453" i="17"/>
  <c r="BS453" i="17"/>
  <c r="BR453" i="17"/>
  <c r="BQ453" i="17"/>
  <c r="BP453" i="17"/>
  <c r="BO453" i="17"/>
  <c r="BN453" i="17"/>
  <c r="BM453" i="17"/>
  <c r="BL453" i="17"/>
  <c r="BK453" i="17"/>
  <c r="BE453" i="17"/>
  <c r="BF453" i="17" s="1"/>
  <c r="BD453" i="17"/>
  <c r="BC453" i="17"/>
  <c r="BG453" i="17" s="1"/>
  <c r="BA453" i="17"/>
  <c r="BB453" i="17" s="1"/>
  <c r="AZ453" i="17"/>
  <c r="BH453" i="17" s="1"/>
  <c r="AY453" i="17"/>
  <c r="AX453" i="17"/>
  <c r="AW453" i="17"/>
  <c r="AV453" i="17"/>
  <c r="BT452" i="17"/>
  <c r="BS452" i="17"/>
  <c r="BR452" i="17"/>
  <c r="BP452" i="17"/>
  <c r="BO452" i="17"/>
  <c r="BQ452" i="17" s="1"/>
  <c r="BV452" i="17" s="1"/>
  <c r="BN452" i="17"/>
  <c r="BM452" i="17"/>
  <c r="BL452" i="17"/>
  <c r="BK452" i="17"/>
  <c r="BG452" i="17"/>
  <c r="BC452" i="17"/>
  <c r="AY452" i="17"/>
  <c r="AX452" i="17"/>
  <c r="AW452" i="17"/>
  <c r="AV452" i="17"/>
  <c r="BT451" i="17"/>
  <c r="BS451" i="17"/>
  <c r="BR451" i="17"/>
  <c r="BP451" i="17"/>
  <c r="BO451" i="17"/>
  <c r="BQ451" i="17" s="1"/>
  <c r="BV451" i="17" s="1"/>
  <c r="BN451" i="17"/>
  <c r="BM451" i="17"/>
  <c r="BL451" i="17"/>
  <c r="BK451" i="17"/>
  <c r="BG451" i="17"/>
  <c r="BE451" i="17"/>
  <c r="BF451" i="17" s="1"/>
  <c r="BD451" i="17"/>
  <c r="BC451" i="17"/>
  <c r="BA451" i="17"/>
  <c r="BB451" i="17" s="1"/>
  <c r="AZ451" i="17"/>
  <c r="BH451" i="17" s="1"/>
  <c r="AY451" i="17"/>
  <c r="AX451" i="17"/>
  <c r="AW451" i="17"/>
  <c r="AV451" i="17"/>
  <c r="AQ464" i="17"/>
  <c r="AP464" i="17"/>
  <c r="AO464" i="17"/>
  <c r="AN464" i="17"/>
  <c r="AM464" i="17"/>
  <c r="AQ463" i="17"/>
  <c r="AP463" i="17"/>
  <c r="AO463" i="17"/>
  <c r="AN463" i="17"/>
  <c r="AM463" i="17"/>
  <c r="AQ462" i="17"/>
  <c r="AP462" i="17"/>
  <c r="AO462" i="17"/>
  <c r="AN462" i="17"/>
  <c r="AM462" i="17"/>
  <c r="AQ461" i="17"/>
  <c r="AP461" i="17"/>
  <c r="AO461" i="17"/>
  <c r="AN461" i="17"/>
  <c r="AM461" i="17"/>
  <c r="AQ460" i="17"/>
  <c r="AP460" i="17"/>
  <c r="AO460" i="17"/>
  <c r="AN460" i="17"/>
  <c r="AM460" i="17"/>
  <c r="AQ459" i="17"/>
  <c r="AP459" i="17"/>
  <c r="AO459" i="17"/>
  <c r="AN459" i="17"/>
  <c r="AM459" i="17"/>
  <c r="AQ458" i="17"/>
  <c r="AP458" i="17"/>
  <c r="AO458" i="17"/>
  <c r="AN458" i="17"/>
  <c r="AM458" i="17"/>
  <c r="AQ457" i="17"/>
  <c r="AP457" i="17"/>
  <c r="AO457" i="17"/>
  <c r="AN457" i="17"/>
  <c r="AM457" i="17"/>
  <c r="AQ456" i="17"/>
  <c r="AP456" i="17"/>
  <c r="AO456" i="17"/>
  <c r="AN456" i="17"/>
  <c r="AM456" i="17"/>
  <c r="AQ455" i="17"/>
  <c r="AP455" i="17"/>
  <c r="AO455" i="17"/>
  <c r="AN455" i="17"/>
  <c r="AM455" i="17"/>
  <c r="AQ454" i="17"/>
  <c r="AP454" i="17"/>
  <c r="AO454" i="17"/>
  <c r="AN454" i="17"/>
  <c r="AM454" i="17"/>
  <c r="AQ453" i="17"/>
  <c r="AP453" i="17"/>
  <c r="AO453" i="17"/>
  <c r="AN453" i="17"/>
  <c r="AM453" i="17"/>
  <c r="AQ452" i="17"/>
  <c r="AP452" i="17"/>
  <c r="AO452" i="17"/>
  <c r="AN452" i="17"/>
  <c r="AM452" i="17"/>
  <c r="AQ451" i="17"/>
  <c r="AP451" i="17"/>
  <c r="AO451" i="17"/>
  <c r="AN451" i="17"/>
  <c r="AM451" i="17"/>
  <c r="AF464" i="17"/>
  <c r="AD464" i="17"/>
  <c r="AK464" i="17" s="1"/>
  <c r="Z464" i="17"/>
  <c r="AL464" i="17" s="1"/>
  <c r="Q464" i="17"/>
  <c r="R464" i="17" s="1"/>
  <c r="AH464" i="17" s="1"/>
  <c r="AJ464" i="17" s="1"/>
  <c r="AF463" i="17"/>
  <c r="AD463" i="17"/>
  <c r="AK463" i="17" s="1"/>
  <c r="Z463" i="17"/>
  <c r="AL463" i="17" s="1"/>
  <c r="Q463" i="17"/>
  <c r="R463" i="17" s="1"/>
  <c r="AL462" i="17"/>
  <c r="AG462" i="17"/>
  <c r="AI462" i="17" s="1"/>
  <c r="AF462" i="17"/>
  <c r="AH462" i="17" s="1"/>
  <c r="AJ462" i="17" s="1"/>
  <c r="AD462" i="17"/>
  <c r="AK462" i="17" s="1"/>
  <c r="Z462" i="17"/>
  <c r="AA462" i="17" s="1"/>
  <c r="AB462" i="17" s="1"/>
  <c r="R462" i="17"/>
  <c r="Q462" i="17"/>
  <c r="AL461" i="17"/>
  <c r="AF461" i="17"/>
  <c r="AH461" i="17" s="1"/>
  <c r="AJ461" i="17" s="1"/>
  <c r="AD461" i="17"/>
  <c r="Z461" i="17"/>
  <c r="AK461" i="17" s="1"/>
  <c r="R461" i="17"/>
  <c r="AG461" i="17" s="1"/>
  <c r="AI461" i="17" s="1"/>
  <c r="Q461" i="17"/>
  <c r="AK460" i="17"/>
  <c r="AF460" i="17"/>
  <c r="AH460" i="17" s="1"/>
  <c r="AJ460" i="17" s="1"/>
  <c r="AD460" i="17"/>
  <c r="Z460" i="17"/>
  <c r="R460" i="17"/>
  <c r="AG460" i="17" s="1"/>
  <c r="AI460" i="17" s="1"/>
  <c r="Q460" i="17"/>
  <c r="AK459" i="17"/>
  <c r="AF459" i="17"/>
  <c r="AL459" i="17" s="1"/>
  <c r="AD459" i="17"/>
  <c r="Z459" i="17"/>
  <c r="Q459" i="17"/>
  <c r="R459" i="17" s="1"/>
  <c r="AA459" i="17" s="1"/>
  <c r="AB459" i="17" s="1"/>
  <c r="AK458" i="17"/>
  <c r="AH458" i="17"/>
  <c r="AJ458" i="17" s="1"/>
  <c r="AF458" i="17"/>
  <c r="AL458" i="17" s="1"/>
  <c r="AD458" i="17"/>
  <c r="AG458" i="17" s="1"/>
  <c r="AI458" i="17" s="1"/>
  <c r="AA458" i="17"/>
  <c r="AB458" i="17" s="1"/>
  <c r="Z458" i="17"/>
  <c r="R458" i="17"/>
  <c r="AL457" i="17"/>
  <c r="AG457" i="17"/>
  <c r="AI457" i="17" s="1"/>
  <c r="AF457" i="17"/>
  <c r="AH457" i="17" s="1"/>
  <c r="AJ457" i="17" s="1"/>
  <c r="AD457" i="17"/>
  <c r="AK457" i="17" s="1"/>
  <c r="Z457" i="17"/>
  <c r="AA457" i="17" s="1"/>
  <c r="AB457" i="17" s="1"/>
  <c r="R457" i="17"/>
  <c r="Q457" i="17"/>
  <c r="AL456" i="17"/>
  <c r="AF456" i="17"/>
  <c r="AH456" i="17" s="1"/>
  <c r="AJ456" i="17" s="1"/>
  <c r="AD456" i="17"/>
  <c r="Z456" i="17"/>
  <c r="AK456" i="17" s="1"/>
  <c r="R456" i="17"/>
  <c r="AG456" i="17" s="1"/>
  <c r="AI456" i="17" s="1"/>
  <c r="AF455" i="17"/>
  <c r="AL455" i="17" s="1"/>
  <c r="AD455" i="17"/>
  <c r="AG455" i="17" s="1"/>
  <c r="AI455" i="17" s="1"/>
  <c r="Z455" i="17"/>
  <c r="Q455" i="17"/>
  <c r="R455" i="17" s="1"/>
  <c r="AH455" i="17" s="1"/>
  <c r="AJ455" i="17" s="1"/>
  <c r="AF454" i="17"/>
  <c r="AD454" i="17"/>
  <c r="AK454" i="17" s="1"/>
  <c r="Z454" i="17"/>
  <c r="AL454" i="17" s="1"/>
  <c r="Q454" i="17"/>
  <c r="R454" i="17" s="1"/>
  <c r="AH454" i="17" s="1"/>
  <c r="AJ454" i="17" s="1"/>
  <c r="AF453" i="17"/>
  <c r="AD453" i="17"/>
  <c r="AK453" i="17" s="1"/>
  <c r="Z453" i="17"/>
  <c r="AL453" i="17" s="1"/>
  <c r="Q453" i="17"/>
  <c r="R453" i="17" s="1"/>
  <c r="AL452" i="17"/>
  <c r="AG452" i="17"/>
  <c r="AI452" i="17" s="1"/>
  <c r="AF452" i="17"/>
  <c r="AH452" i="17" s="1"/>
  <c r="AJ452" i="17" s="1"/>
  <c r="AD452" i="17"/>
  <c r="AK452" i="17" s="1"/>
  <c r="Z452" i="17"/>
  <c r="AA452" i="17" s="1"/>
  <c r="AB452" i="17" s="1"/>
  <c r="R452" i="17"/>
  <c r="Q452" i="17"/>
  <c r="AL451" i="17"/>
  <c r="AF451" i="17"/>
  <c r="AH451" i="17" s="1"/>
  <c r="AJ451" i="17" s="1"/>
  <c r="AD451" i="17"/>
  <c r="Z451" i="17"/>
  <c r="AK451" i="17" s="1"/>
  <c r="R451" i="17"/>
  <c r="AG451" i="17" s="1"/>
  <c r="AI451" i="17" s="1"/>
  <c r="Q451" i="17"/>
  <c r="AF1088" i="3"/>
  <c r="AL1088" i="3" s="1"/>
  <c r="AD1088" i="3"/>
  <c r="AK1088" i="3" s="1"/>
  <c r="Z1088" i="3"/>
  <c r="AA1088" i="3" s="1"/>
  <c r="AB1088" i="3" s="1"/>
  <c r="Q1088" i="3"/>
  <c r="R1088" i="3" s="1"/>
  <c r="AG1088" i="3" s="1"/>
  <c r="AI1088" i="3" s="1"/>
  <c r="AL1087" i="3"/>
  <c r="AK1087" i="3"/>
  <c r="AF1087" i="3"/>
  <c r="AH1087" i="3" s="1"/>
  <c r="AJ1087" i="3" s="1"/>
  <c r="AD1087" i="3"/>
  <c r="AA1087" i="3"/>
  <c r="AB1087" i="3" s="1"/>
  <c r="Z1087" i="3"/>
  <c r="R1087" i="3"/>
  <c r="AG1087" i="3" s="1"/>
  <c r="AI1087" i="3" s="1"/>
  <c r="Q1087" i="3"/>
  <c r="AF1086" i="3"/>
  <c r="AL1086" i="3" s="1"/>
  <c r="AD1086" i="3"/>
  <c r="AK1086" i="3" s="1"/>
  <c r="Z1086" i="3"/>
  <c r="Q1086" i="3"/>
  <c r="R1086" i="3" s="1"/>
  <c r="AF1085" i="3"/>
  <c r="AH1085" i="3" s="1"/>
  <c r="AJ1085" i="3" s="1"/>
  <c r="AD1085" i="3"/>
  <c r="AK1085" i="3" s="1"/>
  <c r="Z1085" i="3"/>
  <c r="R1085" i="3"/>
  <c r="AA1085" i="3" s="1"/>
  <c r="AB1085" i="3" s="1"/>
  <c r="Q1085" i="3"/>
  <c r="AF1084" i="3"/>
  <c r="AD1084" i="3"/>
  <c r="Z1084" i="3"/>
  <c r="AK1084" i="3" s="1"/>
  <c r="Q1084" i="3"/>
  <c r="R1084" i="3" s="1"/>
  <c r="AF1083" i="3"/>
  <c r="AL1083" i="3" s="1"/>
  <c r="AD1083" i="3"/>
  <c r="AK1083" i="3" s="1"/>
  <c r="Z1083" i="3"/>
  <c r="Q1083" i="3"/>
  <c r="R1083" i="3" s="1"/>
  <c r="AL1082" i="3"/>
  <c r="AH1082" i="3"/>
  <c r="AJ1082" i="3" s="1"/>
  <c r="AF1082" i="3"/>
  <c r="AD1082" i="3"/>
  <c r="AG1082" i="3" s="1"/>
  <c r="AI1082" i="3" s="1"/>
  <c r="Z1082" i="3"/>
  <c r="AA1082" i="3" s="1"/>
  <c r="AB1082" i="3" s="1"/>
  <c r="R1082" i="3"/>
  <c r="AF1081" i="3"/>
  <c r="AL1081" i="3" s="1"/>
  <c r="AD1081" i="3"/>
  <c r="AK1081" i="3" s="1"/>
  <c r="Z1081" i="3"/>
  <c r="Q1081" i="3"/>
  <c r="R1081" i="3" s="1"/>
  <c r="AF1080" i="3"/>
  <c r="AH1080" i="3" s="1"/>
  <c r="AJ1080" i="3" s="1"/>
  <c r="AD1080" i="3"/>
  <c r="AK1080" i="3" s="1"/>
  <c r="Z1080" i="3"/>
  <c r="R1080" i="3"/>
  <c r="AA1080" i="3" s="1"/>
  <c r="AB1080" i="3" s="1"/>
  <c r="AF1079" i="3"/>
  <c r="AL1079" i="3" s="1"/>
  <c r="AD1079" i="3"/>
  <c r="AG1079" i="3" s="1"/>
  <c r="AI1079" i="3" s="1"/>
  <c r="Z1079" i="3"/>
  <c r="AA1079" i="3" s="1"/>
  <c r="AB1079" i="3" s="1"/>
  <c r="R1079" i="3"/>
  <c r="Q1079" i="3"/>
  <c r="AF1078" i="3"/>
  <c r="AL1078" i="3" s="1"/>
  <c r="AD1078" i="3"/>
  <c r="AK1078" i="3" s="1"/>
  <c r="Z1078" i="3"/>
  <c r="AA1078" i="3" s="1"/>
  <c r="AB1078" i="3" s="1"/>
  <c r="Q1078" i="3"/>
  <c r="R1078" i="3" s="1"/>
  <c r="AG1078" i="3" s="1"/>
  <c r="AI1078" i="3" s="1"/>
  <c r="AL1077" i="3"/>
  <c r="AK1077" i="3"/>
  <c r="AF1077" i="3"/>
  <c r="AD1077" i="3"/>
  <c r="AA1077" i="3"/>
  <c r="AB1077" i="3" s="1"/>
  <c r="Z1077" i="3"/>
  <c r="R1077" i="3"/>
  <c r="AH1077" i="3" s="1"/>
  <c r="AJ1077" i="3" s="1"/>
  <c r="Q1077" i="3"/>
  <c r="AF1076" i="3"/>
  <c r="AL1076" i="3" s="1"/>
  <c r="AD1076" i="3"/>
  <c r="AK1076" i="3" s="1"/>
  <c r="Z1076" i="3"/>
  <c r="Q1076" i="3"/>
  <c r="R1076" i="3" s="1"/>
  <c r="AH1076" i="3" s="1"/>
  <c r="AJ1076" i="3" s="1"/>
  <c r="AF1075" i="3"/>
  <c r="AH1075" i="3" s="1"/>
  <c r="AJ1075" i="3" s="1"/>
  <c r="AD1075" i="3"/>
  <c r="AK1075" i="3" s="1"/>
  <c r="Z1075" i="3"/>
  <c r="R1075" i="3"/>
  <c r="AA1075" i="3" s="1"/>
  <c r="AB1075" i="3" s="1"/>
  <c r="Q1075" i="3"/>
  <c r="BT450" i="17"/>
  <c r="BS450" i="17"/>
  <c r="BR450" i="17"/>
  <c r="BP450" i="17"/>
  <c r="BO450" i="17"/>
  <c r="BQ450" i="17" s="1"/>
  <c r="BV450" i="17" s="1"/>
  <c r="BN450" i="17"/>
  <c r="BM450" i="17"/>
  <c r="BL450" i="17"/>
  <c r="BK450" i="17"/>
  <c r="BG450" i="17"/>
  <c r="BC450" i="17"/>
  <c r="AY450" i="17"/>
  <c r="AX450" i="17"/>
  <c r="AW450" i="17"/>
  <c r="AV450" i="17"/>
  <c r="BT449" i="17"/>
  <c r="BS449" i="17"/>
  <c r="BR449" i="17"/>
  <c r="BQ449" i="17"/>
  <c r="BV449" i="17" s="1"/>
  <c r="BP449" i="17"/>
  <c r="BO449" i="17"/>
  <c r="BN449" i="17"/>
  <c r="BM449" i="17"/>
  <c r="BL449" i="17"/>
  <c r="BK449" i="17"/>
  <c r="BG449" i="17"/>
  <c r="BE449" i="17"/>
  <c r="BF449" i="17" s="1"/>
  <c r="BD449" i="17"/>
  <c r="BC449" i="17"/>
  <c r="BA449" i="17"/>
  <c r="BB449" i="17" s="1"/>
  <c r="AZ449" i="17"/>
  <c r="BH449" i="17" s="1"/>
  <c r="AY449" i="17"/>
  <c r="AX449" i="17"/>
  <c r="AW449" i="17"/>
  <c r="AV449" i="17"/>
  <c r="BT448" i="17"/>
  <c r="BS448" i="17"/>
  <c r="BR448" i="17"/>
  <c r="BP448" i="17"/>
  <c r="BO448" i="17"/>
  <c r="BQ448" i="17" s="1"/>
  <c r="BN448" i="17"/>
  <c r="BM448" i="17"/>
  <c r="BL448" i="17"/>
  <c r="BK448" i="17"/>
  <c r="BG448" i="17"/>
  <c r="BC448" i="17"/>
  <c r="AY448" i="17"/>
  <c r="AX448" i="17"/>
  <c r="AW448" i="17"/>
  <c r="AV448" i="17"/>
  <c r="BV447" i="17"/>
  <c r="BT447" i="17"/>
  <c r="BS447" i="17"/>
  <c r="BR447" i="17"/>
  <c r="BQ447" i="17"/>
  <c r="BP447" i="17"/>
  <c r="BO447" i="17"/>
  <c r="BN447" i="17"/>
  <c r="BM447" i="17"/>
  <c r="BL447" i="17"/>
  <c r="BK447" i="17"/>
  <c r="BE447" i="17"/>
  <c r="BF447" i="17" s="1"/>
  <c r="BD447" i="17"/>
  <c r="BC447" i="17"/>
  <c r="BG447" i="17" s="1"/>
  <c r="BA447" i="17"/>
  <c r="BB447" i="17" s="1"/>
  <c r="AZ447" i="17"/>
  <c r="BH447" i="17" s="1"/>
  <c r="AY447" i="17"/>
  <c r="AX447" i="17"/>
  <c r="AW447" i="17"/>
  <c r="AV447" i="17"/>
  <c r="BT446" i="17"/>
  <c r="BS446" i="17"/>
  <c r="BR446" i="17"/>
  <c r="BP446" i="17"/>
  <c r="BO446" i="17"/>
  <c r="BQ446" i="17" s="1"/>
  <c r="BV446" i="17" s="1"/>
  <c r="BN446" i="17"/>
  <c r="BM446" i="17"/>
  <c r="BL446" i="17"/>
  <c r="BK446" i="17"/>
  <c r="BG446" i="17"/>
  <c r="BC446" i="17"/>
  <c r="AY446" i="17"/>
  <c r="AX446" i="17"/>
  <c r="AW446" i="17"/>
  <c r="AV446" i="17"/>
  <c r="BT445" i="17"/>
  <c r="BS445" i="17"/>
  <c r="BR445" i="17"/>
  <c r="BQ445" i="17"/>
  <c r="BV445" i="17" s="1"/>
  <c r="BP445" i="17"/>
  <c r="BO445" i="17"/>
  <c r="BN445" i="17"/>
  <c r="BM445" i="17"/>
  <c r="BL445" i="17"/>
  <c r="BK445" i="17"/>
  <c r="BG445" i="17"/>
  <c r="BE445" i="17"/>
  <c r="BF445" i="17" s="1"/>
  <c r="BD445" i="17"/>
  <c r="BC445" i="17"/>
  <c r="BA445" i="17"/>
  <c r="BB445" i="17" s="1"/>
  <c r="AZ445" i="17"/>
  <c r="BH445" i="17" s="1"/>
  <c r="AY445" i="17"/>
  <c r="AX445" i="17"/>
  <c r="AW445" i="17"/>
  <c r="AV445" i="17"/>
  <c r="BT444" i="17"/>
  <c r="BV444" i="17" s="1"/>
  <c r="BS444" i="17"/>
  <c r="BR444" i="17"/>
  <c r="BP444" i="17"/>
  <c r="BO444" i="17"/>
  <c r="BQ444" i="17" s="1"/>
  <c r="BN444" i="17"/>
  <c r="BM444" i="17"/>
  <c r="BL444" i="17"/>
  <c r="BK444" i="17"/>
  <c r="BG444" i="17"/>
  <c r="BC444" i="17"/>
  <c r="AY444" i="17"/>
  <c r="AX444" i="17"/>
  <c r="AW444" i="17"/>
  <c r="AV444" i="17"/>
  <c r="BV443" i="17"/>
  <c r="BT443" i="17"/>
  <c r="BS443" i="17"/>
  <c r="BR443" i="17"/>
  <c r="BQ443" i="17"/>
  <c r="BP443" i="17"/>
  <c r="BO443" i="17"/>
  <c r="BN443" i="17"/>
  <c r="BM443" i="17"/>
  <c r="BL443" i="17"/>
  <c r="BK443" i="17"/>
  <c r="BE443" i="17"/>
  <c r="BF443" i="17" s="1"/>
  <c r="BD443" i="17"/>
  <c r="BC443" i="17"/>
  <c r="BG443" i="17" s="1"/>
  <c r="BA443" i="17"/>
  <c r="BB443" i="17" s="1"/>
  <c r="AZ443" i="17"/>
  <c r="BH443" i="17" s="1"/>
  <c r="AY443" i="17"/>
  <c r="AX443" i="17"/>
  <c r="AW443" i="17"/>
  <c r="AV443" i="17"/>
  <c r="BT442" i="17"/>
  <c r="BS442" i="17"/>
  <c r="BR442" i="17"/>
  <c r="BP442" i="17"/>
  <c r="BO442" i="17"/>
  <c r="BQ442" i="17" s="1"/>
  <c r="BV442" i="17" s="1"/>
  <c r="BN442" i="17"/>
  <c r="BM442" i="17"/>
  <c r="BL442" i="17"/>
  <c r="BK442" i="17"/>
  <c r="BG442" i="17"/>
  <c r="BC442" i="17"/>
  <c r="AY442" i="17"/>
  <c r="AX442" i="17"/>
  <c r="AW442" i="17"/>
  <c r="AV442" i="17"/>
  <c r="BT441" i="17"/>
  <c r="BS441" i="17"/>
  <c r="BR441" i="17"/>
  <c r="BQ441" i="17"/>
  <c r="BV441" i="17" s="1"/>
  <c r="BP441" i="17"/>
  <c r="BO441" i="17"/>
  <c r="BN441" i="17"/>
  <c r="BM441" i="17"/>
  <c r="BL441" i="17"/>
  <c r="BK441" i="17"/>
  <c r="BG441" i="17"/>
  <c r="BE441" i="17"/>
  <c r="BF441" i="17" s="1"/>
  <c r="BD441" i="17"/>
  <c r="BC441" i="17"/>
  <c r="BA441" i="17"/>
  <c r="BB441" i="17" s="1"/>
  <c r="AZ441" i="17"/>
  <c r="BH441" i="17" s="1"/>
  <c r="AY441" i="17"/>
  <c r="AX441" i="17"/>
  <c r="AW441" i="17"/>
  <c r="AV441" i="17"/>
  <c r="BT440" i="17"/>
  <c r="BV440" i="17" s="1"/>
  <c r="BS440" i="17"/>
  <c r="BR440" i="17"/>
  <c r="BP440" i="17"/>
  <c r="BO440" i="17"/>
  <c r="BQ440" i="17" s="1"/>
  <c r="BN440" i="17"/>
  <c r="BM440" i="17"/>
  <c r="BL440" i="17"/>
  <c r="BK440" i="17"/>
  <c r="BG440" i="17"/>
  <c r="BC440" i="17"/>
  <c r="AY440" i="17"/>
  <c r="AX440" i="17"/>
  <c r="AW440" i="17"/>
  <c r="AV440" i="17"/>
  <c r="BV439" i="17"/>
  <c r="BT439" i="17"/>
  <c r="BS439" i="17"/>
  <c r="BR439" i="17"/>
  <c r="BQ439" i="17"/>
  <c r="BP439" i="17"/>
  <c r="BO439" i="17"/>
  <c r="BN439" i="17"/>
  <c r="BM439" i="17"/>
  <c r="BL439" i="17"/>
  <c r="BK439" i="17"/>
  <c r="BE439" i="17"/>
  <c r="BF439" i="17" s="1"/>
  <c r="BD439" i="17"/>
  <c r="BC439" i="17"/>
  <c r="BG439" i="17" s="1"/>
  <c r="BA439" i="17"/>
  <c r="BB439" i="17" s="1"/>
  <c r="AZ439" i="17"/>
  <c r="BH439" i="17" s="1"/>
  <c r="AY439" i="17"/>
  <c r="AX439" i="17"/>
  <c r="AW439" i="17"/>
  <c r="AV439" i="17"/>
  <c r="BT438" i="17"/>
  <c r="BS438" i="17"/>
  <c r="BR438" i="17"/>
  <c r="BP438" i="17"/>
  <c r="BO438" i="17"/>
  <c r="BQ438" i="17" s="1"/>
  <c r="BV438" i="17" s="1"/>
  <c r="BN438" i="17"/>
  <c r="BM438" i="17"/>
  <c r="BL438" i="17"/>
  <c r="BK438" i="17"/>
  <c r="BG438" i="17"/>
  <c r="BC438" i="17"/>
  <c r="AY438" i="17"/>
  <c r="AX438" i="17"/>
  <c r="AW438" i="17"/>
  <c r="AV438" i="17"/>
  <c r="BT437" i="17"/>
  <c r="BS437" i="17"/>
  <c r="BR437" i="17"/>
  <c r="BQ437" i="17"/>
  <c r="BV437" i="17" s="1"/>
  <c r="BP437" i="17"/>
  <c r="BO437" i="17"/>
  <c r="BN437" i="17"/>
  <c r="BM437" i="17"/>
  <c r="BL437" i="17"/>
  <c r="BK437" i="17"/>
  <c r="BG437" i="17"/>
  <c r="BE437" i="17"/>
  <c r="BF437" i="17" s="1"/>
  <c r="BD437" i="17"/>
  <c r="BC437" i="17"/>
  <c r="BA437" i="17"/>
  <c r="BB437" i="17" s="1"/>
  <c r="AZ437" i="17"/>
  <c r="BH437" i="17" s="1"/>
  <c r="AY437" i="17"/>
  <c r="AX437" i="17"/>
  <c r="AW437" i="17"/>
  <c r="AV437" i="17"/>
  <c r="AQ450" i="17"/>
  <c r="AP450" i="17"/>
  <c r="AO450" i="17"/>
  <c r="AN450" i="17"/>
  <c r="AM450" i="17"/>
  <c r="AQ449" i="17"/>
  <c r="AP449" i="17"/>
  <c r="AO449" i="17"/>
  <c r="AN449" i="17"/>
  <c r="AM449" i="17"/>
  <c r="AQ448" i="17"/>
  <c r="AP448" i="17"/>
  <c r="AO448" i="17"/>
  <c r="AN448" i="17"/>
  <c r="AM448" i="17"/>
  <c r="AQ447" i="17"/>
  <c r="AP447" i="17"/>
  <c r="AO447" i="17"/>
  <c r="AN447" i="17"/>
  <c r="AM447" i="17"/>
  <c r="AQ446" i="17"/>
  <c r="AP446" i="17"/>
  <c r="AO446" i="17"/>
  <c r="AN446" i="17"/>
  <c r="AM446" i="17"/>
  <c r="AQ445" i="17"/>
  <c r="AP445" i="17"/>
  <c r="AO445" i="17"/>
  <c r="AN445" i="17"/>
  <c r="AM445" i="17"/>
  <c r="AQ444" i="17"/>
  <c r="AP444" i="17"/>
  <c r="AO444" i="17"/>
  <c r="AN444" i="17"/>
  <c r="AM444" i="17"/>
  <c r="AQ443" i="17"/>
  <c r="AP443" i="17"/>
  <c r="AO443" i="17"/>
  <c r="AN443" i="17"/>
  <c r="AM443" i="17"/>
  <c r="AQ442" i="17"/>
  <c r="AP442" i="17"/>
  <c r="AO442" i="17"/>
  <c r="AN442" i="17"/>
  <c r="AM442" i="17"/>
  <c r="AQ441" i="17"/>
  <c r="AP441" i="17"/>
  <c r="AO441" i="17"/>
  <c r="AN441" i="17"/>
  <c r="AM441" i="17"/>
  <c r="AQ440" i="17"/>
  <c r="AP440" i="17"/>
  <c r="AO440" i="17"/>
  <c r="AN440" i="17"/>
  <c r="AM440" i="17"/>
  <c r="AQ439" i="17"/>
  <c r="AP439" i="17"/>
  <c r="AO439" i="17"/>
  <c r="AN439" i="17"/>
  <c r="AM439" i="17"/>
  <c r="AQ438" i="17"/>
  <c r="AP438" i="17"/>
  <c r="AO438" i="17"/>
  <c r="AN438" i="17"/>
  <c r="AM438" i="17"/>
  <c r="AQ437" i="17"/>
  <c r="AP437" i="17"/>
  <c r="AO437" i="17"/>
  <c r="AN437" i="17"/>
  <c r="AM437" i="17"/>
  <c r="AF450" i="17"/>
  <c r="AL450" i="17" s="1"/>
  <c r="AD450" i="17"/>
  <c r="AK450" i="17" s="1"/>
  <c r="Z450" i="17"/>
  <c r="Q450" i="17"/>
  <c r="R450" i="17" s="1"/>
  <c r="AG450" i="17" s="1"/>
  <c r="AI450" i="17" s="1"/>
  <c r="AF449" i="17"/>
  <c r="AH449" i="17" s="1"/>
  <c r="AJ449" i="17" s="1"/>
  <c r="AD449" i="17"/>
  <c r="AK449" i="17" s="1"/>
  <c r="Z449" i="17"/>
  <c r="AA449" i="17" s="1"/>
  <c r="AB449" i="17" s="1"/>
  <c r="R449" i="17"/>
  <c r="Q449" i="17"/>
  <c r="AL448" i="17"/>
  <c r="AF448" i="17"/>
  <c r="AD448" i="17"/>
  <c r="Z448" i="17"/>
  <c r="Q448" i="17"/>
  <c r="R448" i="17" s="1"/>
  <c r="AA448" i="17" s="1"/>
  <c r="AB448" i="17" s="1"/>
  <c r="AL447" i="17"/>
  <c r="AK447" i="17"/>
  <c r="AF447" i="17"/>
  <c r="AH447" i="17" s="1"/>
  <c r="AJ447" i="17" s="1"/>
  <c r="AD447" i="17"/>
  <c r="AG447" i="17" s="1"/>
  <c r="AI447" i="17" s="1"/>
  <c r="Z447" i="17"/>
  <c r="Q447" i="17"/>
  <c r="R447" i="17" s="1"/>
  <c r="AA447" i="17" s="1"/>
  <c r="AB447" i="17" s="1"/>
  <c r="AF446" i="17"/>
  <c r="AH446" i="17" s="1"/>
  <c r="AJ446" i="17" s="1"/>
  <c r="AD446" i="17"/>
  <c r="AG446" i="17" s="1"/>
  <c r="AI446" i="17" s="1"/>
  <c r="Z446" i="17"/>
  <c r="AL446" i="17" s="1"/>
  <c r="R446" i="17"/>
  <c r="Q446" i="17"/>
  <c r="AF445" i="17"/>
  <c r="AD445" i="17"/>
  <c r="AG445" i="17" s="1"/>
  <c r="AI445" i="17" s="1"/>
  <c r="Z445" i="17"/>
  <c r="AL445" i="17" s="1"/>
  <c r="R445" i="17"/>
  <c r="AH445" i="17" s="1"/>
  <c r="AJ445" i="17" s="1"/>
  <c r="Q445" i="17"/>
  <c r="AF444" i="17"/>
  <c r="AD444" i="17"/>
  <c r="Z444" i="17"/>
  <c r="AL444" i="17" s="1"/>
  <c r="Q444" i="17"/>
  <c r="R444" i="17" s="1"/>
  <c r="AF443" i="17"/>
  <c r="AL443" i="17" s="1"/>
  <c r="AD443" i="17"/>
  <c r="Z443" i="17"/>
  <c r="AK443" i="17" s="1"/>
  <c r="Q443" i="17"/>
  <c r="R443" i="17" s="1"/>
  <c r="AF442" i="17"/>
  <c r="AL442" i="17" s="1"/>
  <c r="AD442" i="17"/>
  <c r="AK442" i="17" s="1"/>
  <c r="Z442" i="17"/>
  <c r="Q442" i="17"/>
  <c r="R442" i="17" s="1"/>
  <c r="AG442" i="17" s="1"/>
  <c r="AI442" i="17" s="1"/>
  <c r="AF441" i="17"/>
  <c r="AH441" i="17" s="1"/>
  <c r="AJ441" i="17" s="1"/>
  <c r="AD441" i="17"/>
  <c r="AK441" i="17" s="1"/>
  <c r="Z441" i="17"/>
  <c r="R441" i="17"/>
  <c r="AA441" i="17" s="1"/>
  <c r="AB441" i="17" s="1"/>
  <c r="Q441" i="17"/>
  <c r="AL440" i="17"/>
  <c r="AF440" i="17"/>
  <c r="AH440" i="17" s="1"/>
  <c r="AJ440" i="17" s="1"/>
  <c r="AD440" i="17"/>
  <c r="AG440" i="17" s="1"/>
  <c r="AI440" i="17" s="1"/>
  <c r="Z440" i="17"/>
  <c r="Q440" i="17"/>
  <c r="R440" i="17" s="1"/>
  <c r="AA440" i="17" s="1"/>
  <c r="AB440" i="17" s="1"/>
  <c r="AL439" i="17"/>
  <c r="AK439" i="17"/>
  <c r="AF439" i="17"/>
  <c r="AH439" i="17" s="1"/>
  <c r="AJ439" i="17" s="1"/>
  <c r="AD439" i="17"/>
  <c r="AG439" i="17" s="1"/>
  <c r="AI439" i="17" s="1"/>
  <c r="AA439" i="17"/>
  <c r="AB439" i="17" s="1"/>
  <c r="Z439" i="17"/>
  <c r="R439" i="17"/>
  <c r="Q439" i="17"/>
  <c r="D439" i="17"/>
  <c r="C439" i="17" s="1"/>
  <c r="AF438" i="17"/>
  <c r="AH438" i="17" s="1"/>
  <c r="AJ438" i="17" s="1"/>
  <c r="AD438" i="17"/>
  <c r="AG438" i="17" s="1"/>
  <c r="AI438" i="17" s="1"/>
  <c r="Z438" i="17"/>
  <c r="AK438" i="17" s="1"/>
  <c r="R438" i="17"/>
  <c r="Q438" i="17"/>
  <c r="D438" i="17"/>
  <c r="D440" i="17" s="1"/>
  <c r="C438" i="17"/>
  <c r="AF437" i="17"/>
  <c r="AD437" i="17"/>
  <c r="AG437" i="17" s="1"/>
  <c r="AI437" i="17" s="1"/>
  <c r="Z437" i="17"/>
  <c r="AL437" i="17" s="1"/>
  <c r="R437" i="17"/>
  <c r="AH437" i="17" s="1"/>
  <c r="AJ437" i="17" s="1"/>
  <c r="Q437" i="17"/>
  <c r="C437" i="17"/>
  <c r="AF1072" i="3"/>
  <c r="AL1072" i="3" s="1"/>
  <c r="AD1072" i="3"/>
  <c r="Z1072" i="3"/>
  <c r="AK1072" i="3" s="1"/>
  <c r="Q1072" i="3"/>
  <c r="R1072" i="3" s="1"/>
  <c r="AG1072" i="3" s="1"/>
  <c r="AI1072" i="3" s="1"/>
  <c r="AF1071" i="3"/>
  <c r="AH1071" i="3" s="1"/>
  <c r="AJ1071" i="3" s="1"/>
  <c r="AD1071" i="3"/>
  <c r="AK1071" i="3" s="1"/>
  <c r="Z1071" i="3"/>
  <c r="AA1071" i="3" s="1"/>
  <c r="AB1071" i="3" s="1"/>
  <c r="R1071" i="3"/>
  <c r="Q1071" i="3"/>
  <c r="AL1070" i="3"/>
  <c r="AF1070" i="3"/>
  <c r="AD1070" i="3"/>
  <c r="Z1070" i="3"/>
  <c r="Q1070" i="3"/>
  <c r="R1070" i="3" s="1"/>
  <c r="AH1070" i="3" s="1"/>
  <c r="AJ1070" i="3" s="1"/>
  <c r="AL1069" i="3"/>
  <c r="AK1069" i="3"/>
  <c r="AF1069" i="3"/>
  <c r="AD1069" i="3"/>
  <c r="Z1069" i="3"/>
  <c r="Q1069" i="3"/>
  <c r="R1069" i="3" s="1"/>
  <c r="AF1068" i="3"/>
  <c r="AD1068" i="3"/>
  <c r="Z1068" i="3"/>
  <c r="AK1068" i="3" s="1"/>
  <c r="Q1068" i="3"/>
  <c r="R1068" i="3" s="1"/>
  <c r="AG1068" i="3" s="1"/>
  <c r="AI1068" i="3" s="1"/>
  <c r="AF1067" i="3"/>
  <c r="AL1067" i="3" s="1"/>
  <c r="AD1067" i="3"/>
  <c r="AG1067" i="3" s="1"/>
  <c r="AI1067" i="3" s="1"/>
  <c r="Z1067" i="3"/>
  <c r="AA1067" i="3" s="1"/>
  <c r="AB1067" i="3" s="1"/>
  <c r="R1067" i="3"/>
  <c r="Q1067" i="3"/>
  <c r="AL1066" i="3"/>
  <c r="AF1066" i="3"/>
  <c r="AD1066" i="3"/>
  <c r="AK1066" i="3" s="1"/>
  <c r="Z1066" i="3"/>
  <c r="AA1066" i="3" s="1"/>
  <c r="AB1066" i="3" s="1"/>
  <c r="Q1066" i="3"/>
  <c r="R1066" i="3" s="1"/>
  <c r="AH1066" i="3" s="1"/>
  <c r="AJ1066" i="3" s="1"/>
  <c r="AL1065" i="3"/>
  <c r="AK1065" i="3"/>
  <c r="AF1065" i="3"/>
  <c r="AD1065" i="3"/>
  <c r="Z1065" i="3"/>
  <c r="Q1065" i="3"/>
  <c r="R1065" i="3" s="1"/>
  <c r="AF1064" i="3"/>
  <c r="AL1064" i="3" s="1"/>
  <c r="AD1064" i="3"/>
  <c r="Z1064" i="3"/>
  <c r="AK1064" i="3" s="1"/>
  <c r="Q1064" i="3"/>
  <c r="R1064" i="3" s="1"/>
  <c r="AG1064" i="3" s="1"/>
  <c r="AI1064" i="3" s="1"/>
  <c r="AF1063" i="3"/>
  <c r="AH1063" i="3" s="1"/>
  <c r="AJ1063" i="3" s="1"/>
  <c r="AD1063" i="3"/>
  <c r="AK1063" i="3" s="1"/>
  <c r="Z1063" i="3"/>
  <c r="AA1063" i="3" s="1"/>
  <c r="AB1063" i="3" s="1"/>
  <c r="R1063" i="3"/>
  <c r="Q1063" i="3"/>
  <c r="AL1062" i="3"/>
  <c r="AF1062" i="3"/>
  <c r="AD1062" i="3"/>
  <c r="Z1062" i="3"/>
  <c r="Q1062" i="3"/>
  <c r="R1062" i="3" s="1"/>
  <c r="AH1062" i="3" s="1"/>
  <c r="AJ1062" i="3" s="1"/>
  <c r="AL1061" i="3"/>
  <c r="AK1061" i="3"/>
  <c r="AF1061" i="3"/>
  <c r="AD1061" i="3"/>
  <c r="Z1061" i="3"/>
  <c r="Q1061" i="3"/>
  <c r="R1061" i="3" s="1"/>
  <c r="D1061" i="3"/>
  <c r="C1061" i="3" s="1"/>
  <c r="AF1060" i="3"/>
  <c r="AD1060" i="3"/>
  <c r="Z1060" i="3"/>
  <c r="AK1060" i="3" s="1"/>
  <c r="Q1060" i="3"/>
  <c r="R1060" i="3" s="1"/>
  <c r="AG1060" i="3" s="1"/>
  <c r="AI1060" i="3" s="1"/>
  <c r="D1060" i="3"/>
  <c r="D1062" i="3" s="1"/>
  <c r="C1060" i="3"/>
  <c r="AF1059" i="3"/>
  <c r="AL1059" i="3" s="1"/>
  <c r="AD1059" i="3"/>
  <c r="AG1059" i="3" s="1"/>
  <c r="AI1059" i="3" s="1"/>
  <c r="Z1059" i="3"/>
  <c r="AA1059" i="3" s="1"/>
  <c r="AB1059" i="3" s="1"/>
  <c r="R1059" i="3"/>
  <c r="Q1059" i="3"/>
  <c r="C1059" i="3"/>
  <c r="BR425" i="17"/>
  <c r="BC428" i="17"/>
  <c r="BT434" i="17"/>
  <c r="BS434" i="17"/>
  <c r="BR434" i="17"/>
  <c r="BN434" i="17"/>
  <c r="BM434" i="17"/>
  <c r="BG434" i="17"/>
  <c r="BC434" i="17"/>
  <c r="AX434" i="17"/>
  <c r="AV434" i="17"/>
  <c r="AP434" i="17"/>
  <c r="AN434" i="17"/>
  <c r="AM434" i="17"/>
  <c r="BT433" i="17"/>
  <c r="BS433" i="17"/>
  <c r="BR433" i="17"/>
  <c r="BN433" i="17"/>
  <c r="BM433" i="17"/>
  <c r="BL433" i="17"/>
  <c r="BK433" i="17"/>
  <c r="BD433" i="17"/>
  <c r="BC433" i="17"/>
  <c r="BG433" i="17" s="1"/>
  <c r="AY433" i="17"/>
  <c r="AX433" i="17"/>
  <c r="AV433" i="17"/>
  <c r="AQ433" i="17"/>
  <c r="BP433" i="17" s="1"/>
  <c r="AP433" i="17"/>
  <c r="AO433" i="17"/>
  <c r="AW433" i="17" s="1"/>
  <c r="AN433" i="17"/>
  <c r="AM433" i="17"/>
  <c r="BT432" i="17"/>
  <c r="BS432" i="17"/>
  <c r="BR432" i="17"/>
  <c r="BM432" i="17"/>
  <c r="BC432" i="17"/>
  <c r="BG432" i="17" s="1"/>
  <c r="AX432" i="17"/>
  <c r="AV432" i="17"/>
  <c r="AP432" i="17"/>
  <c r="AN432" i="17"/>
  <c r="BN432" i="17" s="1"/>
  <c r="AM432" i="17"/>
  <c r="BT431" i="17"/>
  <c r="BS431" i="17"/>
  <c r="BR431" i="17"/>
  <c r="BN431" i="17"/>
  <c r="BM431" i="17"/>
  <c r="BL431" i="17"/>
  <c r="BK431" i="17"/>
  <c r="BD431" i="17"/>
  <c r="BC431" i="17"/>
  <c r="BG431" i="17" s="1"/>
  <c r="AY431" i="17"/>
  <c r="AX431" i="17"/>
  <c r="AV431" i="17"/>
  <c r="AQ431" i="17"/>
  <c r="BP431" i="17" s="1"/>
  <c r="AP431" i="17"/>
  <c r="AO431" i="17"/>
  <c r="AW431" i="17" s="1"/>
  <c r="AN431" i="17"/>
  <c r="AM431" i="17"/>
  <c r="BT430" i="17"/>
  <c r="BS430" i="17"/>
  <c r="BR430" i="17"/>
  <c r="BN430" i="17"/>
  <c r="BM430" i="17"/>
  <c r="BC430" i="17"/>
  <c r="BG430" i="17" s="1"/>
  <c r="AX430" i="17"/>
  <c r="AV430" i="17"/>
  <c r="AP430" i="17"/>
  <c r="AN430" i="17"/>
  <c r="AM430" i="17"/>
  <c r="BT429" i="17"/>
  <c r="BS429" i="17"/>
  <c r="BR429" i="17"/>
  <c r="BN429" i="17"/>
  <c r="BM429" i="17"/>
  <c r="BL429" i="17"/>
  <c r="BK429" i="17"/>
  <c r="BD429" i="17"/>
  <c r="BC429" i="17"/>
  <c r="BG429" i="17" s="1"/>
  <c r="AY429" i="17"/>
  <c r="AX429" i="17"/>
  <c r="AV429" i="17"/>
  <c r="AQ429" i="17"/>
  <c r="BP429" i="17" s="1"/>
  <c r="AP429" i="17"/>
  <c r="AO429" i="17"/>
  <c r="AW429" i="17" s="1"/>
  <c r="AN429" i="17"/>
  <c r="AM429" i="17"/>
  <c r="BT436" i="17"/>
  <c r="BS436" i="17"/>
  <c r="BR436" i="17"/>
  <c r="BP436" i="17"/>
  <c r="BQ436" i="17" s="1"/>
  <c r="BO436" i="17"/>
  <c r="BN436" i="17"/>
  <c r="BM436" i="17"/>
  <c r="BL436" i="17"/>
  <c r="BK436" i="17"/>
  <c r="BC436" i="17"/>
  <c r="BG436" i="17" s="1"/>
  <c r="AY436" i="17"/>
  <c r="AX436" i="17"/>
  <c r="AW436" i="17"/>
  <c r="AV436" i="17"/>
  <c r="BT435" i="17"/>
  <c r="BS435" i="17"/>
  <c r="BR435" i="17"/>
  <c r="BQ435" i="17"/>
  <c r="BV435" i="17" s="1"/>
  <c r="BP435" i="17"/>
  <c r="BO435" i="17"/>
  <c r="BN435" i="17"/>
  <c r="BM435" i="17"/>
  <c r="BL435" i="17"/>
  <c r="BK435" i="17"/>
  <c r="BG435" i="17"/>
  <c r="BE435" i="17"/>
  <c r="BF435" i="17" s="1"/>
  <c r="BD435" i="17"/>
  <c r="BC435" i="17"/>
  <c r="BA435" i="17"/>
  <c r="BB435" i="17" s="1"/>
  <c r="AZ435" i="17"/>
  <c r="BH435" i="17" s="1"/>
  <c r="AY435" i="17"/>
  <c r="AX435" i="17"/>
  <c r="AW435" i="17"/>
  <c r="AV435" i="17"/>
  <c r="BT428" i="17"/>
  <c r="BS428" i="17"/>
  <c r="BR428" i="17"/>
  <c r="BN428" i="17"/>
  <c r="BM428" i="17"/>
  <c r="BG428" i="17"/>
  <c r="AX428" i="17"/>
  <c r="AV428" i="17"/>
  <c r="BT427" i="17"/>
  <c r="BS427" i="17"/>
  <c r="BR427" i="17"/>
  <c r="BQ427" i="17"/>
  <c r="BV427" i="17" s="1"/>
  <c r="BP427" i="17"/>
  <c r="BO427" i="17"/>
  <c r="BN427" i="17"/>
  <c r="BM427" i="17"/>
  <c r="BL427" i="17"/>
  <c r="BK427" i="17"/>
  <c r="BG427" i="17"/>
  <c r="BD427" i="17"/>
  <c r="BC427" i="17"/>
  <c r="AZ427" i="17"/>
  <c r="BH427" i="17" s="1"/>
  <c r="AY427" i="17"/>
  <c r="AX427" i="17"/>
  <c r="AW427" i="17"/>
  <c r="AV427" i="17"/>
  <c r="BT426" i="17"/>
  <c r="BS426" i="17"/>
  <c r="BR426" i="17"/>
  <c r="BP426" i="17"/>
  <c r="BO426" i="17"/>
  <c r="BQ426" i="17" s="1"/>
  <c r="BN426" i="17"/>
  <c r="BM426" i="17"/>
  <c r="BL426" i="17"/>
  <c r="BK426" i="17"/>
  <c r="BG426" i="17"/>
  <c r="BC426" i="17"/>
  <c r="AY426" i="17"/>
  <c r="AX426" i="17"/>
  <c r="AW426" i="17"/>
  <c r="AV426" i="17"/>
  <c r="BT425" i="17"/>
  <c r="BS425" i="17"/>
  <c r="BP425" i="17"/>
  <c r="BO425" i="17"/>
  <c r="BQ425" i="17" s="1"/>
  <c r="BV425" i="17" s="1"/>
  <c r="BN425" i="17"/>
  <c r="BM425" i="17"/>
  <c r="BL425" i="17"/>
  <c r="BK425" i="17"/>
  <c r="BE425" i="17"/>
  <c r="BF425" i="17" s="1"/>
  <c r="BD425" i="17"/>
  <c r="BC425" i="17"/>
  <c r="BG425" i="17" s="1"/>
  <c r="BA425" i="17"/>
  <c r="BB425" i="17" s="1"/>
  <c r="AZ425" i="17"/>
  <c r="BH425" i="17" s="1"/>
  <c r="AY425" i="17"/>
  <c r="AX425" i="17"/>
  <c r="AW425" i="17"/>
  <c r="AV425" i="17"/>
  <c r="BT424" i="17"/>
  <c r="BS424" i="17"/>
  <c r="BR424" i="17"/>
  <c r="BP424" i="17"/>
  <c r="BO424" i="17"/>
  <c r="BQ424" i="17" s="1"/>
  <c r="BN424" i="17"/>
  <c r="BM424" i="17"/>
  <c r="BL424" i="17"/>
  <c r="BK424" i="17"/>
  <c r="BG424" i="17"/>
  <c r="BC424" i="17"/>
  <c r="AY424" i="17"/>
  <c r="AX424" i="17"/>
  <c r="AW424" i="17"/>
  <c r="AV424" i="17"/>
  <c r="BT423" i="17"/>
  <c r="BS423" i="17"/>
  <c r="BR423" i="17"/>
  <c r="BQ423" i="17"/>
  <c r="BV423" i="17" s="1"/>
  <c r="BP423" i="17"/>
  <c r="BO423" i="17"/>
  <c r="BN423" i="17"/>
  <c r="BM423" i="17"/>
  <c r="BL423" i="17"/>
  <c r="BK423" i="17"/>
  <c r="BE423" i="17"/>
  <c r="BF423" i="17" s="1"/>
  <c r="BD423" i="17"/>
  <c r="BC423" i="17"/>
  <c r="BG423" i="17" s="1"/>
  <c r="BA423" i="17"/>
  <c r="BB423" i="17" s="1"/>
  <c r="AZ423" i="17"/>
  <c r="BH423" i="17" s="1"/>
  <c r="AY423" i="17"/>
  <c r="AX423" i="17"/>
  <c r="AW423" i="17"/>
  <c r="AV423" i="17"/>
  <c r="AQ436" i="17"/>
  <c r="AP436" i="17"/>
  <c r="AO436" i="17"/>
  <c r="AN436" i="17"/>
  <c r="AM436" i="17"/>
  <c r="AQ435" i="17"/>
  <c r="AP435" i="17"/>
  <c r="AO435" i="17"/>
  <c r="AN435" i="17"/>
  <c r="AM435" i="17"/>
  <c r="AP428" i="17"/>
  <c r="AN428" i="17"/>
  <c r="AM428" i="17"/>
  <c r="AQ427" i="17"/>
  <c r="AP427" i="17"/>
  <c r="AO427" i="17"/>
  <c r="AN427" i="17"/>
  <c r="AM427" i="17"/>
  <c r="AQ426" i="17"/>
  <c r="AP426" i="17"/>
  <c r="AO426" i="17"/>
  <c r="AN426" i="17"/>
  <c r="AM426" i="17"/>
  <c r="AQ425" i="17"/>
  <c r="AP425" i="17"/>
  <c r="AO425" i="17"/>
  <c r="AN425" i="17"/>
  <c r="AM425" i="17"/>
  <c r="AQ424" i="17"/>
  <c r="AP424" i="17"/>
  <c r="AO424" i="17"/>
  <c r="AN424" i="17"/>
  <c r="AM424" i="17"/>
  <c r="AQ423" i="17"/>
  <c r="AP423" i="17"/>
  <c r="AO423" i="17"/>
  <c r="AN423" i="17"/>
  <c r="AM423" i="17"/>
  <c r="AF436" i="17"/>
  <c r="AL436" i="17" s="1"/>
  <c r="AD436" i="17"/>
  <c r="AK436" i="17" s="1"/>
  <c r="Z436" i="17"/>
  <c r="Q436" i="17"/>
  <c r="R436" i="17" s="1"/>
  <c r="AL435" i="17"/>
  <c r="AF435" i="17"/>
  <c r="AH435" i="17" s="1"/>
  <c r="AJ435" i="17" s="1"/>
  <c r="AD435" i="17"/>
  <c r="AK435" i="17" s="1"/>
  <c r="Z435" i="17"/>
  <c r="AA435" i="17" s="1"/>
  <c r="AB435" i="17" s="1"/>
  <c r="R435" i="17"/>
  <c r="Q435" i="17"/>
  <c r="AL434" i="17"/>
  <c r="AK434" i="17"/>
  <c r="AF434" i="17"/>
  <c r="AD434" i="17"/>
  <c r="Z434" i="17"/>
  <c r="Q434" i="17"/>
  <c r="R434" i="17" s="1"/>
  <c r="AF433" i="17"/>
  <c r="AL433" i="17" s="1"/>
  <c r="AD433" i="17"/>
  <c r="Z433" i="17"/>
  <c r="AK433" i="17" s="1"/>
  <c r="Q433" i="17"/>
  <c r="R433" i="17" s="1"/>
  <c r="AF432" i="17"/>
  <c r="AH432" i="17" s="1"/>
  <c r="AJ432" i="17" s="1"/>
  <c r="AD432" i="17"/>
  <c r="AK432" i="17" s="1"/>
  <c r="Z432" i="17"/>
  <c r="AA432" i="17" s="1"/>
  <c r="AB432" i="17" s="1"/>
  <c r="R432" i="17"/>
  <c r="AG432" i="17" s="1"/>
  <c r="AI432" i="17" s="1"/>
  <c r="Q432" i="17"/>
  <c r="AF431" i="17"/>
  <c r="AL431" i="17" s="1"/>
  <c r="AD431" i="17"/>
  <c r="Z431" i="17"/>
  <c r="Q431" i="17"/>
  <c r="R431" i="17" s="1"/>
  <c r="AL430" i="17"/>
  <c r="AF430" i="17"/>
  <c r="AD430" i="17"/>
  <c r="AK430" i="17" s="1"/>
  <c r="Z430" i="17"/>
  <c r="Q430" i="17"/>
  <c r="R430" i="17" s="1"/>
  <c r="AK429" i="17"/>
  <c r="AG429" i="17"/>
  <c r="AI429" i="17" s="1"/>
  <c r="AF429" i="17"/>
  <c r="AL429" i="17" s="1"/>
  <c r="AD429" i="17"/>
  <c r="AA429" i="17"/>
  <c r="AB429" i="17" s="1"/>
  <c r="Z429" i="17"/>
  <c r="R429" i="17"/>
  <c r="Q429" i="17"/>
  <c r="AF428" i="17"/>
  <c r="AL428" i="17" s="1"/>
  <c r="AD428" i="17"/>
  <c r="AK428" i="17" s="1"/>
  <c r="Z428" i="17"/>
  <c r="Q428" i="17"/>
  <c r="R428" i="17" s="1"/>
  <c r="AL427" i="17"/>
  <c r="AF427" i="17"/>
  <c r="AD427" i="17"/>
  <c r="AK427" i="17" s="1"/>
  <c r="Z427" i="17"/>
  <c r="AA427" i="17" s="1"/>
  <c r="AB427" i="17" s="1"/>
  <c r="R427" i="17"/>
  <c r="AH427" i="17" s="1"/>
  <c r="AJ427" i="17" s="1"/>
  <c r="Q427" i="17"/>
  <c r="AL426" i="17"/>
  <c r="AK426" i="17"/>
  <c r="AF426" i="17"/>
  <c r="AD426" i="17"/>
  <c r="Z426" i="17"/>
  <c r="Q426" i="17"/>
  <c r="R426" i="17" s="1"/>
  <c r="AF425" i="17"/>
  <c r="AL425" i="17" s="1"/>
  <c r="AD425" i="17"/>
  <c r="Z425" i="17"/>
  <c r="AK425" i="17" s="1"/>
  <c r="Q425" i="17"/>
  <c r="R425" i="17" s="1"/>
  <c r="D425" i="17"/>
  <c r="C425" i="17" s="1"/>
  <c r="AF424" i="17"/>
  <c r="AH424" i="17" s="1"/>
  <c r="AJ424" i="17" s="1"/>
  <c r="AD424" i="17"/>
  <c r="AK424" i="17" s="1"/>
  <c r="Z424" i="17"/>
  <c r="AA424" i="17" s="1"/>
  <c r="AB424" i="17" s="1"/>
  <c r="R424" i="17"/>
  <c r="AG424" i="17" s="1"/>
  <c r="AI424" i="17" s="1"/>
  <c r="Q424" i="17"/>
  <c r="D424" i="17"/>
  <c r="D426" i="17" s="1"/>
  <c r="C424" i="17"/>
  <c r="AF423" i="17"/>
  <c r="AL423" i="17" s="1"/>
  <c r="AD423" i="17"/>
  <c r="AG423" i="17" s="1"/>
  <c r="AI423" i="17" s="1"/>
  <c r="Z423" i="17"/>
  <c r="Q423" i="17"/>
  <c r="R423" i="17" s="1"/>
  <c r="C423" i="17"/>
  <c r="AF1056" i="3"/>
  <c r="AH1056" i="3" s="1"/>
  <c r="AJ1056" i="3" s="1"/>
  <c r="AD1056" i="3"/>
  <c r="AK1056" i="3" s="1"/>
  <c r="Z1056" i="3"/>
  <c r="AL1056" i="3" s="1"/>
  <c r="Q1056" i="3"/>
  <c r="R1056" i="3" s="1"/>
  <c r="AL1055" i="3"/>
  <c r="AF1055" i="3"/>
  <c r="AH1055" i="3" s="1"/>
  <c r="AJ1055" i="3" s="1"/>
  <c r="AD1055" i="3"/>
  <c r="AG1055" i="3" s="1"/>
  <c r="AI1055" i="3" s="1"/>
  <c r="Z1055" i="3"/>
  <c r="AK1055" i="3" s="1"/>
  <c r="R1055" i="3"/>
  <c r="Q1055" i="3"/>
  <c r="AK1054" i="3"/>
  <c r="AF1054" i="3"/>
  <c r="AL1054" i="3" s="1"/>
  <c r="AD1054" i="3"/>
  <c r="Z1054" i="3"/>
  <c r="Q1054" i="3"/>
  <c r="R1054" i="3" s="1"/>
  <c r="AF1053" i="3"/>
  <c r="AD1053" i="3"/>
  <c r="AK1053" i="3" s="1"/>
  <c r="Z1053" i="3"/>
  <c r="AL1053" i="3" s="1"/>
  <c r="Q1053" i="3"/>
  <c r="R1053" i="3" s="1"/>
  <c r="AK1052" i="3"/>
  <c r="AF1052" i="3"/>
  <c r="AH1052" i="3" s="1"/>
  <c r="AJ1052" i="3" s="1"/>
  <c r="AD1052" i="3"/>
  <c r="Z1052" i="3"/>
  <c r="R1052" i="3"/>
  <c r="AG1052" i="3" s="1"/>
  <c r="AI1052" i="3" s="1"/>
  <c r="Q1052" i="3"/>
  <c r="AF1051" i="3"/>
  <c r="AL1051" i="3" s="1"/>
  <c r="AD1051" i="3"/>
  <c r="AG1051" i="3" s="1"/>
  <c r="AI1051" i="3" s="1"/>
  <c r="Z1051" i="3"/>
  <c r="Q1051" i="3"/>
  <c r="R1051" i="3" s="1"/>
  <c r="AH1051" i="3" s="1"/>
  <c r="AJ1051" i="3" s="1"/>
  <c r="AL1050" i="3"/>
  <c r="AG1050" i="3"/>
  <c r="AI1050" i="3" s="1"/>
  <c r="AF1050" i="3"/>
  <c r="AH1050" i="3" s="1"/>
  <c r="AJ1050" i="3" s="1"/>
  <c r="AD1050" i="3"/>
  <c r="AK1050" i="3" s="1"/>
  <c r="Z1050" i="3"/>
  <c r="AA1050" i="3" s="1"/>
  <c r="AB1050" i="3" s="1"/>
  <c r="R1050" i="3"/>
  <c r="Q1050" i="3"/>
  <c r="AK1049" i="3"/>
  <c r="AF1049" i="3"/>
  <c r="AL1049" i="3" s="1"/>
  <c r="AD1049" i="3"/>
  <c r="Z1049" i="3"/>
  <c r="Q1049" i="3"/>
  <c r="R1049" i="3" s="1"/>
  <c r="AA1049" i="3" s="1"/>
  <c r="AB1049" i="3" s="1"/>
  <c r="AF1048" i="3"/>
  <c r="AD1048" i="3"/>
  <c r="AK1048" i="3" s="1"/>
  <c r="Z1048" i="3"/>
  <c r="AL1048" i="3" s="1"/>
  <c r="Q1048" i="3"/>
  <c r="R1048" i="3" s="1"/>
  <c r="AL1047" i="3"/>
  <c r="AF1047" i="3"/>
  <c r="AH1047" i="3" s="1"/>
  <c r="AJ1047" i="3" s="1"/>
  <c r="AD1047" i="3"/>
  <c r="AG1047" i="3" s="1"/>
  <c r="AI1047" i="3" s="1"/>
  <c r="Z1047" i="3"/>
  <c r="AK1047" i="3" s="1"/>
  <c r="R1047" i="3"/>
  <c r="Q1047" i="3"/>
  <c r="AK1046" i="3"/>
  <c r="AF1046" i="3"/>
  <c r="AL1046" i="3" s="1"/>
  <c r="AD1046" i="3"/>
  <c r="Z1046" i="3"/>
  <c r="Q1046" i="3"/>
  <c r="R1046" i="3" s="1"/>
  <c r="AF1045" i="3"/>
  <c r="AD1045" i="3"/>
  <c r="AK1045" i="3" s="1"/>
  <c r="Z1045" i="3"/>
  <c r="AL1045" i="3" s="1"/>
  <c r="Q1045" i="3"/>
  <c r="R1045" i="3" s="1"/>
  <c r="D1045" i="3"/>
  <c r="C1045" i="3" s="1"/>
  <c r="AK1044" i="3"/>
  <c r="AF1044" i="3"/>
  <c r="AH1044" i="3" s="1"/>
  <c r="AJ1044" i="3" s="1"/>
  <c r="AD1044" i="3"/>
  <c r="Z1044" i="3"/>
  <c r="R1044" i="3"/>
  <c r="AG1044" i="3" s="1"/>
  <c r="AI1044" i="3" s="1"/>
  <c r="Q1044" i="3"/>
  <c r="D1044" i="3"/>
  <c r="D1046" i="3" s="1"/>
  <c r="C1044" i="3"/>
  <c r="AF1043" i="3"/>
  <c r="AL1043" i="3" s="1"/>
  <c r="AD1043" i="3"/>
  <c r="Z1043" i="3"/>
  <c r="AA1043" i="3" s="1"/>
  <c r="AB1043" i="3" s="1"/>
  <c r="Q1043" i="3"/>
  <c r="R1043" i="3" s="1"/>
  <c r="AH1043" i="3" s="1"/>
  <c r="AJ1043" i="3" s="1"/>
  <c r="C1043" i="3"/>
  <c r="BT422" i="17"/>
  <c r="BS422" i="17"/>
  <c r="BR422" i="17"/>
  <c r="BP422" i="17"/>
  <c r="BQ422" i="17" s="1"/>
  <c r="BV422" i="17" s="1"/>
  <c r="BO422" i="17"/>
  <c r="BN422" i="17"/>
  <c r="BM422" i="17"/>
  <c r="BL422" i="17"/>
  <c r="BK422" i="17"/>
  <c r="BC422" i="17"/>
  <c r="BG422" i="17" s="1"/>
  <c r="AY422" i="17"/>
  <c r="AX422" i="17"/>
  <c r="AW422" i="17"/>
  <c r="AV422" i="17"/>
  <c r="BT421" i="17"/>
  <c r="BS421" i="17"/>
  <c r="BR421" i="17"/>
  <c r="BQ421" i="17"/>
  <c r="BV421" i="17" s="1"/>
  <c r="BP421" i="17"/>
  <c r="BO421" i="17"/>
  <c r="BN421" i="17"/>
  <c r="BM421" i="17"/>
  <c r="BL421" i="17"/>
  <c r="BK421" i="17"/>
  <c r="BG421" i="17"/>
  <c r="BE421" i="17"/>
  <c r="BF421" i="17" s="1"/>
  <c r="BD421" i="17"/>
  <c r="BC421" i="17"/>
  <c r="BA421" i="17"/>
  <c r="AZ421" i="17"/>
  <c r="BH421" i="17" s="1"/>
  <c r="AY421" i="17"/>
  <c r="AX421" i="17"/>
  <c r="AW421" i="17"/>
  <c r="AV421" i="17"/>
  <c r="BT420" i="17"/>
  <c r="BV420" i="17" s="1"/>
  <c r="BS420" i="17"/>
  <c r="BR420" i="17"/>
  <c r="BP420" i="17"/>
  <c r="BO420" i="17"/>
  <c r="BQ420" i="17" s="1"/>
  <c r="BN420" i="17"/>
  <c r="BM420" i="17"/>
  <c r="BL420" i="17"/>
  <c r="BK420" i="17"/>
  <c r="BG420" i="17"/>
  <c r="BC420" i="17"/>
  <c r="AY420" i="17"/>
  <c r="AX420" i="17"/>
  <c r="AW420" i="17"/>
  <c r="AV420" i="17"/>
  <c r="BT419" i="17"/>
  <c r="BV419" i="17" s="1"/>
  <c r="BS419" i="17"/>
  <c r="BR419" i="17"/>
  <c r="BP419" i="17"/>
  <c r="BO419" i="17"/>
  <c r="BQ419" i="17" s="1"/>
  <c r="BN419" i="17"/>
  <c r="BM419" i="17"/>
  <c r="BL419" i="17"/>
  <c r="BK419" i="17"/>
  <c r="BE419" i="17"/>
  <c r="BD419" i="17"/>
  <c r="BF419" i="17" s="1"/>
  <c r="BC419" i="17"/>
  <c r="BG419" i="17" s="1"/>
  <c r="BA419" i="17"/>
  <c r="BB419" i="17" s="1"/>
  <c r="AZ419" i="17"/>
  <c r="BH419" i="17" s="1"/>
  <c r="AY419" i="17"/>
  <c r="AX419" i="17"/>
  <c r="AW419" i="17"/>
  <c r="AV419" i="17"/>
  <c r="BT418" i="17"/>
  <c r="BS418" i="17"/>
  <c r="BR418" i="17"/>
  <c r="BP418" i="17"/>
  <c r="BQ418" i="17" s="1"/>
  <c r="BV418" i="17" s="1"/>
  <c r="BO418" i="17"/>
  <c r="BN418" i="17"/>
  <c r="BM418" i="17"/>
  <c r="BL418" i="17"/>
  <c r="BK418" i="17"/>
  <c r="BC418" i="17"/>
  <c r="BG418" i="17" s="1"/>
  <c r="AY418" i="17"/>
  <c r="AX418" i="17"/>
  <c r="AW418" i="17"/>
  <c r="AV418" i="17"/>
  <c r="BT417" i="17"/>
  <c r="BS417" i="17"/>
  <c r="BR417" i="17"/>
  <c r="BQ417" i="17"/>
  <c r="BV417" i="17" s="1"/>
  <c r="BP417" i="17"/>
  <c r="BO417" i="17"/>
  <c r="BN417" i="17"/>
  <c r="BM417" i="17"/>
  <c r="BL417" i="17"/>
  <c r="BK417" i="17"/>
  <c r="BH417" i="17"/>
  <c r="BU417" i="17" s="1"/>
  <c r="BG417" i="17"/>
  <c r="BE417" i="17"/>
  <c r="BF417" i="17" s="1"/>
  <c r="BD417" i="17"/>
  <c r="BC417" i="17"/>
  <c r="BA417" i="17"/>
  <c r="AZ417" i="17"/>
  <c r="BB417" i="17" s="1"/>
  <c r="AY417" i="17"/>
  <c r="AX417" i="17"/>
  <c r="AW417" i="17"/>
  <c r="AV417" i="17"/>
  <c r="BT416" i="17"/>
  <c r="BS416" i="17"/>
  <c r="BR416" i="17"/>
  <c r="BP416" i="17"/>
  <c r="BO416" i="17"/>
  <c r="BQ416" i="17" s="1"/>
  <c r="BN416" i="17"/>
  <c r="BM416" i="17"/>
  <c r="BL416" i="17"/>
  <c r="BK416" i="17"/>
  <c r="BG416" i="17"/>
  <c r="BC416" i="17"/>
  <c r="AY416" i="17"/>
  <c r="AX416" i="17"/>
  <c r="AW416" i="17"/>
  <c r="AV416" i="17"/>
  <c r="BT415" i="17"/>
  <c r="BS415" i="17"/>
  <c r="BR415" i="17"/>
  <c r="BP415" i="17"/>
  <c r="BO415" i="17"/>
  <c r="BQ415" i="17" s="1"/>
  <c r="BN415" i="17"/>
  <c r="BM415" i="17"/>
  <c r="BL415" i="17"/>
  <c r="BK415" i="17"/>
  <c r="BE415" i="17"/>
  <c r="BD415" i="17"/>
  <c r="BF415" i="17" s="1"/>
  <c r="BC415" i="17"/>
  <c r="BG415" i="17" s="1"/>
  <c r="BA415" i="17"/>
  <c r="BB415" i="17" s="1"/>
  <c r="AZ415" i="17"/>
  <c r="BH415" i="17" s="1"/>
  <c r="AY415" i="17"/>
  <c r="AX415" i="17"/>
  <c r="AW415" i="17"/>
  <c r="AV415" i="17"/>
  <c r="BT414" i="17"/>
  <c r="BV414" i="17" s="1"/>
  <c r="BS414" i="17"/>
  <c r="BR414" i="17"/>
  <c r="BP414" i="17"/>
  <c r="BQ414" i="17" s="1"/>
  <c r="BO414" i="17"/>
  <c r="BN414" i="17"/>
  <c r="BM414" i="17"/>
  <c r="BL414" i="17"/>
  <c r="BK414" i="17"/>
  <c r="BC414" i="17"/>
  <c r="BG414" i="17" s="1"/>
  <c r="AY414" i="17"/>
  <c r="AX414" i="17"/>
  <c r="AW414" i="17"/>
  <c r="AV414" i="17"/>
  <c r="BT413" i="17"/>
  <c r="BS413" i="17"/>
  <c r="BR413" i="17"/>
  <c r="BQ413" i="17"/>
  <c r="BV413" i="17" s="1"/>
  <c r="BP413" i="17"/>
  <c r="BO413" i="17"/>
  <c r="BN413" i="17"/>
  <c r="BM413" i="17"/>
  <c r="BL413" i="17"/>
  <c r="BK413" i="17"/>
  <c r="BG413" i="17"/>
  <c r="BE413" i="17"/>
  <c r="BF413" i="17" s="1"/>
  <c r="BD413" i="17"/>
  <c r="BC413" i="17"/>
  <c r="BA413" i="17"/>
  <c r="AZ413" i="17"/>
  <c r="BB413" i="17" s="1"/>
  <c r="AY413" i="17"/>
  <c r="AX413" i="17"/>
  <c r="AW413" i="17"/>
  <c r="AV413" i="17"/>
  <c r="BT412" i="17"/>
  <c r="BV412" i="17" s="1"/>
  <c r="BS412" i="17"/>
  <c r="BR412" i="17"/>
  <c r="BP412" i="17"/>
  <c r="BO412" i="17"/>
  <c r="BQ412" i="17" s="1"/>
  <c r="BN412" i="17"/>
  <c r="BM412" i="17"/>
  <c r="BL412" i="17"/>
  <c r="BK412" i="17"/>
  <c r="BG412" i="17"/>
  <c r="BC412" i="17"/>
  <c r="AY412" i="17"/>
  <c r="AX412" i="17"/>
  <c r="AW412" i="17"/>
  <c r="AV412" i="17"/>
  <c r="BT411" i="17"/>
  <c r="BV411" i="17" s="1"/>
  <c r="BS411" i="17"/>
  <c r="BR411" i="17"/>
  <c r="BP411" i="17"/>
  <c r="BO411" i="17"/>
  <c r="BQ411" i="17" s="1"/>
  <c r="BN411" i="17"/>
  <c r="BM411" i="17"/>
  <c r="BL411" i="17"/>
  <c r="BK411" i="17"/>
  <c r="BE411" i="17"/>
  <c r="BD411" i="17"/>
  <c r="BF411" i="17" s="1"/>
  <c r="BC411" i="17"/>
  <c r="BG411" i="17" s="1"/>
  <c r="BA411" i="17"/>
  <c r="BB411" i="17" s="1"/>
  <c r="AZ411" i="17"/>
  <c r="BH411" i="17" s="1"/>
  <c r="AY411" i="17"/>
  <c r="AX411" i="17"/>
  <c r="AW411" i="17"/>
  <c r="AV411" i="17"/>
  <c r="BT410" i="17"/>
  <c r="BV410" i="17" s="1"/>
  <c r="BS410" i="17"/>
  <c r="BR410" i="17"/>
  <c r="BP410" i="17"/>
  <c r="BQ410" i="17" s="1"/>
  <c r="BO410" i="17"/>
  <c r="BN410" i="17"/>
  <c r="BM410" i="17"/>
  <c r="BL410" i="17"/>
  <c r="BK410" i="17"/>
  <c r="BC410" i="17"/>
  <c r="BG410" i="17" s="1"/>
  <c r="AY410" i="17"/>
  <c r="AX410" i="17"/>
  <c r="AW410" i="17"/>
  <c r="AV410" i="17"/>
  <c r="BT409" i="17"/>
  <c r="BS409" i="17"/>
  <c r="BR409" i="17"/>
  <c r="BQ409" i="17"/>
  <c r="BV409" i="17" s="1"/>
  <c r="BP409" i="17"/>
  <c r="BO409" i="17"/>
  <c r="BN409" i="17"/>
  <c r="BM409" i="17"/>
  <c r="BL409" i="17"/>
  <c r="BK409" i="17"/>
  <c r="BG409" i="17"/>
  <c r="BE409" i="17"/>
  <c r="BF409" i="17" s="1"/>
  <c r="BD409" i="17"/>
  <c r="BC409" i="17"/>
  <c r="BA409" i="17"/>
  <c r="AZ409" i="17"/>
  <c r="BH409" i="17" s="1"/>
  <c r="AY409" i="17"/>
  <c r="AX409" i="17"/>
  <c r="AW409" i="17"/>
  <c r="AV409" i="17"/>
  <c r="AQ422" i="17"/>
  <c r="AP422" i="17"/>
  <c r="AO422" i="17"/>
  <c r="AN422" i="17"/>
  <c r="AM422" i="17"/>
  <c r="AQ421" i="17"/>
  <c r="AP421" i="17"/>
  <c r="AO421" i="17"/>
  <c r="AN421" i="17"/>
  <c r="AM421" i="17"/>
  <c r="AQ420" i="17"/>
  <c r="AP420" i="17"/>
  <c r="AO420" i="17"/>
  <c r="AN420" i="17"/>
  <c r="AM420" i="17"/>
  <c r="AQ419" i="17"/>
  <c r="AP419" i="17"/>
  <c r="AO419" i="17"/>
  <c r="AN419" i="17"/>
  <c r="AM419" i="17"/>
  <c r="AQ418" i="17"/>
  <c r="AP418" i="17"/>
  <c r="AO418" i="17"/>
  <c r="AN418" i="17"/>
  <c r="AM418" i="17"/>
  <c r="AQ417" i="17"/>
  <c r="AP417" i="17"/>
  <c r="AO417" i="17"/>
  <c r="AN417" i="17"/>
  <c r="AM417" i="17"/>
  <c r="AQ416" i="17"/>
  <c r="AP416" i="17"/>
  <c r="AO416" i="17"/>
  <c r="AN416" i="17"/>
  <c r="AM416" i="17"/>
  <c r="AQ415" i="17"/>
  <c r="AP415" i="17"/>
  <c r="AO415" i="17"/>
  <c r="AN415" i="17"/>
  <c r="AM415" i="17"/>
  <c r="AQ414" i="17"/>
  <c r="AP414" i="17"/>
  <c r="AO414" i="17"/>
  <c r="AN414" i="17"/>
  <c r="AM414" i="17"/>
  <c r="AQ413" i="17"/>
  <c r="AP413" i="17"/>
  <c r="AO413" i="17"/>
  <c r="AN413" i="17"/>
  <c r="AM413" i="17"/>
  <c r="AQ412" i="17"/>
  <c r="AP412" i="17"/>
  <c r="AO412" i="17"/>
  <c r="AN412" i="17"/>
  <c r="AM412" i="17"/>
  <c r="AQ411" i="17"/>
  <c r="AP411" i="17"/>
  <c r="AO411" i="17"/>
  <c r="AN411" i="17"/>
  <c r="AM411" i="17"/>
  <c r="AQ410" i="17"/>
  <c r="AP410" i="17"/>
  <c r="AO410" i="17"/>
  <c r="AN410" i="17"/>
  <c r="AM410" i="17"/>
  <c r="AQ409" i="17"/>
  <c r="AP409" i="17"/>
  <c r="AO409" i="17"/>
  <c r="AN409" i="17"/>
  <c r="AM409" i="17"/>
  <c r="AF422" i="17"/>
  <c r="AL422" i="17" s="1"/>
  <c r="AD422" i="17"/>
  <c r="AK422" i="17" s="1"/>
  <c r="Z422" i="17"/>
  <c r="Q422" i="17"/>
  <c r="R422" i="17" s="1"/>
  <c r="AF421" i="17"/>
  <c r="AH421" i="17" s="1"/>
  <c r="AJ421" i="17" s="1"/>
  <c r="AD421" i="17"/>
  <c r="AG421" i="17" s="1"/>
  <c r="AI421" i="17" s="1"/>
  <c r="Z421" i="17"/>
  <c r="AL421" i="17" s="1"/>
  <c r="R421" i="17"/>
  <c r="Q421" i="17"/>
  <c r="AF420" i="17"/>
  <c r="AL420" i="17" s="1"/>
  <c r="AD420" i="17"/>
  <c r="AK420" i="17" s="1"/>
  <c r="Z420" i="17"/>
  <c r="Q420" i="17"/>
  <c r="R420" i="17" s="1"/>
  <c r="AG420" i="17" s="1"/>
  <c r="AI420" i="17" s="1"/>
  <c r="AL419" i="17"/>
  <c r="AK419" i="17"/>
  <c r="AG419" i="17"/>
  <c r="AI419" i="17" s="1"/>
  <c r="AF419" i="17"/>
  <c r="AH419" i="17" s="1"/>
  <c r="AJ419" i="17" s="1"/>
  <c r="AD419" i="17"/>
  <c r="AB419" i="17"/>
  <c r="AA419" i="17"/>
  <c r="Z419" i="17"/>
  <c r="R419" i="17"/>
  <c r="Q419" i="17"/>
  <c r="AL418" i="17"/>
  <c r="AF418" i="17"/>
  <c r="AD418" i="17"/>
  <c r="AG418" i="17" s="1"/>
  <c r="AI418" i="17" s="1"/>
  <c r="Z418" i="17"/>
  <c r="AK418" i="17" s="1"/>
  <c r="R418" i="17"/>
  <c r="AH418" i="17" s="1"/>
  <c r="AJ418" i="17" s="1"/>
  <c r="Q418" i="17"/>
  <c r="AF417" i="17"/>
  <c r="AL417" i="17" s="1"/>
  <c r="AD417" i="17"/>
  <c r="AK417" i="17" s="1"/>
  <c r="Z417" i="17"/>
  <c r="R417" i="17"/>
  <c r="AA417" i="17" s="1"/>
  <c r="AB417" i="17" s="1"/>
  <c r="Q417" i="17"/>
  <c r="AK416" i="17"/>
  <c r="AF416" i="17"/>
  <c r="AD416" i="17"/>
  <c r="Z416" i="17"/>
  <c r="Q416" i="17"/>
  <c r="R416" i="17" s="1"/>
  <c r="AA416" i="17" s="1"/>
  <c r="AB416" i="17" s="1"/>
  <c r="AK415" i="17"/>
  <c r="AF415" i="17"/>
  <c r="AL415" i="17" s="1"/>
  <c r="AD415" i="17"/>
  <c r="Z415" i="17"/>
  <c r="Q415" i="17"/>
  <c r="R415" i="17" s="1"/>
  <c r="AL414" i="17"/>
  <c r="AF414" i="17"/>
  <c r="AD414" i="17"/>
  <c r="AK414" i="17" s="1"/>
  <c r="Z414" i="17"/>
  <c r="AA414" i="17" s="1"/>
  <c r="AB414" i="17" s="1"/>
  <c r="Q414" i="17"/>
  <c r="R414" i="17" s="1"/>
  <c r="AH414" i="17" s="1"/>
  <c r="AJ414" i="17" s="1"/>
  <c r="AF413" i="17"/>
  <c r="AH413" i="17" s="1"/>
  <c r="AJ413" i="17" s="1"/>
  <c r="AD413" i="17"/>
  <c r="AG413" i="17" s="1"/>
  <c r="AI413" i="17" s="1"/>
  <c r="Z413" i="17"/>
  <c r="AL413" i="17" s="1"/>
  <c r="R413" i="17"/>
  <c r="Q413" i="17"/>
  <c r="AF412" i="17"/>
  <c r="AL412" i="17" s="1"/>
  <c r="AD412" i="17"/>
  <c r="AK412" i="17" s="1"/>
  <c r="Z412" i="17"/>
  <c r="AA412" i="17" s="1"/>
  <c r="AB412" i="17" s="1"/>
  <c r="Q412" i="17"/>
  <c r="R412" i="17" s="1"/>
  <c r="AG412" i="17" s="1"/>
  <c r="AI412" i="17" s="1"/>
  <c r="AL411" i="17"/>
  <c r="AK411" i="17"/>
  <c r="AF411" i="17"/>
  <c r="AD411" i="17"/>
  <c r="Z411" i="17"/>
  <c r="Q411" i="17"/>
  <c r="R411" i="17" s="1"/>
  <c r="AL410" i="17"/>
  <c r="AF410" i="17"/>
  <c r="AD410" i="17"/>
  <c r="AG410" i="17" s="1"/>
  <c r="AI410" i="17" s="1"/>
  <c r="Z410" i="17"/>
  <c r="AK410" i="17" s="1"/>
  <c r="R410" i="17"/>
  <c r="AH410" i="17" s="1"/>
  <c r="AJ410" i="17" s="1"/>
  <c r="Q410" i="17"/>
  <c r="AF409" i="17"/>
  <c r="AL409" i="17" s="1"/>
  <c r="AD409" i="17"/>
  <c r="AK409" i="17" s="1"/>
  <c r="Z409" i="17"/>
  <c r="AA409" i="17" s="1"/>
  <c r="AB409" i="17" s="1"/>
  <c r="R409" i="17"/>
  <c r="Q409" i="17"/>
  <c r="AF1040" i="3"/>
  <c r="AL1040" i="3" s="1"/>
  <c r="AD1040" i="3"/>
  <c r="AK1040" i="3" s="1"/>
  <c r="Z1040" i="3"/>
  <c r="Q1040" i="3"/>
  <c r="R1040" i="3" s="1"/>
  <c r="AF1039" i="3"/>
  <c r="AD1039" i="3"/>
  <c r="AG1039" i="3" s="1"/>
  <c r="AI1039" i="3" s="1"/>
  <c r="Z1039" i="3"/>
  <c r="AK1039" i="3" s="1"/>
  <c r="Q1039" i="3"/>
  <c r="R1039" i="3" s="1"/>
  <c r="AF1038" i="3"/>
  <c r="AD1038" i="3"/>
  <c r="Z1038" i="3"/>
  <c r="AL1038" i="3" s="1"/>
  <c r="Q1038" i="3"/>
  <c r="R1038" i="3" s="1"/>
  <c r="AL1037" i="3"/>
  <c r="AF1037" i="3"/>
  <c r="AH1037" i="3" s="1"/>
  <c r="AJ1037" i="3" s="1"/>
  <c r="AD1037" i="3"/>
  <c r="AK1037" i="3" s="1"/>
  <c r="Z1037" i="3"/>
  <c r="AA1037" i="3" s="1"/>
  <c r="AB1037" i="3" s="1"/>
  <c r="Q1037" i="3"/>
  <c r="R1037" i="3" s="1"/>
  <c r="AF1036" i="3"/>
  <c r="AH1036" i="3" s="1"/>
  <c r="AJ1036" i="3" s="1"/>
  <c r="AD1036" i="3"/>
  <c r="AG1036" i="3" s="1"/>
  <c r="AI1036" i="3" s="1"/>
  <c r="Z1036" i="3"/>
  <c r="AA1036" i="3" s="1"/>
  <c r="AB1036" i="3" s="1"/>
  <c r="R1036" i="3"/>
  <c r="Q1036" i="3"/>
  <c r="AF1035" i="3"/>
  <c r="AL1035" i="3" s="1"/>
  <c r="AD1035" i="3"/>
  <c r="Z1035" i="3"/>
  <c r="AK1035" i="3" s="1"/>
  <c r="R1035" i="3"/>
  <c r="AG1035" i="3" s="1"/>
  <c r="AI1035" i="3" s="1"/>
  <c r="Q1035" i="3"/>
  <c r="AK1034" i="3"/>
  <c r="AF1034" i="3"/>
  <c r="AD1034" i="3"/>
  <c r="Z1034" i="3"/>
  <c r="Q1034" i="3"/>
  <c r="R1034" i="3" s="1"/>
  <c r="AL1033" i="3"/>
  <c r="AK1033" i="3"/>
  <c r="AF1033" i="3"/>
  <c r="AD1033" i="3"/>
  <c r="Z1033" i="3"/>
  <c r="Q1033" i="3"/>
  <c r="R1033" i="3" s="1"/>
  <c r="AF1032" i="3"/>
  <c r="AL1032" i="3" s="1"/>
  <c r="AD1032" i="3"/>
  <c r="AK1032" i="3" s="1"/>
  <c r="Z1032" i="3"/>
  <c r="Q1032" i="3"/>
  <c r="R1032" i="3" s="1"/>
  <c r="AH1032" i="3" s="1"/>
  <c r="AJ1032" i="3" s="1"/>
  <c r="AF1031" i="3"/>
  <c r="AD1031" i="3"/>
  <c r="Z1031" i="3"/>
  <c r="Q1031" i="3"/>
  <c r="R1031" i="3" s="1"/>
  <c r="AF1030" i="3"/>
  <c r="AD1030" i="3"/>
  <c r="Z1030" i="3"/>
  <c r="AL1030" i="3" s="1"/>
  <c r="Q1030" i="3"/>
  <c r="R1030" i="3" s="1"/>
  <c r="AL1029" i="3"/>
  <c r="AF1029" i="3"/>
  <c r="AD1029" i="3"/>
  <c r="AK1029" i="3" s="1"/>
  <c r="Z1029" i="3"/>
  <c r="AA1029" i="3" s="1"/>
  <c r="AB1029" i="3" s="1"/>
  <c r="Q1029" i="3"/>
  <c r="R1029" i="3" s="1"/>
  <c r="AL1028" i="3"/>
  <c r="AF1028" i="3"/>
  <c r="AH1028" i="3" s="1"/>
  <c r="AJ1028" i="3" s="1"/>
  <c r="AD1028" i="3"/>
  <c r="AG1028" i="3" s="1"/>
  <c r="AI1028" i="3" s="1"/>
  <c r="Z1028" i="3"/>
  <c r="AA1028" i="3" s="1"/>
  <c r="AB1028" i="3" s="1"/>
  <c r="R1028" i="3"/>
  <c r="Q1028" i="3"/>
  <c r="AF1027" i="3"/>
  <c r="AL1027" i="3" s="1"/>
  <c r="AD1027" i="3"/>
  <c r="Z1027" i="3"/>
  <c r="AK1027" i="3" s="1"/>
  <c r="R1027" i="3"/>
  <c r="AG1027" i="3" s="1"/>
  <c r="AI1027" i="3" s="1"/>
  <c r="Q1027" i="3"/>
  <c r="BT408" i="17"/>
  <c r="BS408" i="17"/>
  <c r="BR408" i="17"/>
  <c r="BP408" i="17"/>
  <c r="BO408" i="17"/>
  <c r="BQ408" i="17" s="1"/>
  <c r="BN408" i="17"/>
  <c r="BM408" i="17"/>
  <c r="BL408" i="17"/>
  <c r="BK408" i="17"/>
  <c r="BG408" i="17"/>
  <c r="BC408" i="17"/>
  <c r="AY408" i="17"/>
  <c r="AX408" i="17"/>
  <c r="AW408" i="17"/>
  <c r="AV408" i="17"/>
  <c r="BT407" i="17"/>
  <c r="BV407" i="17" s="1"/>
  <c r="BS407" i="17"/>
  <c r="BR407" i="17"/>
  <c r="BQ407" i="17"/>
  <c r="BP407" i="17"/>
  <c r="BO407" i="17"/>
  <c r="BN407" i="17"/>
  <c r="BM407" i="17"/>
  <c r="BL407" i="17"/>
  <c r="BK407" i="17"/>
  <c r="BH407" i="17"/>
  <c r="BU407" i="17" s="1"/>
  <c r="BE407" i="17"/>
  <c r="BF407" i="17" s="1"/>
  <c r="BD407" i="17"/>
  <c r="BC407" i="17"/>
  <c r="BG407" i="17" s="1"/>
  <c r="BA407" i="17"/>
  <c r="BB407" i="17" s="1"/>
  <c r="AZ407" i="17"/>
  <c r="AY407" i="17"/>
  <c r="AX407" i="17"/>
  <c r="AW407" i="17"/>
  <c r="AV407" i="17"/>
  <c r="BT406" i="17"/>
  <c r="BS406" i="17"/>
  <c r="BR406" i="17"/>
  <c r="BP406" i="17"/>
  <c r="BO406" i="17"/>
  <c r="BQ406" i="17" s="1"/>
  <c r="BN406" i="17"/>
  <c r="BM406" i="17"/>
  <c r="BL406" i="17"/>
  <c r="BK406" i="17"/>
  <c r="BG406" i="17"/>
  <c r="BC406" i="17"/>
  <c r="AY406" i="17"/>
  <c r="AX406" i="17"/>
  <c r="AW406" i="17"/>
  <c r="AV406" i="17"/>
  <c r="BT405" i="17"/>
  <c r="BS405" i="17"/>
  <c r="BR405" i="17"/>
  <c r="BP405" i="17"/>
  <c r="BO405" i="17"/>
  <c r="BQ405" i="17" s="1"/>
  <c r="BV405" i="17" s="1"/>
  <c r="BN405" i="17"/>
  <c r="BM405" i="17"/>
  <c r="BL405" i="17"/>
  <c r="BK405" i="17"/>
  <c r="BE405" i="17"/>
  <c r="BF405" i="17" s="1"/>
  <c r="BD405" i="17"/>
  <c r="BC405" i="17"/>
  <c r="BG405" i="17" s="1"/>
  <c r="BA405" i="17"/>
  <c r="BB405" i="17" s="1"/>
  <c r="AZ405" i="17"/>
  <c r="BH405" i="17" s="1"/>
  <c r="AY405" i="17"/>
  <c r="AX405" i="17"/>
  <c r="AW405" i="17"/>
  <c r="AV405" i="17"/>
  <c r="BT404" i="17"/>
  <c r="BS404" i="17"/>
  <c r="BR404" i="17"/>
  <c r="BP404" i="17"/>
  <c r="BO404" i="17"/>
  <c r="BQ404" i="17" s="1"/>
  <c r="BV404" i="17" s="1"/>
  <c r="BN404" i="17"/>
  <c r="BM404" i="17"/>
  <c r="BL404" i="17"/>
  <c r="BK404" i="17"/>
  <c r="BG404" i="17"/>
  <c r="BC404" i="17"/>
  <c r="AY404" i="17"/>
  <c r="AX404" i="17"/>
  <c r="AW404" i="17"/>
  <c r="AV404" i="17"/>
  <c r="BT403" i="17"/>
  <c r="BS403" i="17"/>
  <c r="BR403" i="17"/>
  <c r="BQ403" i="17"/>
  <c r="BV403" i="17" s="1"/>
  <c r="BP403" i="17"/>
  <c r="BO403" i="17"/>
  <c r="BN403" i="17"/>
  <c r="BM403" i="17"/>
  <c r="BL403" i="17"/>
  <c r="BK403" i="17"/>
  <c r="BE403" i="17"/>
  <c r="BF403" i="17" s="1"/>
  <c r="BD403" i="17"/>
  <c r="BC403" i="17"/>
  <c r="BG403" i="17" s="1"/>
  <c r="BA403" i="17"/>
  <c r="BB403" i="17" s="1"/>
  <c r="AZ403" i="17"/>
  <c r="BH403" i="17" s="1"/>
  <c r="AY403" i="17"/>
  <c r="AX403" i="17"/>
  <c r="AW403" i="17"/>
  <c r="AV403" i="17"/>
  <c r="BT402" i="17"/>
  <c r="BV402" i="17" s="1"/>
  <c r="BS402" i="17"/>
  <c r="BR402" i="17"/>
  <c r="BP402" i="17"/>
  <c r="BO402" i="17"/>
  <c r="BQ402" i="17" s="1"/>
  <c r="BN402" i="17"/>
  <c r="BM402" i="17"/>
  <c r="BL402" i="17"/>
  <c r="BK402" i="17"/>
  <c r="BG402" i="17"/>
  <c r="BC402" i="17"/>
  <c r="AY402" i="17"/>
  <c r="AX402" i="17"/>
  <c r="AW402" i="17"/>
  <c r="AV402" i="17"/>
  <c r="BT401" i="17"/>
  <c r="BS401" i="17"/>
  <c r="BR401" i="17"/>
  <c r="BP401" i="17"/>
  <c r="BO401" i="17"/>
  <c r="BQ401" i="17" s="1"/>
  <c r="BV401" i="17" s="1"/>
  <c r="BN401" i="17"/>
  <c r="BM401" i="17"/>
  <c r="BL401" i="17"/>
  <c r="BK401" i="17"/>
  <c r="BE401" i="17"/>
  <c r="BF401" i="17" s="1"/>
  <c r="BD401" i="17"/>
  <c r="BH401" i="17" s="1"/>
  <c r="BC401" i="17"/>
  <c r="BG401" i="17" s="1"/>
  <c r="BA401" i="17"/>
  <c r="BB401" i="17" s="1"/>
  <c r="AZ401" i="17"/>
  <c r="AY401" i="17"/>
  <c r="AX401" i="17"/>
  <c r="AW401" i="17"/>
  <c r="AV401" i="17"/>
  <c r="BT400" i="17"/>
  <c r="BS400" i="17"/>
  <c r="BR400" i="17"/>
  <c r="BP400" i="17"/>
  <c r="BO400" i="17"/>
  <c r="BQ400" i="17" s="1"/>
  <c r="BV400" i="17" s="1"/>
  <c r="BN400" i="17"/>
  <c r="BM400" i="17"/>
  <c r="BL400" i="17"/>
  <c r="BK400" i="17"/>
  <c r="BG400" i="17"/>
  <c r="BC400" i="17"/>
  <c r="AY400" i="17"/>
  <c r="AX400" i="17"/>
  <c r="AW400" i="17"/>
  <c r="AV400" i="17"/>
  <c r="BT399" i="17"/>
  <c r="BS399" i="17"/>
  <c r="BR399" i="17"/>
  <c r="BQ399" i="17"/>
  <c r="BV399" i="17" s="1"/>
  <c r="BP399" i="17"/>
  <c r="BO399" i="17"/>
  <c r="BN399" i="17"/>
  <c r="BM399" i="17"/>
  <c r="BL399" i="17"/>
  <c r="BK399" i="17"/>
  <c r="BG399" i="17"/>
  <c r="BE399" i="17"/>
  <c r="BF399" i="17" s="1"/>
  <c r="BD399" i="17"/>
  <c r="BC399" i="17"/>
  <c r="BA399" i="17"/>
  <c r="BB399" i="17" s="1"/>
  <c r="AZ399" i="17"/>
  <c r="BH399" i="17" s="1"/>
  <c r="AY399" i="17"/>
  <c r="AX399" i="17"/>
  <c r="AW399" i="17"/>
  <c r="AV399" i="17"/>
  <c r="BT398" i="17"/>
  <c r="BS398" i="17"/>
  <c r="BR398" i="17"/>
  <c r="BP398" i="17"/>
  <c r="BO398" i="17"/>
  <c r="BQ398" i="17" s="1"/>
  <c r="BN398" i="17"/>
  <c r="BM398" i="17"/>
  <c r="BL398" i="17"/>
  <c r="BK398" i="17"/>
  <c r="BG398" i="17"/>
  <c r="BC398" i="17"/>
  <c r="AY398" i="17"/>
  <c r="AX398" i="17"/>
  <c r="AW398" i="17"/>
  <c r="AV398" i="17"/>
  <c r="BT397" i="17"/>
  <c r="BS397" i="17"/>
  <c r="BR397" i="17"/>
  <c r="BP397" i="17"/>
  <c r="BO397" i="17"/>
  <c r="BQ397" i="17" s="1"/>
  <c r="BV397" i="17" s="1"/>
  <c r="BN397" i="17"/>
  <c r="BM397" i="17"/>
  <c r="BL397" i="17"/>
  <c r="BK397" i="17"/>
  <c r="BE397" i="17"/>
  <c r="BF397" i="17" s="1"/>
  <c r="BD397" i="17"/>
  <c r="BC397" i="17"/>
  <c r="BG397" i="17" s="1"/>
  <c r="BA397" i="17"/>
  <c r="BB397" i="17" s="1"/>
  <c r="AZ397" i="17"/>
  <c r="BH397" i="17" s="1"/>
  <c r="AY397" i="17"/>
  <c r="AX397" i="17"/>
  <c r="AW397" i="17"/>
  <c r="AV397" i="17"/>
  <c r="BT396" i="17"/>
  <c r="BS396" i="17"/>
  <c r="BR396" i="17"/>
  <c r="BP396" i="17"/>
  <c r="BO396" i="17"/>
  <c r="BQ396" i="17" s="1"/>
  <c r="BV396" i="17" s="1"/>
  <c r="BN396" i="17"/>
  <c r="BM396" i="17"/>
  <c r="BL396" i="17"/>
  <c r="BK396" i="17"/>
  <c r="BG396" i="17"/>
  <c r="BC396" i="17"/>
  <c r="AY396" i="17"/>
  <c r="AX396" i="17"/>
  <c r="AW396" i="17"/>
  <c r="AV396" i="17"/>
  <c r="BT395" i="17"/>
  <c r="BS395" i="17"/>
  <c r="BR395" i="17"/>
  <c r="BQ395" i="17"/>
  <c r="BV395" i="17" s="1"/>
  <c r="BP395" i="17"/>
  <c r="BO395" i="17"/>
  <c r="BN395" i="17"/>
  <c r="BM395" i="17"/>
  <c r="BL395" i="17"/>
  <c r="BK395" i="17"/>
  <c r="BG395" i="17"/>
  <c r="BE395" i="17"/>
  <c r="BF395" i="17" s="1"/>
  <c r="BD395" i="17"/>
  <c r="BC395" i="17"/>
  <c r="BA395" i="17"/>
  <c r="BB395" i="17" s="1"/>
  <c r="AZ395" i="17"/>
  <c r="BH395" i="17" s="1"/>
  <c r="AY395" i="17"/>
  <c r="AX395" i="17"/>
  <c r="AW395" i="17"/>
  <c r="AV395" i="17"/>
  <c r="AQ408" i="17"/>
  <c r="AP408" i="17"/>
  <c r="AO408" i="17"/>
  <c r="AN408" i="17"/>
  <c r="AM408" i="17"/>
  <c r="AQ407" i="17"/>
  <c r="AP407" i="17"/>
  <c r="AO407" i="17"/>
  <c r="AN407" i="17"/>
  <c r="AM407" i="17"/>
  <c r="AQ406" i="17"/>
  <c r="AP406" i="17"/>
  <c r="AO406" i="17"/>
  <c r="AN406" i="17"/>
  <c r="AM406" i="17"/>
  <c r="AQ405" i="17"/>
  <c r="AP405" i="17"/>
  <c r="AO405" i="17"/>
  <c r="AN405" i="17"/>
  <c r="AM405" i="17"/>
  <c r="AQ404" i="17"/>
  <c r="AP404" i="17"/>
  <c r="AO404" i="17"/>
  <c r="AN404" i="17"/>
  <c r="AM404" i="17"/>
  <c r="AQ403" i="17"/>
  <c r="AP403" i="17"/>
  <c r="AO403" i="17"/>
  <c r="AN403" i="17"/>
  <c r="AM403" i="17"/>
  <c r="AQ402" i="17"/>
  <c r="AP402" i="17"/>
  <c r="AO402" i="17"/>
  <c r="AN402" i="17"/>
  <c r="AM402" i="17"/>
  <c r="AQ401" i="17"/>
  <c r="AP401" i="17"/>
  <c r="AO401" i="17"/>
  <c r="AN401" i="17"/>
  <c r="AM401" i="17"/>
  <c r="AQ400" i="17"/>
  <c r="AP400" i="17"/>
  <c r="AO400" i="17"/>
  <c r="AN400" i="17"/>
  <c r="AM400" i="17"/>
  <c r="AQ399" i="17"/>
  <c r="AP399" i="17"/>
  <c r="AO399" i="17"/>
  <c r="AN399" i="17"/>
  <c r="AM399" i="17"/>
  <c r="AQ398" i="17"/>
  <c r="AP398" i="17"/>
  <c r="AO398" i="17"/>
  <c r="AN398" i="17"/>
  <c r="AM398" i="17"/>
  <c r="AQ397" i="17"/>
  <c r="AP397" i="17"/>
  <c r="AO397" i="17"/>
  <c r="AN397" i="17"/>
  <c r="AM397" i="17"/>
  <c r="AQ396" i="17"/>
  <c r="AP396" i="17"/>
  <c r="AO396" i="17"/>
  <c r="AN396" i="17"/>
  <c r="AM396" i="17"/>
  <c r="AQ395" i="17"/>
  <c r="AP395" i="17"/>
  <c r="AO395" i="17"/>
  <c r="AN395" i="17"/>
  <c r="AM395" i="17"/>
  <c r="AL408" i="17"/>
  <c r="AF408" i="17"/>
  <c r="AD408" i="17"/>
  <c r="AK408" i="17" s="1"/>
  <c r="Z408" i="17"/>
  <c r="Q408" i="17"/>
  <c r="R408" i="17" s="1"/>
  <c r="AL407" i="17"/>
  <c r="AK407" i="17"/>
  <c r="AF407" i="17"/>
  <c r="AH407" i="17" s="1"/>
  <c r="AJ407" i="17" s="1"/>
  <c r="AD407" i="17"/>
  <c r="AG407" i="17" s="1"/>
  <c r="AI407" i="17" s="1"/>
  <c r="AB407" i="17"/>
  <c r="AA407" i="17"/>
  <c r="Z407" i="17"/>
  <c r="R407" i="17"/>
  <c r="Q407" i="17"/>
  <c r="AK406" i="17"/>
  <c r="AF406" i="17"/>
  <c r="AH406" i="17" s="1"/>
  <c r="AJ406" i="17" s="1"/>
  <c r="AD406" i="17"/>
  <c r="AG406" i="17" s="1"/>
  <c r="AI406" i="17" s="1"/>
  <c r="Z406" i="17"/>
  <c r="Q406" i="17"/>
  <c r="R406" i="17" s="1"/>
  <c r="AA406" i="17" s="1"/>
  <c r="AB406" i="17" s="1"/>
  <c r="AF405" i="17"/>
  <c r="AH405" i="17" s="1"/>
  <c r="AJ405" i="17" s="1"/>
  <c r="AD405" i="17"/>
  <c r="AG405" i="17" s="1"/>
  <c r="AI405" i="17" s="1"/>
  <c r="Z405" i="17"/>
  <c r="AL405" i="17" s="1"/>
  <c r="R405" i="17"/>
  <c r="Q405" i="17"/>
  <c r="AK404" i="17"/>
  <c r="AF404" i="17"/>
  <c r="AL404" i="17" s="1"/>
  <c r="AD404" i="17"/>
  <c r="AG404" i="17" s="1"/>
  <c r="AI404" i="17" s="1"/>
  <c r="Z404" i="17"/>
  <c r="R404" i="17"/>
  <c r="AH404" i="17" s="1"/>
  <c r="AJ404" i="17" s="1"/>
  <c r="Q404" i="17"/>
  <c r="AF403" i="17"/>
  <c r="AL403" i="17" s="1"/>
  <c r="AD403" i="17"/>
  <c r="Z403" i="17"/>
  <c r="AK403" i="17" s="1"/>
  <c r="Q403" i="17"/>
  <c r="R403" i="17" s="1"/>
  <c r="AG402" i="17"/>
  <c r="AI402" i="17" s="1"/>
  <c r="AF402" i="17"/>
  <c r="AL402" i="17" s="1"/>
  <c r="AD402" i="17"/>
  <c r="AK402" i="17" s="1"/>
  <c r="Z402" i="17"/>
  <c r="AA402" i="17" s="1"/>
  <c r="AB402" i="17" s="1"/>
  <c r="R402" i="17"/>
  <c r="Q402" i="17"/>
  <c r="AF401" i="17"/>
  <c r="AL401" i="17" s="1"/>
  <c r="AD401" i="17"/>
  <c r="AK401" i="17" s="1"/>
  <c r="Z401" i="17"/>
  <c r="AA401" i="17" s="1"/>
  <c r="AB401" i="17" s="1"/>
  <c r="Q401" i="17"/>
  <c r="R401" i="17" s="1"/>
  <c r="AL400" i="17"/>
  <c r="AF400" i="17"/>
  <c r="AD400" i="17"/>
  <c r="AK400" i="17" s="1"/>
  <c r="Z400" i="17"/>
  <c r="AA400" i="17" s="1"/>
  <c r="AB400" i="17" s="1"/>
  <c r="Q400" i="17"/>
  <c r="R400" i="17" s="1"/>
  <c r="AH400" i="17" s="1"/>
  <c r="AJ400" i="17" s="1"/>
  <c r="AL399" i="17"/>
  <c r="AK399" i="17"/>
  <c r="AF399" i="17"/>
  <c r="AD399" i="17"/>
  <c r="Z399" i="17"/>
  <c r="Q399" i="17"/>
  <c r="R399" i="17" s="1"/>
  <c r="AK398" i="17"/>
  <c r="AF398" i="17"/>
  <c r="AH398" i="17" s="1"/>
  <c r="AJ398" i="17" s="1"/>
  <c r="AD398" i="17"/>
  <c r="Z398" i="17"/>
  <c r="Q398" i="17"/>
  <c r="R398" i="17" s="1"/>
  <c r="AA398" i="17" s="1"/>
  <c r="AB398" i="17" s="1"/>
  <c r="AF397" i="17"/>
  <c r="AH397" i="17" s="1"/>
  <c r="AJ397" i="17" s="1"/>
  <c r="AD397" i="17"/>
  <c r="AG397" i="17" s="1"/>
  <c r="AI397" i="17" s="1"/>
  <c r="Z397" i="17"/>
  <c r="AL397" i="17" s="1"/>
  <c r="R397" i="17"/>
  <c r="Q397" i="17"/>
  <c r="D397" i="17"/>
  <c r="C397" i="17" s="1"/>
  <c r="AL396" i="17"/>
  <c r="AK396" i="17"/>
  <c r="AF396" i="17"/>
  <c r="AD396" i="17"/>
  <c r="AG396" i="17" s="1"/>
  <c r="AI396" i="17" s="1"/>
  <c r="Z396" i="17"/>
  <c r="R396" i="17"/>
  <c r="AH396" i="17" s="1"/>
  <c r="AJ396" i="17" s="1"/>
  <c r="Q396" i="17"/>
  <c r="D396" i="17"/>
  <c r="C396" i="17" s="1"/>
  <c r="AF395" i="17"/>
  <c r="AL395" i="17" s="1"/>
  <c r="AD395" i="17"/>
  <c r="Z395" i="17"/>
  <c r="AK395" i="17" s="1"/>
  <c r="Q395" i="17"/>
  <c r="R395" i="17" s="1"/>
  <c r="C395" i="17"/>
  <c r="AL1024" i="3"/>
  <c r="AF1024" i="3"/>
  <c r="AD1024" i="3"/>
  <c r="AK1024" i="3" s="1"/>
  <c r="Z1024" i="3"/>
  <c r="Q1024" i="3"/>
  <c r="R1024" i="3" s="1"/>
  <c r="AL1023" i="3"/>
  <c r="AK1023" i="3"/>
  <c r="AF1023" i="3"/>
  <c r="AH1023" i="3" s="1"/>
  <c r="AJ1023" i="3" s="1"/>
  <c r="AD1023" i="3"/>
  <c r="AG1023" i="3" s="1"/>
  <c r="AI1023" i="3" s="1"/>
  <c r="AB1023" i="3"/>
  <c r="AA1023" i="3"/>
  <c r="Z1023" i="3"/>
  <c r="R1023" i="3"/>
  <c r="Q1023" i="3"/>
  <c r="AF1022" i="3"/>
  <c r="AD1022" i="3"/>
  <c r="AG1022" i="3" s="1"/>
  <c r="AI1022" i="3" s="1"/>
  <c r="AA1022" i="3"/>
  <c r="AB1022" i="3" s="1"/>
  <c r="Z1022" i="3"/>
  <c r="AL1022" i="3" s="1"/>
  <c r="R1022" i="3"/>
  <c r="AH1022" i="3" s="1"/>
  <c r="AJ1022" i="3" s="1"/>
  <c r="Q1022" i="3"/>
  <c r="AF1021" i="3"/>
  <c r="AD1021" i="3"/>
  <c r="Z1021" i="3"/>
  <c r="AL1021" i="3" s="1"/>
  <c r="Q1021" i="3"/>
  <c r="R1021" i="3" s="1"/>
  <c r="AK1020" i="3"/>
  <c r="AF1020" i="3"/>
  <c r="AL1020" i="3" s="1"/>
  <c r="AD1020" i="3"/>
  <c r="Z1020" i="3"/>
  <c r="R1020" i="3"/>
  <c r="AH1020" i="3" s="1"/>
  <c r="AJ1020" i="3" s="1"/>
  <c r="Q1020" i="3"/>
  <c r="AF1019" i="3"/>
  <c r="AL1019" i="3" s="1"/>
  <c r="AD1019" i="3"/>
  <c r="AK1019" i="3" s="1"/>
  <c r="Z1019" i="3"/>
  <c r="Q1019" i="3"/>
  <c r="R1019" i="3" s="1"/>
  <c r="AG1018" i="3"/>
  <c r="AI1018" i="3" s="1"/>
  <c r="AF1018" i="3"/>
  <c r="AL1018" i="3" s="1"/>
  <c r="AD1018" i="3"/>
  <c r="AK1018" i="3" s="1"/>
  <c r="Z1018" i="3"/>
  <c r="AA1018" i="3" s="1"/>
  <c r="AB1018" i="3" s="1"/>
  <c r="R1018" i="3"/>
  <c r="Q1018" i="3"/>
  <c r="AF1017" i="3"/>
  <c r="AL1017" i="3" s="1"/>
  <c r="AD1017" i="3"/>
  <c r="AK1017" i="3" s="1"/>
  <c r="Z1017" i="3"/>
  <c r="Q1017" i="3"/>
  <c r="R1017" i="3" s="1"/>
  <c r="AA1017" i="3" s="1"/>
  <c r="AB1017" i="3" s="1"/>
  <c r="AL1016" i="3"/>
  <c r="AF1016" i="3"/>
  <c r="AH1016" i="3" s="1"/>
  <c r="AJ1016" i="3" s="1"/>
  <c r="AD1016" i="3"/>
  <c r="AG1016" i="3" s="1"/>
  <c r="AI1016" i="3" s="1"/>
  <c r="Z1016" i="3"/>
  <c r="Q1016" i="3"/>
  <c r="R1016" i="3" s="1"/>
  <c r="AA1016" i="3" s="1"/>
  <c r="AB1016" i="3" s="1"/>
  <c r="AL1015" i="3"/>
  <c r="AF1015" i="3"/>
  <c r="AH1015" i="3" s="1"/>
  <c r="AJ1015" i="3" s="1"/>
  <c r="AD1015" i="3"/>
  <c r="AG1015" i="3" s="1"/>
  <c r="AI1015" i="3" s="1"/>
  <c r="AB1015" i="3"/>
  <c r="AA1015" i="3"/>
  <c r="Z1015" i="3"/>
  <c r="AK1015" i="3" s="1"/>
  <c r="R1015" i="3"/>
  <c r="Q1015" i="3"/>
  <c r="AK1014" i="3"/>
  <c r="AF1014" i="3"/>
  <c r="AD1014" i="3"/>
  <c r="AG1014" i="3" s="1"/>
  <c r="AI1014" i="3" s="1"/>
  <c r="AA1014" i="3"/>
  <c r="AB1014" i="3" s="1"/>
  <c r="Z1014" i="3"/>
  <c r="AL1014" i="3" s="1"/>
  <c r="R1014" i="3"/>
  <c r="AH1014" i="3" s="1"/>
  <c r="AJ1014" i="3" s="1"/>
  <c r="Q1014" i="3"/>
  <c r="AF1013" i="3"/>
  <c r="AD1013" i="3"/>
  <c r="Z1013" i="3"/>
  <c r="AL1013" i="3" s="1"/>
  <c r="Q1013" i="3"/>
  <c r="R1013" i="3" s="1"/>
  <c r="D1013" i="3"/>
  <c r="C1013" i="3" s="1"/>
  <c r="AK1012" i="3"/>
  <c r="AF1012" i="3"/>
  <c r="AL1012" i="3" s="1"/>
  <c r="AD1012" i="3"/>
  <c r="Z1012" i="3"/>
  <c r="R1012" i="3"/>
  <c r="AH1012" i="3" s="1"/>
  <c r="AJ1012" i="3" s="1"/>
  <c r="Q1012" i="3"/>
  <c r="D1012" i="3"/>
  <c r="C1012" i="3" s="1"/>
  <c r="AF1011" i="3"/>
  <c r="AL1011" i="3" s="1"/>
  <c r="AD1011" i="3"/>
  <c r="AK1011" i="3" s="1"/>
  <c r="Z1011" i="3"/>
  <c r="Q1011" i="3"/>
  <c r="R1011" i="3" s="1"/>
  <c r="C1011" i="3"/>
  <c r="BT394" i="17"/>
  <c r="BS394" i="17"/>
  <c r="BR394" i="17"/>
  <c r="BP394" i="17"/>
  <c r="BO394" i="17"/>
  <c r="BQ394" i="17" s="1"/>
  <c r="BN394" i="17"/>
  <c r="BM394" i="17"/>
  <c r="BL394" i="17"/>
  <c r="BK394" i="17"/>
  <c r="BC394" i="17"/>
  <c r="BG394" i="17" s="1"/>
  <c r="AY394" i="17"/>
  <c r="AX394" i="17"/>
  <c r="AW394" i="17"/>
  <c r="AV394" i="17"/>
  <c r="BT393" i="17"/>
  <c r="BV393" i="17" s="1"/>
  <c r="BS393" i="17"/>
  <c r="BR393" i="17"/>
  <c r="BQ393" i="17"/>
  <c r="BP393" i="17"/>
  <c r="BO393" i="17"/>
  <c r="BN393" i="17"/>
  <c r="BM393" i="17"/>
  <c r="BL393" i="17"/>
  <c r="BK393" i="17"/>
  <c r="BH393" i="17"/>
  <c r="BU393" i="17" s="1"/>
  <c r="BE393" i="17"/>
  <c r="BF393" i="17" s="1"/>
  <c r="BD393" i="17"/>
  <c r="BC393" i="17"/>
  <c r="BG393" i="17" s="1"/>
  <c r="BA393" i="17"/>
  <c r="BB393" i="17" s="1"/>
  <c r="AZ393" i="17"/>
  <c r="AY393" i="17"/>
  <c r="AX393" i="17"/>
  <c r="AW393" i="17"/>
  <c r="AV393" i="17"/>
  <c r="BT392" i="17"/>
  <c r="BS392" i="17"/>
  <c r="BR392" i="17"/>
  <c r="BP392" i="17"/>
  <c r="BO392" i="17"/>
  <c r="BQ392" i="17" s="1"/>
  <c r="BN392" i="17"/>
  <c r="BM392" i="17"/>
  <c r="BL392" i="17"/>
  <c r="BK392" i="17"/>
  <c r="BG392" i="17"/>
  <c r="BC392" i="17"/>
  <c r="AY392" i="17"/>
  <c r="AX392" i="17"/>
  <c r="AW392" i="17"/>
  <c r="AV392" i="17"/>
  <c r="BT391" i="17"/>
  <c r="BS391" i="17"/>
  <c r="BR391" i="17"/>
  <c r="BP391" i="17"/>
  <c r="BO391" i="17"/>
  <c r="BQ391" i="17" s="1"/>
  <c r="BV391" i="17" s="1"/>
  <c r="BN391" i="17"/>
  <c r="BM391" i="17"/>
  <c r="BL391" i="17"/>
  <c r="BK391" i="17"/>
  <c r="BG391" i="17"/>
  <c r="BE391" i="17"/>
  <c r="BF391" i="17" s="1"/>
  <c r="BD391" i="17"/>
  <c r="BC391" i="17"/>
  <c r="BA391" i="17"/>
  <c r="BB391" i="17" s="1"/>
  <c r="AZ391" i="17"/>
  <c r="BH391" i="17" s="1"/>
  <c r="AY391" i="17"/>
  <c r="AX391" i="17"/>
  <c r="AW391" i="17"/>
  <c r="AV391" i="17"/>
  <c r="BT390" i="17"/>
  <c r="BV390" i="17" s="1"/>
  <c r="BS390" i="17"/>
  <c r="BR390" i="17"/>
  <c r="BP390" i="17"/>
  <c r="BO390" i="17"/>
  <c r="BQ390" i="17" s="1"/>
  <c r="BN390" i="17"/>
  <c r="BM390" i="17"/>
  <c r="BL390" i="17"/>
  <c r="BK390" i="17"/>
  <c r="BC390" i="17"/>
  <c r="BG390" i="17" s="1"/>
  <c r="AY390" i="17"/>
  <c r="AX390" i="17"/>
  <c r="AW390" i="17"/>
  <c r="AV390" i="17"/>
  <c r="BT389" i="17"/>
  <c r="BS389" i="17"/>
  <c r="BR389" i="17"/>
  <c r="BQ389" i="17"/>
  <c r="BV389" i="17" s="1"/>
  <c r="BP389" i="17"/>
  <c r="BO389" i="17"/>
  <c r="BN389" i="17"/>
  <c r="BM389" i="17"/>
  <c r="BL389" i="17"/>
  <c r="BK389" i="17"/>
  <c r="BE389" i="17"/>
  <c r="BF389" i="17" s="1"/>
  <c r="BD389" i="17"/>
  <c r="BC389" i="17"/>
  <c r="BG389" i="17" s="1"/>
  <c r="BA389" i="17"/>
  <c r="BB389" i="17" s="1"/>
  <c r="AZ389" i="17"/>
  <c r="BH389" i="17" s="1"/>
  <c r="AY389" i="17"/>
  <c r="AX389" i="17"/>
  <c r="AW389" i="17"/>
  <c r="AV389" i="17"/>
  <c r="BT388" i="17"/>
  <c r="BV388" i="17" s="1"/>
  <c r="BS388" i="17"/>
  <c r="BR388" i="17"/>
  <c r="BP388" i="17"/>
  <c r="BO388" i="17"/>
  <c r="BQ388" i="17" s="1"/>
  <c r="BN388" i="17"/>
  <c r="BM388" i="17"/>
  <c r="BL388" i="17"/>
  <c r="BK388" i="17"/>
  <c r="BG388" i="17"/>
  <c r="BC388" i="17"/>
  <c r="AY388" i="17"/>
  <c r="AX388" i="17"/>
  <c r="AW388" i="17"/>
  <c r="AV388" i="17"/>
  <c r="BT387" i="17"/>
  <c r="BS387" i="17"/>
  <c r="BR387" i="17"/>
  <c r="BP387" i="17"/>
  <c r="BO387" i="17"/>
  <c r="BQ387" i="17" s="1"/>
  <c r="BV387" i="17" s="1"/>
  <c r="BN387" i="17"/>
  <c r="BM387" i="17"/>
  <c r="BL387" i="17"/>
  <c r="BK387" i="17"/>
  <c r="BG387" i="17"/>
  <c r="BE387" i="17"/>
  <c r="BF387" i="17" s="1"/>
  <c r="BD387" i="17"/>
  <c r="BC387" i="17"/>
  <c r="BA387" i="17"/>
  <c r="BB387" i="17" s="1"/>
  <c r="AZ387" i="17"/>
  <c r="BH387" i="17" s="1"/>
  <c r="AY387" i="17"/>
  <c r="AX387" i="17"/>
  <c r="AW387" i="17"/>
  <c r="AV387" i="17"/>
  <c r="BT386" i="17"/>
  <c r="BV386" i="17" s="1"/>
  <c r="BS386" i="17"/>
  <c r="BR386" i="17"/>
  <c r="BP386" i="17"/>
  <c r="BO386" i="17"/>
  <c r="BQ386" i="17" s="1"/>
  <c r="BN386" i="17"/>
  <c r="BM386" i="17"/>
  <c r="BL386" i="17"/>
  <c r="BK386" i="17"/>
  <c r="BC386" i="17"/>
  <c r="BG386" i="17" s="1"/>
  <c r="AY386" i="17"/>
  <c r="AX386" i="17"/>
  <c r="AW386" i="17"/>
  <c r="AV386" i="17"/>
  <c r="BT385" i="17"/>
  <c r="BS385" i="17"/>
  <c r="BR385" i="17"/>
  <c r="BQ385" i="17"/>
  <c r="BV385" i="17" s="1"/>
  <c r="BP385" i="17"/>
  <c r="BO385" i="17"/>
  <c r="BN385" i="17"/>
  <c r="BM385" i="17"/>
  <c r="BL385" i="17"/>
  <c r="BK385" i="17"/>
  <c r="BE385" i="17"/>
  <c r="BF385" i="17" s="1"/>
  <c r="BD385" i="17"/>
  <c r="BC385" i="17"/>
  <c r="BG385" i="17" s="1"/>
  <c r="BA385" i="17"/>
  <c r="BB385" i="17" s="1"/>
  <c r="AZ385" i="17"/>
  <c r="BH385" i="17" s="1"/>
  <c r="AY385" i="17"/>
  <c r="AX385" i="17"/>
  <c r="AW385" i="17"/>
  <c r="AV385" i="17"/>
  <c r="BT384" i="17"/>
  <c r="BS384" i="17"/>
  <c r="BR384" i="17"/>
  <c r="BP384" i="17"/>
  <c r="BO384" i="17"/>
  <c r="BQ384" i="17" s="1"/>
  <c r="BN384" i="17"/>
  <c r="BM384" i="17"/>
  <c r="BL384" i="17"/>
  <c r="BK384" i="17"/>
  <c r="BG384" i="17"/>
  <c r="BC384" i="17"/>
  <c r="AY384" i="17"/>
  <c r="AX384" i="17"/>
  <c r="AW384" i="17"/>
  <c r="AV384" i="17"/>
  <c r="BT383" i="17"/>
  <c r="BS383" i="17"/>
  <c r="BR383" i="17"/>
  <c r="BP383" i="17"/>
  <c r="BO383" i="17"/>
  <c r="BQ383" i="17" s="1"/>
  <c r="BV383" i="17" s="1"/>
  <c r="BN383" i="17"/>
  <c r="BM383" i="17"/>
  <c r="BL383" i="17"/>
  <c r="BK383" i="17"/>
  <c r="BG383" i="17"/>
  <c r="BE383" i="17"/>
  <c r="BF383" i="17" s="1"/>
  <c r="BD383" i="17"/>
  <c r="BC383" i="17"/>
  <c r="BA383" i="17"/>
  <c r="BB383" i="17" s="1"/>
  <c r="AZ383" i="17"/>
  <c r="BH383" i="17" s="1"/>
  <c r="AY383" i="17"/>
  <c r="AX383" i="17"/>
  <c r="AW383" i="17"/>
  <c r="AV383" i="17"/>
  <c r="BT382" i="17"/>
  <c r="BS382" i="17"/>
  <c r="BR382" i="17"/>
  <c r="BP382" i="17"/>
  <c r="BO382" i="17"/>
  <c r="BQ382" i="17" s="1"/>
  <c r="BV382" i="17" s="1"/>
  <c r="BN382" i="17"/>
  <c r="BM382" i="17"/>
  <c r="BL382" i="17"/>
  <c r="BK382" i="17"/>
  <c r="BG382" i="17"/>
  <c r="BC382" i="17"/>
  <c r="AY382" i="17"/>
  <c r="AX382" i="17"/>
  <c r="AW382" i="17"/>
  <c r="AV382" i="17"/>
  <c r="BT381" i="17"/>
  <c r="BS381" i="17"/>
  <c r="BR381" i="17"/>
  <c r="BQ381" i="17"/>
  <c r="BV381" i="17" s="1"/>
  <c r="BP381" i="17"/>
  <c r="BO381" i="17"/>
  <c r="BN381" i="17"/>
  <c r="BM381" i="17"/>
  <c r="BL381" i="17"/>
  <c r="BK381" i="17"/>
  <c r="BH381" i="17"/>
  <c r="BI381" i="17" s="1"/>
  <c r="BW381" i="17" s="1"/>
  <c r="BG381" i="17"/>
  <c r="BE381" i="17"/>
  <c r="BF381" i="17" s="1"/>
  <c r="BD381" i="17"/>
  <c r="BC381" i="17"/>
  <c r="BA381" i="17"/>
  <c r="BB381" i="17" s="1"/>
  <c r="AZ381" i="17"/>
  <c r="AY381" i="17"/>
  <c r="AX381" i="17"/>
  <c r="AW381" i="17"/>
  <c r="AV381" i="17"/>
  <c r="AQ394" i="17"/>
  <c r="AP394" i="17"/>
  <c r="AO394" i="17"/>
  <c r="AN394" i="17"/>
  <c r="AM394" i="17"/>
  <c r="AQ393" i="17"/>
  <c r="AP393" i="17"/>
  <c r="AO393" i="17"/>
  <c r="AN393" i="17"/>
  <c r="AM393" i="17"/>
  <c r="AQ392" i="17"/>
  <c r="AP392" i="17"/>
  <c r="AO392" i="17"/>
  <c r="AN392" i="17"/>
  <c r="AM392" i="17"/>
  <c r="AQ391" i="17"/>
  <c r="AP391" i="17"/>
  <c r="AO391" i="17"/>
  <c r="AN391" i="17"/>
  <c r="AM391" i="17"/>
  <c r="AQ390" i="17"/>
  <c r="AP390" i="17"/>
  <c r="AO390" i="17"/>
  <c r="AN390" i="17"/>
  <c r="AM390" i="17"/>
  <c r="AQ389" i="17"/>
  <c r="AP389" i="17"/>
  <c r="AO389" i="17"/>
  <c r="AN389" i="17"/>
  <c r="AM389" i="17"/>
  <c r="AQ388" i="17"/>
  <c r="AP388" i="17"/>
  <c r="AO388" i="17"/>
  <c r="AN388" i="17"/>
  <c r="AM388" i="17"/>
  <c r="AQ387" i="17"/>
  <c r="AP387" i="17"/>
  <c r="AO387" i="17"/>
  <c r="AN387" i="17"/>
  <c r="AM387" i="17"/>
  <c r="AQ386" i="17"/>
  <c r="AP386" i="17"/>
  <c r="AO386" i="17"/>
  <c r="AN386" i="17"/>
  <c r="AM386" i="17"/>
  <c r="AQ385" i="17"/>
  <c r="AP385" i="17"/>
  <c r="AO385" i="17"/>
  <c r="AN385" i="17"/>
  <c r="AM385" i="17"/>
  <c r="AQ384" i="17"/>
  <c r="AP384" i="17"/>
  <c r="AO384" i="17"/>
  <c r="AN384" i="17"/>
  <c r="AM384" i="17"/>
  <c r="AQ383" i="17"/>
  <c r="AP383" i="17"/>
  <c r="AO383" i="17"/>
  <c r="AN383" i="17"/>
  <c r="AM383" i="17"/>
  <c r="AQ382" i="17"/>
  <c r="AP382" i="17"/>
  <c r="AO382" i="17"/>
  <c r="AN382" i="17"/>
  <c r="AM382" i="17"/>
  <c r="AQ381" i="17"/>
  <c r="AP381" i="17"/>
  <c r="AO381" i="17"/>
  <c r="AN381" i="17"/>
  <c r="AM381" i="17"/>
  <c r="AF394" i="17"/>
  <c r="AL394" i="17" s="1"/>
  <c r="AD394" i="17"/>
  <c r="AK394" i="17" s="1"/>
  <c r="Z394" i="17"/>
  <c r="AA394" i="17" s="1"/>
  <c r="AB394" i="17" s="1"/>
  <c r="Q394" i="17"/>
  <c r="R394" i="17" s="1"/>
  <c r="AG394" i="17" s="1"/>
  <c r="AI394" i="17" s="1"/>
  <c r="C394" i="17"/>
  <c r="AL393" i="17"/>
  <c r="AF393" i="17"/>
  <c r="AH393" i="17" s="1"/>
  <c r="AJ393" i="17" s="1"/>
  <c r="AD393" i="17"/>
  <c r="Z393" i="17"/>
  <c r="Q393" i="17"/>
  <c r="R393" i="17" s="1"/>
  <c r="AA393" i="17" s="1"/>
  <c r="AB393" i="17" s="1"/>
  <c r="C393" i="17"/>
  <c r="AF392" i="17"/>
  <c r="AH392" i="17" s="1"/>
  <c r="AJ392" i="17" s="1"/>
  <c r="AD392" i="17"/>
  <c r="AG392" i="17" s="1"/>
  <c r="AI392" i="17" s="1"/>
  <c r="Z392" i="17"/>
  <c r="AA392" i="17" s="1"/>
  <c r="AB392" i="17" s="1"/>
  <c r="R392" i="17"/>
  <c r="Q392" i="17"/>
  <c r="C392" i="17"/>
  <c r="AF391" i="17"/>
  <c r="AD391" i="17"/>
  <c r="Z391" i="17"/>
  <c r="AL391" i="17" s="1"/>
  <c r="Q391" i="17"/>
  <c r="R391" i="17" s="1"/>
  <c r="C391" i="17"/>
  <c r="AF390" i="17"/>
  <c r="AL390" i="17" s="1"/>
  <c r="AD390" i="17"/>
  <c r="AK390" i="17" s="1"/>
  <c r="Z390" i="17"/>
  <c r="Q390" i="17"/>
  <c r="R390" i="17" s="1"/>
  <c r="AG390" i="17" s="1"/>
  <c r="AI390" i="17" s="1"/>
  <c r="C390" i="17"/>
  <c r="AL389" i="17"/>
  <c r="AF389" i="17"/>
  <c r="AH389" i="17" s="1"/>
  <c r="AJ389" i="17" s="1"/>
  <c r="AD389" i="17"/>
  <c r="AG389" i="17" s="1"/>
  <c r="AI389" i="17" s="1"/>
  <c r="Z389" i="17"/>
  <c r="Q389" i="17"/>
  <c r="R389" i="17" s="1"/>
  <c r="AA389" i="17" s="1"/>
  <c r="AB389" i="17" s="1"/>
  <c r="C389" i="17"/>
  <c r="AF388" i="17"/>
  <c r="AH388" i="17" s="1"/>
  <c r="AJ388" i="17" s="1"/>
  <c r="AD388" i="17"/>
  <c r="AG388" i="17" s="1"/>
  <c r="AI388" i="17" s="1"/>
  <c r="Z388" i="17"/>
  <c r="AK388" i="17" s="1"/>
  <c r="R388" i="17"/>
  <c r="Q388" i="17"/>
  <c r="C388" i="17"/>
  <c r="AF387" i="17"/>
  <c r="AD387" i="17"/>
  <c r="Z387" i="17"/>
  <c r="AL387" i="17" s="1"/>
  <c r="Q387" i="17"/>
  <c r="R387" i="17" s="1"/>
  <c r="C387" i="17"/>
  <c r="AG386" i="17"/>
  <c r="AI386" i="17" s="1"/>
  <c r="AF386" i="17"/>
  <c r="AL386" i="17" s="1"/>
  <c r="AD386" i="17"/>
  <c r="AK386" i="17" s="1"/>
  <c r="Z386" i="17"/>
  <c r="AA386" i="17" s="1"/>
  <c r="AB386" i="17" s="1"/>
  <c r="R386" i="17"/>
  <c r="Q386" i="17"/>
  <c r="C386" i="17"/>
  <c r="AL385" i="17"/>
  <c r="AF385" i="17"/>
  <c r="AD385" i="17"/>
  <c r="AG385" i="17" s="1"/>
  <c r="AI385" i="17" s="1"/>
  <c r="Z385" i="17"/>
  <c r="Q385" i="17"/>
  <c r="R385" i="17" s="1"/>
  <c r="C385" i="17"/>
  <c r="AF384" i="17"/>
  <c r="AH384" i="17" s="1"/>
  <c r="AJ384" i="17" s="1"/>
  <c r="AD384" i="17"/>
  <c r="AG384" i="17" s="1"/>
  <c r="AI384" i="17" s="1"/>
  <c r="Z384" i="17"/>
  <c r="AK384" i="17" s="1"/>
  <c r="R384" i="17"/>
  <c r="Q384" i="17"/>
  <c r="C384" i="17"/>
  <c r="AK383" i="17"/>
  <c r="AF383" i="17"/>
  <c r="AL383" i="17" s="1"/>
  <c r="AD383" i="17"/>
  <c r="Z383" i="17"/>
  <c r="Q383" i="17"/>
  <c r="R383" i="17" s="1"/>
  <c r="C383" i="17"/>
  <c r="AG382" i="17"/>
  <c r="AI382" i="17" s="1"/>
  <c r="AF382" i="17"/>
  <c r="AL382" i="17" s="1"/>
  <c r="AD382" i="17"/>
  <c r="AK382" i="17" s="1"/>
  <c r="Z382" i="17"/>
  <c r="AA382" i="17" s="1"/>
  <c r="AB382" i="17" s="1"/>
  <c r="R382" i="17"/>
  <c r="Q382" i="17"/>
  <c r="C382" i="17"/>
  <c r="AL381" i="17"/>
  <c r="AF381" i="17"/>
  <c r="AH381" i="17" s="1"/>
  <c r="AJ381" i="17" s="1"/>
  <c r="AD381" i="17"/>
  <c r="AG381" i="17" s="1"/>
  <c r="AI381" i="17" s="1"/>
  <c r="Z381" i="17"/>
  <c r="Q381" i="17"/>
  <c r="R381" i="17" s="1"/>
  <c r="AA381" i="17" s="1"/>
  <c r="AB381" i="17" s="1"/>
  <c r="C381" i="17"/>
  <c r="AF1008" i="3"/>
  <c r="AL1008" i="3" s="1"/>
  <c r="AD1008" i="3"/>
  <c r="AK1008" i="3" s="1"/>
  <c r="Z1008" i="3"/>
  <c r="Q1008" i="3"/>
  <c r="R1008" i="3" s="1"/>
  <c r="AG1008" i="3" s="1"/>
  <c r="AI1008" i="3" s="1"/>
  <c r="C1008" i="3"/>
  <c r="AL1007" i="3"/>
  <c r="AF1007" i="3"/>
  <c r="AH1007" i="3" s="1"/>
  <c r="AJ1007" i="3" s="1"/>
  <c r="AD1007" i="3"/>
  <c r="AG1007" i="3" s="1"/>
  <c r="AI1007" i="3" s="1"/>
  <c r="Z1007" i="3"/>
  <c r="Q1007" i="3"/>
  <c r="R1007" i="3" s="1"/>
  <c r="AA1007" i="3" s="1"/>
  <c r="AB1007" i="3" s="1"/>
  <c r="C1007" i="3"/>
  <c r="AF1006" i="3"/>
  <c r="AD1006" i="3"/>
  <c r="AG1006" i="3" s="1"/>
  <c r="AI1006" i="3" s="1"/>
  <c r="Z1006" i="3"/>
  <c r="AK1006" i="3" s="1"/>
  <c r="R1006" i="3"/>
  <c r="AH1006" i="3" s="1"/>
  <c r="AJ1006" i="3" s="1"/>
  <c r="Q1006" i="3"/>
  <c r="C1006" i="3"/>
  <c r="AF1005" i="3"/>
  <c r="AL1005" i="3" s="1"/>
  <c r="AD1005" i="3"/>
  <c r="AK1005" i="3" s="1"/>
  <c r="Z1005" i="3"/>
  <c r="Q1005" i="3"/>
  <c r="R1005" i="3" s="1"/>
  <c r="C1005" i="3"/>
  <c r="AF1004" i="3"/>
  <c r="AL1004" i="3" s="1"/>
  <c r="AD1004" i="3"/>
  <c r="AK1004" i="3" s="1"/>
  <c r="Z1004" i="3"/>
  <c r="AA1004" i="3" s="1"/>
  <c r="AB1004" i="3" s="1"/>
  <c r="Q1004" i="3"/>
  <c r="R1004" i="3" s="1"/>
  <c r="AG1004" i="3" s="1"/>
  <c r="AI1004" i="3" s="1"/>
  <c r="C1004" i="3"/>
  <c r="AL1003" i="3"/>
  <c r="AF1003" i="3"/>
  <c r="AD1003" i="3"/>
  <c r="Z1003" i="3"/>
  <c r="Q1003" i="3"/>
  <c r="R1003" i="3" s="1"/>
  <c r="AA1003" i="3" s="1"/>
  <c r="AB1003" i="3" s="1"/>
  <c r="C1003" i="3"/>
  <c r="AF1002" i="3"/>
  <c r="AH1002" i="3" s="1"/>
  <c r="AJ1002" i="3" s="1"/>
  <c r="AD1002" i="3"/>
  <c r="AG1002" i="3" s="1"/>
  <c r="AI1002" i="3" s="1"/>
  <c r="Z1002" i="3"/>
  <c r="AA1002" i="3" s="1"/>
  <c r="AB1002" i="3" s="1"/>
  <c r="R1002" i="3"/>
  <c r="Q1002" i="3"/>
  <c r="C1002" i="3"/>
  <c r="AF1001" i="3"/>
  <c r="AD1001" i="3"/>
  <c r="Z1001" i="3"/>
  <c r="AL1001" i="3" s="1"/>
  <c r="Q1001" i="3"/>
  <c r="R1001" i="3" s="1"/>
  <c r="C1001" i="3"/>
  <c r="AF1000" i="3"/>
  <c r="AL1000" i="3" s="1"/>
  <c r="AD1000" i="3"/>
  <c r="AK1000" i="3" s="1"/>
  <c r="Z1000" i="3"/>
  <c r="AA1000" i="3" s="1"/>
  <c r="AB1000" i="3" s="1"/>
  <c r="Q1000" i="3"/>
  <c r="R1000" i="3" s="1"/>
  <c r="AG1000" i="3" s="1"/>
  <c r="AI1000" i="3" s="1"/>
  <c r="C1000" i="3"/>
  <c r="AL999" i="3"/>
  <c r="AF999" i="3"/>
  <c r="AD999" i="3"/>
  <c r="Z999" i="3"/>
  <c r="Q999" i="3"/>
  <c r="R999" i="3" s="1"/>
  <c r="C999" i="3"/>
  <c r="AF998" i="3"/>
  <c r="AH998" i="3" s="1"/>
  <c r="AJ998" i="3" s="1"/>
  <c r="AD998" i="3"/>
  <c r="AG998" i="3" s="1"/>
  <c r="AI998" i="3" s="1"/>
  <c r="Z998" i="3"/>
  <c r="AA998" i="3" s="1"/>
  <c r="AB998" i="3" s="1"/>
  <c r="R998" i="3"/>
  <c r="Q998" i="3"/>
  <c r="C998" i="3"/>
  <c r="AL997" i="3"/>
  <c r="AF997" i="3"/>
  <c r="AD997" i="3"/>
  <c r="AK997" i="3" s="1"/>
  <c r="Z997" i="3"/>
  <c r="Q997" i="3"/>
  <c r="R997" i="3" s="1"/>
  <c r="C997" i="3"/>
  <c r="AG996" i="3"/>
  <c r="AI996" i="3" s="1"/>
  <c r="AF996" i="3"/>
  <c r="AL996" i="3" s="1"/>
  <c r="AD996" i="3"/>
  <c r="AK996" i="3" s="1"/>
  <c r="Z996" i="3"/>
  <c r="AA996" i="3" s="1"/>
  <c r="AB996" i="3" s="1"/>
  <c r="R996" i="3"/>
  <c r="Q996" i="3"/>
  <c r="C996" i="3"/>
  <c r="AL995" i="3"/>
  <c r="AF995" i="3"/>
  <c r="AD995" i="3"/>
  <c r="Z995" i="3"/>
  <c r="Q995" i="3"/>
  <c r="R995" i="3" s="1"/>
  <c r="C995" i="3"/>
  <c r="BT380" i="17"/>
  <c r="BS380" i="17"/>
  <c r="BR380" i="17"/>
  <c r="BP380" i="17"/>
  <c r="BO380" i="17"/>
  <c r="BQ380" i="17" s="1"/>
  <c r="BN380" i="17"/>
  <c r="BM380" i="17"/>
  <c r="BL380" i="17"/>
  <c r="BK380" i="17"/>
  <c r="BG380" i="17"/>
  <c r="BC380" i="17"/>
  <c r="AY380" i="17"/>
  <c r="AX380" i="17"/>
  <c r="AW380" i="17"/>
  <c r="AV380" i="17"/>
  <c r="BT379" i="17"/>
  <c r="BV379" i="17" s="1"/>
  <c r="BS379" i="17"/>
  <c r="BR379" i="17"/>
  <c r="BQ379" i="17"/>
  <c r="BP379" i="17"/>
  <c r="BO379" i="17"/>
  <c r="BN379" i="17"/>
  <c r="BM379" i="17"/>
  <c r="BL379" i="17"/>
  <c r="BK379" i="17"/>
  <c r="BE379" i="17"/>
  <c r="BF379" i="17" s="1"/>
  <c r="BD379" i="17"/>
  <c r="BC379" i="17"/>
  <c r="BG379" i="17" s="1"/>
  <c r="BA379" i="17"/>
  <c r="BB379" i="17" s="1"/>
  <c r="AZ379" i="17"/>
  <c r="BH379" i="17" s="1"/>
  <c r="AY379" i="17"/>
  <c r="AX379" i="17"/>
  <c r="AW379" i="17"/>
  <c r="AV379" i="17"/>
  <c r="BT378" i="17"/>
  <c r="BS378" i="17"/>
  <c r="BR378" i="17"/>
  <c r="BP378" i="17"/>
  <c r="BO378" i="17"/>
  <c r="BQ378" i="17" s="1"/>
  <c r="BN378" i="17"/>
  <c r="BM378" i="17"/>
  <c r="BL378" i="17"/>
  <c r="BK378" i="17"/>
  <c r="BG378" i="17"/>
  <c r="BC378" i="17"/>
  <c r="AY378" i="17"/>
  <c r="AX378" i="17"/>
  <c r="AW378" i="17"/>
  <c r="AV378" i="17"/>
  <c r="BT377" i="17"/>
  <c r="BS377" i="17"/>
  <c r="BR377" i="17"/>
  <c r="BP377" i="17"/>
  <c r="BO377" i="17"/>
  <c r="BQ377" i="17" s="1"/>
  <c r="BV377" i="17" s="1"/>
  <c r="BN377" i="17"/>
  <c r="BM377" i="17"/>
  <c r="BL377" i="17"/>
  <c r="BK377" i="17"/>
  <c r="BG377" i="17"/>
  <c r="BE377" i="17"/>
  <c r="BF377" i="17" s="1"/>
  <c r="BD377" i="17"/>
  <c r="BC377" i="17"/>
  <c r="BA377" i="17"/>
  <c r="BB377" i="17" s="1"/>
  <c r="AZ377" i="17"/>
  <c r="BH377" i="17" s="1"/>
  <c r="AY377" i="17"/>
  <c r="AX377" i="17"/>
  <c r="AW377" i="17"/>
  <c r="AV377" i="17"/>
  <c r="BT376" i="17"/>
  <c r="BS376" i="17"/>
  <c r="BR376" i="17"/>
  <c r="BP376" i="17"/>
  <c r="BO376" i="17"/>
  <c r="BQ376" i="17" s="1"/>
  <c r="BV376" i="17" s="1"/>
  <c r="BN376" i="17"/>
  <c r="BM376" i="17"/>
  <c r="BL376" i="17"/>
  <c r="BK376" i="17"/>
  <c r="BG376" i="17"/>
  <c r="BC376" i="17"/>
  <c r="AY376" i="17"/>
  <c r="AX376" i="17"/>
  <c r="AW376" i="17"/>
  <c r="AV376" i="17"/>
  <c r="BT375" i="17"/>
  <c r="BV375" i="17" s="1"/>
  <c r="BS375" i="17"/>
  <c r="BR375" i="17"/>
  <c r="BQ375" i="17"/>
  <c r="BP375" i="17"/>
  <c r="BO375" i="17"/>
  <c r="BN375" i="17"/>
  <c r="BM375" i="17"/>
  <c r="BL375" i="17"/>
  <c r="BK375" i="17"/>
  <c r="BE375" i="17"/>
  <c r="BF375" i="17" s="1"/>
  <c r="BD375" i="17"/>
  <c r="BC375" i="17"/>
  <c r="BG375" i="17" s="1"/>
  <c r="BA375" i="17"/>
  <c r="BB375" i="17" s="1"/>
  <c r="AZ375" i="17"/>
  <c r="BH375" i="17" s="1"/>
  <c r="AY375" i="17"/>
  <c r="AX375" i="17"/>
  <c r="AW375" i="17"/>
  <c r="AV375" i="17"/>
  <c r="BT374" i="17"/>
  <c r="BV374" i="17" s="1"/>
  <c r="BS374" i="17"/>
  <c r="BR374" i="17"/>
  <c r="BP374" i="17"/>
  <c r="BO374" i="17"/>
  <c r="BQ374" i="17" s="1"/>
  <c r="BN374" i="17"/>
  <c r="BM374" i="17"/>
  <c r="BL374" i="17"/>
  <c r="BK374" i="17"/>
  <c r="BG374" i="17"/>
  <c r="BC374" i="17"/>
  <c r="AY374" i="17"/>
  <c r="AX374" i="17"/>
  <c r="AW374" i="17"/>
  <c r="AV374" i="17"/>
  <c r="BT373" i="17"/>
  <c r="BS373" i="17"/>
  <c r="BR373" i="17"/>
  <c r="BP373" i="17"/>
  <c r="BO373" i="17"/>
  <c r="BQ373" i="17" s="1"/>
  <c r="BV373" i="17" s="1"/>
  <c r="BN373" i="17"/>
  <c r="BM373" i="17"/>
  <c r="BL373" i="17"/>
  <c r="BK373" i="17"/>
  <c r="BG373" i="17"/>
  <c r="BE373" i="17"/>
  <c r="BF373" i="17" s="1"/>
  <c r="BD373" i="17"/>
  <c r="BH373" i="17" s="1"/>
  <c r="BC373" i="17"/>
  <c r="BA373" i="17"/>
  <c r="BB373" i="17" s="1"/>
  <c r="AZ373" i="17"/>
  <c r="AY373" i="17"/>
  <c r="AX373" i="17"/>
  <c r="AW373" i="17"/>
  <c r="AV373" i="17"/>
  <c r="BT372" i="17"/>
  <c r="BS372" i="17"/>
  <c r="BR372" i="17"/>
  <c r="BP372" i="17"/>
  <c r="BO372" i="17"/>
  <c r="BQ372" i="17" s="1"/>
  <c r="BV372" i="17" s="1"/>
  <c r="BN372" i="17"/>
  <c r="BM372" i="17"/>
  <c r="BL372" i="17"/>
  <c r="BK372" i="17"/>
  <c r="BG372" i="17"/>
  <c r="BC372" i="17"/>
  <c r="AY372" i="17"/>
  <c r="AX372" i="17"/>
  <c r="AW372" i="17"/>
  <c r="AV372" i="17"/>
  <c r="BT371" i="17"/>
  <c r="BV371" i="17" s="1"/>
  <c r="BS371" i="17"/>
  <c r="BR371" i="17"/>
  <c r="BQ371" i="17"/>
  <c r="BP371" i="17"/>
  <c r="BO371" i="17"/>
  <c r="BN371" i="17"/>
  <c r="BM371" i="17"/>
  <c r="BL371" i="17"/>
  <c r="BK371" i="17"/>
  <c r="BE371" i="17"/>
  <c r="BF371" i="17" s="1"/>
  <c r="BD371" i="17"/>
  <c r="BC371" i="17"/>
  <c r="BG371" i="17" s="1"/>
  <c r="BA371" i="17"/>
  <c r="BB371" i="17" s="1"/>
  <c r="AZ371" i="17"/>
  <c r="BH371" i="17" s="1"/>
  <c r="AY371" i="17"/>
  <c r="AX371" i="17"/>
  <c r="AW371" i="17"/>
  <c r="AV371" i="17"/>
  <c r="BT370" i="17"/>
  <c r="BS370" i="17"/>
  <c r="BR370" i="17"/>
  <c r="BP370" i="17"/>
  <c r="BO370" i="17"/>
  <c r="BQ370" i="17" s="1"/>
  <c r="BN370" i="17"/>
  <c r="BM370" i="17"/>
  <c r="BL370" i="17"/>
  <c r="BK370" i="17"/>
  <c r="BG370" i="17"/>
  <c r="BC370" i="17"/>
  <c r="AY370" i="17"/>
  <c r="AX370" i="17"/>
  <c r="AW370" i="17"/>
  <c r="AV370" i="17"/>
  <c r="BT369" i="17"/>
  <c r="BS369" i="17"/>
  <c r="BR369" i="17"/>
  <c r="BP369" i="17"/>
  <c r="BO369" i="17"/>
  <c r="BQ369" i="17" s="1"/>
  <c r="BV369" i="17" s="1"/>
  <c r="BN369" i="17"/>
  <c r="BM369" i="17"/>
  <c r="BL369" i="17"/>
  <c r="BK369" i="17"/>
  <c r="BG369" i="17"/>
  <c r="BE369" i="17"/>
  <c r="BF369" i="17" s="1"/>
  <c r="BD369" i="17"/>
  <c r="BC369" i="17"/>
  <c r="BA369" i="17"/>
  <c r="BB369" i="17" s="1"/>
  <c r="AZ369" i="17"/>
  <c r="BH369" i="17" s="1"/>
  <c r="AY369" i="17"/>
  <c r="AX369" i="17"/>
  <c r="AW369" i="17"/>
  <c r="AV369" i="17"/>
  <c r="BT368" i="17"/>
  <c r="BS368" i="17"/>
  <c r="BR368" i="17"/>
  <c r="BP368" i="17"/>
  <c r="BO368" i="17"/>
  <c r="BQ368" i="17" s="1"/>
  <c r="BV368" i="17" s="1"/>
  <c r="BN368" i="17"/>
  <c r="BM368" i="17"/>
  <c r="BL368" i="17"/>
  <c r="BK368" i="17"/>
  <c r="BG368" i="17"/>
  <c r="BC368" i="17"/>
  <c r="AY368" i="17"/>
  <c r="AX368" i="17"/>
  <c r="AW368" i="17"/>
  <c r="AV368" i="17"/>
  <c r="BT367" i="17"/>
  <c r="BS367" i="17"/>
  <c r="BR367" i="17"/>
  <c r="BQ367" i="17"/>
  <c r="BV367" i="17" s="1"/>
  <c r="BP367" i="17"/>
  <c r="BO367" i="17"/>
  <c r="BN367" i="17"/>
  <c r="BM367" i="17"/>
  <c r="BL367" i="17"/>
  <c r="BK367" i="17"/>
  <c r="BE367" i="17"/>
  <c r="BF367" i="17" s="1"/>
  <c r="BD367" i="17"/>
  <c r="BC367" i="17"/>
  <c r="BG367" i="17" s="1"/>
  <c r="BA367" i="17"/>
  <c r="BB367" i="17" s="1"/>
  <c r="AZ367" i="17"/>
  <c r="BH367" i="17" s="1"/>
  <c r="AY367" i="17"/>
  <c r="AX367" i="17"/>
  <c r="AW367" i="17"/>
  <c r="AV367" i="17"/>
  <c r="AQ380" i="17"/>
  <c r="AP380" i="17"/>
  <c r="AO380" i="17"/>
  <c r="AN380" i="17"/>
  <c r="AM380" i="17"/>
  <c r="AQ379" i="17"/>
  <c r="AP379" i="17"/>
  <c r="AO379" i="17"/>
  <c r="AN379" i="17"/>
  <c r="AM379" i="17"/>
  <c r="AQ378" i="17"/>
  <c r="AP378" i="17"/>
  <c r="AO378" i="17"/>
  <c r="AN378" i="17"/>
  <c r="AM378" i="17"/>
  <c r="AQ377" i="17"/>
  <c r="AP377" i="17"/>
  <c r="AO377" i="17"/>
  <c r="AN377" i="17"/>
  <c r="AM377" i="17"/>
  <c r="AQ376" i="17"/>
  <c r="AP376" i="17"/>
  <c r="AO376" i="17"/>
  <c r="AN376" i="17"/>
  <c r="AM376" i="17"/>
  <c r="AQ375" i="17"/>
  <c r="AP375" i="17"/>
  <c r="AO375" i="17"/>
  <c r="AN375" i="17"/>
  <c r="AM375" i="17"/>
  <c r="AQ374" i="17"/>
  <c r="AP374" i="17"/>
  <c r="AO374" i="17"/>
  <c r="AN374" i="17"/>
  <c r="AM374" i="17"/>
  <c r="AQ373" i="17"/>
  <c r="AP373" i="17"/>
  <c r="AO373" i="17"/>
  <c r="AN373" i="17"/>
  <c r="AM373" i="17"/>
  <c r="AQ372" i="17"/>
  <c r="AP372" i="17"/>
  <c r="AO372" i="17"/>
  <c r="AN372" i="17"/>
  <c r="AM372" i="17"/>
  <c r="AQ371" i="17"/>
  <c r="AP371" i="17"/>
  <c r="AO371" i="17"/>
  <c r="AN371" i="17"/>
  <c r="AM371" i="17"/>
  <c r="AQ370" i="17"/>
  <c r="AP370" i="17"/>
  <c r="AO370" i="17"/>
  <c r="AN370" i="17"/>
  <c r="AM370" i="17"/>
  <c r="AQ369" i="17"/>
  <c r="AP369" i="17"/>
  <c r="AO369" i="17"/>
  <c r="AN369" i="17"/>
  <c r="AM369" i="17"/>
  <c r="AQ368" i="17"/>
  <c r="AP368" i="17"/>
  <c r="AO368" i="17"/>
  <c r="AN368" i="17"/>
  <c r="AM368" i="17"/>
  <c r="AQ367" i="17"/>
  <c r="AP367" i="17"/>
  <c r="AO367" i="17"/>
  <c r="AN367" i="17"/>
  <c r="AM367" i="17"/>
  <c r="AF380" i="17"/>
  <c r="AL380" i="17" s="1"/>
  <c r="AD380" i="17"/>
  <c r="AK380" i="17" s="1"/>
  <c r="Z380" i="17"/>
  <c r="Q380" i="17"/>
  <c r="R380" i="17" s="1"/>
  <c r="AA380" i="17" s="1"/>
  <c r="AB380" i="17" s="1"/>
  <c r="C380" i="17"/>
  <c r="AL379" i="17"/>
  <c r="AK379" i="17"/>
  <c r="AF379" i="17"/>
  <c r="AH379" i="17" s="1"/>
  <c r="AJ379" i="17" s="1"/>
  <c r="AD379" i="17"/>
  <c r="AG379" i="17" s="1"/>
  <c r="AI379" i="17" s="1"/>
  <c r="AA379" i="17"/>
  <c r="AB379" i="17" s="1"/>
  <c r="Z379" i="17"/>
  <c r="R379" i="17"/>
  <c r="Q379" i="17"/>
  <c r="C379" i="17"/>
  <c r="AF378" i="17"/>
  <c r="AL378" i="17" s="1"/>
  <c r="AD378" i="17"/>
  <c r="Z378" i="17"/>
  <c r="AA378" i="17" s="1"/>
  <c r="AB378" i="17" s="1"/>
  <c r="R378" i="17"/>
  <c r="AH378" i="17" s="1"/>
  <c r="AJ378" i="17" s="1"/>
  <c r="Q378" i="17"/>
  <c r="C378" i="17"/>
  <c r="AF377" i="17"/>
  <c r="AL377" i="17" s="1"/>
  <c r="AD377" i="17"/>
  <c r="AK377" i="17" s="1"/>
  <c r="Z377" i="17"/>
  <c r="Q377" i="17"/>
  <c r="R377" i="17" s="1"/>
  <c r="C377" i="17"/>
  <c r="AF376" i="17"/>
  <c r="AL376" i="17" s="1"/>
  <c r="AD376" i="17"/>
  <c r="AK376" i="17" s="1"/>
  <c r="Z376" i="17"/>
  <c r="Q376" i="17"/>
  <c r="R376" i="17" s="1"/>
  <c r="AA376" i="17" s="1"/>
  <c r="AB376" i="17" s="1"/>
  <c r="C376" i="17"/>
  <c r="AL375" i="17"/>
  <c r="AK375" i="17"/>
  <c r="AF375" i="17"/>
  <c r="AD375" i="17"/>
  <c r="AG375" i="17" s="1"/>
  <c r="AI375" i="17" s="1"/>
  <c r="AA375" i="17"/>
  <c r="AB375" i="17" s="1"/>
  <c r="Z375" i="17"/>
  <c r="R375" i="17"/>
  <c r="AH375" i="17" s="1"/>
  <c r="AJ375" i="17" s="1"/>
  <c r="Q375" i="17"/>
  <c r="C375" i="17"/>
  <c r="AF374" i="17"/>
  <c r="AL374" i="17" s="1"/>
  <c r="AD374" i="17"/>
  <c r="Z374" i="17"/>
  <c r="AK374" i="17" s="1"/>
  <c r="R374" i="17"/>
  <c r="AH374" i="17" s="1"/>
  <c r="AJ374" i="17" s="1"/>
  <c r="Q374" i="17"/>
  <c r="C374" i="17"/>
  <c r="AF373" i="17"/>
  <c r="AL373" i="17" s="1"/>
  <c r="AD373" i="17"/>
  <c r="AK373" i="17" s="1"/>
  <c r="Z373" i="17"/>
  <c r="AA373" i="17" s="1"/>
  <c r="AB373" i="17" s="1"/>
  <c r="Q373" i="17"/>
  <c r="R373" i="17" s="1"/>
  <c r="C373" i="17"/>
  <c r="AF372" i="17"/>
  <c r="AL372" i="17" s="1"/>
  <c r="AD372" i="17"/>
  <c r="AK372" i="17" s="1"/>
  <c r="Z372" i="17"/>
  <c r="Q372" i="17"/>
  <c r="R372" i="17" s="1"/>
  <c r="AA372" i="17" s="1"/>
  <c r="AB372" i="17" s="1"/>
  <c r="C372" i="17"/>
  <c r="AL371" i="17"/>
  <c r="AK371" i="17"/>
  <c r="AF371" i="17"/>
  <c r="AD371" i="17"/>
  <c r="AG371" i="17" s="1"/>
  <c r="AI371" i="17" s="1"/>
  <c r="AA371" i="17"/>
  <c r="AB371" i="17" s="1"/>
  <c r="Z371" i="17"/>
  <c r="R371" i="17"/>
  <c r="AH371" i="17" s="1"/>
  <c r="AJ371" i="17" s="1"/>
  <c r="Q371" i="17"/>
  <c r="C371" i="17"/>
  <c r="AF370" i="17"/>
  <c r="AL370" i="17" s="1"/>
  <c r="AD370" i="17"/>
  <c r="Z370" i="17"/>
  <c r="AK370" i="17" s="1"/>
  <c r="R370" i="17"/>
  <c r="AH370" i="17" s="1"/>
  <c r="AJ370" i="17" s="1"/>
  <c r="Q370" i="17"/>
  <c r="C370" i="17"/>
  <c r="AF369" i="17"/>
  <c r="AL369" i="17" s="1"/>
  <c r="AD369" i="17"/>
  <c r="AK369" i="17" s="1"/>
  <c r="Z369" i="17"/>
  <c r="Q369" i="17"/>
  <c r="R369" i="17" s="1"/>
  <c r="C369" i="17"/>
  <c r="AF368" i="17"/>
  <c r="AL368" i="17" s="1"/>
  <c r="AD368" i="17"/>
  <c r="AK368" i="17" s="1"/>
  <c r="Z368" i="17"/>
  <c r="Q368" i="17"/>
  <c r="R368" i="17" s="1"/>
  <c r="AA368" i="17" s="1"/>
  <c r="AB368" i="17" s="1"/>
  <c r="C368" i="17"/>
  <c r="AL367" i="17"/>
  <c r="AK367" i="17"/>
  <c r="AF367" i="17"/>
  <c r="AD367" i="17"/>
  <c r="AG367" i="17" s="1"/>
  <c r="AI367" i="17" s="1"/>
  <c r="AA367" i="17"/>
  <c r="AB367" i="17" s="1"/>
  <c r="Z367" i="17"/>
  <c r="R367" i="17"/>
  <c r="AH367" i="17" s="1"/>
  <c r="AJ367" i="17" s="1"/>
  <c r="Q367" i="17"/>
  <c r="C367" i="17"/>
  <c r="AF992" i="3"/>
  <c r="AL992" i="3" s="1"/>
  <c r="AD992" i="3"/>
  <c r="Z992" i="3"/>
  <c r="AK992" i="3" s="1"/>
  <c r="Q992" i="3"/>
  <c r="R992" i="3" s="1"/>
  <c r="C992" i="3"/>
  <c r="AL991" i="3"/>
  <c r="AK991" i="3"/>
  <c r="AF991" i="3"/>
  <c r="AD991" i="3"/>
  <c r="Z991" i="3"/>
  <c r="Q991" i="3"/>
  <c r="R991" i="3" s="1"/>
  <c r="C991" i="3"/>
  <c r="AG990" i="3"/>
  <c r="AI990" i="3" s="1"/>
  <c r="AF990" i="3"/>
  <c r="AH990" i="3" s="1"/>
  <c r="AJ990" i="3" s="1"/>
  <c r="AD990" i="3"/>
  <c r="AK990" i="3" s="1"/>
  <c r="Z990" i="3"/>
  <c r="AA990" i="3" s="1"/>
  <c r="AB990" i="3" s="1"/>
  <c r="R990" i="3"/>
  <c r="Q990" i="3"/>
  <c r="C990" i="3"/>
  <c r="AL989" i="3"/>
  <c r="AF989" i="3"/>
  <c r="AD989" i="3"/>
  <c r="AK989" i="3" s="1"/>
  <c r="Z989" i="3"/>
  <c r="Q989" i="3"/>
  <c r="R989" i="3" s="1"/>
  <c r="AH989" i="3" s="1"/>
  <c r="AJ989" i="3" s="1"/>
  <c r="C989" i="3"/>
  <c r="AF988" i="3"/>
  <c r="AL988" i="3" s="1"/>
  <c r="AD988" i="3"/>
  <c r="AG988" i="3" s="1"/>
  <c r="AI988" i="3" s="1"/>
  <c r="Z988" i="3"/>
  <c r="AK988" i="3" s="1"/>
  <c r="Q988" i="3"/>
  <c r="R988" i="3" s="1"/>
  <c r="C988" i="3"/>
  <c r="AL987" i="3"/>
  <c r="AK987" i="3"/>
  <c r="AF987" i="3"/>
  <c r="AD987" i="3"/>
  <c r="Z987" i="3"/>
  <c r="Q987" i="3"/>
  <c r="R987" i="3" s="1"/>
  <c r="C987" i="3"/>
  <c r="AG986" i="3"/>
  <c r="AI986" i="3" s="1"/>
  <c r="AF986" i="3"/>
  <c r="AH986" i="3" s="1"/>
  <c r="AJ986" i="3" s="1"/>
  <c r="AD986" i="3"/>
  <c r="AK986" i="3" s="1"/>
  <c r="Z986" i="3"/>
  <c r="AA986" i="3" s="1"/>
  <c r="AB986" i="3" s="1"/>
  <c r="R986" i="3"/>
  <c r="Q986" i="3"/>
  <c r="C986" i="3"/>
  <c r="AL985" i="3"/>
  <c r="AF985" i="3"/>
  <c r="AD985" i="3"/>
  <c r="AK985" i="3" s="1"/>
  <c r="Z985" i="3"/>
  <c r="Q985" i="3"/>
  <c r="R985" i="3" s="1"/>
  <c r="AH985" i="3" s="1"/>
  <c r="AJ985" i="3" s="1"/>
  <c r="C985" i="3"/>
  <c r="AF984" i="3"/>
  <c r="AL984" i="3" s="1"/>
  <c r="AD984" i="3"/>
  <c r="AG984" i="3" s="1"/>
  <c r="AI984" i="3" s="1"/>
  <c r="Z984" i="3"/>
  <c r="AK984" i="3" s="1"/>
  <c r="Q984" i="3"/>
  <c r="R984" i="3" s="1"/>
  <c r="C984" i="3"/>
  <c r="AL983" i="3"/>
  <c r="AK983" i="3"/>
  <c r="AF983" i="3"/>
  <c r="AD983" i="3"/>
  <c r="Z983" i="3"/>
  <c r="Q983" i="3"/>
  <c r="R983" i="3" s="1"/>
  <c r="C983" i="3"/>
  <c r="AG982" i="3"/>
  <c r="AI982" i="3" s="1"/>
  <c r="AF982" i="3"/>
  <c r="AH982" i="3" s="1"/>
  <c r="AJ982" i="3" s="1"/>
  <c r="AD982" i="3"/>
  <c r="AK982" i="3" s="1"/>
  <c r="Z982" i="3"/>
  <c r="AA982" i="3" s="1"/>
  <c r="AB982" i="3" s="1"/>
  <c r="R982" i="3"/>
  <c r="Q982" i="3"/>
  <c r="C982" i="3"/>
  <c r="AL981" i="3"/>
  <c r="AF981" i="3"/>
  <c r="AD981" i="3"/>
  <c r="AK981" i="3" s="1"/>
  <c r="Z981" i="3"/>
  <c r="Q981" i="3"/>
  <c r="R981" i="3" s="1"/>
  <c r="C981" i="3"/>
  <c r="AF980" i="3"/>
  <c r="AL980" i="3" s="1"/>
  <c r="AD980" i="3"/>
  <c r="AG980" i="3" s="1"/>
  <c r="AI980" i="3" s="1"/>
  <c r="Z980" i="3"/>
  <c r="AK980" i="3" s="1"/>
  <c r="R980" i="3"/>
  <c r="Q980" i="3"/>
  <c r="C980" i="3"/>
  <c r="AL979" i="3"/>
  <c r="AK979" i="3"/>
  <c r="AF979" i="3"/>
  <c r="AD979" i="3"/>
  <c r="Z979" i="3"/>
  <c r="Q979" i="3"/>
  <c r="R979" i="3" s="1"/>
  <c r="C979" i="3"/>
  <c r="BT366" i="17"/>
  <c r="BV366" i="17" s="1"/>
  <c r="BS366" i="17"/>
  <c r="BR366" i="17"/>
  <c r="BP366" i="17"/>
  <c r="BO366" i="17"/>
  <c r="BQ366" i="17" s="1"/>
  <c r="BN366" i="17"/>
  <c r="BM366" i="17"/>
  <c r="BL366" i="17"/>
  <c r="BK366" i="17"/>
  <c r="BC366" i="17"/>
  <c r="BG366" i="17" s="1"/>
  <c r="AY366" i="17"/>
  <c r="AX366" i="17"/>
  <c r="AW366" i="17"/>
  <c r="AV366" i="17"/>
  <c r="BT365" i="17"/>
  <c r="BS365" i="17"/>
  <c r="BR365" i="17"/>
  <c r="BP365" i="17"/>
  <c r="BO365" i="17"/>
  <c r="BQ365" i="17" s="1"/>
  <c r="BV365" i="17" s="1"/>
  <c r="BN365" i="17"/>
  <c r="BM365" i="17"/>
  <c r="BL365" i="17"/>
  <c r="BK365" i="17"/>
  <c r="BG365" i="17"/>
  <c r="BE365" i="17"/>
  <c r="BF365" i="17" s="1"/>
  <c r="BD365" i="17"/>
  <c r="BC365" i="17"/>
  <c r="BA365" i="17"/>
  <c r="BB365" i="17" s="1"/>
  <c r="AZ365" i="17"/>
  <c r="BH365" i="17" s="1"/>
  <c r="AY365" i="17"/>
  <c r="AX365" i="17"/>
  <c r="AW365" i="17"/>
  <c r="AV365" i="17"/>
  <c r="BT364" i="17"/>
  <c r="BS364" i="17"/>
  <c r="BR364" i="17"/>
  <c r="BP364" i="17"/>
  <c r="BO364" i="17"/>
  <c r="BQ364" i="17" s="1"/>
  <c r="BN364" i="17"/>
  <c r="BM364" i="17"/>
  <c r="BL364" i="17"/>
  <c r="BK364" i="17"/>
  <c r="BC364" i="17"/>
  <c r="BG364" i="17" s="1"/>
  <c r="AY364" i="17"/>
  <c r="AX364" i="17"/>
  <c r="AW364" i="17"/>
  <c r="AV364" i="17"/>
  <c r="BT363" i="17"/>
  <c r="BS363" i="17"/>
  <c r="BR363" i="17"/>
  <c r="BP363" i="17"/>
  <c r="BO363" i="17"/>
  <c r="BQ363" i="17" s="1"/>
  <c r="BV363" i="17" s="1"/>
  <c r="BN363" i="17"/>
  <c r="BM363" i="17"/>
  <c r="BL363" i="17"/>
  <c r="BK363" i="17"/>
  <c r="BE363" i="17"/>
  <c r="BF363" i="17" s="1"/>
  <c r="BD363" i="17"/>
  <c r="BC363" i="17"/>
  <c r="BG363" i="17" s="1"/>
  <c r="BA363" i="17"/>
  <c r="BB363" i="17" s="1"/>
  <c r="AZ363" i="17"/>
  <c r="BH363" i="17" s="1"/>
  <c r="AY363" i="17"/>
  <c r="AX363" i="17"/>
  <c r="AW363" i="17"/>
  <c r="AV363" i="17"/>
  <c r="BT362" i="17"/>
  <c r="BS362" i="17"/>
  <c r="BR362" i="17"/>
  <c r="BP362" i="17"/>
  <c r="BO362" i="17"/>
  <c r="BQ362" i="17" s="1"/>
  <c r="BN362" i="17"/>
  <c r="BM362" i="17"/>
  <c r="BL362" i="17"/>
  <c r="BK362" i="17"/>
  <c r="BC362" i="17"/>
  <c r="BG362" i="17" s="1"/>
  <c r="AY362" i="17"/>
  <c r="AX362" i="17"/>
  <c r="AW362" i="17"/>
  <c r="AV362" i="17"/>
  <c r="BT361" i="17"/>
  <c r="BS361" i="17"/>
  <c r="BR361" i="17"/>
  <c r="BP361" i="17"/>
  <c r="BO361" i="17"/>
  <c r="BQ361" i="17" s="1"/>
  <c r="BV361" i="17" s="1"/>
  <c r="BN361" i="17"/>
  <c r="BM361" i="17"/>
  <c r="BL361" i="17"/>
  <c r="BK361" i="17"/>
  <c r="BG361" i="17"/>
  <c r="BE361" i="17"/>
  <c r="BF361" i="17" s="1"/>
  <c r="BD361" i="17"/>
  <c r="BC361" i="17"/>
  <c r="BA361" i="17"/>
  <c r="BB361" i="17" s="1"/>
  <c r="AZ361" i="17"/>
  <c r="BH361" i="17" s="1"/>
  <c r="AY361" i="17"/>
  <c r="AX361" i="17"/>
  <c r="AW361" i="17"/>
  <c r="AV361" i="17"/>
  <c r="BT360" i="17"/>
  <c r="BS360" i="17"/>
  <c r="BR360" i="17"/>
  <c r="BP360" i="17"/>
  <c r="BO360" i="17"/>
  <c r="BQ360" i="17" s="1"/>
  <c r="BN360" i="17"/>
  <c r="BM360" i="17"/>
  <c r="BL360" i="17"/>
  <c r="BK360" i="17"/>
  <c r="BC360" i="17"/>
  <c r="BG360" i="17" s="1"/>
  <c r="AY360" i="17"/>
  <c r="AX360" i="17"/>
  <c r="AW360" i="17"/>
  <c r="AV360" i="17"/>
  <c r="BT359" i="17"/>
  <c r="BS359" i="17"/>
  <c r="BR359" i="17"/>
  <c r="BP359" i="17"/>
  <c r="BO359" i="17"/>
  <c r="BQ359" i="17" s="1"/>
  <c r="BV359" i="17" s="1"/>
  <c r="BN359" i="17"/>
  <c r="BM359" i="17"/>
  <c r="BL359" i="17"/>
  <c r="BK359" i="17"/>
  <c r="BE359" i="17"/>
  <c r="BF359" i="17" s="1"/>
  <c r="BD359" i="17"/>
  <c r="BC359" i="17"/>
  <c r="BG359" i="17" s="1"/>
  <c r="BA359" i="17"/>
  <c r="BB359" i="17" s="1"/>
  <c r="AZ359" i="17"/>
  <c r="BH359" i="17" s="1"/>
  <c r="AY359" i="17"/>
  <c r="AX359" i="17"/>
  <c r="AW359" i="17"/>
  <c r="AV359" i="17"/>
  <c r="BT358" i="17"/>
  <c r="BS358" i="17"/>
  <c r="BR358" i="17"/>
  <c r="BP358" i="17"/>
  <c r="BO358" i="17"/>
  <c r="BQ358" i="17" s="1"/>
  <c r="BN358" i="17"/>
  <c r="BM358" i="17"/>
  <c r="BL358" i="17"/>
  <c r="BK358" i="17"/>
  <c r="BC358" i="17"/>
  <c r="BG358" i="17" s="1"/>
  <c r="AY358" i="17"/>
  <c r="AX358" i="17"/>
  <c r="AW358" i="17"/>
  <c r="AV358" i="17"/>
  <c r="BT357" i="17"/>
  <c r="BS357" i="17"/>
  <c r="BR357" i="17"/>
  <c r="BP357" i="17"/>
  <c r="BO357" i="17"/>
  <c r="BQ357" i="17" s="1"/>
  <c r="BV357" i="17" s="1"/>
  <c r="BN357" i="17"/>
  <c r="BM357" i="17"/>
  <c r="BL357" i="17"/>
  <c r="BK357" i="17"/>
  <c r="BG357" i="17"/>
  <c r="BE357" i="17"/>
  <c r="BF357" i="17" s="1"/>
  <c r="BD357" i="17"/>
  <c r="BC357" i="17"/>
  <c r="BA357" i="17"/>
  <c r="BB357" i="17" s="1"/>
  <c r="AZ357" i="17"/>
  <c r="BH357" i="17" s="1"/>
  <c r="AY357" i="17"/>
  <c r="AX357" i="17"/>
  <c r="AW357" i="17"/>
  <c r="AV357" i="17"/>
  <c r="BT356" i="17"/>
  <c r="BV356" i="17" s="1"/>
  <c r="BS356" i="17"/>
  <c r="BR356" i="17"/>
  <c r="BP356" i="17"/>
  <c r="BO356" i="17"/>
  <c r="BQ356" i="17" s="1"/>
  <c r="BN356" i="17"/>
  <c r="BM356" i="17"/>
  <c r="BL356" i="17"/>
  <c r="BK356" i="17"/>
  <c r="BC356" i="17"/>
  <c r="BG356" i="17" s="1"/>
  <c r="AY356" i="17"/>
  <c r="AX356" i="17"/>
  <c r="AW356" i="17"/>
  <c r="AV356" i="17"/>
  <c r="BT355" i="17"/>
  <c r="BS355" i="17"/>
  <c r="BR355" i="17"/>
  <c r="BP355" i="17"/>
  <c r="BO355" i="17"/>
  <c r="BQ355" i="17" s="1"/>
  <c r="BV355" i="17" s="1"/>
  <c r="BN355" i="17"/>
  <c r="BM355" i="17"/>
  <c r="BL355" i="17"/>
  <c r="BK355" i="17"/>
  <c r="BE355" i="17"/>
  <c r="BF355" i="17" s="1"/>
  <c r="BD355" i="17"/>
  <c r="BC355" i="17"/>
  <c r="BG355" i="17" s="1"/>
  <c r="BA355" i="17"/>
  <c r="BB355" i="17" s="1"/>
  <c r="AZ355" i="17"/>
  <c r="BH355" i="17" s="1"/>
  <c r="AY355" i="17"/>
  <c r="AX355" i="17"/>
  <c r="AW355" i="17"/>
  <c r="AV355" i="17"/>
  <c r="BT354" i="17"/>
  <c r="BV354" i="17" s="1"/>
  <c r="BS354" i="17"/>
  <c r="BR354" i="17"/>
  <c r="BP354" i="17"/>
  <c r="BO354" i="17"/>
  <c r="BQ354" i="17" s="1"/>
  <c r="BN354" i="17"/>
  <c r="BM354" i="17"/>
  <c r="BL354" i="17"/>
  <c r="BK354" i="17"/>
  <c r="BC354" i="17"/>
  <c r="BG354" i="17" s="1"/>
  <c r="AY354" i="17"/>
  <c r="AX354" i="17"/>
  <c r="AW354" i="17"/>
  <c r="AV354" i="17"/>
  <c r="BT353" i="17"/>
  <c r="BS353" i="17"/>
  <c r="BR353" i="17"/>
  <c r="BP353" i="17"/>
  <c r="BO353" i="17"/>
  <c r="BQ353" i="17" s="1"/>
  <c r="BV353" i="17" s="1"/>
  <c r="BN353" i="17"/>
  <c r="BM353" i="17"/>
  <c r="BL353" i="17"/>
  <c r="BK353" i="17"/>
  <c r="BG353" i="17"/>
  <c r="BE353" i="17"/>
  <c r="BF353" i="17" s="1"/>
  <c r="BD353" i="17"/>
  <c r="BC353" i="17"/>
  <c r="BA353" i="17"/>
  <c r="BB353" i="17" s="1"/>
  <c r="AZ353" i="17"/>
  <c r="BH353" i="17" s="1"/>
  <c r="AY353" i="17"/>
  <c r="AX353" i="17"/>
  <c r="AW353" i="17"/>
  <c r="AV353" i="17"/>
  <c r="AQ366" i="17"/>
  <c r="AP366" i="17"/>
  <c r="AO366" i="17"/>
  <c r="AN366" i="17"/>
  <c r="AM366" i="17"/>
  <c r="AQ365" i="17"/>
  <c r="AP365" i="17"/>
  <c r="AO365" i="17"/>
  <c r="AN365" i="17"/>
  <c r="AM365" i="17"/>
  <c r="AQ364" i="17"/>
  <c r="AP364" i="17"/>
  <c r="AO364" i="17"/>
  <c r="AN364" i="17"/>
  <c r="AM364" i="17"/>
  <c r="AQ363" i="17"/>
  <c r="AP363" i="17"/>
  <c r="AO363" i="17"/>
  <c r="AN363" i="17"/>
  <c r="AM363" i="17"/>
  <c r="AQ362" i="17"/>
  <c r="AP362" i="17"/>
  <c r="AO362" i="17"/>
  <c r="AN362" i="17"/>
  <c r="AM362" i="17"/>
  <c r="AQ361" i="17"/>
  <c r="AP361" i="17"/>
  <c r="AO361" i="17"/>
  <c r="AN361" i="17"/>
  <c r="AM361" i="17"/>
  <c r="AQ360" i="17"/>
  <c r="AP360" i="17"/>
  <c r="AO360" i="17"/>
  <c r="AN360" i="17"/>
  <c r="AM360" i="17"/>
  <c r="AQ359" i="17"/>
  <c r="AP359" i="17"/>
  <c r="AO359" i="17"/>
  <c r="AN359" i="17"/>
  <c r="AM359" i="17"/>
  <c r="AQ358" i="17"/>
  <c r="AP358" i="17"/>
  <c r="AO358" i="17"/>
  <c r="AN358" i="17"/>
  <c r="AM358" i="17"/>
  <c r="AQ357" i="17"/>
  <c r="AP357" i="17"/>
  <c r="AO357" i="17"/>
  <c r="AN357" i="17"/>
  <c r="AM357" i="17"/>
  <c r="AQ356" i="17"/>
  <c r="AP356" i="17"/>
  <c r="AO356" i="17"/>
  <c r="AN356" i="17"/>
  <c r="AM356" i="17"/>
  <c r="AQ355" i="17"/>
  <c r="AP355" i="17"/>
  <c r="AO355" i="17"/>
  <c r="AN355" i="17"/>
  <c r="AM355" i="17"/>
  <c r="AQ354" i="17"/>
  <c r="AP354" i="17"/>
  <c r="AO354" i="17"/>
  <c r="AN354" i="17"/>
  <c r="AM354" i="17"/>
  <c r="AQ353" i="17"/>
  <c r="AP353" i="17"/>
  <c r="AO353" i="17"/>
  <c r="AN353" i="17"/>
  <c r="AM353" i="17"/>
  <c r="AF366" i="17"/>
  <c r="AL366" i="17" s="1"/>
  <c r="AD366" i="17"/>
  <c r="AK366" i="17" s="1"/>
  <c r="Z366" i="17"/>
  <c r="Q366" i="17"/>
  <c r="R366" i="17" s="1"/>
  <c r="C366" i="17"/>
  <c r="AL365" i="17"/>
  <c r="AK365" i="17"/>
  <c r="AF365" i="17"/>
  <c r="AH365" i="17" s="1"/>
  <c r="AJ365" i="17" s="1"/>
  <c r="AD365" i="17"/>
  <c r="AG365" i="17" s="1"/>
  <c r="AI365" i="17" s="1"/>
  <c r="Z365" i="17"/>
  <c r="Q365" i="17"/>
  <c r="R365" i="17" s="1"/>
  <c r="AA365" i="17" s="1"/>
  <c r="AB365" i="17" s="1"/>
  <c r="C365" i="17"/>
  <c r="AF364" i="17"/>
  <c r="AH364" i="17" s="1"/>
  <c r="AJ364" i="17" s="1"/>
  <c r="AD364" i="17"/>
  <c r="AG364" i="17" s="1"/>
  <c r="AI364" i="17" s="1"/>
  <c r="Z364" i="17"/>
  <c r="AL364" i="17" s="1"/>
  <c r="R364" i="17"/>
  <c r="Q364" i="17"/>
  <c r="C364" i="17"/>
  <c r="AF363" i="17"/>
  <c r="AD363" i="17"/>
  <c r="Z363" i="17"/>
  <c r="AL363" i="17" s="1"/>
  <c r="Q363" i="17"/>
  <c r="R363" i="17" s="1"/>
  <c r="C363" i="17"/>
  <c r="AF362" i="17"/>
  <c r="AL362" i="17" s="1"/>
  <c r="AD362" i="17"/>
  <c r="AK362" i="17" s="1"/>
  <c r="Z362" i="17"/>
  <c r="AA362" i="17" s="1"/>
  <c r="AB362" i="17" s="1"/>
  <c r="Q362" i="17"/>
  <c r="R362" i="17" s="1"/>
  <c r="C362" i="17"/>
  <c r="AL361" i="17"/>
  <c r="AK361" i="17"/>
  <c r="AF361" i="17"/>
  <c r="AH361" i="17" s="1"/>
  <c r="AJ361" i="17" s="1"/>
  <c r="AD361" i="17"/>
  <c r="AG361" i="17" s="1"/>
  <c r="AI361" i="17" s="1"/>
  <c r="AA361" i="17"/>
  <c r="AB361" i="17" s="1"/>
  <c r="Z361" i="17"/>
  <c r="R361" i="17"/>
  <c r="Q361" i="17"/>
  <c r="C361" i="17"/>
  <c r="AF360" i="17"/>
  <c r="AH360" i="17" s="1"/>
  <c r="AJ360" i="17" s="1"/>
  <c r="AD360" i="17"/>
  <c r="AG360" i="17" s="1"/>
  <c r="AI360" i="17" s="1"/>
  <c r="Z360" i="17"/>
  <c r="AL360" i="17" s="1"/>
  <c r="R360" i="17"/>
  <c r="Q360" i="17"/>
  <c r="C360" i="17"/>
  <c r="AF359" i="17"/>
  <c r="AL359" i="17" s="1"/>
  <c r="AD359" i="17"/>
  <c r="Z359" i="17"/>
  <c r="AK359" i="17" s="1"/>
  <c r="Q359" i="17"/>
  <c r="R359" i="17" s="1"/>
  <c r="C359" i="17"/>
  <c r="AF358" i="17"/>
  <c r="AL358" i="17" s="1"/>
  <c r="AD358" i="17"/>
  <c r="AK358" i="17" s="1"/>
  <c r="Z358" i="17"/>
  <c r="Q358" i="17"/>
  <c r="R358" i="17" s="1"/>
  <c r="AA358" i="17" s="1"/>
  <c r="AB358" i="17" s="1"/>
  <c r="C358" i="17"/>
  <c r="AL357" i="17"/>
  <c r="AK357" i="17"/>
  <c r="AF357" i="17"/>
  <c r="AH357" i="17" s="1"/>
  <c r="AJ357" i="17" s="1"/>
  <c r="AD357" i="17"/>
  <c r="AG357" i="17" s="1"/>
  <c r="AI357" i="17" s="1"/>
  <c r="AA357" i="17"/>
  <c r="AB357" i="17" s="1"/>
  <c r="Z357" i="17"/>
  <c r="R357" i="17"/>
  <c r="Q357" i="17"/>
  <c r="C357" i="17"/>
  <c r="AF356" i="17"/>
  <c r="AH356" i="17" s="1"/>
  <c r="AJ356" i="17" s="1"/>
  <c r="AD356" i="17"/>
  <c r="AG356" i="17" s="1"/>
  <c r="AI356" i="17" s="1"/>
  <c r="Z356" i="17"/>
  <c r="AL356" i="17" s="1"/>
  <c r="R356" i="17"/>
  <c r="Q356" i="17"/>
  <c r="C356" i="17"/>
  <c r="AF355" i="17"/>
  <c r="AL355" i="17" s="1"/>
  <c r="AD355" i="17"/>
  <c r="Z355" i="17"/>
  <c r="AK355" i="17" s="1"/>
  <c r="Q355" i="17"/>
  <c r="R355" i="17" s="1"/>
  <c r="C355" i="17"/>
  <c r="AF354" i="17"/>
  <c r="AL354" i="17" s="1"/>
  <c r="AD354" i="17"/>
  <c r="AK354" i="17" s="1"/>
  <c r="Z354" i="17"/>
  <c r="Q354" i="17"/>
  <c r="R354" i="17" s="1"/>
  <c r="AA354" i="17" s="1"/>
  <c r="AB354" i="17" s="1"/>
  <c r="C354" i="17"/>
  <c r="AL353" i="17"/>
  <c r="AK353" i="17"/>
  <c r="AF353" i="17"/>
  <c r="AH353" i="17" s="1"/>
  <c r="AJ353" i="17" s="1"/>
  <c r="AD353" i="17"/>
  <c r="AG353" i="17" s="1"/>
  <c r="AI353" i="17" s="1"/>
  <c r="AA353" i="17"/>
  <c r="AB353" i="17" s="1"/>
  <c r="Z353" i="17"/>
  <c r="R353" i="17"/>
  <c r="Q353" i="17"/>
  <c r="C353" i="17"/>
  <c r="AF976" i="3"/>
  <c r="AL976" i="3" s="1"/>
  <c r="AD976" i="3"/>
  <c r="AK976" i="3" s="1"/>
  <c r="Z976" i="3"/>
  <c r="Q976" i="3"/>
  <c r="R976" i="3" s="1"/>
  <c r="C976" i="3"/>
  <c r="AL975" i="3"/>
  <c r="AK975" i="3"/>
  <c r="AF975" i="3"/>
  <c r="AD975" i="3"/>
  <c r="AG975" i="3" s="1"/>
  <c r="AI975" i="3" s="1"/>
  <c r="Z975" i="3"/>
  <c r="Q975" i="3"/>
  <c r="R975" i="3" s="1"/>
  <c r="AA975" i="3" s="1"/>
  <c r="AB975" i="3" s="1"/>
  <c r="C975" i="3"/>
  <c r="AF974" i="3"/>
  <c r="AH974" i="3" s="1"/>
  <c r="AJ974" i="3" s="1"/>
  <c r="AD974" i="3"/>
  <c r="AG974" i="3" s="1"/>
  <c r="AI974" i="3" s="1"/>
  <c r="Z974" i="3"/>
  <c r="AA974" i="3" s="1"/>
  <c r="AB974" i="3" s="1"/>
  <c r="R974" i="3"/>
  <c r="Q974" i="3"/>
  <c r="C974" i="3"/>
  <c r="AL973" i="3"/>
  <c r="AF973" i="3"/>
  <c r="AD973" i="3"/>
  <c r="Z973" i="3"/>
  <c r="AK973" i="3" s="1"/>
  <c r="Q973" i="3"/>
  <c r="R973" i="3" s="1"/>
  <c r="C973" i="3"/>
  <c r="AF972" i="3"/>
  <c r="AL972" i="3" s="1"/>
  <c r="AD972" i="3"/>
  <c r="AK972" i="3" s="1"/>
  <c r="Z972" i="3"/>
  <c r="Q972" i="3"/>
  <c r="R972" i="3" s="1"/>
  <c r="C972" i="3"/>
  <c r="AL971" i="3"/>
  <c r="AK971" i="3"/>
  <c r="AF971" i="3"/>
  <c r="AD971" i="3"/>
  <c r="AG971" i="3" s="1"/>
  <c r="AI971" i="3" s="1"/>
  <c r="Z971" i="3"/>
  <c r="Q971" i="3"/>
  <c r="R971" i="3" s="1"/>
  <c r="C971" i="3"/>
  <c r="AF970" i="3"/>
  <c r="AH970" i="3" s="1"/>
  <c r="AJ970" i="3" s="1"/>
  <c r="AD970" i="3"/>
  <c r="AG970" i="3" s="1"/>
  <c r="AI970" i="3" s="1"/>
  <c r="Z970" i="3"/>
  <c r="AA970" i="3" s="1"/>
  <c r="AB970" i="3" s="1"/>
  <c r="R970" i="3"/>
  <c r="Q970" i="3"/>
  <c r="C970" i="3"/>
  <c r="AL969" i="3"/>
  <c r="AF969" i="3"/>
  <c r="AD969" i="3"/>
  <c r="Z969" i="3"/>
  <c r="AK969" i="3" s="1"/>
  <c r="Q969" i="3"/>
  <c r="R969" i="3" s="1"/>
  <c r="C969" i="3"/>
  <c r="AF968" i="3"/>
  <c r="AL968" i="3" s="1"/>
  <c r="AD968" i="3"/>
  <c r="AK968" i="3" s="1"/>
  <c r="Z968" i="3"/>
  <c r="Q968" i="3"/>
  <c r="R968" i="3" s="1"/>
  <c r="C968" i="3"/>
  <c r="AL967" i="3"/>
  <c r="AK967" i="3"/>
  <c r="AF967" i="3"/>
  <c r="AD967" i="3"/>
  <c r="AG967" i="3" s="1"/>
  <c r="AI967" i="3" s="1"/>
  <c r="Z967" i="3"/>
  <c r="Q967" i="3"/>
  <c r="R967" i="3" s="1"/>
  <c r="C967" i="3"/>
  <c r="AF966" i="3"/>
  <c r="AH966" i="3" s="1"/>
  <c r="AJ966" i="3" s="1"/>
  <c r="AD966" i="3"/>
  <c r="AG966" i="3" s="1"/>
  <c r="AI966" i="3" s="1"/>
  <c r="Z966" i="3"/>
  <c r="AK966" i="3" s="1"/>
  <c r="R966" i="3"/>
  <c r="Q966" i="3"/>
  <c r="C966" i="3"/>
  <c r="AL965" i="3"/>
  <c r="AF965" i="3"/>
  <c r="AD965" i="3"/>
  <c r="AK965" i="3" s="1"/>
  <c r="Z965" i="3"/>
  <c r="Q965" i="3"/>
  <c r="R965" i="3" s="1"/>
  <c r="C965" i="3"/>
  <c r="AF964" i="3"/>
  <c r="AL964" i="3" s="1"/>
  <c r="AD964" i="3"/>
  <c r="AK964" i="3" s="1"/>
  <c r="Z964" i="3"/>
  <c r="Q964" i="3"/>
  <c r="R964" i="3" s="1"/>
  <c r="C964" i="3"/>
  <c r="AL963" i="3"/>
  <c r="AK963" i="3"/>
  <c r="AF963" i="3"/>
  <c r="AD963" i="3"/>
  <c r="AG963" i="3" s="1"/>
  <c r="AI963" i="3" s="1"/>
  <c r="Z963" i="3"/>
  <c r="Q963" i="3"/>
  <c r="R963" i="3" s="1"/>
  <c r="C963" i="3"/>
  <c r="BT352" i="17"/>
  <c r="BV352" i="17" s="1"/>
  <c r="BS352" i="17"/>
  <c r="BR352" i="17"/>
  <c r="BP352" i="17"/>
  <c r="BO352" i="17"/>
  <c r="BQ352" i="17" s="1"/>
  <c r="BN352" i="17"/>
  <c r="BM352" i="17"/>
  <c r="BL352" i="17"/>
  <c r="BK352" i="17"/>
  <c r="BC352" i="17"/>
  <c r="BG352" i="17" s="1"/>
  <c r="AY352" i="17"/>
  <c r="AX352" i="17"/>
  <c r="AW352" i="17"/>
  <c r="AV352" i="17"/>
  <c r="BT351" i="17"/>
  <c r="BS351" i="17"/>
  <c r="BR351" i="17"/>
  <c r="BP351" i="17"/>
  <c r="BO351" i="17"/>
  <c r="BQ351" i="17" s="1"/>
  <c r="BV351" i="17" s="1"/>
  <c r="BN351" i="17"/>
  <c r="BM351" i="17"/>
  <c r="BL351" i="17"/>
  <c r="BK351" i="17"/>
  <c r="BG351" i="17"/>
  <c r="BE351" i="17"/>
  <c r="BF351" i="17" s="1"/>
  <c r="BD351" i="17"/>
  <c r="BC351" i="17"/>
  <c r="BA351" i="17"/>
  <c r="BB351" i="17" s="1"/>
  <c r="AZ351" i="17"/>
  <c r="BH351" i="17" s="1"/>
  <c r="AY351" i="17"/>
  <c r="AX351" i="17"/>
  <c r="AW351" i="17"/>
  <c r="AV351" i="17"/>
  <c r="BT350" i="17"/>
  <c r="BS350" i="17"/>
  <c r="BR350" i="17"/>
  <c r="BP350" i="17"/>
  <c r="BO350" i="17"/>
  <c r="BQ350" i="17" s="1"/>
  <c r="BN350" i="17"/>
  <c r="BM350" i="17"/>
  <c r="BL350" i="17"/>
  <c r="BK350" i="17"/>
  <c r="BC350" i="17"/>
  <c r="BG350" i="17" s="1"/>
  <c r="AY350" i="17"/>
  <c r="AX350" i="17"/>
  <c r="AW350" i="17"/>
  <c r="AV350" i="17"/>
  <c r="BT349" i="17"/>
  <c r="BS349" i="17"/>
  <c r="BR349" i="17"/>
  <c r="BP349" i="17"/>
  <c r="BO349" i="17"/>
  <c r="BQ349" i="17" s="1"/>
  <c r="BV349" i="17" s="1"/>
  <c r="BN349" i="17"/>
  <c r="BM349" i="17"/>
  <c r="BL349" i="17"/>
  <c r="BK349" i="17"/>
  <c r="BE349" i="17"/>
  <c r="BF349" i="17" s="1"/>
  <c r="BD349" i="17"/>
  <c r="BC349" i="17"/>
  <c r="BG349" i="17" s="1"/>
  <c r="BA349" i="17"/>
  <c r="BB349" i="17" s="1"/>
  <c r="AZ349" i="17"/>
  <c r="BH349" i="17" s="1"/>
  <c r="AY349" i="17"/>
  <c r="AX349" i="17"/>
  <c r="AW349" i="17"/>
  <c r="AV349" i="17"/>
  <c r="BT348" i="17"/>
  <c r="BS348" i="17"/>
  <c r="BR348" i="17"/>
  <c r="BP348" i="17"/>
  <c r="BO348" i="17"/>
  <c r="BQ348" i="17" s="1"/>
  <c r="BN348" i="17"/>
  <c r="BM348" i="17"/>
  <c r="BL348" i="17"/>
  <c r="BK348" i="17"/>
  <c r="BG348" i="17"/>
  <c r="BC348" i="17"/>
  <c r="AY348" i="17"/>
  <c r="AX348" i="17"/>
  <c r="AW348" i="17"/>
  <c r="AV348" i="17"/>
  <c r="BT347" i="17"/>
  <c r="BS347" i="17"/>
  <c r="BR347" i="17"/>
  <c r="BP347" i="17"/>
  <c r="BO347" i="17"/>
  <c r="BQ347" i="17" s="1"/>
  <c r="BV347" i="17" s="1"/>
  <c r="BN347" i="17"/>
  <c r="BM347" i="17"/>
  <c r="BL347" i="17"/>
  <c r="BK347" i="17"/>
  <c r="BG347" i="17"/>
  <c r="BE347" i="17"/>
  <c r="BF347" i="17" s="1"/>
  <c r="BD347" i="17"/>
  <c r="BC347" i="17"/>
  <c r="BA347" i="17"/>
  <c r="BB347" i="17" s="1"/>
  <c r="AZ347" i="17"/>
  <c r="BH347" i="17" s="1"/>
  <c r="AY347" i="17"/>
  <c r="AX347" i="17"/>
  <c r="AW347" i="17"/>
  <c r="AV347" i="17"/>
  <c r="BT346" i="17"/>
  <c r="BS346" i="17"/>
  <c r="BR346" i="17"/>
  <c r="BP346" i="17"/>
  <c r="BO346" i="17"/>
  <c r="BQ346" i="17" s="1"/>
  <c r="BN346" i="17"/>
  <c r="BM346" i="17"/>
  <c r="BL346" i="17"/>
  <c r="BK346" i="17"/>
  <c r="BC346" i="17"/>
  <c r="BG346" i="17" s="1"/>
  <c r="AY346" i="17"/>
  <c r="AX346" i="17"/>
  <c r="AW346" i="17"/>
  <c r="AV346" i="17"/>
  <c r="BT345" i="17"/>
  <c r="BS345" i="17"/>
  <c r="BR345" i="17"/>
  <c r="BP345" i="17"/>
  <c r="BO345" i="17"/>
  <c r="BQ345" i="17" s="1"/>
  <c r="BV345" i="17" s="1"/>
  <c r="BN345" i="17"/>
  <c r="BM345" i="17"/>
  <c r="BL345" i="17"/>
  <c r="BK345" i="17"/>
  <c r="BE345" i="17"/>
  <c r="BF345" i="17" s="1"/>
  <c r="BD345" i="17"/>
  <c r="BC345" i="17"/>
  <c r="BG345" i="17" s="1"/>
  <c r="BA345" i="17"/>
  <c r="BB345" i="17" s="1"/>
  <c r="AZ345" i="17"/>
  <c r="BH345" i="17" s="1"/>
  <c r="AY345" i="17"/>
  <c r="AX345" i="17"/>
  <c r="AW345" i="17"/>
  <c r="AV345" i="17"/>
  <c r="BT344" i="17"/>
  <c r="BS344" i="17"/>
  <c r="BR344" i="17"/>
  <c r="BP344" i="17"/>
  <c r="BO344" i="17"/>
  <c r="BQ344" i="17" s="1"/>
  <c r="BN344" i="17"/>
  <c r="BM344" i="17"/>
  <c r="BL344" i="17"/>
  <c r="BK344" i="17"/>
  <c r="BG344" i="17"/>
  <c r="BC344" i="17"/>
  <c r="AY344" i="17"/>
  <c r="AX344" i="17"/>
  <c r="AW344" i="17"/>
  <c r="AV344" i="17"/>
  <c r="BT343" i="17"/>
  <c r="BS343" i="17"/>
  <c r="BR343" i="17"/>
  <c r="BP343" i="17"/>
  <c r="BO343" i="17"/>
  <c r="BQ343" i="17" s="1"/>
  <c r="BV343" i="17" s="1"/>
  <c r="BN343" i="17"/>
  <c r="BM343" i="17"/>
  <c r="BL343" i="17"/>
  <c r="BK343" i="17"/>
  <c r="BG343" i="17"/>
  <c r="BE343" i="17"/>
  <c r="BF343" i="17" s="1"/>
  <c r="BD343" i="17"/>
  <c r="BC343" i="17"/>
  <c r="BA343" i="17"/>
  <c r="BB343" i="17" s="1"/>
  <c r="AZ343" i="17"/>
  <c r="BH343" i="17" s="1"/>
  <c r="AY343" i="17"/>
  <c r="AX343" i="17"/>
  <c r="AW343" i="17"/>
  <c r="AV343" i="17"/>
  <c r="BT342" i="17"/>
  <c r="BV342" i="17" s="1"/>
  <c r="BS342" i="17"/>
  <c r="BR342" i="17"/>
  <c r="BP342" i="17"/>
  <c r="BO342" i="17"/>
  <c r="BQ342" i="17" s="1"/>
  <c r="BN342" i="17"/>
  <c r="BM342" i="17"/>
  <c r="BL342" i="17"/>
  <c r="BK342" i="17"/>
  <c r="BC342" i="17"/>
  <c r="BG342" i="17" s="1"/>
  <c r="AY342" i="17"/>
  <c r="AX342" i="17"/>
  <c r="AW342" i="17"/>
  <c r="AV342" i="17"/>
  <c r="BT341" i="17"/>
  <c r="BS341" i="17"/>
  <c r="BR341" i="17"/>
  <c r="BP341" i="17"/>
  <c r="BO341" i="17"/>
  <c r="BQ341" i="17" s="1"/>
  <c r="BV341" i="17" s="1"/>
  <c r="BN341" i="17"/>
  <c r="BM341" i="17"/>
  <c r="BL341" i="17"/>
  <c r="BK341" i="17"/>
  <c r="BE341" i="17"/>
  <c r="BF341" i="17" s="1"/>
  <c r="BD341" i="17"/>
  <c r="BC341" i="17"/>
  <c r="BG341" i="17" s="1"/>
  <c r="BA341" i="17"/>
  <c r="BB341" i="17" s="1"/>
  <c r="AZ341" i="17"/>
  <c r="BH341" i="17" s="1"/>
  <c r="AY341" i="17"/>
  <c r="AX341" i="17"/>
  <c r="AW341" i="17"/>
  <c r="AV341" i="17"/>
  <c r="BT340" i="17"/>
  <c r="BV340" i="17" s="1"/>
  <c r="BS340" i="17"/>
  <c r="BR340" i="17"/>
  <c r="BP340" i="17"/>
  <c r="BO340" i="17"/>
  <c r="BQ340" i="17" s="1"/>
  <c r="BN340" i="17"/>
  <c r="BM340" i="17"/>
  <c r="BL340" i="17"/>
  <c r="BK340" i="17"/>
  <c r="BG340" i="17"/>
  <c r="BC340" i="17"/>
  <c r="AY340" i="17"/>
  <c r="AX340" i="17"/>
  <c r="AW340" i="17"/>
  <c r="AV340" i="17"/>
  <c r="BT339" i="17"/>
  <c r="BS339" i="17"/>
  <c r="BR339" i="17"/>
  <c r="BP339" i="17"/>
  <c r="BO339" i="17"/>
  <c r="BQ339" i="17" s="1"/>
  <c r="BV339" i="17" s="1"/>
  <c r="BN339" i="17"/>
  <c r="BM339" i="17"/>
  <c r="BL339" i="17"/>
  <c r="BK339" i="17"/>
  <c r="BG339" i="17"/>
  <c r="BE339" i="17"/>
  <c r="BF339" i="17" s="1"/>
  <c r="BD339" i="17"/>
  <c r="BC339" i="17"/>
  <c r="BA339" i="17"/>
  <c r="BB339" i="17" s="1"/>
  <c r="AZ339" i="17"/>
  <c r="BH339" i="17" s="1"/>
  <c r="AY339" i="17"/>
  <c r="AX339" i="17"/>
  <c r="AW339" i="17"/>
  <c r="AV339" i="17"/>
  <c r="AV324" i="17"/>
  <c r="AW324" i="17"/>
  <c r="AX324" i="17"/>
  <c r="AY324" i="17"/>
  <c r="BC324" i="17"/>
  <c r="BG324" i="17"/>
  <c r="BK324" i="17"/>
  <c r="BL324" i="17"/>
  <c r="BM324" i="17"/>
  <c r="BN324" i="17"/>
  <c r="BO324" i="17"/>
  <c r="BQ324" i="17" s="1"/>
  <c r="BV324" i="17" s="1"/>
  <c r="BP324" i="17"/>
  <c r="BR324" i="17"/>
  <c r="BS324" i="17"/>
  <c r="BT324" i="17"/>
  <c r="AQ352" i="17"/>
  <c r="AP352" i="17"/>
  <c r="AO352" i="17"/>
  <c r="AN352" i="17"/>
  <c r="AM352" i="17"/>
  <c r="AQ351" i="17"/>
  <c r="AP351" i="17"/>
  <c r="AO351" i="17"/>
  <c r="AN351" i="17"/>
  <c r="AM351" i="17"/>
  <c r="AQ350" i="17"/>
  <c r="AP350" i="17"/>
  <c r="AO350" i="17"/>
  <c r="AN350" i="17"/>
  <c r="AM350" i="17"/>
  <c r="AQ349" i="17"/>
  <c r="AP349" i="17"/>
  <c r="AO349" i="17"/>
  <c r="AN349" i="17"/>
  <c r="AM349" i="17"/>
  <c r="AQ348" i="17"/>
  <c r="AP348" i="17"/>
  <c r="AO348" i="17"/>
  <c r="AN348" i="17"/>
  <c r="AM348" i="17"/>
  <c r="AQ347" i="17"/>
  <c r="AP347" i="17"/>
  <c r="AO347" i="17"/>
  <c r="AN347" i="17"/>
  <c r="AM347" i="17"/>
  <c r="AQ346" i="17"/>
  <c r="AP346" i="17"/>
  <c r="AO346" i="17"/>
  <c r="AN346" i="17"/>
  <c r="AM346" i="17"/>
  <c r="AQ345" i="17"/>
  <c r="AP345" i="17"/>
  <c r="AO345" i="17"/>
  <c r="AN345" i="17"/>
  <c r="AM345" i="17"/>
  <c r="AQ344" i="17"/>
  <c r="AP344" i="17"/>
  <c r="AO344" i="17"/>
  <c r="AN344" i="17"/>
  <c r="AM344" i="17"/>
  <c r="AQ343" i="17"/>
  <c r="AP343" i="17"/>
  <c r="AO343" i="17"/>
  <c r="AN343" i="17"/>
  <c r="AM343" i="17"/>
  <c r="AQ342" i="17"/>
  <c r="AP342" i="17"/>
  <c r="AO342" i="17"/>
  <c r="AN342" i="17"/>
  <c r="AM342" i="17"/>
  <c r="AQ341" i="17"/>
  <c r="AP341" i="17"/>
  <c r="AO341" i="17"/>
  <c r="AN341" i="17"/>
  <c r="AM341" i="17"/>
  <c r="AQ340" i="17"/>
  <c r="AP340" i="17"/>
  <c r="AO340" i="17"/>
  <c r="AN340" i="17"/>
  <c r="AM340" i="17"/>
  <c r="AQ339" i="17"/>
  <c r="AP339" i="17"/>
  <c r="AO339" i="17"/>
  <c r="AN339" i="17"/>
  <c r="AM339" i="17"/>
  <c r="AF352" i="17"/>
  <c r="AL352" i="17" s="1"/>
  <c r="AD352" i="17"/>
  <c r="AK352" i="17" s="1"/>
  <c r="Z352" i="17"/>
  <c r="Q352" i="17"/>
  <c r="R352" i="17" s="1"/>
  <c r="AL351" i="17"/>
  <c r="AK351" i="17"/>
  <c r="AF351" i="17"/>
  <c r="AD351" i="17"/>
  <c r="AG351" i="17" s="1"/>
  <c r="AI351" i="17" s="1"/>
  <c r="Z351" i="17"/>
  <c r="Q351" i="17"/>
  <c r="R351" i="17" s="1"/>
  <c r="AF350" i="17"/>
  <c r="AL350" i="17" s="1"/>
  <c r="AD350" i="17"/>
  <c r="AK350" i="17" s="1"/>
  <c r="Z350" i="17"/>
  <c r="AA350" i="17" s="1"/>
  <c r="AB350" i="17" s="1"/>
  <c r="Q350" i="17"/>
  <c r="R350" i="17" s="1"/>
  <c r="AH350" i="17" s="1"/>
  <c r="AJ350" i="17" s="1"/>
  <c r="AF349" i="17"/>
  <c r="AH349" i="17" s="1"/>
  <c r="AJ349" i="17" s="1"/>
  <c r="AD349" i="17"/>
  <c r="AK349" i="17" s="1"/>
  <c r="Z349" i="17"/>
  <c r="AA349" i="17" s="1"/>
  <c r="AB349" i="17" s="1"/>
  <c r="Q349" i="17"/>
  <c r="R349" i="17" s="1"/>
  <c r="AF348" i="17"/>
  <c r="AL348" i="17" s="1"/>
  <c r="AD348" i="17"/>
  <c r="Z348" i="17"/>
  <c r="AA348" i="17" s="1"/>
  <c r="AB348" i="17" s="1"/>
  <c r="Q348" i="17"/>
  <c r="R348" i="17" s="1"/>
  <c r="AL347" i="17"/>
  <c r="AF347" i="17"/>
  <c r="AD347" i="17"/>
  <c r="AK347" i="17" s="1"/>
  <c r="Z347" i="17"/>
  <c r="AA347" i="17" s="1"/>
  <c r="AB347" i="17" s="1"/>
  <c r="Q347" i="17"/>
  <c r="R347" i="17" s="1"/>
  <c r="AL346" i="17"/>
  <c r="AF346" i="17"/>
  <c r="AH346" i="17" s="1"/>
  <c r="AJ346" i="17" s="1"/>
  <c r="AD346" i="17"/>
  <c r="AG346" i="17" s="1"/>
  <c r="AI346" i="17" s="1"/>
  <c r="Z346" i="17"/>
  <c r="AA346" i="17" s="1"/>
  <c r="AB346" i="17" s="1"/>
  <c r="R346" i="17"/>
  <c r="Q346" i="17"/>
  <c r="AF345" i="17"/>
  <c r="AL345" i="17" s="1"/>
  <c r="AD345" i="17"/>
  <c r="AK345" i="17" s="1"/>
  <c r="Z345" i="17"/>
  <c r="AA345" i="17" s="1"/>
  <c r="AB345" i="17" s="1"/>
  <c r="R345" i="17"/>
  <c r="AG345" i="17" s="1"/>
  <c r="AI345" i="17" s="1"/>
  <c r="Q345" i="17"/>
  <c r="AK344" i="17"/>
  <c r="AF344" i="17"/>
  <c r="AL344" i="17" s="1"/>
  <c r="AD344" i="17"/>
  <c r="Z344" i="17"/>
  <c r="Q344" i="17"/>
  <c r="R344" i="17" s="1"/>
  <c r="AL343" i="17"/>
  <c r="AK343" i="17"/>
  <c r="AF343" i="17"/>
  <c r="AD343" i="17"/>
  <c r="AG343" i="17" s="1"/>
  <c r="AI343" i="17" s="1"/>
  <c r="Z343" i="17"/>
  <c r="Q343" i="17"/>
  <c r="R343" i="17" s="1"/>
  <c r="AF342" i="17"/>
  <c r="AL342" i="17" s="1"/>
  <c r="AD342" i="17"/>
  <c r="AK342" i="17" s="1"/>
  <c r="Z342" i="17"/>
  <c r="Q342" i="17"/>
  <c r="R342" i="17" s="1"/>
  <c r="AH342" i="17" s="1"/>
  <c r="AJ342" i="17" s="1"/>
  <c r="AF341" i="17"/>
  <c r="AD341" i="17"/>
  <c r="AK341" i="17" s="1"/>
  <c r="Z341" i="17"/>
  <c r="AA341" i="17" s="1"/>
  <c r="AB341" i="17" s="1"/>
  <c r="Q341" i="17"/>
  <c r="R341" i="17" s="1"/>
  <c r="AF340" i="17"/>
  <c r="AL340" i="17" s="1"/>
  <c r="AD340" i="17"/>
  <c r="Z340" i="17"/>
  <c r="AK340" i="17" s="1"/>
  <c r="Q340" i="17"/>
  <c r="R340" i="17" s="1"/>
  <c r="AL339" i="17"/>
  <c r="AF339" i="17"/>
  <c r="AD339" i="17"/>
  <c r="AK339" i="17" s="1"/>
  <c r="Z339" i="17"/>
  <c r="AA339" i="17" s="1"/>
  <c r="AB339" i="17" s="1"/>
  <c r="Q339" i="17"/>
  <c r="R339" i="17" s="1"/>
  <c r="AF960" i="3"/>
  <c r="AL960" i="3" s="1"/>
  <c r="AD960" i="3"/>
  <c r="AK960" i="3" s="1"/>
  <c r="Z960" i="3"/>
  <c r="AA960" i="3" s="1"/>
  <c r="AB960" i="3" s="1"/>
  <c r="Q960" i="3"/>
  <c r="R960" i="3" s="1"/>
  <c r="AK959" i="3"/>
  <c r="AF959" i="3"/>
  <c r="AH959" i="3" s="1"/>
  <c r="AJ959" i="3" s="1"/>
  <c r="AD959" i="3"/>
  <c r="AG959" i="3" s="1"/>
  <c r="AI959" i="3" s="1"/>
  <c r="Z959" i="3"/>
  <c r="AL959" i="3" s="1"/>
  <c r="Q959" i="3"/>
  <c r="R959" i="3" s="1"/>
  <c r="AA959" i="3" s="1"/>
  <c r="AB959" i="3" s="1"/>
  <c r="AF958" i="3"/>
  <c r="AD958" i="3"/>
  <c r="Z958" i="3"/>
  <c r="AL958" i="3" s="1"/>
  <c r="Q958" i="3"/>
  <c r="R958" i="3" s="1"/>
  <c r="AL957" i="3"/>
  <c r="AF957" i="3"/>
  <c r="AH957" i="3" s="1"/>
  <c r="AJ957" i="3" s="1"/>
  <c r="AD957" i="3"/>
  <c r="AK957" i="3" s="1"/>
  <c r="Z957" i="3"/>
  <c r="Q957" i="3"/>
  <c r="R957" i="3" s="1"/>
  <c r="AF956" i="3"/>
  <c r="AH956" i="3" s="1"/>
  <c r="AJ956" i="3" s="1"/>
  <c r="AD956" i="3"/>
  <c r="AG956" i="3" s="1"/>
  <c r="AI956" i="3" s="1"/>
  <c r="Z956" i="3"/>
  <c r="AK956" i="3" s="1"/>
  <c r="R956" i="3"/>
  <c r="Q956" i="3"/>
  <c r="AF955" i="3"/>
  <c r="AL955" i="3" s="1"/>
  <c r="AD955" i="3"/>
  <c r="Z955" i="3"/>
  <c r="AK955" i="3" s="1"/>
  <c r="Q955" i="3"/>
  <c r="R955" i="3" s="1"/>
  <c r="AG955" i="3" s="1"/>
  <c r="AI955" i="3" s="1"/>
  <c r="AL954" i="3"/>
  <c r="AK954" i="3"/>
  <c r="AF954" i="3"/>
  <c r="AH954" i="3" s="1"/>
  <c r="AJ954" i="3" s="1"/>
  <c r="AD954" i="3"/>
  <c r="AG954" i="3" s="1"/>
  <c r="AI954" i="3" s="1"/>
  <c r="Z954" i="3"/>
  <c r="Q954" i="3"/>
  <c r="R954" i="3" s="1"/>
  <c r="AA954" i="3" s="1"/>
  <c r="AB954" i="3" s="1"/>
  <c r="AF953" i="3"/>
  <c r="AD953" i="3"/>
  <c r="AG953" i="3" s="1"/>
  <c r="AI953" i="3" s="1"/>
  <c r="Z953" i="3"/>
  <c r="AL953" i="3" s="1"/>
  <c r="R953" i="3"/>
  <c r="AH953" i="3" s="1"/>
  <c r="AJ953" i="3" s="1"/>
  <c r="Q953" i="3"/>
  <c r="AF952" i="3"/>
  <c r="AL952" i="3" s="1"/>
  <c r="AD952" i="3"/>
  <c r="AK952" i="3" s="1"/>
  <c r="Z952" i="3"/>
  <c r="AA952" i="3" s="1"/>
  <c r="AB952" i="3" s="1"/>
  <c r="Q952" i="3"/>
  <c r="R952" i="3" s="1"/>
  <c r="AK951" i="3"/>
  <c r="AF951" i="3"/>
  <c r="AH951" i="3" s="1"/>
  <c r="AJ951" i="3" s="1"/>
  <c r="AD951" i="3"/>
  <c r="AG951" i="3" s="1"/>
  <c r="AI951" i="3" s="1"/>
  <c r="AA951" i="3"/>
  <c r="AB951" i="3" s="1"/>
  <c r="Z951" i="3"/>
  <c r="AL951" i="3" s="1"/>
  <c r="R951" i="3"/>
  <c r="Q951" i="3"/>
  <c r="AF950" i="3"/>
  <c r="AL950" i="3" s="1"/>
  <c r="AD950" i="3"/>
  <c r="Z950" i="3"/>
  <c r="Q950" i="3"/>
  <c r="R950" i="3" s="1"/>
  <c r="AL949" i="3"/>
  <c r="AF949" i="3"/>
  <c r="AH949" i="3" s="1"/>
  <c r="AJ949" i="3" s="1"/>
  <c r="AD949" i="3"/>
  <c r="AK949" i="3" s="1"/>
  <c r="Z949" i="3"/>
  <c r="Q949" i="3"/>
  <c r="R949" i="3" s="1"/>
  <c r="AA949" i="3" s="1"/>
  <c r="AB949" i="3" s="1"/>
  <c r="AF948" i="3"/>
  <c r="AD948" i="3"/>
  <c r="AG948" i="3" s="1"/>
  <c r="AI948" i="3" s="1"/>
  <c r="Z948" i="3"/>
  <c r="AK948" i="3" s="1"/>
  <c r="R948" i="3"/>
  <c r="AH948" i="3" s="1"/>
  <c r="AJ948" i="3" s="1"/>
  <c r="Q948" i="3"/>
  <c r="AF947" i="3"/>
  <c r="AL947" i="3" s="1"/>
  <c r="AD947" i="3"/>
  <c r="AK947" i="3" s="1"/>
  <c r="Z947" i="3"/>
  <c r="Q947" i="3"/>
  <c r="R947" i="3" s="1"/>
  <c r="AG947" i="3" s="1"/>
  <c r="AI947" i="3" s="1"/>
  <c r="BT338" i="17"/>
  <c r="BV338" i="17" s="1"/>
  <c r="BS338" i="17"/>
  <c r="BR338" i="17"/>
  <c r="BP338" i="17"/>
  <c r="BO338" i="17"/>
  <c r="BQ338" i="17" s="1"/>
  <c r="BN338" i="17"/>
  <c r="BM338" i="17"/>
  <c r="BL338" i="17"/>
  <c r="BK338" i="17"/>
  <c r="BC338" i="17"/>
  <c r="BG338" i="17" s="1"/>
  <c r="AY338" i="17"/>
  <c r="AX338" i="17"/>
  <c r="AW338" i="17"/>
  <c r="AV338" i="17"/>
  <c r="BT337" i="17"/>
  <c r="BV337" i="17" s="1"/>
  <c r="BS337" i="17"/>
  <c r="BR337" i="17"/>
  <c r="BQ337" i="17"/>
  <c r="BP337" i="17"/>
  <c r="BO337" i="17"/>
  <c r="BN337" i="17"/>
  <c r="BM337" i="17"/>
  <c r="BL337" i="17"/>
  <c r="BK337" i="17"/>
  <c r="BF337" i="17"/>
  <c r="BE337" i="17"/>
  <c r="BD337" i="17"/>
  <c r="BC337" i="17"/>
  <c r="BG337" i="17" s="1"/>
  <c r="BA337" i="17"/>
  <c r="AZ337" i="17"/>
  <c r="BB337" i="17" s="1"/>
  <c r="AY337" i="17"/>
  <c r="AX337" i="17"/>
  <c r="AW337" i="17"/>
  <c r="AV337" i="17"/>
  <c r="BT336" i="17"/>
  <c r="BS336" i="17"/>
  <c r="BR336" i="17"/>
  <c r="BP336" i="17"/>
  <c r="BO336" i="17"/>
  <c r="BQ336" i="17" s="1"/>
  <c r="BN336" i="17"/>
  <c r="BM336" i="17"/>
  <c r="BL336" i="17"/>
  <c r="BK336" i="17"/>
  <c r="BG336" i="17"/>
  <c r="BC336" i="17"/>
  <c r="AY336" i="17"/>
  <c r="AX336" i="17"/>
  <c r="AW336" i="17"/>
  <c r="AV336" i="17"/>
  <c r="BT335" i="17"/>
  <c r="BS335" i="17"/>
  <c r="BR335" i="17"/>
  <c r="BP335" i="17"/>
  <c r="BO335" i="17"/>
  <c r="BQ335" i="17" s="1"/>
  <c r="BV335" i="17" s="1"/>
  <c r="BN335" i="17"/>
  <c r="BM335" i="17"/>
  <c r="BL335" i="17"/>
  <c r="BK335" i="17"/>
  <c r="BG335" i="17"/>
  <c r="BE335" i="17"/>
  <c r="BD335" i="17"/>
  <c r="BF335" i="17" s="1"/>
  <c r="BC335" i="17"/>
  <c r="BB335" i="17"/>
  <c r="BA335" i="17"/>
  <c r="AZ335" i="17"/>
  <c r="BH335" i="17" s="1"/>
  <c r="AY335" i="17"/>
  <c r="AX335" i="17"/>
  <c r="AW335" i="17"/>
  <c r="AV335" i="17"/>
  <c r="BT334" i="17"/>
  <c r="BS334" i="17"/>
  <c r="BR334" i="17"/>
  <c r="BP334" i="17"/>
  <c r="BO334" i="17"/>
  <c r="BQ334" i="17" s="1"/>
  <c r="BN334" i="17"/>
  <c r="BM334" i="17"/>
  <c r="BL334" i="17"/>
  <c r="BK334" i="17"/>
  <c r="BG334" i="17"/>
  <c r="BC334" i="17"/>
  <c r="AY334" i="17"/>
  <c r="AX334" i="17"/>
  <c r="AW334" i="17"/>
  <c r="AV334" i="17"/>
  <c r="BT333" i="17"/>
  <c r="BS333" i="17"/>
  <c r="BR333" i="17"/>
  <c r="BQ333" i="17"/>
  <c r="BV333" i="17" s="1"/>
  <c r="BP333" i="17"/>
  <c r="BO333" i="17"/>
  <c r="BN333" i="17"/>
  <c r="BM333" i="17"/>
  <c r="BL333" i="17"/>
  <c r="BK333" i="17"/>
  <c r="BF333" i="17"/>
  <c r="BE333" i="17"/>
  <c r="BD333" i="17"/>
  <c r="BC333" i="17"/>
  <c r="BG333" i="17" s="1"/>
  <c r="BA333" i="17"/>
  <c r="AZ333" i="17"/>
  <c r="BB333" i="17" s="1"/>
  <c r="AY333" i="17"/>
  <c r="AX333" i="17"/>
  <c r="AW333" i="17"/>
  <c r="AV333" i="17"/>
  <c r="BT332" i="17"/>
  <c r="BV332" i="17" s="1"/>
  <c r="BS332" i="17"/>
  <c r="BR332" i="17"/>
  <c r="BP332" i="17"/>
  <c r="BO332" i="17"/>
  <c r="BQ332" i="17" s="1"/>
  <c r="BN332" i="17"/>
  <c r="BM332" i="17"/>
  <c r="BL332" i="17"/>
  <c r="BK332" i="17"/>
  <c r="BG332" i="17"/>
  <c r="BC332" i="17"/>
  <c r="AY332" i="17"/>
  <c r="AX332" i="17"/>
  <c r="AW332" i="17"/>
  <c r="AV332" i="17"/>
  <c r="BT331" i="17"/>
  <c r="BS331" i="17"/>
  <c r="BR331" i="17"/>
  <c r="BP331" i="17"/>
  <c r="BO331" i="17"/>
  <c r="BQ331" i="17" s="1"/>
  <c r="BV331" i="17" s="1"/>
  <c r="BN331" i="17"/>
  <c r="BM331" i="17"/>
  <c r="BL331" i="17"/>
  <c r="BK331" i="17"/>
  <c r="BE331" i="17"/>
  <c r="BD331" i="17"/>
  <c r="BF331" i="17" s="1"/>
  <c r="BC331" i="17"/>
  <c r="BG331" i="17" s="1"/>
  <c r="BB331" i="17"/>
  <c r="BA331" i="17"/>
  <c r="AZ331" i="17"/>
  <c r="BH331" i="17" s="1"/>
  <c r="AY331" i="17"/>
  <c r="AX331" i="17"/>
  <c r="AW331" i="17"/>
  <c r="AV331" i="17"/>
  <c r="BT330" i="17"/>
  <c r="BS330" i="17"/>
  <c r="BR330" i="17"/>
  <c r="BP330" i="17"/>
  <c r="BO330" i="17"/>
  <c r="BQ330" i="17" s="1"/>
  <c r="BN330" i="17"/>
  <c r="BM330" i="17"/>
  <c r="BL330" i="17"/>
  <c r="BK330" i="17"/>
  <c r="BG330" i="17"/>
  <c r="BC330" i="17"/>
  <c r="AY330" i="17"/>
  <c r="AX330" i="17"/>
  <c r="AW330" i="17"/>
  <c r="AV330" i="17"/>
  <c r="BT329" i="17"/>
  <c r="BS329" i="17"/>
  <c r="BR329" i="17"/>
  <c r="BQ329" i="17"/>
  <c r="BV329" i="17" s="1"/>
  <c r="BP329" i="17"/>
  <c r="BO329" i="17"/>
  <c r="BN329" i="17"/>
  <c r="BM329" i="17"/>
  <c r="BL329" i="17"/>
  <c r="BK329" i="17"/>
  <c r="BF329" i="17"/>
  <c r="BE329" i="17"/>
  <c r="BD329" i="17"/>
  <c r="BC329" i="17"/>
  <c r="BG329" i="17" s="1"/>
  <c r="BA329" i="17"/>
  <c r="AZ329" i="17"/>
  <c r="BB329" i="17" s="1"/>
  <c r="AY329" i="17"/>
  <c r="AX329" i="17"/>
  <c r="AW329" i="17"/>
  <c r="AV329" i="17"/>
  <c r="BT328" i="17"/>
  <c r="BS328" i="17"/>
  <c r="BR328" i="17"/>
  <c r="BP328" i="17"/>
  <c r="BQ328" i="17"/>
  <c r="BN328" i="17"/>
  <c r="BM328" i="17"/>
  <c r="BL328" i="17"/>
  <c r="BG328" i="17"/>
  <c r="BC328" i="17"/>
  <c r="AY328" i="17"/>
  <c r="AX328" i="17"/>
  <c r="AV328" i="17"/>
  <c r="BT327" i="17"/>
  <c r="BS327" i="17"/>
  <c r="BR327" i="17"/>
  <c r="BP327" i="17"/>
  <c r="BO327" i="17"/>
  <c r="BQ327" i="17" s="1"/>
  <c r="BV327" i="17" s="1"/>
  <c r="BN327" i="17"/>
  <c r="BM327" i="17"/>
  <c r="BL327" i="17"/>
  <c r="BK327" i="17"/>
  <c r="BE327" i="17"/>
  <c r="BD327" i="17"/>
  <c r="BF327" i="17" s="1"/>
  <c r="BC327" i="17"/>
  <c r="BG327" i="17" s="1"/>
  <c r="AZ327" i="17"/>
  <c r="BH327" i="17" s="1"/>
  <c r="AY327" i="17"/>
  <c r="AX327" i="17"/>
  <c r="AW327" i="17"/>
  <c r="AV327" i="17"/>
  <c r="BT326" i="17"/>
  <c r="BV326" i="17" s="1"/>
  <c r="BS326" i="17"/>
  <c r="BR326" i="17"/>
  <c r="BP326" i="17"/>
  <c r="BO326" i="17"/>
  <c r="BQ326" i="17" s="1"/>
  <c r="BN326" i="17"/>
  <c r="BM326" i="17"/>
  <c r="BL326" i="17"/>
  <c r="BK326" i="17"/>
  <c r="BG326" i="17"/>
  <c r="BC326" i="17"/>
  <c r="AY326" i="17"/>
  <c r="AX326" i="17"/>
  <c r="AW326" i="17"/>
  <c r="AV326" i="17"/>
  <c r="BT325" i="17"/>
  <c r="BS325" i="17"/>
  <c r="BR325" i="17"/>
  <c r="BQ325" i="17"/>
  <c r="BV325" i="17" s="1"/>
  <c r="BP325" i="17"/>
  <c r="BO325" i="17"/>
  <c r="BN325" i="17"/>
  <c r="BM325" i="17"/>
  <c r="BL325" i="17"/>
  <c r="BK325" i="17"/>
  <c r="BF325" i="17"/>
  <c r="BE325" i="17"/>
  <c r="BD325" i="17"/>
  <c r="BC325" i="17"/>
  <c r="BG325" i="17" s="1"/>
  <c r="BA325" i="17"/>
  <c r="AZ325" i="17"/>
  <c r="BB325" i="17" s="1"/>
  <c r="AY325" i="17"/>
  <c r="AX325" i="17"/>
  <c r="AW325" i="17"/>
  <c r="AV325" i="17"/>
  <c r="AQ338" i="17"/>
  <c r="AP338" i="17"/>
  <c r="AO338" i="17"/>
  <c r="AN338" i="17"/>
  <c r="AM338" i="17"/>
  <c r="AQ337" i="17"/>
  <c r="AP337" i="17"/>
  <c r="AO337" i="17"/>
  <c r="AN337" i="17"/>
  <c r="AM337" i="17"/>
  <c r="AQ336" i="17"/>
  <c r="AP336" i="17"/>
  <c r="AO336" i="17"/>
  <c r="AN336" i="17"/>
  <c r="AM336" i="17"/>
  <c r="AQ335" i="17"/>
  <c r="AP335" i="17"/>
  <c r="AO335" i="17"/>
  <c r="AN335" i="17"/>
  <c r="AM335" i="17"/>
  <c r="AQ334" i="17"/>
  <c r="AP334" i="17"/>
  <c r="AO334" i="17"/>
  <c r="AN334" i="17"/>
  <c r="AM334" i="17"/>
  <c r="AQ333" i="17"/>
  <c r="AP333" i="17"/>
  <c r="AO333" i="17"/>
  <c r="AN333" i="17"/>
  <c r="AM333" i="17"/>
  <c r="AQ332" i="17"/>
  <c r="AP332" i="17"/>
  <c r="AO332" i="17"/>
  <c r="AN332" i="17"/>
  <c r="AM332" i="17"/>
  <c r="AQ331" i="17"/>
  <c r="AP331" i="17"/>
  <c r="AO331" i="17"/>
  <c r="AN331" i="17"/>
  <c r="AM331" i="17"/>
  <c r="AQ330" i="17"/>
  <c r="AP330" i="17"/>
  <c r="AO330" i="17"/>
  <c r="AN330" i="17"/>
  <c r="AM330" i="17"/>
  <c r="AQ329" i="17"/>
  <c r="AP329" i="17"/>
  <c r="AO329" i="17"/>
  <c r="AN329" i="17"/>
  <c r="AM329" i="17"/>
  <c r="AQ328" i="17"/>
  <c r="AP328" i="17"/>
  <c r="AN328" i="17"/>
  <c r="AM328" i="17"/>
  <c r="AQ327" i="17"/>
  <c r="AP327" i="17"/>
  <c r="AO327" i="17"/>
  <c r="AN327" i="17"/>
  <c r="AM327" i="17"/>
  <c r="AQ326" i="17"/>
  <c r="AP326" i="17"/>
  <c r="AO326" i="17"/>
  <c r="AN326" i="17"/>
  <c r="AM326" i="17"/>
  <c r="AQ325" i="17"/>
  <c r="AP325" i="17"/>
  <c r="AO325" i="17"/>
  <c r="AN325" i="17"/>
  <c r="AM325" i="17"/>
  <c r="AF338" i="17"/>
  <c r="AL338" i="17" s="1"/>
  <c r="AD338" i="17"/>
  <c r="Z338" i="17"/>
  <c r="AK338" i="17" s="1"/>
  <c r="Q338" i="17"/>
  <c r="R338" i="17" s="1"/>
  <c r="AG338" i="17" s="1"/>
  <c r="AI338" i="17" s="1"/>
  <c r="AL337" i="17"/>
  <c r="AK337" i="17"/>
  <c r="AF337" i="17"/>
  <c r="AD337" i="17"/>
  <c r="AA337" i="17"/>
  <c r="AB337" i="17" s="1"/>
  <c r="Z337" i="17"/>
  <c r="R337" i="17"/>
  <c r="AH337" i="17" s="1"/>
  <c r="AJ337" i="17" s="1"/>
  <c r="Q337" i="17"/>
  <c r="AF336" i="17"/>
  <c r="AL336" i="17" s="1"/>
  <c r="AD336" i="17"/>
  <c r="AK336" i="17" s="1"/>
  <c r="Z336" i="17"/>
  <c r="AA336" i="17" s="1"/>
  <c r="AB336" i="17" s="1"/>
  <c r="Q336" i="17"/>
  <c r="R336" i="17" s="1"/>
  <c r="AH336" i="17" s="1"/>
  <c r="AJ336" i="17" s="1"/>
  <c r="AF335" i="17"/>
  <c r="AH335" i="17" s="1"/>
  <c r="AJ335" i="17" s="1"/>
  <c r="AD335" i="17"/>
  <c r="AK335" i="17" s="1"/>
  <c r="AA335" i="17"/>
  <c r="AB335" i="17" s="1"/>
  <c r="Z335" i="17"/>
  <c r="R335" i="17"/>
  <c r="Q335" i="17"/>
  <c r="AF334" i="17"/>
  <c r="AL334" i="17" s="1"/>
  <c r="AD334" i="17"/>
  <c r="Z334" i="17"/>
  <c r="AK334" i="17" s="1"/>
  <c r="Q334" i="17"/>
  <c r="R334" i="17" s="1"/>
  <c r="AL333" i="17"/>
  <c r="AF333" i="17"/>
  <c r="AD333" i="17"/>
  <c r="AK333" i="17" s="1"/>
  <c r="Z333" i="17"/>
  <c r="Q333" i="17"/>
  <c r="R333" i="17" s="1"/>
  <c r="AL332" i="17"/>
  <c r="AF332" i="17"/>
  <c r="AD332" i="17"/>
  <c r="Z332" i="17"/>
  <c r="Q332" i="17"/>
  <c r="R332" i="17" s="1"/>
  <c r="AH332" i="17" s="1"/>
  <c r="AJ332" i="17" s="1"/>
  <c r="AF331" i="17"/>
  <c r="AL331" i="17" s="1"/>
  <c r="AD331" i="17"/>
  <c r="AK331" i="17" s="1"/>
  <c r="Z331" i="17"/>
  <c r="AA331" i="17" s="1"/>
  <c r="AB331" i="17" s="1"/>
  <c r="R331" i="17"/>
  <c r="AG331" i="17" s="1"/>
  <c r="AI331" i="17" s="1"/>
  <c r="Q331" i="17"/>
  <c r="AF330" i="17"/>
  <c r="AL330" i="17" s="1"/>
  <c r="AD330" i="17"/>
  <c r="Z330" i="17"/>
  <c r="AK330" i="17" s="1"/>
  <c r="Q330" i="17"/>
  <c r="R330" i="17" s="1"/>
  <c r="AG330" i="17" s="1"/>
  <c r="AI330" i="17" s="1"/>
  <c r="AL329" i="17"/>
  <c r="AK329" i="17"/>
  <c r="AF329" i="17"/>
  <c r="AD329" i="17"/>
  <c r="AA329" i="17"/>
  <c r="AB329" i="17" s="1"/>
  <c r="Z329" i="17"/>
  <c r="R329" i="17"/>
  <c r="AH329" i="17" s="1"/>
  <c r="AJ329" i="17" s="1"/>
  <c r="Q329" i="17"/>
  <c r="AF328" i="17"/>
  <c r="AL328" i="17" s="1"/>
  <c r="Z328" i="17"/>
  <c r="AA328" i="17" s="1"/>
  <c r="AB328" i="17" s="1"/>
  <c r="Q328" i="17"/>
  <c r="R328" i="17" s="1"/>
  <c r="AF327" i="17"/>
  <c r="AL327" i="17" s="1"/>
  <c r="AD327" i="17"/>
  <c r="AK327" i="17" s="1"/>
  <c r="Z327" i="17"/>
  <c r="AA327" i="17" s="1"/>
  <c r="AB327" i="17" s="1"/>
  <c r="R327" i="17"/>
  <c r="AG327" i="17" s="1"/>
  <c r="AI327" i="17" s="1"/>
  <c r="Q327" i="17"/>
  <c r="AF326" i="17"/>
  <c r="AL326" i="17" s="1"/>
  <c r="AD326" i="17"/>
  <c r="Z326" i="17"/>
  <c r="AK326" i="17" s="1"/>
  <c r="Q326" i="17"/>
  <c r="R326" i="17" s="1"/>
  <c r="AG326" i="17" s="1"/>
  <c r="AI326" i="17" s="1"/>
  <c r="AL325" i="17"/>
  <c r="AK325" i="17"/>
  <c r="AF325" i="17"/>
  <c r="AD325" i="17"/>
  <c r="AA325" i="17"/>
  <c r="AB325" i="17" s="1"/>
  <c r="Z325" i="17"/>
  <c r="R325" i="17"/>
  <c r="AH325" i="17" s="1"/>
  <c r="AJ325" i="17" s="1"/>
  <c r="Q325" i="17"/>
  <c r="AF944" i="3"/>
  <c r="AL944" i="3" s="1"/>
  <c r="AD944" i="3"/>
  <c r="AK944" i="3" s="1"/>
  <c r="Z944" i="3"/>
  <c r="Q944" i="3"/>
  <c r="R944" i="3" s="1"/>
  <c r="AA944" i="3" s="1"/>
  <c r="AB944" i="3" s="1"/>
  <c r="AF943" i="3"/>
  <c r="AL943" i="3" s="1"/>
  <c r="AD943" i="3"/>
  <c r="Z943" i="3"/>
  <c r="AA943" i="3" s="1"/>
  <c r="AB943" i="3" s="1"/>
  <c r="Q943" i="3"/>
  <c r="R943" i="3" s="1"/>
  <c r="AH943" i="3" s="1"/>
  <c r="AJ943" i="3" s="1"/>
  <c r="AF942" i="3"/>
  <c r="AD942" i="3"/>
  <c r="AK942" i="3" s="1"/>
  <c r="Z942" i="3"/>
  <c r="AL942" i="3" s="1"/>
  <c r="Q942" i="3"/>
  <c r="R942" i="3" s="1"/>
  <c r="AL941" i="3"/>
  <c r="AF941" i="3"/>
  <c r="AD941" i="3"/>
  <c r="AK941" i="3" s="1"/>
  <c r="Z941" i="3"/>
  <c r="Q941" i="3"/>
  <c r="R941" i="3" s="1"/>
  <c r="AH941" i="3" s="1"/>
  <c r="AJ941" i="3" s="1"/>
  <c r="AF940" i="3"/>
  <c r="AH940" i="3" s="1"/>
  <c r="AJ940" i="3" s="1"/>
  <c r="AD940" i="3"/>
  <c r="AK940" i="3" s="1"/>
  <c r="Z940" i="3"/>
  <c r="AL940" i="3" s="1"/>
  <c r="R940" i="3"/>
  <c r="AG940" i="3" s="1"/>
  <c r="AI940" i="3" s="1"/>
  <c r="Q940" i="3"/>
  <c r="AG939" i="3"/>
  <c r="AI939" i="3" s="1"/>
  <c r="AF939" i="3"/>
  <c r="AL939" i="3" s="1"/>
  <c r="AD939" i="3"/>
  <c r="AK939" i="3" s="1"/>
  <c r="Z939" i="3"/>
  <c r="AA939" i="3" s="1"/>
  <c r="AB939" i="3" s="1"/>
  <c r="R939" i="3"/>
  <c r="Q939" i="3"/>
  <c r="AL938" i="3"/>
  <c r="AK938" i="3"/>
  <c r="AF938" i="3"/>
  <c r="AH938" i="3" s="1"/>
  <c r="AJ938" i="3" s="1"/>
  <c r="AD938" i="3"/>
  <c r="AA938" i="3"/>
  <c r="AB938" i="3" s="1"/>
  <c r="Z938" i="3"/>
  <c r="R938" i="3"/>
  <c r="AG938" i="3" s="1"/>
  <c r="AI938" i="3" s="1"/>
  <c r="Q938" i="3"/>
  <c r="AK937" i="3"/>
  <c r="AF937" i="3"/>
  <c r="AL937" i="3" s="1"/>
  <c r="AD937" i="3"/>
  <c r="Z937" i="3"/>
  <c r="Q937" i="3"/>
  <c r="R937" i="3" s="1"/>
  <c r="AF936" i="3"/>
  <c r="AL936" i="3" s="1"/>
  <c r="AD936" i="3"/>
  <c r="AK936" i="3" s="1"/>
  <c r="Z936" i="3"/>
  <c r="Q936" i="3"/>
  <c r="R936" i="3" s="1"/>
  <c r="AA936" i="3" s="1"/>
  <c r="AB936" i="3" s="1"/>
  <c r="AF935" i="3"/>
  <c r="AL935" i="3" s="1"/>
  <c r="AD935" i="3"/>
  <c r="Z935" i="3"/>
  <c r="Q935" i="3"/>
  <c r="R935" i="3" s="1"/>
  <c r="AH935" i="3" s="1"/>
  <c r="AJ935" i="3" s="1"/>
  <c r="AF934" i="3"/>
  <c r="AL934" i="3" s="1"/>
  <c r="AA934" i="3"/>
  <c r="AB934" i="3" s="1"/>
  <c r="Z934" i="3"/>
  <c r="R934" i="3"/>
  <c r="AH934" i="3" s="1"/>
  <c r="AJ934" i="3" s="1"/>
  <c r="Q934" i="3"/>
  <c r="AK933" i="3"/>
  <c r="AF933" i="3"/>
  <c r="AL933" i="3" s="1"/>
  <c r="AD933" i="3"/>
  <c r="Z933" i="3"/>
  <c r="Q933" i="3"/>
  <c r="R933" i="3" s="1"/>
  <c r="AF932" i="3"/>
  <c r="AL932" i="3" s="1"/>
  <c r="AD932" i="3"/>
  <c r="AK932" i="3" s="1"/>
  <c r="Z932" i="3"/>
  <c r="Q932" i="3"/>
  <c r="R932" i="3" s="1"/>
  <c r="AA932" i="3" s="1"/>
  <c r="AB932" i="3" s="1"/>
  <c r="AF931" i="3"/>
  <c r="AL931" i="3" s="1"/>
  <c r="AD931" i="3"/>
  <c r="AG931" i="3" s="1"/>
  <c r="AI931" i="3" s="1"/>
  <c r="Z931" i="3"/>
  <c r="Q931" i="3"/>
  <c r="R931" i="3" s="1"/>
  <c r="AH931" i="3" s="1"/>
  <c r="AJ931" i="3" s="1"/>
  <c r="BT323" i="17"/>
  <c r="BS323" i="17"/>
  <c r="BR323" i="17"/>
  <c r="BP323" i="17"/>
  <c r="BO323" i="17"/>
  <c r="BQ323" i="17" s="1"/>
  <c r="BV323" i="17" s="1"/>
  <c r="BN323" i="17"/>
  <c r="BM323" i="17"/>
  <c r="BL323" i="17"/>
  <c r="BK323" i="17"/>
  <c r="BG323" i="17"/>
  <c r="BE323" i="17"/>
  <c r="BF323" i="17" s="1"/>
  <c r="BD323" i="17"/>
  <c r="BC323" i="17"/>
  <c r="BA323" i="17"/>
  <c r="BB323" i="17" s="1"/>
  <c r="AZ323" i="17"/>
  <c r="BH323" i="17" s="1"/>
  <c r="AY323" i="17"/>
  <c r="AX323" i="17"/>
  <c r="AW323" i="17"/>
  <c r="AV323" i="17"/>
  <c r="BT322" i="17"/>
  <c r="BV322" i="17" s="1"/>
  <c r="BS322" i="17"/>
  <c r="BR322" i="17"/>
  <c r="BP322" i="17"/>
  <c r="BO322" i="17"/>
  <c r="BQ322" i="17" s="1"/>
  <c r="BN322" i="17"/>
  <c r="BM322" i="17"/>
  <c r="BL322" i="17"/>
  <c r="BK322" i="17"/>
  <c r="BC322" i="17"/>
  <c r="BG322" i="17" s="1"/>
  <c r="AY322" i="17"/>
  <c r="AX322" i="17"/>
  <c r="AW322" i="17"/>
  <c r="AV322" i="17"/>
  <c r="BT321" i="17"/>
  <c r="BS321" i="17"/>
  <c r="BR321" i="17"/>
  <c r="BP321" i="17"/>
  <c r="BO321" i="17"/>
  <c r="BQ321" i="17" s="1"/>
  <c r="BV321" i="17" s="1"/>
  <c r="BN321" i="17"/>
  <c r="BM321" i="17"/>
  <c r="BL321" i="17"/>
  <c r="BK321" i="17"/>
  <c r="BE321" i="17"/>
  <c r="BF321" i="17" s="1"/>
  <c r="BD321" i="17"/>
  <c r="BC321" i="17"/>
  <c r="BG321" i="17" s="1"/>
  <c r="BA321" i="17"/>
  <c r="BB321" i="17" s="1"/>
  <c r="AZ321" i="17"/>
  <c r="BH321" i="17" s="1"/>
  <c r="AY321" i="17"/>
  <c r="AX321" i="17"/>
  <c r="AW321" i="17"/>
  <c r="AV321" i="17"/>
  <c r="BT320" i="17"/>
  <c r="BV320" i="17" s="1"/>
  <c r="BS320" i="17"/>
  <c r="BR320" i="17"/>
  <c r="BP320" i="17"/>
  <c r="BO320" i="17"/>
  <c r="BQ320" i="17" s="1"/>
  <c r="BN320" i="17"/>
  <c r="BM320" i="17"/>
  <c r="BL320" i="17"/>
  <c r="BK320" i="17"/>
  <c r="BC320" i="17"/>
  <c r="BG320" i="17" s="1"/>
  <c r="AY320" i="17"/>
  <c r="AX320" i="17"/>
  <c r="AW320" i="17"/>
  <c r="AV320" i="17"/>
  <c r="BT319" i="17"/>
  <c r="BS319" i="17"/>
  <c r="BR319" i="17"/>
  <c r="BP319" i="17"/>
  <c r="BO319" i="17"/>
  <c r="BQ319" i="17" s="1"/>
  <c r="BV319" i="17" s="1"/>
  <c r="BN319" i="17"/>
  <c r="BM319" i="17"/>
  <c r="BL319" i="17"/>
  <c r="BK319" i="17"/>
  <c r="BG319" i="17"/>
  <c r="BE319" i="17"/>
  <c r="BF319" i="17" s="1"/>
  <c r="BD319" i="17"/>
  <c r="BC319" i="17"/>
  <c r="BA319" i="17"/>
  <c r="BB319" i="17" s="1"/>
  <c r="AZ319" i="17"/>
  <c r="BH319" i="17" s="1"/>
  <c r="AY319" i="17"/>
  <c r="AX319" i="17"/>
  <c r="AW319" i="17"/>
  <c r="AV319" i="17"/>
  <c r="BT318" i="17"/>
  <c r="BS318" i="17"/>
  <c r="BR318" i="17"/>
  <c r="BP318" i="17"/>
  <c r="BO318" i="17"/>
  <c r="BQ318" i="17" s="1"/>
  <c r="BN318" i="17"/>
  <c r="BM318" i="17"/>
  <c r="BL318" i="17"/>
  <c r="BK318" i="17"/>
  <c r="BC318" i="17"/>
  <c r="BG318" i="17" s="1"/>
  <c r="AY318" i="17"/>
  <c r="AX318" i="17"/>
  <c r="AW318" i="17"/>
  <c r="AV318" i="17"/>
  <c r="BT317" i="17"/>
  <c r="BS317" i="17"/>
  <c r="BR317" i="17"/>
  <c r="BP317" i="17"/>
  <c r="BO317" i="17"/>
  <c r="BQ317" i="17" s="1"/>
  <c r="BV317" i="17" s="1"/>
  <c r="BN317" i="17"/>
  <c r="BM317" i="17"/>
  <c r="BL317" i="17"/>
  <c r="BK317" i="17"/>
  <c r="BE317" i="17"/>
  <c r="BF317" i="17" s="1"/>
  <c r="BD317" i="17"/>
  <c r="BC317" i="17"/>
  <c r="BG317" i="17" s="1"/>
  <c r="BA317" i="17"/>
  <c r="BB317" i="17" s="1"/>
  <c r="AZ317" i="17"/>
  <c r="BH317" i="17" s="1"/>
  <c r="AY317" i="17"/>
  <c r="AX317" i="17"/>
  <c r="AW317" i="17"/>
  <c r="AV317" i="17"/>
  <c r="BT316" i="17"/>
  <c r="BS316" i="17"/>
  <c r="BR316" i="17"/>
  <c r="BP316" i="17"/>
  <c r="BO316" i="17"/>
  <c r="BQ316" i="17" s="1"/>
  <c r="BN316" i="17"/>
  <c r="BM316" i="17"/>
  <c r="BL316" i="17"/>
  <c r="BK316" i="17"/>
  <c r="BC316" i="17"/>
  <c r="BG316" i="17" s="1"/>
  <c r="AY316" i="17"/>
  <c r="AX316" i="17"/>
  <c r="AW316" i="17"/>
  <c r="AV316" i="17"/>
  <c r="BT315" i="17"/>
  <c r="BS315" i="17"/>
  <c r="BR315" i="17"/>
  <c r="BP315" i="17"/>
  <c r="BO315" i="17"/>
  <c r="BQ315" i="17" s="1"/>
  <c r="BV315" i="17" s="1"/>
  <c r="BN315" i="17"/>
  <c r="BM315" i="17"/>
  <c r="BL315" i="17"/>
  <c r="BK315" i="17"/>
  <c r="BG315" i="17"/>
  <c r="BE315" i="17"/>
  <c r="BF315" i="17" s="1"/>
  <c r="BD315" i="17"/>
  <c r="BC315" i="17"/>
  <c r="BA315" i="17"/>
  <c r="BB315" i="17" s="1"/>
  <c r="AZ315" i="17"/>
  <c r="BH315" i="17" s="1"/>
  <c r="AY315" i="17"/>
  <c r="AX315" i="17"/>
  <c r="AW315" i="17"/>
  <c r="AV315" i="17"/>
  <c r="BT314" i="17"/>
  <c r="BS314" i="17"/>
  <c r="BR314" i="17"/>
  <c r="BP314" i="17"/>
  <c r="BO314" i="17"/>
  <c r="BQ314" i="17" s="1"/>
  <c r="BN314" i="17"/>
  <c r="BM314" i="17"/>
  <c r="BL314" i="17"/>
  <c r="BK314" i="17"/>
  <c r="BC314" i="17"/>
  <c r="BG314" i="17" s="1"/>
  <c r="AY314" i="17"/>
  <c r="AX314" i="17"/>
  <c r="AW314" i="17"/>
  <c r="AV314" i="17"/>
  <c r="BT313" i="17"/>
  <c r="BS313" i="17"/>
  <c r="BR313" i="17"/>
  <c r="BP313" i="17"/>
  <c r="BO313" i="17"/>
  <c r="BQ313" i="17" s="1"/>
  <c r="BV313" i="17" s="1"/>
  <c r="BN313" i="17"/>
  <c r="BM313" i="17"/>
  <c r="BL313" i="17"/>
  <c r="BK313" i="17"/>
  <c r="BE313" i="17"/>
  <c r="BF313" i="17" s="1"/>
  <c r="BD313" i="17"/>
  <c r="BC313" i="17"/>
  <c r="BG313" i="17" s="1"/>
  <c r="BA313" i="17"/>
  <c r="BB313" i="17" s="1"/>
  <c r="AZ313" i="17"/>
  <c r="BH313" i="17" s="1"/>
  <c r="AY313" i="17"/>
  <c r="AX313" i="17"/>
  <c r="AW313" i="17"/>
  <c r="AV313" i="17"/>
  <c r="BT312" i="17"/>
  <c r="BS312" i="17"/>
  <c r="BR312" i="17"/>
  <c r="BP312" i="17"/>
  <c r="BO312" i="17"/>
  <c r="BQ312" i="17" s="1"/>
  <c r="BN312" i="17"/>
  <c r="BM312" i="17"/>
  <c r="BL312" i="17"/>
  <c r="BK312" i="17"/>
  <c r="BC312" i="17"/>
  <c r="BG312" i="17" s="1"/>
  <c r="AY312" i="17"/>
  <c r="AX312" i="17"/>
  <c r="AW312" i="17"/>
  <c r="AV312" i="17"/>
  <c r="BT311" i="17"/>
  <c r="BS311" i="17"/>
  <c r="BR311" i="17"/>
  <c r="BP311" i="17"/>
  <c r="BO311" i="17"/>
  <c r="BQ311" i="17" s="1"/>
  <c r="BV311" i="17" s="1"/>
  <c r="BN311" i="17"/>
  <c r="BM311" i="17"/>
  <c r="BL311" i="17"/>
  <c r="BK311" i="17"/>
  <c r="BG311" i="17"/>
  <c r="BE311" i="17"/>
  <c r="BF311" i="17" s="1"/>
  <c r="BD311" i="17"/>
  <c r="BC311" i="17"/>
  <c r="BA311" i="17"/>
  <c r="BB311" i="17" s="1"/>
  <c r="AZ311" i="17"/>
  <c r="BH311" i="17" s="1"/>
  <c r="AY311" i="17"/>
  <c r="AX311" i="17"/>
  <c r="AW311" i="17"/>
  <c r="AV311" i="17"/>
  <c r="AQ324" i="17"/>
  <c r="AP324" i="17"/>
  <c r="AO324" i="17"/>
  <c r="AN324" i="17"/>
  <c r="AM324" i="17"/>
  <c r="AQ323" i="17"/>
  <c r="AP323" i="17"/>
  <c r="AO323" i="17"/>
  <c r="AN323" i="17"/>
  <c r="AM323" i="17"/>
  <c r="AQ322" i="17"/>
  <c r="AP322" i="17"/>
  <c r="AO322" i="17"/>
  <c r="AN322" i="17"/>
  <c r="AM322" i="17"/>
  <c r="AQ321" i="17"/>
  <c r="AP321" i="17"/>
  <c r="AO321" i="17"/>
  <c r="AN321" i="17"/>
  <c r="AM321" i="17"/>
  <c r="AQ320" i="17"/>
  <c r="AP320" i="17"/>
  <c r="AO320" i="17"/>
  <c r="AN320" i="17"/>
  <c r="AM320" i="17"/>
  <c r="AQ319" i="17"/>
  <c r="AP319" i="17"/>
  <c r="AO319" i="17"/>
  <c r="AN319" i="17"/>
  <c r="AM319" i="17"/>
  <c r="AQ318" i="17"/>
  <c r="AP318" i="17"/>
  <c r="AO318" i="17"/>
  <c r="AN318" i="17"/>
  <c r="AM318" i="17"/>
  <c r="AQ317" i="17"/>
  <c r="AP317" i="17"/>
  <c r="AO317" i="17"/>
  <c r="AN317" i="17"/>
  <c r="AM317" i="17"/>
  <c r="AQ316" i="17"/>
  <c r="AP316" i="17"/>
  <c r="AO316" i="17"/>
  <c r="AN316" i="17"/>
  <c r="AM316" i="17"/>
  <c r="AQ315" i="17"/>
  <c r="AP315" i="17"/>
  <c r="AO315" i="17"/>
  <c r="AN315" i="17"/>
  <c r="AM315" i="17"/>
  <c r="AQ314" i="17"/>
  <c r="AP314" i="17"/>
  <c r="AO314" i="17"/>
  <c r="AN314" i="17"/>
  <c r="AM314" i="17"/>
  <c r="AQ313" i="17"/>
  <c r="AP313" i="17"/>
  <c r="AO313" i="17"/>
  <c r="AN313" i="17"/>
  <c r="AM313" i="17"/>
  <c r="AQ312" i="17"/>
  <c r="AP312" i="17"/>
  <c r="AO312" i="17"/>
  <c r="AN312" i="17"/>
  <c r="AM312" i="17"/>
  <c r="AQ311" i="17"/>
  <c r="AP311" i="17"/>
  <c r="AO311" i="17"/>
  <c r="AN311" i="17"/>
  <c r="AM311" i="17"/>
  <c r="AF324" i="17"/>
  <c r="AL324" i="17" s="1"/>
  <c r="AD324" i="17"/>
  <c r="AK324" i="17" s="1"/>
  <c r="Z324" i="17"/>
  <c r="AA324" i="17" s="1"/>
  <c r="AB324" i="17" s="1"/>
  <c r="Q324" i="17"/>
  <c r="R324" i="17" s="1"/>
  <c r="AF323" i="17"/>
  <c r="AD323" i="17"/>
  <c r="Z323" i="17"/>
  <c r="Q323" i="17"/>
  <c r="R323" i="17" s="1"/>
  <c r="AF322" i="17"/>
  <c r="AD322" i="17"/>
  <c r="AK322" i="17" s="1"/>
  <c r="Z322" i="17"/>
  <c r="AL322" i="17" s="1"/>
  <c r="Q322" i="17"/>
  <c r="R322" i="17" s="1"/>
  <c r="AL321" i="17"/>
  <c r="AF321" i="17"/>
  <c r="AH321" i="17" s="1"/>
  <c r="AJ321" i="17" s="1"/>
  <c r="AD321" i="17"/>
  <c r="AK321" i="17" s="1"/>
  <c r="Z321" i="17"/>
  <c r="AA321" i="17" s="1"/>
  <c r="AB321" i="17" s="1"/>
  <c r="Q321" i="17"/>
  <c r="R321" i="17" s="1"/>
  <c r="AF320" i="17"/>
  <c r="AH320" i="17" s="1"/>
  <c r="AJ320" i="17" s="1"/>
  <c r="AD320" i="17"/>
  <c r="AG320" i="17" s="1"/>
  <c r="AI320" i="17" s="1"/>
  <c r="Z320" i="17"/>
  <c r="AA320" i="17" s="1"/>
  <c r="AB320" i="17" s="1"/>
  <c r="R320" i="17"/>
  <c r="Q320" i="17"/>
  <c r="AF319" i="17"/>
  <c r="AL319" i="17" s="1"/>
  <c r="AD319" i="17"/>
  <c r="Z319" i="17"/>
  <c r="AK319" i="17" s="1"/>
  <c r="Q319" i="17"/>
  <c r="R319" i="17" s="1"/>
  <c r="AG319" i="17" s="1"/>
  <c r="AI319" i="17" s="1"/>
  <c r="AL318" i="17"/>
  <c r="AK318" i="17"/>
  <c r="AF318" i="17"/>
  <c r="AD318" i="17"/>
  <c r="Z318" i="17"/>
  <c r="Q318" i="17"/>
  <c r="R318" i="17" s="1"/>
  <c r="AA318" i="17" s="1"/>
  <c r="AB318" i="17" s="1"/>
  <c r="AF317" i="17"/>
  <c r="AL317" i="17" s="1"/>
  <c r="AD317" i="17"/>
  <c r="Z317" i="17"/>
  <c r="AA317" i="17" s="1"/>
  <c r="AB317" i="17" s="1"/>
  <c r="Q317" i="17"/>
  <c r="R317" i="17" s="1"/>
  <c r="AH317" i="17" s="1"/>
  <c r="AJ317" i="17" s="1"/>
  <c r="AF316" i="17"/>
  <c r="AL316" i="17" s="1"/>
  <c r="AD316" i="17"/>
  <c r="AK316" i="17" s="1"/>
  <c r="Z316" i="17"/>
  <c r="Q316" i="17"/>
  <c r="R316" i="17" s="1"/>
  <c r="AF315" i="17"/>
  <c r="AH315" i="17" s="1"/>
  <c r="AJ315" i="17" s="1"/>
  <c r="AD315" i="17"/>
  <c r="Z315" i="17"/>
  <c r="AK315" i="17" s="1"/>
  <c r="Q315" i="17"/>
  <c r="R315" i="17" s="1"/>
  <c r="AF314" i="17"/>
  <c r="AL314" i="17" s="1"/>
  <c r="AD314" i="17"/>
  <c r="AK314" i="17" s="1"/>
  <c r="Z314" i="17"/>
  <c r="Q314" i="17"/>
  <c r="R314" i="17" s="1"/>
  <c r="AL313" i="17"/>
  <c r="AF313" i="17"/>
  <c r="AD313" i="17"/>
  <c r="AK313" i="17" s="1"/>
  <c r="Z313" i="17"/>
  <c r="Q313" i="17"/>
  <c r="R313" i="17" s="1"/>
  <c r="AF312" i="17"/>
  <c r="AH312" i="17" s="1"/>
  <c r="AJ312" i="17" s="1"/>
  <c r="AD312" i="17"/>
  <c r="AG312" i="17" s="1"/>
  <c r="AI312" i="17" s="1"/>
  <c r="Z312" i="17"/>
  <c r="AA312" i="17" s="1"/>
  <c r="AB312" i="17" s="1"/>
  <c r="R312" i="17"/>
  <c r="Q312" i="17"/>
  <c r="AF311" i="17"/>
  <c r="AL311" i="17" s="1"/>
  <c r="AD311" i="17"/>
  <c r="AK311" i="17" s="1"/>
  <c r="Z311" i="17"/>
  <c r="Q311" i="17"/>
  <c r="R311" i="17" s="1"/>
  <c r="AG311" i="17" s="1"/>
  <c r="AI311" i="17" s="1"/>
  <c r="AF928" i="3"/>
  <c r="AL928" i="3" s="1"/>
  <c r="AD928" i="3"/>
  <c r="AK928" i="3" s="1"/>
  <c r="Z928" i="3"/>
  <c r="Q928" i="3"/>
  <c r="R928" i="3" s="1"/>
  <c r="AG928" i="3" s="1"/>
  <c r="AI928" i="3" s="1"/>
  <c r="AL927" i="3"/>
  <c r="AK927" i="3"/>
  <c r="AF927" i="3"/>
  <c r="AH927" i="3" s="1"/>
  <c r="AJ927" i="3" s="1"/>
  <c r="AD927" i="3"/>
  <c r="Z927" i="3"/>
  <c r="Q927" i="3"/>
  <c r="R927" i="3" s="1"/>
  <c r="AA927" i="3" s="1"/>
  <c r="AB927" i="3" s="1"/>
  <c r="AF926" i="3"/>
  <c r="AD926" i="3"/>
  <c r="Z926" i="3"/>
  <c r="AL926" i="3" s="1"/>
  <c r="Q926" i="3"/>
  <c r="R926" i="3" s="1"/>
  <c r="AF925" i="3"/>
  <c r="AH925" i="3" s="1"/>
  <c r="AJ925" i="3" s="1"/>
  <c r="AD925" i="3"/>
  <c r="AK925" i="3" s="1"/>
  <c r="Z925" i="3"/>
  <c r="Q925" i="3"/>
  <c r="R925" i="3" s="1"/>
  <c r="AF924" i="3"/>
  <c r="AH924" i="3" s="1"/>
  <c r="AJ924" i="3" s="1"/>
  <c r="AD924" i="3"/>
  <c r="AG924" i="3" s="1"/>
  <c r="AI924" i="3" s="1"/>
  <c r="Z924" i="3"/>
  <c r="AA924" i="3" s="1"/>
  <c r="AB924" i="3" s="1"/>
  <c r="R924" i="3"/>
  <c r="Q924" i="3"/>
  <c r="AF923" i="3"/>
  <c r="AL923" i="3" s="1"/>
  <c r="AD923" i="3"/>
  <c r="Z923" i="3"/>
  <c r="AK923" i="3" s="1"/>
  <c r="Q923" i="3"/>
  <c r="R923" i="3" s="1"/>
  <c r="AL922" i="3"/>
  <c r="AF922" i="3"/>
  <c r="AD922" i="3"/>
  <c r="AG922" i="3" s="1"/>
  <c r="AI922" i="3" s="1"/>
  <c r="Z922" i="3"/>
  <c r="Q922" i="3"/>
  <c r="R922" i="3" s="1"/>
  <c r="AA922" i="3" s="1"/>
  <c r="AB922" i="3" s="1"/>
  <c r="AF921" i="3"/>
  <c r="AD921" i="3"/>
  <c r="AG921" i="3" s="1"/>
  <c r="AI921" i="3" s="1"/>
  <c r="Z921" i="3"/>
  <c r="AL921" i="3" s="1"/>
  <c r="R921" i="3"/>
  <c r="AH921" i="3" s="1"/>
  <c r="AJ921" i="3" s="1"/>
  <c r="Q921" i="3"/>
  <c r="AF920" i="3"/>
  <c r="AL920" i="3" s="1"/>
  <c r="AD920" i="3"/>
  <c r="AK920" i="3" s="1"/>
  <c r="Z920" i="3"/>
  <c r="Q920" i="3"/>
  <c r="R920" i="3" s="1"/>
  <c r="AG920" i="3" s="1"/>
  <c r="AI920" i="3" s="1"/>
  <c r="AL919" i="3"/>
  <c r="AK919" i="3"/>
  <c r="AF919" i="3"/>
  <c r="AD919" i="3"/>
  <c r="Z919" i="3"/>
  <c r="Q919" i="3"/>
  <c r="R919" i="3" s="1"/>
  <c r="AA919" i="3" s="1"/>
  <c r="AB919" i="3" s="1"/>
  <c r="AF918" i="3"/>
  <c r="AD918" i="3"/>
  <c r="Z918" i="3"/>
  <c r="AL918" i="3" s="1"/>
  <c r="Q918" i="3"/>
  <c r="R918" i="3" s="1"/>
  <c r="AF917" i="3"/>
  <c r="AD917" i="3"/>
  <c r="AK917" i="3" s="1"/>
  <c r="Z917" i="3"/>
  <c r="Q917" i="3"/>
  <c r="R917" i="3" s="1"/>
  <c r="AF916" i="3"/>
  <c r="AH916" i="3" s="1"/>
  <c r="AJ916" i="3" s="1"/>
  <c r="AD916" i="3"/>
  <c r="AG916" i="3" s="1"/>
  <c r="AI916" i="3" s="1"/>
  <c r="Z916" i="3"/>
  <c r="AK916" i="3" s="1"/>
  <c r="R916" i="3"/>
  <c r="Q916" i="3"/>
  <c r="AF915" i="3"/>
  <c r="AL915" i="3" s="1"/>
  <c r="AD915" i="3"/>
  <c r="Z915" i="3"/>
  <c r="AK915" i="3" s="1"/>
  <c r="Q915" i="3"/>
  <c r="R915" i="3" s="1"/>
  <c r="BT310" i="17"/>
  <c r="BV310" i="17" s="1"/>
  <c r="BS310" i="17"/>
  <c r="BR310" i="17"/>
  <c r="BP310" i="17"/>
  <c r="BO310" i="17"/>
  <c r="BQ310" i="17" s="1"/>
  <c r="BN310" i="17"/>
  <c r="BM310" i="17"/>
  <c r="BL310" i="17"/>
  <c r="BK310" i="17"/>
  <c r="BC310" i="17"/>
  <c r="BG310" i="17" s="1"/>
  <c r="AY310" i="17"/>
  <c r="AX310" i="17"/>
  <c r="AW310" i="17"/>
  <c r="AV310" i="17"/>
  <c r="BT309" i="17"/>
  <c r="BS309" i="17"/>
  <c r="BR309" i="17"/>
  <c r="BP309" i="17"/>
  <c r="BO309" i="17"/>
  <c r="BQ309" i="17" s="1"/>
  <c r="BV309" i="17" s="1"/>
  <c r="BN309" i="17"/>
  <c r="BM309" i="17"/>
  <c r="BL309" i="17"/>
  <c r="BK309" i="17"/>
  <c r="BG309" i="17"/>
  <c r="BE309" i="17"/>
  <c r="BF309" i="17" s="1"/>
  <c r="BD309" i="17"/>
  <c r="BC309" i="17"/>
  <c r="BA309" i="17"/>
  <c r="BB309" i="17" s="1"/>
  <c r="AZ309" i="17"/>
  <c r="BH309" i="17" s="1"/>
  <c r="AY309" i="17"/>
  <c r="AX309" i="17"/>
  <c r="AW309" i="17"/>
  <c r="AV309" i="17"/>
  <c r="BT308" i="17"/>
  <c r="BV308" i="17" s="1"/>
  <c r="BS308" i="17"/>
  <c r="BR308" i="17"/>
  <c r="BP308" i="17"/>
  <c r="BO308" i="17"/>
  <c r="BQ308" i="17" s="1"/>
  <c r="BN308" i="17"/>
  <c r="BM308" i="17"/>
  <c r="BL308" i="17"/>
  <c r="BK308" i="17"/>
  <c r="BC308" i="17"/>
  <c r="BG308" i="17" s="1"/>
  <c r="AY308" i="17"/>
  <c r="AX308" i="17"/>
  <c r="AW308" i="17"/>
  <c r="AV308" i="17"/>
  <c r="BT307" i="17"/>
  <c r="BS307" i="17"/>
  <c r="BR307" i="17"/>
  <c r="BP307" i="17"/>
  <c r="BO307" i="17"/>
  <c r="BQ307" i="17" s="1"/>
  <c r="BV307" i="17" s="1"/>
  <c r="BN307" i="17"/>
  <c r="BM307" i="17"/>
  <c r="BL307" i="17"/>
  <c r="BK307" i="17"/>
  <c r="BE307" i="17"/>
  <c r="BF307" i="17" s="1"/>
  <c r="BD307" i="17"/>
  <c r="BC307" i="17"/>
  <c r="BG307" i="17" s="1"/>
  <c r="BA307" i="17"/>
  <c r="BB307" i="17" s="1"/>
  <c r="AZ307" i="17"/>
  <c r="BH307" i="17" s="1"/>
  <c r="AY307" i="17"/>
  <c r="AX307" i="17"/>
  <c r="AW307" i="17"/>
  <c r="AV307" i="17"/>
  <c r="BT306" i="17"/>
  <c r="BV306" i="17" s="1"/>
  <c r="BS306" i="17"/>
  <c r="BR306" i="17"/>
  <c r="BP306" i="17"/>
  <c r="BO306" i="17"/>
  <c r="BQ306" i="17" s="1"/>
  <c r="BN306" i="17"/>
  <c r="BM306" i="17"/>
  <c r="BL306" i="17"/>
  <c r="BK306" i="17"/>
  <c r="BC306" i="17"/>
  <c r="BG306" i="17" s="1"/>
  <c r="AY306" i="17"/>
  <c r="AX306" i="17"/>
  <c r="AW306" i="17"/>
  <c r="AV306" i="17"/>
  <c r="BT305" i="17"/>
  <c r="BS305" i="17"/>
  <c r="BR305" i="17"/>
  <c r="BP305" i="17"/>
  <c r="BO305" i="17"/>
  <c r="BQ305" i="17" s="1"/>
  <c r="BV305" i="17" s="1"/>
  <c r="BN305" i="17"/>
  <c r="BM305" i="17"/>
  <c r="BL305" i="17"/>
  <c r="BK305" i="17"/>
  <c r="BG305" i="17"/>
  <c r="BE305" i="17"/>
  <c r="BF305" i="17" s="1"/>
  <c r="BD305" i="17"/>
  <c r="BC305" i="17"/>
  <c r="BA305" i="17"/>
  <c r="BB305" i="17" s="1"/>
  <c r="AZ305" i="17"/>
  <c r="BH305" i="17" s="1"/>
  <c r="AY305" i="17"/>
  <c r="AX305" i="17"/>
  <c r="AW305" i="17"/>
  <c r="AV305" i="17"/>
  <c r="BT304" i="17"/>
  <c r="BS304" i="17"/>
  <c r="BR304" i="17"/>
  <c r="BP304" i="17"/>
  <c r="BO304" i="17"/>
  <c r="BQ304" i="17" s="1"/>
  <c r="BN304" i="17"/>
  <c r="BM304" i="17"/>
  <c r="BL304" i="17"/>
  <c r="BK304" i="17"/>
  <c r="BC304" i="17"/>
  <c r="BG304" i="17" s="1"/>
  <c r="AY304" i="17"/>
  <c r="AX304" i="17"/>
  <c r="AW304" i="17"/>
  <c r="AV304" i="17"/>
  <c r="BT303" i="17"/>
  <c r="BS303" i="17"/>
  <c r="BR303" i="17"/>
  <c r="BP303" i="17"/>
  <c r="BO303" i="17"/>
  <c r="BQ303" i="17" s="1"/>
  <c r="BV303" i="17" s="1"/>
  <c r="BN303" i="17"/>
  <c r="BM303" i="17"/>
  <c r="BL303" i="17"/>
  <c r="BK303" i="17"/>
  <c r="BE303" i="17"/>
  <c r="BF303" i="17" s="1"/>
  <c r="BD303" i="17"/>
  <c r="BC303" i="17"/>
  <c r="BG303" i="17" s="1"/>
  <c r="BA303" i="17"/>
  <c r="BB303" i="17" s="1"/>
  <c r="AZ303" i="17"/>
  <c r="BH303" i="17" s="1"/>
  <c r="AY303" i="17"/>
  <c r="AX303" i="17"/>
  <c r="AW303" i="17"/>
  <c r="AV303" i="17"/>
  <c r="BT302" i="17"/>
  <c r="BS302" i="17"/>
  <c r="BR302" i="17"/>
  <c r="BP302" i="17"/>
  <c r="BO302" i="17"/>
  <c r="BQ302" i="17" s="1"/>
  <c r="BN302" i="17"/>
  <c r="BM302" i="17"/>
  <c r="BL302" i="17"/>
  <c r="BK302" i="17"/>
  <c r="BC302" i="17"/>
  <c r="BG302" i="17" s="1"/>
  <c r="AY302" i="17"/>
  <c r="AX302" i="17"/>
  <c r="AW302" i="17"/>
  <c r="AV302" i="17"/>
  <c r="BT301" i="17"/>
  <c r="BS301" i="17"/>
  <c r="BR301" i="17"/>
  <c r="BP301" i="17"/>
  <c r="BO301" i="17"/>
  <c r="BQ301" i="17" s="1"/>
  <c r="BV301" i="17" s="1"/>
  <c r="BN301" i="17"/>
  <c r="BM301" i="17"/>
  <c r="BL301" i="17"/>
  <c r="BK301" i="17"/>
  <c r="BG301" i="17"/>
  <c r="BE301" i="17"/>
  <c r="BF301" i="17" s="1"/>
  <c r="BD301" i="17"/>
  <c r="BC301" i="17"/>
  <c r="BA301" i="17"/>
  <c r="BB301" i="17" s="1"/>
  <c r="AZ301" i="17"/>
  <c r="BH301" i="17" s="1"/>
  <c r="AY301" i="17"/>
  <c r="AX301" i="17"/>
  <c r="AW301" i="17"/>
  <c r="AV301" i="17"/>
  <c r="BT300" i="17"/>
  <c r="BV300" i="17" s="1"/>
  <c r="BS300" i="17"/>
  <c r="BR300" i="17"/>
  <c r="BP300" i="17"/>
  <c r="BO300" i="17"/>
  <c r="BQ300" i="17" s="1"/>
  <c r="BN300" i="17"/>
  <c r="BM300" i="17"/>
  <c r="BL300" i="17"/>
  <c r="BK300" i="17"/>
  <c r="BC300" i="17"/>
  <c r="BG300" i="17" s="1"/>
  <c r="AY300" i="17"/>
  <c r="AX300" i="17"/>
  <c r="AW300" i="17"/>
  <c r="AV300" i="17"/>
  <c r="BT299" i="17"/>
  <c r="BS299" i="17"/>
  <c r="BR299" i="17"/>
  <c r="BP299" i="17"/>
  <c r="BO299" i="17"/>
  <c r="BQ299" i="17" s="1"/>
  <c r="BV299" i="17" s="1"/>
  <c r="BN299" i="17"/>
  <c r="BM299" i="17"/>
  <c r="BL299" i="17"/>
  <c r="BK299" i="17"/>
  <c r="BE299" i="17"/>
  <c r="BF299" i="17" s="1"/>
  <c r="BD299" i="17"/>
  <c r="BC299" i="17"/>
  <c r="BG299" i="17" s="1"/>
  <c r="BA299" i="17"/>
  <c r="BB299" i="17" s="1"/>
  <c r="AZ299" i="17"/>
  <c r="BH299" i="17" s="1"/>
  <c r="AY299" i="17"/>
  <c r="AX299" i="17"/>
  <c r="AW299" i="17"/>
  <c r="AV299" i="17"/>
  <c r="BT298" i="17"/>
  <c r="BV298" i="17" s="1"/>
  <c r="BS298" i="17"/>
  <c r="BR298" i="17"/>
  <c r="BP298" i="17"/>
  <c r="BO298" i="17"/>
  <c r="BQ298" i="17" s="1"/>
  <c r="BN298" i="17"/>
  <c r="BM298" i="17"/>
  <c r="BL298" i="17"/>
  <c r="BK298" i="17"/>
  <c r="BG298" i="17"/>
  <c r="BC298" i="17"/>
  <c r="AY298" i="17"/>
  <c r="AX298" i="17"/>
  <c r="AW298" i="17"/>
  <c r="AV298" i="17"/>
  <c r="BT297" i="17"/>
  <c r="BS297" i="17"/>
  <c r="BR297" i="17"/>
  <c r="BO297" i="17"/>
  <c r="BQ297" i="17" s="1"/>
  <c r="BV297" i="17" s="1"/>
  <c r="BN297" i="17"/>
  <c r="BM297" i="17"/>
  <c r="BK297" i="17"/>
  <c r="BG297" i="17"/>
  <c r="BD297" i="17"/>
  <c r="BC297" i="17"/>
  <c r="BA297" i="17"/>
  <c r="BB297" i="17" s="1"/>
  <c r="AZ297" i="17"/>
  <c r="AX297" i="17"/>
  <c r="AW297" i="17"/>
  <c r="AV297" i="17"/>
  <c r="AQ310" i="17"/>
  <c r="AP310" i="17"/>
  <c r="AO310" i="17"/>
  <c r="AN310" i="17"/>
  <c r="AM310" i="17"/>
  <c r="AQ309" i="17"/>
  <c r="AP309" i="17"/>
  <c r="AO309" i="17"/>
  <c r="AN309" i="17"/>
  <c r="AM309" i="17"/>
  <c r="AQ308" i="17"/>
  <c r="AP308" i="17"/>
  <c r="AO308" i="17"/>
  <c r="AN308" i="17"/>
  <c r="AM308" i="17"/>
  <c r="AQ307" i="17"/>
  <c r="AP307" i="17"/>
  <c r="AO307" i="17"/>
  <c r="AN307" i="17"/>
  <c r="AM307" i="17"/>
  <c r="AQ306" i="17"/>
  <c r="AP306" i="17"/>
  <c r="AO306" i="17"/>
  <c r="AN306" i="17"/>
  <c r="AM306" i="17"/>
  <c r="AQ305" i="17"/>
  <c r="AP305" i="17"/>
  <c r="AO305" i="17"/>
  <c r="AN305" i="17"/>
  <c r="AM305" i="17"/>
  <c r="AQ304" i="17"/>
  <c r="AP304" i="17"/>
  <c r="AO304" i="17"/>
  <c r="AN304" i="17"/>
  <c r="AM304" i="17"/>
  <c r="AQ303" i="17"/>
  <c r="AP303" i="17"/>
  <c r="AO303" i="17"/>
  <c r="AN303" i="17"/>
  <c r="AM303" i="17"/>
  <c r="AQ302" i="17"/>
  <c r="AP302" i="17"/>
  <c r="AO302" i="17"/>
  <c r="AN302" i="17"/>
  <c r="AM302" i="17"/>
  <c r="AQ301" i="17"/>
  <c r="AP301" i="17"/>
  <c r="AO301" i="17"/>
  <c r="AN301" i="17"/>
  <c r="AM301" i="17"/>
  <c r="AQ300" i="17"/>
  <c r="AP300" i="17"/>
  <c r="AO300" i="17"/>
  <c r="AN300" i="17"/>
  <c r="AM300" i="17"/>
  <c r="AQ299" i="17"/>
  <c r="AP299" i="17"/>
  <c r="AO299" i="17"/>
  <c r="AN299" i="17"/>
  <c r="AM299" i="17"/>
  <c r="AQ298" i="17"/>
  <c r="AP298" i="17"/>
  <c r="AO298" i="17"/>
  <c r="AN298" i="17"/>
  <c r="AM298" i="17"/>
  <c r="AP297" i="17"/>
  <c r="AO297" i="17"/>
  <c r="AN297" i="17"/>
  <c r="AM297" i="17"/>
  <c r="AF310" i="17"/>
  <c r="AL310" i="17" s="1"/>
  <c r="AD310" i="17"/>
  <c r="Z310" i="17"/>
  <c r="AK310" i="17" s="1"/>
  <c r="Q310" i="17"/>
  <c r="R310" i="17" s="1"/>
  <c r="AK309" i="17"/>
  <c r="AF309" i="17"/>
  <c r="AL309" i="17" s="1"/>
  <c r="AD309" i="17"/>
  <c r="Z309" i="17"/>
  <c r="Q309" i="17"/>
  <c r="R309" i="17" s="1"/>
  <c r="AL308" i="17"/>
  <c r="AF308" i="17"/>
  <c r="AD308" i="17"/>
  <c r="AK308" i="17" s="1"/>
  <c r="Z308" i="17"/>
  <c r="Q308" i="17"/>
  <c r="R308" i="17" s="1"/>
  <c r="AH308" i="17" s="1"/>
  <c r="AJ308" i="17" s="1"/>
  <c r="AF307" i="17"/>
  <c r="AD307" i="17"/>
  <c r="AK307" i="17" s="1"/>
  <c r="Z307" i="17"/>
  <c r="AA307" i="17" s="1"/>
  <c r="AB307" i="17" s="1"/>
  <c r="R307" i="17"/>
  <c r="AH307" i="17" s="1"/>
  <c r="AJ307" i="17" s="1"/>
  <c r="Q307" i="17"/>
  <c r="AG306" i="17"/>
  <c r="AI306" i="17" s="1"/>
  <c r="AF306" i="17"/>
  <c r="AH306" i="17" s="1"/>
  <c r="AJ306" i="17" s="1"/>
  <c r="AD306" i="17"/>
  <c r="AK306" i="17" s="1"/>
  <c r="Z306" i="17"/>
  <c r="AA306" i="17" s="1"/>
  <c r="AB306" i="17" s="1"/>
  <c r="R306" i="17"/>
  <c r="Q306" i="17"/>
  <c r="AL305" i="17"/>
  <c r="AK305" i="17"/>
  <c r="AG305" i="17"/>
  <c r="AI305" i="17" s="1"/>
  <c r="AF305" i="17"/>
  <c r="AH305" i="17" s="1"/>
  <c r="AJ305" i="17" s="1"/>
  <c r="AD305" i="17"/>
  <c r="AA305" i="17"/>
  <c r="AB305" i="17" s="1"/>
  <c r="Z305" i="17"/>
  <c r="R305" i="17"/>
  <c r="Q305" i="17"/>
  <c r="AL304" i="17"/>
  <c r="AK304" i="17"/>
  <c r="AF304" i="17"/>
  <c r="AD304" i="17"/>
  <c r="Z304" i="17"/>
  <c r="Q304" i="17"/>
  <c r="R304" i="17" s="1"/>
  <c r="AF303" i="17"/>
  <c r="AL303" i="17" s="1"/>
  <c r="AD303" i="17"/>
  <c r="AG303" i="17" s="1"/>
  <c r="AI303" i="17" s="1"/>
  <c r="Z303" i="17"/>
  <c r="R303" i="17"/>
  <c r="AA303" i="17" s="1"/>
  <c r="AB303" i="17" s="1"/>
  <c r="Q303" i="17"/>
  <c r="AF302" i="17"/>
  <c r="AL302" i="17" s="1"/>
  <c r="AD302" i="17"/>
  <c r="AG302" i="17" s="1"/>
  <c r="AI302" i="17" s="1"/>
  <c r="Z302" i="17"/>
  <c r="AK302" i="17" s="1"/>
  <c r="Q302" i="17"/>
  <c r="R302" i="17" s="1"/>
  <c r="AK301" i="17"/>
  <c r="AF301" i="17"/>
  <c r="AL301" i="17" s="1"/>
  <c r="AD301" i="17"/>
  <c r="Z301" i="17"/>
  <c r="Q301" i="17"/>
  <c r="R301" i="17" s="1"/>
  <c r="AL300" i="17"/>
  <c r="AF300" i="17"/>
  <c r="AD300" i="17"/>
  <c r="AK300" i="17" s="1"/>
  <c r="Z300" i="17"/>
  <c r="AA300" i="17" s="1"/>
  <c r="AB300" i="17" s="1"/>
  <c r="Q300" i="17"/>
  <c r="R300" i="17" s="1"/>
  <c r="AH300" i="17" s="1"/>
  <c r="AJ300" i="17" s="1"/>
  <c r="AF299" i="17"/>
  <c r="AD299" i="17"/>
  <c r="AK299" i="17" s="1"/>
  <c r="Z299" i="17"/>
  <c r="AA299" i="17" s="1"/>
  <c r="AB299" i="17" s="1"/>
  <c r="R299" i="17"/>
  <c r="AH299" i="17" s="1"/>
  <c r="AJ299" i="17" s="1"/>
  <c r="Q299" i="17"/>
  <c r="AG298" i="17"/>
  <c r="AI298" i="17" s="1"/>
  <c r="AF298" i="17"/>
  <c r="AH298" i="17" s="1"/>
  <c r="AJ298" i="17" s="1"/>
  <c r="AD298" i="17"/>
  <c r="AK298" i="17" s="1"/>
  <c r="Z298" i="17"/>
  <c r="AA298" i="17" s="1"/>
  <c r="AB298" i="17" s="1"/>
  <c r="R298" i="17"/>
  <c r="Q298" i="17"/>
  <c r="AL297" i="17"/>
  <c r="AK297" i="17"/>
  <c r="AG297" i="17"/>
  <c r="AI297" i="17" s="1"/>
  <c r="AF297" i="17"/>
  <c r="AH297" i="17" s="1"/>
  <c r="AJ297" i="17" s="1"/>
  <c r="AD297" i="17"/>
  <c r="AA297" i="17"/>
  <c r="AB297" i="17" s="1"/>
  <c r="Z297" i="17"/>
  <c r="R297" i="17"/>
  <c r="Q297" i="17"/>
  <c r="AF912" i="3"/>
  <c r="AL912" i="3" s="1"/>
  <c r="AD912" i="3"/>
  <c r="Z912" i="3"/>
  <c r="AK912" i="3" s="1"/>
  <c r="Q912" i="3"/>
  <c r="R912" i="3" s="1"/>
  <c r="AK911" i="3"/>
  <c r="AF911" i="3"/>
  <c r="AL911" i="3" s="1"/>
  <c r="AD911" i="3"/>
  <c r="Z911" i="3"/>
  <c r="Q911" i="3"/>
  <c r="R911" i="3" s="1"/>
  <c r="AL910" i="3"/>
  <c r="AF910" i="3"/>
  <c r="AD910" i="3"/>
  <c r="AK910" i="3" s="1"/>
  <c r="Z910" i="3"/>
  <c r="Q910" i="3"/>
  <c r="R910" i="3" s="1"/>
  <c r="AH910" i="3" s="1"/>
  <c r="AJ910" i="3" s="1"/>
  <c r="AF909" i="3"/>
  <c r="AD909" i="3"/>
  <c r="AK909" i="3" s="1"/>
  <c r="Z909" i="3"/>
  <c r="AA909" i="3" s="1"/>
  <c r="AB909" i="3" s="1"/>
  <c r="R909" i="3"/>
  <c r="AH909" i="3" s="1"/>
  <c r="AJ909" i="3" s="1"/>
  <c r="Q909" i="3"/>
  <c r="AG908" i="3"/>
  <c r="AI908" i="3" s="1"/>
  <c r="AF908" i="3"/>
  <c r="AH908" i="3" s="1"/>
  <c r="AJ908" i="3" s="1"/>
  <c r="AD908" i="3"/>
  <c r="AK908" i="3" s="1"/>
  <c r="Z908" i="3"/>
  <c r="AA908" i="3" s="1"/>
  <c r="AB908" i="3" s="1"/>
  <c r="R908" i="3"/>
  <c r="Q908" i="3"/>
  <c r="AL907" i="3"/>
  <c r="AK907" i="3"/>
  <c r="AG907" i="3"/>
  <c r="AI907" i="3" s="1"/>
  <c r="AF907" i="3"/>
  <c r="AH907" i="3" s="1"/>
  <c r="AJ907" i="3" s="1"/>
  <c r="AD907" i="3"/>
  <c r="AA907" i="3"/>
  <c r="AB907" i="3" s="1"/>
  <c r="Z907" i="3"/>
  <c r="R907" i="3"/>
  <c r="Q907" i="3"/>
  <c r="AL906" i="3"/>
  <c r="AK906" i="3"/>
  <c r="AF906" i="3"/>
  <c r="AD906" i="3"/>
  <c r="Z906" i="3"/>
  <c r="Q906" i="3"/>
  <c r="R906" i="3" s="1"/>
  <c r="AF905" i="3"/>
  <c r="AL905" i="3" s="1"/>
  <c r="AD905" i="3"/>
  <c r="AG905" i="3" s="1"/>
  <c r="AI905" i="3" s="1"/>
  <c r="Z905" i="3"/>
  <c r="R905" i="3"/>
  <c r="AA905" i="3" s="1"/>
  <c r="AB905" i="3" s="1"/>
  <c r="Q905" i="3"/>
  <c r="AF904" i="3"/>
  <c r="AL904" i="3" s="1"/>
  <c r="AD904" i="3"/>
  <c r="Z904" i="3"/>
  <c r="AK904" i="3" s="1"/>
  <c r="Q904" i="3"/>
  <c r="R904" i="3" s="1"/>
  <c r="AK903" i="3"/>
  <c r="AF903" i="3"/>
  <c r="AL903" i="3" s="1"/>
  <c r="AD903" i="3"/>
  <c r="Z903" i="3"/>
  <c r="Q903" i="3"/>
  <c r="R903" i="3" s="1"/>
  <c r="AL902" i="3"/>
  <c r="AF902" i="3"/>
  <c r="AD902" i="3"/>
  <c r="AK902" i="3" s="1"/>
  <c r="Z902" i="3"/>
  <c r="AA902" i="3" s="1"/>
  <c r="AB902" i="3" s="1"/>
  <c r="Q902" i="3"/>
  <c r="R902" i="3" s="1"/>
  <c r="AH902" i="3" s="1"/>
  <c r="AJ902" i="3" s="1"/>
  <c r="AF901" i="3"/>
  <c r="AD901" i="3"/>
  <c r="AK901" i="3" s="1"/>
  <c r="Z901" i="3"/>
  <c r="AA901" i="3" s="1"/>
  <c r="AB901" i="3" s="1"/>
  <c r="R901" i="3"/>
  <c r="AH901" i="3" s="1"/>
  <c r="AJ901" i="3" s="1"/>
  <c r="Q901" i="3"/>
  <c r="AG900" i="3"/>
  <c r="AI900" i="3" s="1"/>
  <c r="AF900" i="3"/>
  <c r="AH900" i="3" s="1"/>
  <c r="AJ900" i="3" s="1"/>
  <c r="AD900" i="3"/>
  <c r="AK900" i="3" s="1"/>
  <c r="Z900" i="3"/>
  <c r="AA900" i="3" s="1"/>
  <c r="AB900" i="3" s="1"/>
  <c r="R900" i="3"/>
  <c r="Q900" i="3"/>
  <c r="AL899" i="3"/>
  <c r="AK899" i="3"/>
  <c r="AG899" i="3"/>
  <c r="AI899" i="3" s="1"/>
  <c r="AF899" i="3"/>
  <c r="AH899" i="3" s="1"/>
  <c r="AJ899" i="3" s="1"/>
  <c r="AD899" i="3"/>
  <c r="AA899" i="3"/>
  <c r="AB899" i="3" s="1"/>
  <c r="Z899" i="3"/>
  <c r="R899" i="3"/>
  <c r="Q899" i="3"/>
  <c r="BT296" i="17"/>
  <c r="BS296" i="17"/>
  <c r="BR296" i="17"/>
  <c r="BP296" i="17"/>
  <c r="BO296" i="17"/>
  <c r="BQ296" i="17" s="1"/>
  <c r="BN296" i="17"/>
  <c r="BM296" i="17"/>
  <c r="BL296" i="17"/>
  <c r="BK296" i="17"/>
  <c r="BC296" i="17"/>
  <c r="BG296" i="17" s="1"/>
  <c r="AY296" i="17"/>
  <c r="AX296" i="17"/>
  <c r="AW296" i="17"/>
  <c r="AV296" i="17"/>
  <c r="BT295" i="17"/>
  <c r="BV295" i="17" s="1"/>
  <c r="BS295" i="17"/>
  <c r="BR295" i="17"/>
  <c r="BQ295" i="17"/>
  <c r="BP295" i="17"/>
  <c r="BO295" i="17"/>
  <c r="BN295" i="17"/>
  <c r="BM295" i="17"/>
  <c r="BL295" i="17"/>
  <c r="BK295" i="17"/>
  <c r="BE295" i="17"/>
  <c r="BF295" i="17" s="1"/>
  <c r="BD295" i="17"/>
  <c r="BC295" i="17"/>
  <c r="BG295" i="17" s="1"/>
  <c r="BA295" i="17"/>
  <c r="BB295" i="17" s="1"/>
  <c r="AZ295" i="17"/>
  <c r="BH295" i="17" s="1"/>
  <c r="AY295" i="17"/>
  <c r="AX295" i="17"/>
  <c r="AW295" i="17"/>
  <c r="AV295" i="17"/>
  <c r="BT294" i="17"/>
  <c r="BS294" i="17"/>
  <c r="BR294" i="17"/>
  <c r="BP294" i="17"/>
  <c r="BO294" i="17"/>
  <c r="BQ294" i="17" s="1"/>
  <c r="BV294" i="17" s="1"/>
  <c r="BN294" i="17"/>
  <c r="BM294" i="17"/>
  <c r="BL294" i="17"/>
  <c r="BK294" i="17"/>
  <c r="BG294" i="17"/>
  <c r="BC294" i="17"/>
  <c r="AY294" i="17"/>
  <c r="AX294" i="17"/>
  <c r="AW294" i="17"/>
  <c r="AV294" i="17"/>
  <c r="BV293" i="17"/>
  <c r="BT293" i="17"/>
  <c r="BS293" i="17"/>
  <c r="BR293" i="17"/>
  <c r="BQ293" i="17"/>
  <c r="BP293" i="17"/>
  <c r="BO293" i="17"/>
  <c r="BN293" i="17"/>
  <c r="BM293" i="17"/>
  <c r="BL293" i="17"/>
  <c r="BK293" i="17"/>
  <c r="BG293" i="17"/>
  <c r="BE293" i="17"/>
  <c r="BF293" i="17" s="1"/>
  <c r="BD293" i="17"/>
  <c r="BC293" i="17"/>
  <c r="BA293" i="17"/>
  <c r="BB293" i="17" s="1"/>
  <c r="AZ293" i="17"/>
  <c r="BH293" i="17" s="1"/>
  <c r="AY293" i="17"/>
  <c r="AX293" i="17"/>
  <c r="AW293" i="17"/>
  <c r="AV293" i="17"/>
  <c r="BT292" i="17"/>
  <c r="BV292" i="17" s="1"/>
  <c r="BS292" i="17"/>
  <c r="BR292" i="17"/>
  <c r="BP292" i="17"/>
  <c r="BO292" i="17"/>
  <c r="BQ292" i="17" s="1"/>
  <c r="BN292" i="17"/>
  <c r="BM292" i="17"/>
  <c r="BL292" i="17"/>
  <c r="BK292" i="17"/>
  <c r="BG292" i="17"/>
  <c r="BC292" i="17"/>
  <c r="AY292" i="17"/>
  <c r="AX292" i="17"/>
  <c r="AW292" i="17"/>
  <c r="AV292" i="17"/>
  <c r="BT291" i="17"/>
  <c r="BS291" i="17"/>
  <c r="BR291" i="17"/>
  <c r="BQ291" i="17"/>
  <c r="BV291" i="17" s="1"/>
  <c r="BP291" i="17"/>
  <c r="BO291" i="17"/>
  <c r="BN291" i="17"/>
  <c r="BM291" i="17"/>
  <c r="BL291" i="17"/>
  <c r="BK291" i="17"/>
  <c r="BE291" i="17"/>
  <c r="BF291" i="17" s="1"/>
  <c r="BD291" i="17"/>
  <c r="BC291" i="17"/>
  <c r="BG291" i="17" s="1"/>
  <c r="BA291" i="17"/>
  <c r="BB291" i="17" s="1"/>
  <c r="AZ291" i="17"/>
  <c r="BH291" i="17" s="1"/>
  <c r="AY291" i="17"/>
  <c r="AX291" i="17"/>
  <c r="AW291" i="17"/>
  <c r="AV291" i="17"/>
  <c r="BT290" i="17"/>
  <c r="BS290" i="17"/>
  <c r="BR290" i="17"/>
  <c r="BP290" i="17"/>
  <c r="BO290" i="17"/>
  <c r="BQ290" i="17" s="1"/>
  <c r="BV290" i="17" s="1"/>
  <c r="BN290" i="17"/>
  <c r="BM290" i="17"/>
  <c r="BL290" i="17"/>
  <c r="BK290" i="17"/>
  <c r="BG290" i="17"/>
  <c r="BC290" i="17"/>
  <c r="AY290" i="17"/>
  <c r="AX290" i="17"/>
  <c r="AW290" i="17"/>
  <c r="AV290" i="17"/>
  <c r="BV289" i="17"/>
  <c r="BT289" i="17"/>
  <c r="BS289" i="17"/>
  <c r="BR289" i="17"/>
  <c r="BQ289" i="17"/>
  <c r="BP289" i="17"/>
  <c r="BO289" i="17"/>
  <c r="BN289" i="17"/>
  <c r="BM289" i="17"/>
  <c r="BL289" i="17"/>
  <c r="BK289" i="17"/>
  <c r="BE289" i="17"/>
  <c r="BF289" i="17" s="1"/>
  <c r="BD289" i="17"/>
  <c r="BC289" i="17"/>
  <c r="BG289" i="17" s="1"/>
  <c r="BA289" i="17"/>
  <c r="BB289" i="17" s="1"/>
  <c r="AZ289" i="17"/>
  <c r="BH289" i="17" s="1"/>
  <c r="AY289" i="17"/>
  <c r="AX289" i="17"/>
  <c r="AW289" i="17"/>
  <c r="AV289" i="17"/>
  <c r="BT288" i="17"/>
  <c r="BS288" i="17"/>
  <c r="BR288" i="17"/>
  <c r="BP288" i="17"/>
  <c r="BO288" i="17"/>
  <c r="BQ288" i="17" s="1"/>
  <c r="BN288" i="17"/>
  <c r="BM288" i="17"/>
  <c r="BL288" i="17"/>
  <c r="BK288" i="17"/>
  <c r="BG288" i="17"/>
  <c r="BC288" i="17"/>
  <c r="AY288" i="17"/>
  <c r="AX288" i="17"/>
  <c r="AW288" i="17"/>
  <c r="AV288" i="17"/>
  <c r="BT287" i="17"/>
  <c r="BS287" i="17"/>
  <c r="BR287" i="17"/>
  <c r="BQ287" i="17"/>
  <c r="BV287" i="17" s="1"/>
  <c r="BP287" i="17"/>
  <c r="BO287" i="17"/>
  <c r="BN287" i="17"/>
  <c r="BM287" i="17"/>
  <c r="BL287" i="17"/>
  <c r="BK287" i="17"/>
  <c r="BG287" i="17"/>
  <c r="BE287" i="17"/>
  <c r="BF287" i="17" s="1"/>
  <c r="BD287" i="17"/>
  <c r="BC287" i="17"/>
  <c r="BA287" i="17"/>
  <c r="BB287" i="17" s="1"/>
  <c r="AZ287" i="17"/>
  <c r="BH287" i="17" s="1"/>
  <c r="AY287" i="17"/>
  <c r="AX287" i="17"/>
  <c r="AW287" i="17"/>
  <c r="AV287" i="17"/>
  <c r="BT286" i="17"/>
  <c r="BV286" i="17" s="1"/>
  <c r="BS286" i="17"/>
  <c r="BR286" i="17"/>
  <c r="BP286" i="17"/>
  <c r="BO286" i="17"/>
  <c r="BQ286" i="17" s="1"/>
  <c r="BN286" i="17"/>
  <c r="BM286" i="17"/>
  <c r="BL286" i="17"/>
  <c r="BK286" i="17"/>
  <c r="BG286" i="17"/>
  <c r="BC286" i="17"/>
  <c r="AY286" i="17"/>
  <c r="AX286" i="17"/>
  <c r="AW286" i="17"/>
  <c r="AV286" i="17"/>
  <c r="BV285" i="17"/>
  <c r="BT285" i="17"/>
  <c r="BS285" i="17"/>
  <c r="BR285" i="17"/>
  <c r="BQ285" i="17"/>
  <c r="BP285" i="17"/>
  <c r="BO285" i="17"/>
  <c r="BN285" i="17"/>
  <c r="BM285" i="17"/>
  <c r="BL285" i="17"/>
  <c r="BK285" i="17"/>
  <c r="BE285" i="17"/>
  <c r="BF285" i="17" s="1"/>
  <c r="BD285" i="17"/>
  <c r="BC285" i="17"/>
  <c r="BG285" i="17" s="1"/>
  <c r="BA285" i="17"/>
  <c r="BB285" i="17" s="1"/>
  <c r="AZ285" i="17"/>
  <c r="BH285" i="17" s="1"/>
  <c r="AY285" i="17"/>
  <c r="AX285" i="17"/>
  <c r="AW285" i="17"/>
  <c r="AV285" i="17"/>
  <c r="BT284" i="17"/>
  <c r="BS284" i="17"/>
  <c r="BR284" i="17"/>
  <c r="BP284" i="17"/>
  <c r="BO284" i="17"/>
  <c r="BQ284" i="17" s="1"/>
  <c r="BN284" i="17"/>
  <c r="BM284" i="17"/>
  <c r="BL284" i="17"/>
  <c r="BK284" i="17"/>
  <c r="BG284" i="17"/>
  <c r="BC284" i="17"/>
  <c r="AY284" i="17"/>
  <c r="AX284" i="17"/>
  <c r="AW284" i="17"/>
  <c r="AV284" i="17"/>
  <c r="BT283" i="17"/>
  <c r="BS283" i="17"/>
  <c r="BR283" i="17"/>
  <c r="BQ283" i="17"/>
  <c r="BV283" i="17" s="1"/>
  <c r="BP283" i="17"/>
  <c r="BO283" i="17"/>
  <c r="BN283" i="17"/>
  <c r="BM283" i="17"/>
  <c r="BL283" i="17"/>
  <c r="BK283" i="17"/>
  <c r="BG283" i="17"/>
  <c r="BE283" i="17"/>
  <c r="BF283" i="17" s="1"/>
  <c r="BD283" i="17"/>
  <c r="BC283" i="17"/>
  <c r="BA283" i="17"/>
  <c r="BB283" i="17" s="1"/>
  <c r="AZ283" i="17"/>
  <c r="BH283" i="17" s="1"/>
  <c r="AY283" i="17"/>
  <c r="AX283" i="17"/>
  <c r="AW283" i="17"/>
  <c r="AV283" i="17"/>
  <c r="AQ296" i="17"/>
  <c r="AP296" i="17"/>
  <c r="AO296" i="17"/>
  <c r="AN296" i="17"/>
  <c r="AM296" i="17"/>
  <c r="AQ295" i="17"/>
  <c r="AP295" i="17"/>
  <c r="AO295" i="17"/>
  <c r="AN295" i="17"/>
  <c r="AM295" i="17"/>
  <c r="AQ294" i="17"/>
  <c r="AP294" i="17"/>
  <c r="AO294" i="17"/>
  <c r="AN294" i="17"/>
  <c r="AM294" i="17"/>
  <c r="AQ293" i="17"/>
  <c r="AP293" i="17"/>
  <c r="AO293" i="17"/>
  <c r="AN293" i="17"/>
  <c r="AM293" i="17"/>
  <c r="AQ292" i="17"/>
  <c r="AP292" i="17"/>
  <c r="AO292" i="17"/>
  <c r="AN292" i="17"/>
  <c r="AM292" i="17"/>
  <c r="AQ291" i="17"/>
  <c r="AP291" i="17"/>
  <c r="AO291" i="17"/>
  <c r="AN291" i="17"/>
  <c r="AM291" i="17"/>
  <c r="AQ290" i="17"/>
  <c r="AP290" i="17"/>
  <c r="AO290" i="17"/>
  <c r="AN290" i="17"/>
  <c r="AM290" i="17"/>
  <c r="AQ289" i="17"/>
  <c r="AP289" i="17"/>
  <c r="AO289" i="17"/>
  <c r="AN289" i="17"/>
  <c r="AM289" i="17"/>
  <c r="AQ288" i="17"/>
  <c r="AP288" i="17"/>
  <c r="AO288" i="17"/>
  <c r="AN288" i="17"/>
  <c r="AM288" i="17"/>
  <c r="AQ287" i="17"/>
  <c r="AP287" i="17"/>
  <c r="AO287" i="17"/>
  <c r="AN287" i="17"/>
  <c r="AM287" i="17"/>
  <c r="AQ286" i="17"/>
  <c r="AP286" i="17"/>
  <c r="AO286" i="17"/>
  <c r="AN286" i="17"/>
  <c r="AM286" i="17"/>
  <c r="AQ285" i="17"/>
  <c r="AP285" i="17"/>
  <c r="AO285" i="17"/>
  <c r="AN285" i="17"/>
  <c r="AM285" i="17"/>
  <c r="AQ284" i="17"/>
  <c r="AP284" i="17"/>
  <c r="AO284" i="17"/>
  <c r="AN284" i="17"/>
  <c r="AM284" i="17"/>
  <c r="AQ283" i="17"/>
  <c r="AP283" i="17"/>
  <c r="AO283" i="17"/>
  <c r="AN283" i="17"/>
  <c r="AM283" i="17"/>
  <c r="AF296" i="17"/>
  <c r="AL296" i="17" s="1"/>
  <c r="AD296" i="17"/>
  <c r="AK296" i="17" s="1"/>
  <c r="Z296" i="17"/>
  <c r="Q296" i="17"/>
  <c r="R296" i="17" s="1"/>
  <c r="AF295" i="17"/>
  <c r="AD295" i="17"/>
  <c r="Z295" i="17"/>
  <c r="AL295" i="17" s="1"/>
  <c r="Q295" i="17"/>
  <c r="R295" i="17" s="1"/>
  <c r="AG294" i="17"/>
  <c r="AI294" i="17" s="1"/>
  <c r="AF294" i="17"/>
  <c r="AD294" i="17"/>
  <c r="AK294" i="17" s="1"/>
  <c r="Z294" i="17"/>
  <c r="AL294" i="17" s="1"/>
  <c r="R294" i="17"/>
  <c r="AH294" i="17" s="1"/>
  <c r="AJ294" i="17" s="1"/>
  <c r="Q294" i="17"/>
  <c r="AL293" i="17"/>
  <c r="AG293" i="17"/>
  <c r="AI293" i="17" s="1"/>
  <c r="AF293" i="17"/>
  <c r="AH293" i="17" s="1"/>
  <c r="AJ293" i="17" s="1"/>
  <c r="AD293" i="17"/>
  <c r="AK293" i="17" s="1"/>
  <c r="Z293" i="17"/>
  <c r="AA293" i="17" s="1"/>
  <c r="AB293" i="17" s="1"/>
  <c r="R293" i="17"/>
  <c r="Q293" i="17"/>
  <c r="AL292" i="17"/>
  <c r="AK292" i="17"/>
  <c r="AF292" i="17"/>
  <c r="AH292" i="17" s="1"/>
  <c r="AJ292" i="17" s="1"/>
  <c r="AD292" i="17"/>
  <c r="AG292" i="17" s="1"/>
  <c r="AI292" i="17" s="1"/>
  <c r="Z292" i="17"/>
  <c r="R292" i="17"/>
  <c r="AA292" i="17" s="1"/>
  <c r="AB292" i="17" s="1"/>
  <c r="Q292" i="17"/>
  <c r="AK291" i="17"/>
  <c r="AF291" i="17"/>
  <c r="AL291" i="17" s="1"/>
  <c r="AD291" i="17"/>
  <c r="Z291" i="17"/>
  <c r="Q291" i="17"/>
  <c r="R291" i="17" s="1"/>
  <c r="AK290" i="17"/>
  <c r="AF290" i="17"/>
  <c r="AH290" i="17" s="1"/>
  <c r="AJ290" i="17" s="1"/>
  <c r="AD290" i="17"/>
  <c r="AG290" i="17" s="1"/>
  <c r="AI290" i="17" s="1"/>
  <c r="Z290" i="17"/>
  <c r="Q290" i="17"/>
  <c r="R290" i="17" s="1"/>
  <c r="AA290" i="17" s="1"/>
  <c r="AB290" i="17" s="1"/>
  <c r="AF289" i="17"/>
  <c r="AL289" i="17" s="1"/>
  <c r="AD289" i="17"/>
  <c r="AG289" i="17" s="1"/>
  <c r="AI289" i="17" s="1"/>
  <c r="Z289" i="17"/>
  <c r="AK289" i="17" s="1"/>
  <c r="Q289" i="17"/>
  <c r="R289" i="17" s="1"/>
  <c r="AH289" i="17" s="1"/>
  <c r="AJ289" i="17" s="1"/>
  <c r="AF288" i="17"/>
  <c r="AL288" i="17" s="1"/>
  <c r="AD288" i="17"/>
  <c r="AK288" i="17" s="1"/>
  <c r="Z288" i="17"/>
  <c r="Q288" i="17"/>
  <c r="R288" i="17" s="1"/>
  <c r="AF287" i="17"/>
  <c r="AD287" i="17"/>
  <c r="Z287" i="17"/>
  <c r="AL287" i="17" s="1"/>
  <c r="Q287" i="17"/>
  <c r="R287" i="17" s="1"/>
  <c r="AG286" i="17"/>
  <c r="AI286" i="17" s="1"/>
  <c r="AF286" i="17"/>
  <c r="AL286" i="17" s="1"/>
  <c r="AD286" i="17"/>
  <c r="AK286" i="17" s="1"/>
  <c r="Z286" i="17"/>
  <c r="AA286" i="17" s="1"/>
  <c r="AB286" i="17" s="1"/>
  <c r="R286" i="17"/>
  <c r="AH286" i="17" s="1"/>
  <c r="AJ286" i="17" s="1"/>
  <c r="Q286" i="17"/>
  <c r="AL285" i="17"/>
  <c r="AF285" i="17"/>
  <c r="AH285" i="17" s="1"/>
  <c r="AJ285" i="17" s="1"/>
  <c r="AD285" i="17"/>
  <c r="AK285" i="17" s="1"/>
  <c r="Z285" i="17"/>
  <c r="AA285" i="17" s="1"/>
  <c r="AB285" i="17" s="1"/>
  <c r="Q285" i="17"/>
  <c r="R285" i="17" s="1"/>
  <c r="AK284" i="17"/>
  <c r="AF284" i="17"/>
  <c r="AH284" i="17" s="1"/>
  <c r="AJ284" i="17" s="1"/>
  <c r="AD284" i="17"/>
  <c r="AG284" i="17" s="1"/>
  <c r="AI284" i="17" s="1"/>
  <c r="Z284" i="17"/>
  <c r="AL284" i="17" s="1"/>
  <c r="R284" i="17"/>
  <c r="AA284" i="17" s="1"/>
  <c r="AB284" i="17" s="1"/>
  <c r="Q284" i="17"/>
  <c r="AF283" i="17"/>
  <c r="AH283" i="17" s="1"/>
  <c r="AJ283" i="17" s="1"/>
  <c r="AD283" i="17"/>
  <c r="AK283" i="17" s="1"/>
  <c r="Z283" i="17"/>
  <c r="AA283" i="17" s="1"/>
  <c r="AB283" i="17" s="1"/>
  <c r="Q283" i="17"/>
  <c r="R283" i="17" s="1"/>
  <c r="AG283" i="17" s="1"/>
  <c r="AI283" i="17" s="1"/>
  <c r="AF896" i="3"/>
  <c r="AL896" i="3" s="1"/>
  <c r="AD896" i="3"/>
  <c r="AK896" i="3" s="1"/>
  <c r="Z896" i="3"/>
  <c r="AA896" i="3" s="1"/>
  <c r="AB896" i="3" s="1"/>
  <c r="Q896" i="3"/>
  <c r="R896" i="3" s="1"/>
  <c r="AF895" i="3"/>
  <c r="AH895" i="3" s="1"/>
  <c r="AJ895" i="3" s="1"/>
  <c r="AD895" i="3"/>
  <c r="Z895" i="3"/>
  <c r="AA895" i="3" s="1"/>
  <c r="AB895" i="3" s="1"/>
  <c r="R895" i="3"/>
  <c r="AG895" i="3" s="1"/>
  <c r="AI895" i="3" s="1"/>
  <c r="Q895" i="3"/>
  <c r="AF894" i="3"/>
  <c r="AL894" i="3" s="1"/>
  <c r="AD894" i="3"/>
  <c r="AK894" i="3" s="1"/>
  <c r="Z894" i="3"/>
  <c r="Q894" i="3"/>
  <c r="R894" i="3" s="1"/>
  <c r="AL893" i="3"/>
  <c r="AF893" i="3"/>
  <c r="AH893" i="3" s="1"/>
  <c r="AJ893" i="3" s="1"/>
  <c r="AD893" i="3"/>
  <c r="AK893" i="3" s="1"/>
  <c r="Z893" i="3"/>
  <c r="R893" i="3"/>
  <c r="AA893" i="3" s="1"/>
  <c r="AB893" i="3" s="1"/>
  <c r="Q893" i="3"/>
  <c r="AF892" i="3"/>
  <c r="AH892" i="3" s="1"/>
  <c r="AJ892" i="3" s="1"/>
  <c r="AD892" i="3"/>
  <c r="AG892" i="3" s="1"/>
  <c r="AI892" i="3" s="1"/>
  <c r="Z892" i="3"/>
  <c r="AA892" i="3" s="1"/>
  <c r="AB892" i="3" s="1"/>
  <c r="R892" i="3"/>
  <c r="Q892" i="3"/>
  <c r="AF891" i="3"/>
  <c r="AL891" i="3" s="1"/>
  <c r="AD891" i="3"/>
  <c r="AK891" i="3" s="1"/>
  <c r="Z891" i="3"/>
  <c r="Q891" i="3"/>
  <c r="R891" i="3" s="1"/>
  <c r="AL890" i="3"/>
  <c r="AK890" i="3"/>
  <c r="AF890" i="3"/>
  <c r="AD890" i="3"/>
  <c r="Z890" i="3"/>
  <c r="Q890" i="3"/>
  <c r="R890" i="3" s="1"/>
  <c r="AL889" i="3"/>
  <c r="AF889" i="3"/>
  <c r="AD889" i="3"/>
  <c r="Z889" i="3"/>
  <c r="Q889" i="3"/>
  <c r="R889" i="3" s="1"/>
  <c r="AH889" i="3" s="1"/>
  <c r="AJ889" i="3" s="1"/>
  <c r="AF888" i="3"/>
  <c r="AL888" i="3" s="1"/>
  <c r="AD888" i="3"/>
  <c r="AK888" i="3" s="1"/>
  <c r="Z888" i="3"/>
  <c r="AA888" i="3" s="1"/>
  <c r="AB888" i="3" s="1"/>
  <c r="R888" i="3"/>
  <c r="Q888" i="3"/>
  <c r="AF887" i="3"/>
  <c r="AH887" i="3" s="1"/>
  <c r="AJ887" i="3" s="1"/>
  <c r="AD887" i="3"/>
  <c r="Z887" i="3"/>
  <c r="AK887" i="3" s="1"/>
  <c r="R887" i="3"/>
  <c r="AG887" i="3" s="1"/>
  <c r="AI887" i="3" s="1"/>
  <c r="Q887" i="3"/>
  <c r="AK886" i="3"/>
  <c r="AF886" i="3"/>
  <c r="AL886" i="3" s="1"/>
  <c r="AD886" i="3"/>
  <c r="Z886" i="3"/>
  <c r="Q886" i="3"/>
  <c r="R886" i="3" s="1"/>
  <c r="AL885" i="3"/>
  <c r="AF885" i="3"/>
  <c r="AD885" i="3"/>
  <c r="AK885" i="3" s="1"/>
  <c r="AB885" i="3"/>
  <c r="AA885" i="3"/>
  <c r="Z885" i="3"/>
  <c r="R885" i="3"/>
  <c r="AH885" i="3" s="1"/>
  <c r="AJ885" i="3" s="1"/>
  <c r="Q885" i="3"/>
  <c r="AF884" i="3"/>
  <c r="AL884" i="3" s="1"/>
  <c r="AD884" i="3"/>
  <c r="AG884" i="3" s="1"/>
  <c r="AI884" i="3" s="1"/>
  <c r="Z884" i="3"/>
  <c r="AA884" i="3" s="1"/>
  <c r="AB884" i="3" s="1"/>
  <c r="R884" i="3"/>
  <c r="AH884" i="3" s="1"/>
  <c r="AJ884" i="3" s="1"/>
  <c r="Q884" i="3"/>
  <c r="AF883" i="3"/>
  <c r="AL883" i="3" s="1"/>
  <c r="AD883" i="3"/>
  <c r="AK883" i="3" s="1"/>
  <c r="Z883" i="3"/>
  <c r="Q883" i="3"/>
  <c r="R883" i="3" s="1"/>
  <c r="BT282" i="17"/>
  <c r="BV282" i="17" s="1"/>
  <c r="BS282" i="17"/>
  <c r="BR282" i="17"/>
  <c r="BP282" i="17"/>
  <c r="BO282" i="17"/>
  <c r="BQ282" i="17" s="1"/>
  <c r="BN282" i="17"/>
  <c r="BM282" i="17"/>
  <c r="BL282" i="17"/>
  <c r="BK282" i="17"/>
  <c r="BC282" i="17"/>
  <c r="BG282" i="17" s="1"/>
  <c r="AY282" i="17"/>
  <c r="AX282" i="17"/>
  <c r="AW282" i="17"/>
  <c r="AV282" i="17"/>
  <c r="BT281" i="17"/>
  <c r="BS281" i="17"/>
  <c r="BR281" i="17"/>
  <c r="BP281" i="17"/>
  <c r="BO281" i="17"/>
  <c r="BQ281" i="17" s="1"/>
  <c r="BV281" i="17" s="1"/>
  <c r="BN281" i="17"/>
  <c r="BM281" i="17"/>
  <c r="BL281" i="17"/>
  <c r="BK281" i="17"/>
  <c r="BG281" i="17"/>
  <c r="BE281" i="17"/>
  <c r="BF281" i="17" s="1"/>
  <c r="BD281" i="17"/>
  <c r="BC281" i="17"/>
  <c r="BA281" i="17"/>
  <c r="BB281" i="17" s="1"/>
  <c r="AZ281" i="17"/>
  <c r="BH281" i="17" s="1"/>
  <c r="AY281" i="17"/>
  <c r="AX281" i="17"/>
  <c r="AW281" i="17"/>
  <c r="AV281" i="17"/>
  <c r="BT280" i="17"/>
  <c r="BV280" i="17" s="1"/>
  <c r="BS280" i="17"/>
  <c r="BR280" i="17"/>
  <c r="BP280" i="17"/>
  <c r="BO280" i="17"/>
  <c r="BQ280" i="17" s="1"/>
  <c r="BN280" i="17"/>
  <c r="BM280" i="17"/>
  <c r="BL280" i="17"/>
  <c r="BK280" i="17"/>
  <c r="BC280" i="17"/>
  <c r="BG280" i="17" s="1"/>
  <c r="AY280" i="17"/>
  <c r="AX280" i="17"/>
  <c r="AW280" i="17"/>
  <c r="AV280" i="17"/>
  <c r="BT279" i="17"/>
  <c r="BS279" i="17"/>
  <c r="BR279" i="17"/>
  <c r="BP279" i="17"/>
  <c r="BO279" i="17"/>
  <c r="BQ279" i="17" s="1"/>
  <c r="BV279" i="17" s="1"/>
  <c r="BN279" i="17"/>
  <c r="BM279" i="17"/>
  <c r="BL279" i="17"/>
  <c r="BK279" i="17"/>
  <c r="BE279" i="17"/>
  <c r="BF279" i="17" s="1"/>
  <c r="BD279" i="17"/>
  <c r="BC279" i="17"/>
  <c r="BG279" i="17" s="1"/>
  <c r="BA279" i="17"/>
  <c r="BB279" i="17" s="1"/>
  <c r="AZ279" i="17"/>
  <c r="BH279" i="17" s="1"/>
  <c r="AY279" i="17"/>
  <c r="AX279" i="17"/>
  <c r="AW279" i="17"/>
  <c r="AV279" i="17"/>
  <c r="BT278" i="17"/>
  <c r="BV278" i="17" s="1"/>
  <c r="BS278" i="17"/>
  <c r="BR278" i="17"/>
  <c r="BP278" i="17"/>
  <c r="BO278" i="17"/>
  <c r="BQ278" i="17" s="1"/>
  <c r="BN278" i="17"/>
  <c r="BM278" i="17"/>
  <c r="BL278" i="17"/>
  <c r="BK278" i="17"/>
  <c r="BG278" i="17"/>
  <c r="BC278" i="17"/>
  <c r="AY278" i="17"/>
  <c r="AX278" i="17"/>
  <c r="AW278" i="17"/>
  <c r="AV278" i="17"/>
  <c r="BT277" i="17"/>
  <c r="BS277" i="17"/>
  <c r="BR277" i="17"/>
  <c r="BP277" i="17"/>
  <c r="BO277" i="17"/>
  <c r="BQ277" i="17" s="1"/>
  <c r="BV277" i="17" s="1"/>
  <c r="BN277" i="17"/>
  <c r="BM277" i="17"/>
  <c r="BL277" i="17"/>
  <c r="BK277" i="17"/>
  <c r="BG277" i="17"/>
  <c r="BE277" i="17"/>
  <c r="BF277" i="17" s="1"/>
  <c r="BD277" i="17"/>
  <c r="BC277" i="17"/>
  <c r="BA277" i="17"/>
  <c r="BB277" i="17" s="1"/>
  <c r="AZ277" i="17"/>
  <c r="BH277" i="17" s="1"/>
  <c r="AY277" i="17"/>
  <c r="AX277" i="17"/>
  <c r="AW277" i="17"/>
  <c r="AV277" i="17"/>
  <c r="BT276" i="17"/>
  <c r="BS276" i="17"/>
  <c r="BR276" i="17"/>
  <c r="BP276" i="17"/>
  <c r="BO276" i="17"/>
  <c r="BQ276" i="17" s="1"/>
  <c r="BN276" i="17"/>
  <c r="BM276" i="17"/>
  <c r="BL276" i="17"/>
  <c r="BK276" i="17"/>
  <c r="BC276" i="17"/>
  <c r="BG276" i="17" s="1"/>
  <c r="AY276" i="17"/>
  <c r="AX276" i="17"/>
  <c r="AW276" i="17"/>
  <c r="AV276" i="17"/>
  <c r="BT275" i="17"/>
  <c r="BS275" i="17"/>
  <c r="BR275" i="17"/>
  <c r="BP275" i="17"/>
  <c r="BO275" i="17"/>
  <c r="BQ275" i="17" s="1"/>
  <c r="BV275" i="17" s="1"/>
  <c r="BN275" i="17"/>
  <c r="BM275" i="17"/>
  <c r="BL275" i="17"/>
  <c r="BK275" i="17"/>
  <c r="BE275" i="17"/>
  <c r="BF275" i="17" s="1"/>
  <c r="BD275" i="17"/>
  <c r="BC275" i="17"/>
  <c r="BG275" i="17" s="1"/>
  <c r="BA275" i="17"/>
  <c r="BB275" i="17" s="1"/>
  <c r="AZ275" i="17"/>
  <c r="BH275" i="17" s="1"/>
  <c r="AY275" i="17"/>
  <c r="AX275" i="17"/>
  <c r="AW275" i="17"/>
  <c r="AV275" i="17"/>
  <c r="BT274" i="17"/>
  <c r="BS274" i="17"/>
  <c r="BR274" i="17"/>
  <c r="BP274" i="17"/>
  <c r="BO274" i="17"/>
  <c r="BQ274" i="17" s="1"/>
  <c r="BN274" i="17"/>
  <c r="BM274" i="17"/>
  <c r="BL274" i="17"/>
  <c r="BK274" i="17"/>
  <c r="BG274" i="17"/>
  <c r="BC274" i="17"/>
  <c r="AY274" i="17"/>
  <c r="AX274" i="17"/>
  <c r="AW274" i="17"/>
  <c r="AV274" i="17"/>
  <c r="BT273" i="17"/>
  <c r="BS273" i="17"/>
  <c r="BR273" i="17"/>
  <c r="BP273" i="17"/>
  <c r="BO273" i="17"/>
  <c r="BQ273" i="17" s="1"/>
  <c r="BV273" i="17" s="1"/>
  <c r="BN273" i="17"/>
  <c r="BM273" i="17"/>
  <c r="BL273" i="17"/>
  <c r="BK273" i="17"/>
  <c r="BG273" i="17"/>
  <c r="BE273" i="17"/>
  <c r="BF273" i="17" s="1"/>
  <c r="BD273" i="17"/>
  <c r="BC273" i="17"/>
  <c r="BA273" i="17"/>
  <c r="BB273" i="17" s="1"/>
  <c r="AZ273" i="17"/>
  <c r="BH273" i="17" s="1"/>
  <c r="AY273" i="17"/>
  <c r="AX273" i="17"/>
  <c r="AW273" i="17"/>
  <c r="AV273" i="17"/>
  <c r="BT272" i="17"/>
  <c r="BS272" i="17"/>
  <c r="BR272" i="17"/>
  <c r="BP272" i="17"/>
  <c r="BO272" i="17"/>
  <c r="BQ272" i="17" s="1"/>
  <c r="BN272" i="17"/>
  <c r="BM272" i="17"/>
  <c r="BL272" i="17"/>
  <c r="BK272" i="17"/>
  <c r="BC272" i="17"/>
  <c r="BG272" i="17" s="1"/>
  <c r="AY272" i="17"/>
  <c r="AX272" i="17"/>
  <c r="AW272" i="17"/>
  <c r="AV272" i="17"/>
  <c r="BT271" i="17"/>
  <c r="BS271" i="17"/>
  <c r="BR271" i="17"/>
  <c r="BP271" i="17"/>
  <c r="BO271" i="17"/>
  <c r="BQ271" i="17" s="1"/>
  <c r="BV271" i="17" s="1"/>
  <c r="BN271" i="17"/>
  <c r="BM271" i="17"/>
  <c r="BL271" i="17"/>
  <c r="BK271" i="17"/>
  <c r="BE271" i="17"/>
  <c r="BF271" i="17" s="1"/>
  <c r="BD271" i="17"/>
  <c r="BC271" i="17"/>
  <c r="BG271" i="17" s="1"/>
  <c r="BA271" i="17"/>
  <c r="BB271" i="17" s="1"/>
  <c r="AZ271" i="17"/>
  <c r="BH271" i="17" s="1"/>
  <c r="AY271" i="17"/>
  <c r="AX271" i="17"/>
  <c r="AW271" i="17"/>
  <c r="AV271" i="17"/>
  <c r="BT270" i="17"/>
  <c r="BS270" i="17"/>
  <c r="BR270" i="17"/>
  <c r="BP270" i="17"/>
  <c r="BO270" i="17"/>
  <c r="BQ270" i="17" s="1"/>
  <c r="BN270" i="17"/>
  <c r="BM270" i="17"/>
  <c r="BL270" i="17"/>
  <c r="BK270" i="17"/>
  <c r="BG270" i="17"/>
  <c r="BC270" i="17"/>
  <c r="AY270" i="17"/>
  <c r="AX270" i="17"/>
  <c r="AW270" i="17"/>
  <c r="AV270" i="17"/>
  <c r="BT269" i="17"/>
  <c r="BS269" i="17"/>
  <c r="BR269" i="17"/>
  <c r="BP269" i="17"/>
  <c r="BO269" i="17"/>
  <c r="BQ269" i="17" s="1"/>
  <c r="BV269" i="17" s="1"/>
  <c r="BN269" i="17"/>
  <c r="BM269" i="17"/>
  <c r="BL269" i="17"/>
  <c r="BK269" i="17"/>
  <c r="BG269" i="17"/>
  <c r="BE269" i="17"/>
  <c r="BF269" i="17" s="1"/>
  <c r="BD269" i="17"/>
  <c r="BC269" i="17"/>
  <c r="BA269" i="17"/>
  <c r="BB269" i="17" s="1"/>
  <c r="AZ269" i="17"/>
  <c r="BH269" i="17" s="1"/>
  <c r="AY269" i="17"/>
  <c r="AX269" i="17"/>
  <c r="AW269" i="17"/>
  <c r="AV269" i="17"/>
  <c r="AQ282" i="17"/>
  <c r="AP282" i="17"/>
  <c r="AO282" i="17"/>
  <c r="AN282" i="17"/>
  <c r="AM282" i="17"/>
  <c r="AQ281" i="17"/>
  <c r="AP281" i="17"/>
  <c r="AO281" i="17"/>
  <c r="AN281" i="17"/>
  <c r="AM281" i="17"/>
  <c r="AQ280" i="17"/>
  <c r="AP280" i="17"/>
  <c r="AO280" i="17"/>
  <c r="AN280" i="17"/>
  <c r="AM280" i="17"/>
  <c r="AQ279" i="17"/>
  <c r="AP279" i="17"/>
  <c r="AO279" i="17"/>
  <c r="AN279" i="17"/>
  <c r="AM279" i="17"/>
  <c r="AQ278" i="17"/>
  <c r="AP278" i="17"/>
  <c r="AO278" i="17"/>
  <c r="AN278" i="17"/>
  <c r="AM278" i="17"/>
  <c r="AQ277" i="17"/>
  <c r="AP277" i="17"/>
  <c r="AO277" i="17"/>
  <c r="AN277" i="17"/>
  <c r="AM277" i="17"/>
  <c r="AQ276" i="17"/>
  <c r="AP276" i="17"/>
  <c r="AO276" i="17"/>
  <c r="AN276" i="17"/>
  <c r="AM276" i="17"/>
  <c r="AQ275" i="17"/>
  <c r="AP275" i="17"/>
  <c r="AO275" i="17"/>
  <c r="AN275" i="17"/>
  <c r="AM275" i="17"/>
  <c r="AQ274" i="17"/>
  <c r="AP274" i="17"/>
  <c r="AO274" i="17"/>
  <c r="AN274" i="17"/>
  <c r="AM274" i="17"/>
  <c r="AQ273" i="17"/>
  <c r="AP273" i="17"/>
  <c r="AO273" i="17"/>
  <c r="AN273" i="17"/>
  <c r="AM273" i="17"/>
  <c r="AQ272" i="17"/>
  <c r="AP272" i="17"/>
  <c r="AO272" i="17"/>
  <c r="AN272" i="17"/>
  <c r="AM272" i="17"/>
  <c r="AQ271" i="17"/>
  <c r="AP271" i="17"/>
  <c r="AO271" i="17"/>
  <c r="AN271" i="17"/>
  <c r="AM271" i="17"/>
  <c r="AQ270" i="17"/>
  <c r="AP270" i="17"/>
  <c r="AO270" i="17"/>
  <c r="AN270" i="17"/>
  <c r="AM270" i="17"/>
  <c r="AQ269" i="17"/>
  <c r="AP269" i="17"/>
  <c r="AO269" i="17"/>
  <c r="AN269" i="17"/>
  <c r="AM269" i="17"/>
  <c r="AK282" i="17"/>
  <c r="AF282" i="17"/>
  <c r="AL282" i="17" s="1"/>
  <c r="AD282" i="17"/>
  <c r="Z282" i="17"/>
  <c r="Q282" i="17"/>
  <c r="R282" i="17" s="1"/>
  <c r="AL281" i="17"/>
  <c r="AK281" i="17"/>
  <c r="AF281" i="17"/>
  <c r="AD281" i="17"/>
  <c r="AG281" i="17" s="1"/>
  <c r="AI281" i="17" s="1"/>
  <c r="Z281" i="17"/>
  <c r="Q281" i="17"/>
  <c r="R281" i="17" s="1"/>
  <c r="AF280" i="17"/>
  <c r="AL280" i="17" s="1"/>
  <c r="AD280" i="17"/>
  <c r="AK280" i="17" s="1"/>
  <c r="Z280" i="17"/>
  <c r="Q280" i="17"/>
  <c r="R280" i="17" s="1"/>
  <c r="AH280" i="17" s="1"/>
  <c r="AJ280" i="17" s="1"/>
  <c r="AF279" i="17"/>
  <c r="AD279" i="17"/>
  <c r="AK279" i="17" s="1"/>
  <c r="Z279" i="17"/>
  <c r="Q279" i="17"/>
  <c r="R279" i="17" s="1"/>
  <c r="AF278" i="17"/>
  <c r="AL278" i="17" s="1"/>
  <c r="AD278" i="17"/>
  <c r="Z278" i="17"/>
  <c r="Q278" i="17"/>
  <c r="R278" i="17" s="1"/>
  <c r="AL277" i="17"/>
  <c r="AF277" i="17"/>
  <c r="AD277" i="17"/>
  <c r="AK277" i="17" s="1"/>
  <c r="Z277" i="17"/>
  <c r="AA277" i="17" s="1"/>
  <c r="AB277" i="17" s="1"/>
  <c r="Q277" i="17"/>
  <c r="R277" i="17" s="1"/>
  <c r="AL276" i="17"/>
  <c r="AF276" i="17"/>
  <c r="AD276" i="17"/>
  <c r="AG276" i="17" s="1"/>
  <c r="AI276" i="17" s="1"/>
  <c r="Z276" i="17"/>
  <c r="AA276" i="17" s="1"/>
  <c r="AB276" i="17" s="1"/>
  <c r="R276" i="17"/>
  <c r="AH276" i="17" s="1"/>
  <c r="AJ276" i="17" s="1"/>
  <c r="Q276" i="17"/>
  <c r="AF275" i="17"/>
  <c r="AL275" i="17" s="1"/>
  <c r="AD275" i="17"/>
  <c r="AK275" i="17" s="1"/>
  <c r="Z275" i="17"/>
  <c r="AA275" i="17" s="1"/>
  <c r="AB275" i="17" s="1"/>
  <c r="R275" i="17"/>
  <c r="AG275" i="17" s="1"/>
  <c r="AI275" i="17" s="1"/>
  <c r="Q275" i="17"/>
  <c r="AK274" i="17"/>
  <c r="AG274" i="17"/>
  <c r="AI274" i="17" s="1"/>
  <c r="AF274" i="17"/>
  <c r="AL274" i="17" s="1"/>
  <c r="AD274" i="17"/>
  <c r="AA274" i="17"/>
  <c r="AB274" i="17" s="1"/>
  <c r="Z274" i="17"/>
  <c r="R274" i="17"/>
  <c r="Q274" i="17"/>
  <c r="AL273" i="17"/>
  <c r="AK273" i="17"/>
  <c r="AF273" i="17"/>
  <c r="AD273" i="17"/>
  <c r="Z273" i="17"/>
  <c r="Q273" i="17"/>
  <c r="R273" i="17" s="1"/>
  <c r="AF272" i="17"/>
  <c r="AL272" i="17" s="1"/>
  <c r="AD272" i="17"/>
  <c r="AK272" i="17" s="1"/>
  <c r="Z272" i="17"/>
  <c r="Q272" i="17"/>
  <c r="R272" i="17" s="1"/>
  <c r="AF271" i="17"/>
  <c r="AD271" i="17"/>
  <c r="AK271" i="17" s="1"/>
  <c r="Z271" i="17"/>
  <c r="Q271" i="17"/>
  <c r="R271" i="17" s="1"/>
  <c r="AF270" i="17"/>
  <c r="AL270" i="17" s="1"/>
  <c r="AD270" i="17"/>
  <c r="Z270" i="17"/>
  <c r="Q270" i="17"/>
  <c r="R270" i="17" s="1"/>
  <c r="AL269" i="17"/>
  <c r="AF269" i="17"/>
  <c r="AD269" i="17"/>
  <c r="AK269" i="17" s="1"/>
  <c r="Z269" i="17"/>
  <c r="Q269" i="17"/>
  <c r="R269" i="17" s="1"/>
  <c r="AF880" i="3"/>
  <c r="AL880" i="3" s="1"/>
  <c r="AD880" i="3"/>
  <c r="AK880" i="3" s="1"/>
  <c r="Z880" i="3"/>
  <c r="Q880" i="3"/>
  <c r="R880" i="3" s="1"/>
  <c r="AF879" i="3"/>
  <c r="AH879" i="3" s="1"/>
  <c r="AJ879" i="3" s="1"/>
  <c r="AD879" i="3"/>
  <c r="Z879" i="3"/>
  <c r="AA879" i="3" s="1"/>
  <c r="AB879" i="3" s="1"/>
  <c r="Q879" i="3"/>
  <c r="R879" i="3" s="1"/>
  <c r="AF878" i="3"/>
  <c r="AD878" i="3"/>
  <c r="AK878" i="3" s="1"/>
  <c r="Z878" i="3"/>
  <c r="AL878" i="3" s="1"/>
  <c r="Q878" i="3"/>
  <c r="R878" i="3" s="1"/>
  <c r="AL877" i="3"/>
  <c r="AF877" i="3"/>
  <c r="AD877" i="3"/>
  <c r="AK877" i="3" s="1"/>
  <c r="Z877" i="3"/>
  <c r="Q877" i="3"/>
  <c r="R877" i="3" s="1"/>
  <c r="AF876" i="3"/>
  <c r="AH876" i="3" s="1"/>
  <c r="AJ876" i="3" s="1"/>
  <c r="AD876" i="3"/>
  <c r="AG876" i="3" s="1"/>
  <c r="AI876" i="3" s="1"/>
  <c r="Z876" i="3"/>
  <c r="AK876" i="3" s="1"/>
  <c r="R876" i="3"/>
  <c r="Q876" i="3"/>
  <c r="AF875" i="3"/>
  <c r="AL875" i="3" s="1"/>
  <c r="AD875" i="3"/>
  <c r="Z875" i="3"/>
  <c r="AK875" i="3" s="1"/>
  <c r="Q875" i="3"/>
  <c r="R875" i="3" s="1"/>
  <c r="AG875" i="3" s="1"/>
  <c r="AI875" i="3" s="1"/>
  <c r="AL874" i="3"/>
  <c r="AK874" i="3"/>
  <c r="AF874" i="3"/>
  <c r="AH874" i="3" s="1"/>
  <c r="AJ874" i="3" s="1"/>
  <c r="AD874" i="3"/>
  <c r="Z874" i="3"/>
  <c r="Q874" i="3"/>
  <c r="R874" i="3" s="1"/>
  <c r="AA874" i="3" s="1"/>
  <c r="AB874" i="3" s="1"/>
  <c r="AF873" i="3"/>
  <c r="AL873" i="3" s="1"/>
  <c r="AD873" i="3"/>
  <c r="Z873" i="3"/>
  <c r="AK873" i="3" s="1"/>
  <c r="Q873" i="3"/>
  <c r="R873" i="3" s="1"/>
  <c r="AH873" i="3" s="1"/>
  <c r="AJ873" i="3" s="1"/>
  <c r="AF872" i="3"/>
  <c r="AL872" i="3" s="1"/>
  <c r="AD872" i="3"/>
  <c r="AK872" i="3" s="1"/>
  <c r="Z872" i="3"/>
  <c r="AA872" i="3" s="1"/>
  <c r="AB872" i="3" s="1"/>
  <c r="Q872" i="3"/>
  <c r="R872" i="3" s="1"/>
  <c r="AF871" i="3"/>
  <c r="AH871" i="3" s="1"/>
  <c r="AJ871" i="3" s="1"/>
  <c r="AD871" i="3"/>
  <c r="Z871" i="3"/>
  <c r="AL871" i="3" s="1"/>
  <c r="Q871" i="3"/>
  <c r="R871" i="3" s="1"/>
  <c r="AF870" i="3"/>
  <c r="AD870" i="3"/>
  <c r="AK870" i="3" s="1"/>
  <c r="Z870" i="3"/>
  <c r="AL870" i="3" s="1"/>
  <c r="Q870" i="3"/>
  <c r="R870" i="3" s="1"/>
  <c r="AL869" i="3"/>
  <c r="AF869" i="3"/>
  <c r="AD869" i="3"/>
  <c r="AK869" i="3" s="1"/>
  <c r="Z869" i="3"/>
  <c r="Q869" i="3"/>
  <c r="R869" i="3" s="1"/>
  <c r="AF868" i="3"/>
  <c r="AH868" i="3" s="1"/>
  <c r="AJ868" i="3" s="1"/>
  <c r="AD868" i="3"/>
  <c r="AG868" i="3" s="1"/>
  <c r="AI868" i="3" s="1"/>
  <c r="Z868" i="3"/>
  <c r="AK868" i="3" s="1"/>
  <c r="R868" i="3"/>
  <c r="Q868" i="3"/>
  <c r="AF867" i="3"/>
  <c r="AL867" i="3" s="1"/>
  <c r="AD867" i="3"/>
  <c r="Z867" i="3"/>
  <c r="AK867" i="3" s="1"/>
  <c r="Q867" i="3"/>
  <c r="R867" i="3" s="1"/>
  <c r="AG867" i="3" s="1"/>
  <c r="AI867" i="3" s="1"/>
  <c r="BT268" i="17"/>
  <c r="BV268" i="17" s="1"/>
  <c r="BS268" i="17"/>
  <c r="BR268" i="17"/>
  <c r="BP268" i="17"/>
  <c r="BO268" i="17"/>
  <c r="BQ268" i="17" s="1"/>
  <c r="BN268" i="17"/>
  <c r="BM268" i="17"/>
  <c r="BL268" i="17"/>
  <c r="BK268" i="17"/>
  <c r="BC268" i="17"/>
  <c r="BG268" i="17" s="1"/>
  <c r="AY268" i="17"/>
  <c r="AX268" i="17"/>
  <c r="AW268" i="17"/>
  <c r="AV268" i="17"/>
  <c r="BT267" i="17"/>
  <c r="BV267" i="17" s="1"/>
  <c r="BS267" i="17"/>
  <c r="BR267" i="17"/>
  <c r="BQ267" i="17"/>
  <c r="BP267" i="17"/>
  <c r="BO267" i="17"/>
  <c r="BN267" i="17"/>
  <c r="BM267" i="17"/>
  <c r="BL267" i="17"/>
  <c r="BK267" i="17"/>
  <c r="BE267" i="17"/>
  <c r="BF267" i="17" s="1"/>
  <c r="BD267" i="17"/>
  <c r="BC267" i="17"/>
  <c r="BG267" i="17" s="1"/>
  <c r="BA267" i="17"/>
  <c r="BB267" i="17" s="1"/>
  <c r="AZ267" i="17"/>
  <c r="BH267" i="17" s="1"/>
  <c r="AY267" i="17"/>
  <c r="AX267" i="17"/>
  <c r="AW267" i="17"/>
  <c r="AV267" i="17"/>
  <c r="BT266" i="17"/>
  <c r="BS266" i="17"/>
  <c r="BR266" i="17"/>
  <c r="BP266" i="17"/>
  <c r="BO266" i="17"/>
  <c r="BQ266" i="17" s="1"/>
  <c r="BV266" i="17" s="1"/>
  <c r="BN266" i="17"/>
  <c r="BM266" i="17"/>
  <c r="BL266" i="17"/>
  <c r="BK266" i="17"/>
  <c r="BG266" i="17"/>
  <c r="BC266" i="17"/>
  <c r="AY266" i="17"/>
  <c r="AX266" i="17"/>
  <c r="AW266" i="17"/>
  <c r="AV266" i="17"/>
  <c r="BT265" i="17"/>
  <c r="BS265" i="17"/>
  <c r="BR265" i="17"/>
  <c r="BP265" i="17"/>
  <c r="BQ265" i="17" s="1"/>
  <c r="BV265" i="17" s="1"/>
  <c r="BO265" i="17"/>
  <c r="BN265" i="17"/>
  <c r="BM265" i="17"/>
  <c r="BL265" i="17"/>
  <c r="BK265" i="17"/>
  <c r="BG265" i="17"/>
  <c r="BE265" i="17"/>
  <c r="BF265" i="17" s="1"/>
  <c r="BD265" i="17"/>
  <c r="BC265" i="17"/>
  <c r="BA265" i="17"/>
  <c r="BB265" i="17" s="1"/>
  <c r="AZ265" i="17"/>
  <c r="BH265" i="17" s="1"/>
  <c r="AY265" i="17"/>
  <c r="AX265" i="17"/>
  <c r="AW265" i="17"/>
  <c r="AV265" i="17"/>
  <c r="BT264" i="17"/>
  <c r="BS264" i="17"/>
  <c r="BR264" i="17"/>
  <c r="BP264" i="17"/>
  <c r="BO264" i="17"/>
  <c r="BQ264" i="17" s="1"/>
  <c r="BV264" i="17" s="1"/>
  <c r="BN264" i="17"/>
  <c r="BM264" i="17"/>
  <c r="BL264" i="17"/>
  <c r="BK264" i="17"/>
  <c r="BC264" i="17"/>
  <c r="BG264" i="17" s="1"/>
  <c r="AY264" i="17"/>
  <c r="AX264" i="17"/>
  <c r="AW264" i="17"/>
  <c r="AV264" i="17"/>
  <c r="BV263" i="17"/>
  <c r="BT263" i="17"/>
  <c r="BS263" i="17"/>
  <c r="BR263" i="17"/>
  <c r="BQ263" i="17"/>
  <c r="BP263" i="17"/>
  <c r="BO263" i="17"/>
  <c r="BN263" i="17"/>
  <c r="BM263" i="17"/>
  <c r="BL263" i="17"/>
  <c r="BK263" i="17"/>
  <c r="BE263" i="17"/>
  <c r="BF263" i="17" s="1"/>
  <c r="BD263" i="17"/>
  <c r="BC263" i="17"/>
  <c r="BG263" i="17" s="1"/>
  <c r="BA263" i="17"/>
  <c r="BB263" i="17" s="1"/>
  <c r="AZ263" i="17"/>
  <c r="BH263" i="17" s="1"/>
  <c r="AY263" i="17"/>
  <c r="AX263" i="17"/>
  <c r="AW263" i="17"/>
  <c r="AV263" i="17"/>
  <c r="BT262" i="17"/>
  <c r="BS262" i="17"/>
  <c r="BR262" i="17"/>
  <c r="BP262" i="17"/>
  <c r="BO262" i="17"/>
  <c r="BQ262" i="17" s="1"/>
  <c r="BV262" i="17" s="1"/>
  <c r="BN262" i="17"/>
  <c r="BM262" i="17"/>
  <c r="BL262" i="17"/>
  <c r="BK262" i="17"/>
  <c r="BG262" i="17"/>
  <c r="BC262" i="17"/>
  <c r="AY262" i="17"/>
  <c r="AX262" i="17"/>
  <c r="AW262" i="17"/>
  <c r="AV262" i="17"/>
  <c r="BT261" i="17"/>
  <c r="BS261" i="17"/>
  <c r="BR261" i="17"/>
  <c r="BP261" i="17"/>
  <c r="BQ261" i="17" s="1"/>
  <c r="BV261" i="17" s="1"/>
  <c r="BO261" i="17"/>
  <c r="BN261" i="17"/>
  <c r="BM261" i="17"/>
  <c r="BL261" i="17"/>
  <c r="BK261" i="17"/>
  <c r="BG261" i="17"/>
  <c r="BE261" i="17"/>
  <c r="BF261" i="17" s="1"/>
  <c r="BD261" i="17"/>
  <c r="BC261" i="17"/>
  <c r="BA261" i="17"/>
  <c r="BB261" i="17" s="1"/>
  <c r="AZ261" i="17"/>
  <c r="BH261" i="17" s="1"/>
  <c r="AY261" i="17"/>
  <c r="AX261" i="17"/>
  <c r="AW261" i="17"/>
  <c r="AV261" i="17"/>
  <c r="BT260" i="17"/>
  <c r="BS260" i="17"/>
  <c r="BR260" i="17"/>
  <c r="BP260" i="17"/>
  <c r="BO260" i="17"/>
  <c r="BQ260" i="17" s="1"/>
  <c r="BV260" i="17" s="1"/>
  <c r="BN260" i="17"/>
  <c r="BM260" i="17"/>
  <c r="BL260" i="17"/>
  <c r="BK260" i="17"/>
  <c r="BC260" i="17"/>
  <c r="BG260" i="17" s="1"/>
  <c r="AY260" i="17"/>
  <c r="AX260" i="17"/>
  <c r="AW260" i="17"/>
  <c r="AV260" i="17"/>
  <c r="BV259" i="17"/>
  <c r="BT259" i="17"/>
  <c r="BS259" i="17"/>
  <c r="BR259" i="17"/>
  <c r="BQ259" i="17"/>
  <c r="BP259" i="17"/>
  <c r="BO259" i="17"/>
  <c r="BN259" i="17"/>
  <c r="BM259" i="17"/>
  <c r="BL259" i="17"/>
  <c r="BK259" i="17"/>
  <c r="BE259" i="17"/>
  <c r="BF259" i="17" s="1"/>
  <c r="BD259" i="17"/>
  <c r="BC259" i="17"/>
  <c r="BG259" i="17" s="1"/>
  <c r="BA259" i="17"/>
  <c r="BB259" i="17" s="1"/>
  <c r="AZ259" i="17"/>
  <c r="BH259" i="17" s="1"/>
  <c r="AY259" i="17"/>
  <c r="AX259" i="17"/>
  <c r="AW259" i="17"/>
  <c r="AV259" i="17"/>
  <c r="BT258" i="17"/>
  <c r="BS258" i="17"/>
  <c r="BR258" i="17"/>
  <c r="BP258" i="17"/>
  <c r="BO258" i="17"/>
  <c r="BQ258" i="17" s="1"/>
  <c r="BV258" i="17" s="1"/>
  <c r="BN258" i="17"/>
  <c r="BM258" i="17"/>
  <c r="BL258" i="17"/>
  <c r="BK258" i="17"/>
  <c r="BG258" i="17"/>
  <c r="BC258" i="17"/>
  <c r="AY258" i="17"/>
  <c r="AX258" i="17"/>
  <c r="AW258" i="17"/>
  <c r="AV258" i="17"/>
  <c r="BT257" i="17"/>
  <c r="BS257" i="17"/>
  <c r="BR257" i="17"/>
  <c r="BP257" i="17"/>
  <c r="BQ257" i="17" s="1"/>
  <c r="BV257" i="17" s="1"/>
  <c r="BO257" i="17"/>
  <c r="BN257" i="17"/>
  <c r="BM257" i="17"/>
  <c r="BL257" i="17"/>
  <c r="BK257" i="17"/>
  <c r="BG257" i="17"/>
  <c r="BE257" i="17"/>
  <c r="BF257" i="17" s="1"/>
  <c r="BD257" i="17"/>
  <c r="BC257" i="17"/>
  <c r="BA257" i="17"/>
  <c r="BB257" i="17" s="1"/>
  <c r="AZ257" i="17"/>
  <c r="BH257" i="17" s="1"/>
  <c r="AY257" i="17"/>
  <c r="AX257" i="17"/>
  <c r="AW257" i="17"/>
  <c r="AV257" i="17"/>
  <c r="BT256" i="17"/>
  <c r="BV256" i="17" s="1"/>
  <c r="BS256" i="17"/>
  <c r="BR256" i="17"/>
  <c r="BP256" i="17"/>
  <c r="BO256" i="17"/>
  <c r="BQ256" i="17" s="1"/>
  <c r="BN256" i="17"/>
  <c r="BM256" i="17"/>
  <c r="BL256" i="17"/>
  <c r="BK256" i="17"/>
  <c r="BC256" i="17"/>
  <c r="BG256" i="17" s="1"/>
  <c r="AY256" i="17"/>
  <c r="AX256" i="17"/>
  <c r="AW256" i="17"/>
  <c r="AV256" i="17"/>
  <c r="BV255" i="17"/>
  <c r="BT255" i="17"/>
  <c r="BS255" i="17"/>
  <c r="BR255" i="17"/>
  <c r="BQ255" i="17"/>
  <c r="BP255" i="17"/>
  <c r="BO255" i="17"/>
  <c r="BN255" i="17"/>
  <c r="BM255" i="17"/>
  <c r="BL255" i="17"/>
  <c r="BK255" i="17"/>
  <c r="BE255" i="17"/>
  <c r="BF255" i="17" s="1"/>
  <c r="BD255" i="17"/>
  <c r="BC255" i="17"/>
  <c r="BG255" i="17" s="1"/>
  <c r="BA255" i="17"/>
  <c r="BB255" i="17" s="1"/>
  <c r="AZ255" i="17"/>
  <c r="BH255" i="17" s="1"/>
  <c r="AY255" i="17"/>
  <c r="AX255" i="17"/>
  <c r="AW255" i="17"/>
  <c r="AV255" i="17"/>
  <c r="AQ268" i="17"/>
  <c r="AP268" i="17"/>
  <c r="AO268" i="17"/>
  <c r="AN268" i="17"/>
  <c r="AM268" i="17"/>
  <c r="AQ267" i="17"/>
  <c r="AP267" i="17"/>
  <c r="AO267" i="17"/>
  <c r="AN267" i="17"/>
  <c r="AM267" i="17"/>
  <c r="AQ266" i="17"/>
  <c r="AP266" i="17"/>
  <c r="AO266" i="17"/>
  <c r="AN266" i="17"/>
  <c r="AM266" i="17"/>
  <c r="AQ265" i="17"/>
  <c r="AP265" i="17"/>
  <c r="AO265" i="17"/>
  <c r="AN265" i="17"/>
  <c r="AM265" i="17"/>
  <c r="AQ264" i="17"/>
  <c r="AP264" i="17"/>
  <c r="AO264" i="17"/>
  <c r="AN264" i="17"/>
  <c r="AM264" i="17"/>
  <c r="AQ263" i="17"/>
  <c r="AP263" i="17"/>
  <c r="AO263" i="17"/>
  <c r="AN263" i="17"/>
  <c r="AM263" i="17"/>
  <c r="AQ262" i="17"/>
  <c r="AP262" i="17"/>
  <c r="AO262" i="17"/>
  <c r="AN262" i="17"/>
  <c r="AM262" i="17"/>
  <c r="AQ261" i="17"/>
  <c r="AP261" i="17"/>
  <c r="AO261" i="17"/>
  <c r="AN261" i="17"/>
  <c r="AM261" i="17"/>
  <c r="AQ260" i="17"/>
  <c r="AP260" i="17"/>
  <c r="AO260" i="17"/>
  <c r="AN260" i="17"/>
  <c r="AM260" i="17"/>
  <c r="AQ259" i="17"/>
  <c r="AP259" i="17"/>
  <c r="AO259" i="17"/>
  <c r="AN259" i="17"/>
  <c r="AM259" i="17"/>
  <c r="AQ258" i="17"/>
  <c r="AP258" i="17"/>
  <c r="AO258" i="17"/>
  <c r="AN258" i="17"/>
  <c r="AM258" i="17"/>
  <c r="AQ257" i="17"/>
  <c r="AP257" i="17"/>
  <c r="AO257" i="17"/>
  <c r="AN257" i="17"/>
  <c r="AM257" i="17"/>
  <c r="AQ256" i="17"/>
  <c r="AP256" i="17"/>
  <c r="AO256" i="17"/>
  <c r="AN256" i="17"/>
  <c r="AM256" i="17"/>
  <c r="AQ255" i="17"/>
  <c r="AP255" i="17"/>
  <c r="AO255" i="17"/>
  <c r="AN255" i="17"/>
  <c r="AM255" i="17"/>
  <c r="AF268" i="17"/>
  <c r="AL268" i="17" s="1"/>
  <c r="AD268" i="17"/>
  <c r="Z268" i="17"/>
  <c r="AK268" i="17" s="1"/>
  <c r="Q268" i="17"/>
  <c r="R268" i="17" s="1"/>
  <c r="AG268" i="17" s="1"/>
  <c r="AI268" i="17" s="1"/>
  <c r="AL267" i="17"/>
  <c r="AK267" i="17"/>
  <c r="AF267" i="17"/>
  <c r="AD267" i="17"/>
  <c r="Z267" i="17"/>
  <c r="Q267" i="17"/>
  <c r="R267" i="17" s="1"/>
  <c r="AL266" i="17"/>
  <c r="AF266" i="17"/>
  <c r="AD266" i="17"/>
  <c r="AK266" i="17" s="1"/>
  <c r="Z266" i="17"/>
  <c r="Q266" i="17"/>
  <c r="R266" i="17" s="1"/>
  <c r="AH266" i="17" s="1"/>
  <c r="AJ266" i="17" s="1"/>
  <c r="AF265" i="17"/>
  <c r="AH265" i="17" s="1"/>
  <c r="AJ265" i="17" s="1"/>
  <c r="AD265" i="17"/>
  <c r="AG265" i="17" s="1"/>
  <c r="AI265" i="17" s="1"/>
  <c r="Z265" i="17"/>
  <c r="AA265" i="17" s="1"/>
  <c r="AB265" i="17" s="1"/>
  <c r="R265" i="17"/>
  <c r="Q265" i="17"/>
  <c r="AF264" i="17"/>
  <c r="AD264" i="17"/>
  <c r="Z264" i="17"/>
  <c r="Q264" i="17"/>
  <c r="R264" i="17" s="1"/>
  <c r="AG264" i="17" s="1"/>
  <c r="AI264" i="17" s="1"/>
  <c r="AL263" i="17"/>
  <c r="AK263" i="17"/>
  <c r="AF263" i="17"/>
  <c r="AD263" i="17"/>
  <c r="Z263" i="17"/>
  <c r="Q263" i="17"/>
  <c r="R263" i="17" s="1"/>
  <c r="AL262" i="17"/>
  <c r="AF262" i="17"/>
  <c r="AD262" i="17"/>
  <c r="Z262" i="17"/>
  <c r="AA262" i="17" s="1"/>
  <c r="AB262" i="17" s="1"/>
  <c r="Q262" i="17"/>
  <c r="R262" i="17" s="1"/>
  <c r="AH262" i="17" s="1"/>
  <c r="AJ262" i="17" s="1"/>
  <c r="AF261" i="17"/>
  <c r="AL261" i="17" s="1"/>
  <c r="AD261" i="17"/>
  <c r="AK261" i="17" s="1"/>
  <c r="Z261" i="17"/>
  <c r="AA261" i="17" s="1"/>
  <c r="AB261" i="17" s="1"/>
  <c r="R261" i="17"/>
  <c r="Q261" i="17"/>
  <c r="AF260" i="17"/>
  <c r="AL260" i="17" s="1"/>
  <c r="AD260" i="17"/>
  <c r="Z260" i="17"/>
  <c r="Q260" i="17"/>
  <c r="R260" i="17" s="1"/>
  <c r="AG260" i="17" s="1"/>
  <c r="AI260" i="17" s="1"/>
  <c r="AL259" i="17"/>
  <c r="AK259" i="17"/>
  <c r="AF259" i="17"/>
  <c r="AD259" i="17"/>
  <c r="Z259" i="17"/>
  <c r="Q259" i="17"/>
  <c r="R259" i="17" s="1"/>
  <c r="AL258" i="17"/>
  <c r="AF258" i="17"/>
  <c r="AD258" i="17"/>
  <c r="AK258" i="17" s="1"/>
  <c r="Z258" i="17"/>
  <c r="Q258" i="17"/>
  <c r="R258" i="17" s="1"/>
  <c r="AH258" i="17" s="1"/>
  <c r="AJ258" i="17" s="1"/>
  <c r="AF257" i="17"/>
  <c r="AH257" i="17" s="1"/>
  <c r="AJ257" i="17" s="1"/>
  <c r="AD257" i="17"/>
  <c r="AG257" i="17" s="1"/>
  <c r="AI257" i="17" s="1"/>
  <c r="Z257" i="17"/>
  <c r="AA257" i="17" s="1"/>
  <c r="AB257" i="17" s="1"/>
  <c r="R257" i="17"/>
  <c r="Q257" i="17"/>
  <c r="AF256" i="17"/>
  <c r="AD256" i="17"/>
  <c r="Z256" i="17"/>
  <c r="Q256" i="17"/>
  <c r="R256" i="17" s="1"/>
  <c r="AG256" i="17" s="1"/>
  <c r="AI256" i="17" s="1"/>
  <c r="AL255" i="17"/>
  <c r="AK255" i="17"/>
  <c r="AF255" i="17"/>
  <c r="AD255" i="17"/>
  <c r="Z255" i="17"/>
  <c r="Q255" i="17"/>
  <c r="R255" i="17" s="1"/>
  <c r="Q864" i="3"/>
  <c r="R864" i="3" s="1"/>
  <c r="R863" i="3"/>
  <c r="Q863" i="3"/>
  <c r="AF862" i="3"/>
  <c r="AL862" i="3" s="1"/>
  <c r="AD862" i="3"/>
  <c r="Z862" i="3"/>
  <c r="AK862" i="3" s="1"/>
  <c r="P862" i="3"/>
  <c r="O862" i="3"/>
  <c r="R862" i="3" s="1"/>
  <c r="AG862" i="3" s="1"/>
  <c r="AI862" i="3" s="1"/>
  <c r="AF861" i="3"/>
  <c r="AL861" i="3" s="1"/>
  <c r="AD861" i="3"/>
  <c r="AK861" i="3" s="1"/>
  <c r="Z861" i="3"/>
  <c r="AA861" i="3" s="1"/>
  <c r="AB861" i="3" s="1"/>
  <c r="R861" i="3"/>
  <c r="P861" i="3"/>
  <c r="O861" i="3"/>
  <c r="Q861" i="3" s="1"/>
  <c r="AL860" i="3"/>
  <c r="AH860" i="3"/>
  <c r="AJ860" i="3" s="1"/>
  <c r="AF860" i="3"/>
  <c r="AD860" i="3"/>
  <c r="AK860" i="3" s="1"/>
  <c r="Z860" i="3"/>
  <c r="AA860" i="3" s="1"/>
  <c r="AB860" i="3" s="1"/>
  <c r="R860" i="3"/>
  <c r="Q860" i="3"/>
  <c r="P860" i="3"/>
  <c r="O860" i="3"/>
  <c r="AL859" i="3"/>
  <c r="AK859" i="3"/>
  <c r="AH859" i="3"/>
  <c r="AJ859" i="3" s="1"/>
  <c r="AG859" i="3"/>
  <c r="AI859" i="3" s="1"/>
  <c r="AF859" i="3"/>
  <c r="AD859" i="3"/>
  <c r="AA859" i="3"/>
  <c r="AB859" i="3" s="1"/>
  <c r="Z859" i="3"/>
  <c r="R859" i="3"/>
  <c r="P859" i="3"/>
  <c r="Q859" i="3" s="1"/>
  <c r="O859" i="3"/>
  <c r="AF858" i="3"/>
  <c r="AH858" i="3" s="1"/>
  <c r="AJ858" i="3" s="1"/>
  <c r="AD858" i="3"/>
  <c r="Z858" i="3"/>
  <c r="AK858" i="3" s="1"/>
  <c r="P858" i="3"/>
  <c r="O858" i="3"/>
  <c r="R858" i="3" s="1"/>
  <c r="AG858" i="3" s="1"/>
  <c r="AI858" i="3" s="1"/>
  <c r="AF857" i="3"/>
  <c r="AH857" i="3" s="1"/>
  <c r="AJ857" i="3" s="1"/>
  <c r="AD857" i="3"/>
  <c r="AG857" i="3" s="1"/>
  <c r="AI857" i="3" s="1"/>
  <c r="Z857" i="3"/>
  <c r="AA857" i="3" s="1"/>
  <c r="AB857" i="3" s="1"/>
  <c r="P857" i="3"/>
  <c r="O857" i="3"/>
  <c r="R857" i="3" s="1"/>
  <c r="AL856" i="3"/>
  <c r="AF856" i="3"/>
  <c r="AD856" i="3"/>
  <c r="AG856" i="3" s="1"/>
  <c r="AI856" i="3" s="1"/>
  <c r="Z856" i="3"/>
  <c r="AA856" i="3" s="1"/>
  <c r="AB856" i="3" s="1"/>
  <c r="R856" i="3"/>
  <c r="AH856" i="3" s="1"/>
  <c r="AJ856" i="3" s="1"/>
  <c r="Q856" i="3"/>
  <c r="P856" i="3"/>
  <c r="O856" i="3"/>
  <c r="AL855" i="3"/>
  <c r="AK855" i="3"/>
  <c r="AH855" i="3"/>
  <c r="AJ855" i="3" s="1"/>
  <c r="AG855" i="3"/>
  <c r="AI855" i="3" s="1"/>
  <c r="AF855" i="3"/>
  <c r="AD855" i="3"/>
  <c r="AA855" i="3"/>
  <c r="AB855" i="3" s="1"/>
  <c r="Z855" i="3"/>
  <c r="R855" i="3"/>
  <c r="P855" i="3"/>
  <c r="Q855" i="3" s="1"/>
  <c r="O855" i="3"/>
  <c r="AF854" i="3"/>
  <c r="AL854" i="3" s="1"/>
  <c r="AD854" i="3"/>
  <c r="Z854" i="3"/>
  <c r="AK854" i="3" s="1"/>
  <c r="P854" i="3"/>
  <c r="O854" i="3"/>
  <c r="R854" i="3" s="1"/>
  <c r="AG854" i="3" s="1"/>
  <c r="AI854" i="3" s="1"/>
  <c r="AF853" i="3"/>
  <c r="AL853" i="3" s="1"/>
  <c r="AD853" i="3"/>
  <c r="AK853" i="3" s="1"/>
  <c r="Z853" i="3"/>
  <c r="AA853" i="3" s="1"/>
  <c r="AB853" i="3" s="1"/>
  <c r="R853" i="3"/>
  <c r="P853" i="3"/>
  <c r="O853" i="3"/>
  <c r="Q853" i="3" s="1"/>
  <c r="AL852" i="3"/>
  <c r="AH852" i="3"/>
  <c r="AJ852" i="3" s="1"/>
  <c r="AF852" i="3"/>
  <c r="AD852" i="3"/>
  <c r="AK852" i="3" s="1"/>
  <c r="Z852" i="3"/>
  <c r="AA852" i="3" s="1"/>
  <c r="AB852" i="3" s="1"/>
  <c r="R852" i="3"/>
  <c r="Q852" i="3"/>
  <c r="P852" i="3"/>
  <c r="O852" i="3"/>
  <c r="AL851" i="3"/>
  <c r="AK851" i="3"/>
  <c r="AH851" i="3"/>
  <c r="AJ851" i="3" s="1"/>
  <c r="AG851" i="3"/>
  <c r="AI851" i="3" s="1"/>
  <c r="AF851" i="3"/>
  <c r="AD851" i="3"/>
  <c r="AA851" i="3"/>
  <c r="AB851" i="3" s="1"/>
  <c r="Z851" i="3"/>
  <c r="R851" i="3"/>
  <c r="P851" i="3"/>
  <c r="Q851" i="3" s="1"/>
  <c r="O851" i="3"/>
  <c r="AF848" i="3"/>
  <c r="AH848" i="3" s="1"/>
  <c r="AJ848" i="3" s="1"/>
  <c r="AD848" i="3"/>
  <c r="Z848" i="3"/>
  <c r="AK848" i="3" s="1"/>
  <c r="Q848" i="3"/>
  <c r="R848" i="3" s="1"/>
  <c r="AG848" i="3" s="1"/>
  <c r="AI848" i="3" s="1"/>
  <c r="AL847" i="3"/>
  <c r="AK847" i="3"/>
  <c r="AF847" i="3"/>
  <c r="AD847" i="3"/>
  <c r="Z847" i="3"/>
  <c r="Q847" i="3"/>
  <c r="R847" i="3" s="1"/>
  <c r="AL846" i="3"/>
  <c r="AF846" i="3"/>
  <c r="AD846" i="3"/>
  <c r="AK846" i="3" s="1"/>
  <c r="Z846" i="3"/>
  <c r="Q846" i="3"/>
  <c r="R846" i="3" s="1"/>
  <c r="AH846" i="3" s="1"/>
  <c r="AJ846" i="3" s="1"/>
  <c r="AF845" i="3"/>
  <c r="AH845" i="3" s="1"/>
  <c r="AJ845" i="3" s="1"/>
  <c r="AD845" i="3"/>
  <c r="AG845" i="3" s="1"/>
  <c r="AI845" i="3" s="1"/>
  <c r="Z845" i="3"/>
  <c r="AA845" i="3" s="1"/>
  <c r="AB845" i="3" s="1"/>
  <c r="R845" i="3"/>
  <c r="Q845" i="3"/>
  <c r="AF844" i="3"/>
  <c r="AL844" i="3" s="1"/>
  <c r="AD844" i="3"/>
  <c r="Z844" i="3"/>
  <c r="Q844" i="3"/>
  <c r="R844" i="3" s="1"/>
  <c r="AG844" i="3" s="1"/>
  <c r="AI844" i="3" s="1"/>
  <c r="AL843" i="3"/>
  <c r="AK843" i="3"/>
  <c r="AF843" i="3"/>
  <c r="AD843" i="3"/>
  <c r="Z843" i="3"/>
  <c r="Q843" i="3"/>
  <c r="R843" i="3" s="1"/>
  <c r="AL842" i="3"/>
  <c r="AF842" i="3"/>
  <c r="AD842" i="3"/>
  <c r="Z842" i="3"/>
  <c r="AA842" i="3" s="1"/>
  <c r="AB842" i="3" s="1"/>
  <c r="Q842" i="3"/>
  <c r="R842" i="3" s="1"/>
  <c r="AH842" i="3" s="1"/>
  <c r="AJ842" i="3" s="1"/>
  <c r="AF841" i="3"/>
  <c r="AL841" i="3" s="1"/>
  <c r="AD841" i="3"/>
  <c r="AK841" i="3" s="1"/>
  <c r="Z841" i="3"/>
  <c r="AA841" i="3" s="1"/>
  <c r="AB841" i="3" s="1"/>
  <c r="R841" i="3"/>
  <c r="Q841" i="3"/>
  <c r="AF840" i="3"/>
  <c r="AH840" i="3" s="1"/>
  <c r="AJ840" i="3" s="1"/>
  <c r="AD840" i="3"/>
  <c r="Z840" i="3"/>
  <c r="AA840" i="3" s="1"/>
  <c r="AB840" i="3" s="1"/>
  <c r="Q840" i="3"/>
  <c r="R840" i="3" s="1"/>
  <c r="AG840" i="3" s="1"/>
  <c r="AI840" i="3" s="1"/>
  <c r="AL839" i="3"/>
  <c r="AK839" i="3"/>
  <c r="AF839" i="3"/>
  <c r="AD839" i="3"/>
  <c r="Z839" i="3"/>
  <c r="Q839" i="3"/>
  <c r="R839" i="3" s="1"/>
  <c r="AL838" i="3"/>
  <c r="AF838" i="3"/>
  <c r="AD838" i="3"/>
  <c r="AK838" i="3" s="1"/>
  <c r="Z838" i="3"/>
  <c r="Q838" i="3"/>
  <c r="R838" i="3" s="1"/>
  <c r="AH838" i="3" s="1"/>
  <c r="AJ838" i="3" s="1"/>
  <c r="AF837" i="3"/>
  <c r="AH837" i="3" s="1"/>
  <c r="AJ837" i="3" s="1"/>
  <c r="AD837" i="3"/>
  <c r="AG837" i="3" s="1"/>
  <c r="AI837" i="3" s="1"/>
  <c r="Z837" i="3"/>
  <c r="AA837" i="3" s="1"/>
  <c r="AB837" i="3" s="1"/>
  <c r="R837" i="3"/>
  <c r="Q837" i="3"/>
  <c r="AF836" i="3"/>
  <c r="AL836" i="3" s="1"/>
  <c r="AD836" i="3"/>
  <c r="Z836" i="3"/>
  <c r="Q836" i="3"/>
  <c r="R836" i="3" s="1"/>
  <c r="AG836" i="3" s="1"/>
  <c r="AI836" i="3" s="1"/>
  <c r="AL835" i="3"/>
  <c r="AK835" i="3"/>
  <c r="AF835" i="3"/>
  <c r="AD835" i="3"/>
  <c r="Z835" i="3"/>
  <c r="Q835" i="3"/>
  <c r="R835" i="3" s="1"/>
  <c r="BT10" i="18"/>
  <c r="BT9" i="18"/>
  <c r="AH31" i="20"/>
  <c r="AH32" i="20" s="1"/>
  <c r="AH30" i="20"/>
  <c r="AG31" i="20"/>
  <c r="AG30" i="20"/>
  <c r="AH23" i="20"/>
  <c r="AH24" i="20" s="1"/>
  <c r="AH22" i="20"/>
  <c r="AG24" i="20"/>
  <c r="AG23" i="20"/>
  <c r="AG22" i="20"/>
  <c r="AN33" i="19"/>
  <c r="AM33" i="19"/>
  <c r="BI481" i="17" l="1"/>
  <c r="BW481" i="17" s="1"/>
  <c r="BU481" i="17"/>
  <c r="BV484" i="17"/>
  <c r="BI479" i="17"/>
  <c r="BW479" i="17" s="1"/>
  <c r="BU479" i="17"/>
  <c r="BU487" i="17"/>
  <c r="BI487" i="17"/>
  <c r="BW487" i="17" s="1"/>
  <c r="BI489" i="17"/>
  <c r="BW489" i="17" s="1"/>
  <c r="BU489" i="17"/>
  <c r="BV480" i="17"/>
  <c r="BU491" i="17"/>
  <c r="BI491" i="17"/>
  <c r="BW491" i="17" s="1"/>
  <c r="BI483" i="17"/>
  <c r="BW483" i="17" s="1"/>
  <c r="BU483" i="17"/>
  <c r="BI485" i="17"/>
  <c r="BW485" i="17" s="1"/>
  <c r="BU485" i="17"/>
  <c r="BV492" i="17"/>
  <c r="AA482" i="17"/>
  <c r="AB482" i="17" s="1"/>
  <c r="AH488" i="17"/>
  <c r="AJ488" i="17" s="1"/>
  <c r="AA490" i="17"/>
  <c r="AB490" i="17" s="1"/>
  <c r="AH481" i="17"/>
  <c r="AJ481" i="17" s="1"/>
  <c r="AG481" i="17"/>
  <c r="AI481" i="17" s="1"/>
  <c r="AA481" i="17"/>
  <c r="AB481" i="17" s="1"/>
  <c r="AG482" i="17"/>
  <c r="AI482" i="17" s="1"/>
  <c r="AH489" i="17"/>
  <c r="AJ489" i="17" s="1"/>
  <c r="AG489" i="17"/>
  <c r="AI489" i="17" s="1"/>
  <c r="AA489" i="17"/>
  <c r="AB489" i="17" s="1"/>
  <c r="AG490" i="17"/>
  <c r="AI490" i="17" s="1"/>
  <c r="AG485" i="17"/>
  <c r="AI485" i="17" s="1"/>
  <c r="AA485" i="17"/>
  <c r="AB485" i="17" s="1"/>
  <c r="AH485" i="17"/>
  <c r="AJ485" i="17" s="1"/>
  <c r="C482" i="17"/>
  <c r="D484" i="17"/>
  <c r="AA486" i="17"/>
  <c r="AB486" i="17" s="1"/>
  <c r="AH479" i="17"/>
  <c r="AJ479" i="17" s="1"/>
  <c r="AK482" i="17"/>
  <c r="AL483" i="17"/>
  <c r="AG486" i="17"/>
  <c r="AI486" i="17" s="1"/>
  <c r="AH487" i="17"/>
  <c r="AJ487" i="17" s="1"/>
  <c r="AK490" i="17"/>
  <c r="AL491" i="17"/>
  <c r="AA480" i="17"/>
  <c r="AB480" i="17" s="1"/>
  <c r="AA488" i="17"/>
  <c r="AB488" i="17" s="1"/>
  <c r="AK479" i="17"/>
  <c r="AL480" i="17"/>
  <c r="D483" i="17"/>
  <c r="AG483" i="17"/>
  <c r="AI483" i="17" s="1"/>
  <c r="AH484" i="17"/>
  <c r="AJ484" i="17" s="1"/>
  <c r="AK487" i="17"/>
  <c r="AL488" i="17"/>
  <c r="AG491" i="17"/>
  <c r="AI491" i="17" s="1"/>
  <c r="AH492" i="17"/>
  <c r="AJ492" i="17" s="1"/>
  <c r="AA484" i="17"/>
  <c r="AB484" i="17" s="1"/>
  <c r="AA492" i="17"/>
  <c r="AB492" i="17" s="1"/>
  <c r="AA1111" i="3"/>
  <c r="AB1111" i="3" s="1"/>
  <c r="AH1111" i="3"/>
  <c r="AJ1111" i="3" s="1"/>
  <c r="AG1114" i="3"/>
  <c r="AI1114" i="3" s="1"/>
  <c r="AH1114" i="3"/>
  <c r="AJ1114" i="3" s="1"/>
  <c r="C1115" i="3"/>
  <c r="D1117" i="3"/>
  <c r="AG1107" i="3"/>
  <c r="AI1107" i="3" s="1"/>
  <c r="AH1107" i="3"/>
  <c r="AJ1107" i="3" s="1"/>
  <c r="D1114" i="3"/>
  <c r="C1112" i="3"/>
  <c r="AG1115" i="3"/>
  <c r="AI1115" i="3" s="1"/>
  <c r="AH1115" i="3"/>
  <c r="AJ1115" i="3" s="1"/>
  <c r="AA1115" i="3"/>
  <c r="AB1115" i="3" s="1"/>
  <c r="AA1119" i="3"/>
  <c r="AB1119" i="3" s="1"/>
  <c r="AH1119" i="3"/>
  <c r="AJ1119" i="3" s="1"/>
  <c r="AA1109" i="3"/>
  <c r="AB1109" i="3" s="1"/>
  <c r="AK1109" i="3"/>
  <c r="AA1117" i="3"/>
  <c r="AB1117" i="3" s="1"/>
  <c r="AA1108" i="3"/>
  <c r="AB1108" i="3" s="1"/>
  <c r="AK1108" i="3"/>
  <c r="AG1112" i="3"/>
  <c r="AI1112" i="3" s="1"/>
  <c r="AH1113" i="3"/>
  <c r="AJ1113" i="3" s="1"/>
  <c r="AA1116" i="3"/>
  <c r="AB1116" i="3" s="1"/>
  <c r="AK1116" i="3"/>
  <c r="AL1117" i="3"/>
  <c r="AG1120" i="3"/>
  <c r="AI1120" i="3" s="1"/>
  <c r="AA1107" i="3"/>
  <c r="AB1107" i="3" s="1"/>
  <c r="AK1107" i="3"/>
  <c r="AG1111" i="3"/>
  <c r="AI1111" i="3" s="1"/>
  <c r="AH1112" i="3"/>
  <c r="AJ1112" i="3" s="1"/>
  <c r="AG1119" i="3"/>
  <c r="AI1119" i="3" s="1"/>
  <c r="AH1120" i="3"/>
  <c r="AJ1120" i="3" s="1"/>
  <c r="AA1114" i="3"/>
  <c r="AB1114" i="3" s="1"/>
  <c r="BU465" i="17"/>
  <c r="BI465" i="17"/>
  <c r="BW465" i="17" s="1"/>
  <c r="BI477" i="17"/>
  <c r="BW477" i="17" s="1"/>
  <c r="BU477" i="17"/>
  <c r="BI467" i="17"/>
  <c r="BW467" i="17" s="1"/>
  <c r="BU467" i="17"/>
  <c r="BV470" i="17"/>
  <c r="BU473" i="17"/>
  <c r="BI473" i="17"/>
  <c r="BW473" i="17" s="1"/>
  <c r="BV476" i="17"/>
  <c r="BI471" i="17"/>
  <c r="BW471" i="17" s="1"/>
  <c r="BU471" i="17"/>
  <c r="BI469" i="17"/>
  <c r="BW469" i="17" s="1"/>
  <c r="BU469" i="17"/>
  <c r="BU475" i="17"/>
  <c r="BI475" i="17"/>
  <c r="BW475" i="17" s="1"/>
  <c r="BV478" i="17"/>
  <c r="AH472" i="17"/>
  <c r="AJ472" i="17" s="1"/>
  <c r="AG471" i="17"/>
  <c r="AI471" i="17" s="1"/>
  <c r="AH471" i="17"/>
  <c r="AJ471" i="17" s="1"/>
  <c r="AA473" i="17"/>
  <c r="AB473" i="17" s="1"/>
  <c r="AH473" i="17"/>
  <c r="AJ473" i="17" s="1"/>
  <c r="AA465" i="17"/>
  <c r="AB465" i="17" s="1"/>
  <c r="AH465" i="17"/>
  <c r="AJ465" i="17" s="1"/>
  <c r="AG470" i="17"/>
  <c r="AI470" i="17" s="1"/>
  <c r="AH470" i="17"/>
  <c r="AJ470" i="17" s="1"/>
  <c r="AA470" i="17"/>
  <c r="AB470" i="17" s="1"/>
  <c r="AL467" i="17"/>
  <c r="AK472" i="17"/>
  <c r="AL475" i="17"/>
  <c r="AG465" i="17"/>
  <c r="AI465" i="17" s="1"/>
  <c r="AH468" i="17"/>
  <c r="AJ468" i="17" s="1"/>
  <c r="AK469" i="17"/>
  <c r="AL472" i="17"/>
  <c r="AG473" i="17"/>
  <c r="AI473" i="17" s="1"/>
  <c r="AH476" i="17"/>
  <c r="AJ476" i="17" s="1"/>
  <c r="AK477" i="17"/>
  <c r="AA471" i="17"/>
  <c r="AB471" i="17" s="1"/>
  <c r="AA1095" i="3"/>
  <c r="AB1095" i="3" s="1"/>
  <c r="AH1101" i="3"/>
  <c r="AJ1101" i="3" s="1"/>
  <c r="AG1101" i="3"/>
  <c r="AI1101" i="3" s="1"/>
  <c r="AH1103" i="3"/>
  <c r="AJ1103" i="3" s="1"/>
  <c r="AG1095" i="3"/>
  <c r="AI1095" i="3" s="1"/>
  <c r="AG1097" i="3"/>
  <c r="AI1097" i="3" s="1"/>
  <c r="AH1097" i="3"/>
  <c r="AJ1097" i="3" s="1"/>
  <c r="AH1093" i="3"/>
  <c r="AJ1093" i="3" s="1"/>
  <c r="AG1093" i="3"/>
  <c r="AI1093" i="3" s="1"/>
  <c r="AH1095" i="3"/>
  <c r="AJ1095" i="3" s="1"/>
  <c r="AA1103" i="3"/>
  <c r="AB1103" i="3" s="1"/>
  <c r="AG1091" i="3"/>
  <c r="AI1091" i="3" s="1"/>
  <c r="AH1094" i="3"/>
  <c r="AJ1094" i="3" s="1"/>
  <c r="AK1095" i="3"/>
  <c r="AL1098" i="3"/>
  <c r="AG1099" i="3"/>
  <c r="AI1099" i="3" s="1"/>
  <c r="AH1102" i="3"/>
  <c r="AJ1102" i="3" s="1"/>
  <c r="AK1103" i="3"/>
  <c r="AH1091" i="3"/>
  <c r="AJ1091" i="3" s="1"/>
  <c r="AA1092" i="3"/>
  <c r="AB1092" i="3" s="1"/>
  <c r="AK1092" i="3"/>
  <c r="AL1095" i="3"/>
  <c r="AG1096" i="3"/>
  <c r="AI1096" i="3" s="1"/>
  <c r="AH1099" i="3"/>
  <c r="AJ1099" i="3" s="1"/>
  <c r="AA1100" i="3"/>
  <c r="AB1100" i="3" s="1"/>
  <c r="AK1100" i="3"/>
  <c r="AL1103" i="3"/>
  <c r="AG1104" i="3"/>
  <c r="AI1104" i="3" s="1"/>
  <c r="AH1096" i="3"/>
  <c r="AJ1096" i="3" s="1"/>
  <c r="AA1097" i="3"/>
  <c r="AB1097" i="3" s="1"/>
  <c r="AH1104" i="3"/>
  <c r="AJ1104" i="3" s="1"/>
  <c r="AA1093" i="3"/>
  <c r="AB1093" i="3" s="1"/>
  <c r="AA1101" i="3"/>
  <c r="AB1101" i="3" s="1"/>
  <c r="BU451" i="17"/>
  <c r="BI451" i="17"/>
  <c r="BW451" i="17" s="1"/>
  <c r="BU459" i="17"/>
  <c r="BI459" i="17"/>
  <c r="BW459" i="17" s="1"/>
  <c r="BI453" i="17"/>
  <c r="BW453" i="17" s="1"/>
  <c r="BU453" i="17"/>
  <c r="BI461" i="17"/>
  <c r="BW461" i="17" s="1"/>
  <c r="BU461" i="17"/>
  <c r="BI463" i="17"/>
  <c r="BW463" i="17" s="1"/>
  <c r="BU463" i="17"/>
  <c r="BI455" i="17"/>
  <c r="BW455" i="17" s="1"/>
  <c r="BU455" i="17"/>
  <c r="BI457" i="17"/>
  <c r="BW457" i="17" s="1"/>
  <c r="BU457" i="17"/>
  <c r="AH453" i="17"/>
  <c r="AJ453" i="17" s="1"/>
  <c r="AG453" i="17"/>
  <c r="AI453" i="17" s="1"/>
  <c r="AA455" i="17"/>
  <c r="AB455" i="17" s="1"/>
  <c r="AG459" i="17"/>
  <c r="AI459" i="17" s="1"/>
  <c r="AH463" i="17"/>
  <c r="AJ463" i="17" s="1"/>
  <c r="AG463" i="17"/>
  <c r="AI463" i="17" s="1"/>
  <c r="AA453" i="17"/>
  <c r="AB453" i="17" s="1"/>
  <c r="AA463" i="17"/>
  <c r="AB463" i="17" s="1"/>
  <c r="AG454" i="17"/>
  <c r="AI454" i="17" s="1"/>
  <c r="AH459" i="17"/>
  <c r="AJ459" i="17" s="1"/>
  <c r="AA460" i="17"/>
  <c r="AB460" i="17" s="1"/>
  <c r="AG464" i="17"/>
  <c r="AI464" i="17" s="1"/>
  <c r="AK455" i="17"/>
  <c r="AL460" i="17"/>
  <c r="AA454" i="17"/>
  <c r="AB454" i="17" s="1"/>
  <c r="AA464" i="17"/>
  <c r="AB464" i="17" s="1"/>
  <c r="AA451" i="17"/>
  <c r="AB451" i="17" s="1"/>
  <c r="AA456" i="17"/>
  <c r="AB456" i="17" s="1"/>
  <c r="AA461" i="17"/>
  <c r="AB461" i="17" s="1"/>
  <c r="AA1076" i="3"/>
  <c r="AB1076" i="3" s="1"/>
  <c r="AH1081" i="3"/>
  <c r="AJ1081" i="3" s="1"/>
  <c r="AG1081" i="3"/>
  <c r="AI1081" i="3" s="1"/>
  <c r="AG1084" i="3"/>
  <c r="AI1084" i="3" s="1"/>
  <c r="AA1086" i="3"/>
  <c r="AB1086" i="3" s="1"/>
  <c r="AH1086" i="3"/>
  <c r="AJ1086" i="3" s="1"/>
  <c r="AG1086" i="3"/>
  <c r="AI1086" i="3" s="1"/>
  <c r="AA1081" i="3"/>
  <c r="AB1081" i="3" s="1"/>
  <c r="AH1084" i="3"/>
  <c r="AJ1084" i="3" s="1"/>
  <c r="AA1083" i="3"/>
  <c r="AB1083" i="3" s="1"/>
  <c r="AG1083" i="3"/>
  <c r="AI1083" i="3" s="1"/>
  <c r="AH1083" i="3"/>
  <c r="AJ1083" i="3" s="1"/>
  <c r="AL1075" i="3"/>
  <c r="AG1076" i="3"/>
  <c r="AI1076" i="3" s="1"/>
  <c r="AH1079" i="3"/>
  <c r="AJ1079" i="3" s="1"/>
  <c r="AL1080" i="3"/>
  <c r="AK1082" i="3"/>
  <c r="AL1085" i="3"/>
  <c r="AA1084" i="3"/>
  <c r="AB1084" i="3" s="1"/>
  <c r="AG1075" i="3"/>
  <c r="AI1075" i="3" s="1"/>
  <c r="AH1078" i="3"/>
  <c r="AJ1078" i="3" s="1"/>
  <c r="AK1079" i="3"/>
  <c r="AG1080" i="3"/>
  <c r="AI1080" i="3" s="1"/>
  <c r="AL1084" i="3"/>
  <c r="AG1085" i="3"/>
  <c r="AI1085" i="3" s="1"/>
  <c r="AH1088" i="3"/>
  <c r="AJ1088" i="3" s="1"/>
  <c r="AG1077" i="3"/>
  <c r="AI1077" i="3" s="1"/>
  <c r="BI439" i="17"/>
  <c r="BW439" i="17" s="1"/>
  <c r="BU439" i="17"/>
  <c r="BU445" i="17"/>
  <c r="BI445" i="17"/>
  <c r="BW445" i="17" s="1"/>
  <c r="BU449" i="17"/>
  <c r="BI449" i="17"/>
  <c r="BW449" i="17" s="1"/>
  <c r="BV448" i="17"/>
  <c r="BU443" i="17"/>
  <c r="BI443" i="17"/>
  <c r="BW443" i="17" s="1"/>
  <c r="BU441" i="17"/>
  <c r="BI441" i="17"/>
  <c r="BW441" i="17" s="1"/>
  <c r="BU447" i="17"/>
  <c r="BI447" i="17"/>
  <c r="BW447" i="17" s="1"/>
  <c r="BU437" i="17"/>
  <c r="BI437" i="17"/>
  <c r="BW437" i="17" s="1"/>
  <c r="AA443" i="17"/>
  <c r="AB443" i="17" s="1"/>
  <c r="AG443" i="17"/>
  <c r="AI443" i="17" s="1"/>
  <c r="AH443" i="17"/>
  <c r="AJ443" i="17" s="1"/>
  <c r="AG448" i="17"/>
  <c r="AI448" i="17" s="1"/>
  <c r="C440" i="17"/>
  <c r="D442" i="17"/>
  <c r="AH448" i="17"/>
  <c r="AJ448" i="17" s="1"/>
  <c r="AA450" i="17"/>
  <c r="AB450" i="17" s="1"/>
  <c r="AG444" i="17"/>
  <c r="AI444" i="17" s="1"/>
  <c r="AH444" i="17"/>
  <c r="AJ444" i="17" s="1"/>
  <c r="AA442" i="17"/>
  <c r="AB442" i="17" s="1"/>
  <c r="AK440" i="17"/>
  <c r="AL441" i="17"/>
  <c r="AK448" i="17"/>
  <c r="AL449" i="17"/>
  <c r="AA438" i="17"/>
  <c r="AB438" i="17" s="1"/>
  <c r="AA446" i="17"/>
  <c r="AB446" i="17" s="1"/>
  <c r="AK446" i="17"/>
  <c r="AA437" i="17"/>
  <c r="AB437" i="17" s="1"/>
  <c r="AK437" i="17"/>
  <c r="AL438" i="17"/>
  <c r="D441" i="17"/>
  <c r="AG441" i="17"/>
  <c r="AI441" i="17" s="1"/>
  <c r="AH442" i="17"/>
  <c r="AJ442" i="17" s="1"/>
  <c r="AA445" i="17"/>
  <c r="AB445" i="17" s="1"/>
  <c r="AK445" i="17"/>
  <c r="AG449" i="17"/>
  <c r="AI449" i="17" s="1"/>
  <c r="AH450" i="17"/>
  <c r="AJ450" i="17" s="1"/>
  <c r="AA444" i="17"/>
  <c r="AB444" i="17" s="1"/>
  <c r="AK444" i="17"/>
  <c r="AH1060" i="3"/>
  <c r="AJ1060" i="3" s="1"/>
  <c r="AA1062" i="3"/>
  <c r="AB1062" i="3" s="1"/>
  <c r="AH1068" i="3"/>
  <c r="AJ1068" i="3" s="1"/>
  <c r="AA1070" i="3"/>
  <c r="AB1070" i="3" s="1"/>
  <c r="AH1061" i="3"/>
  <c r="AJ1061" i="3" s="1"/>
  <c r="AG1061" i="3"/>
  <c r="AI1061" i="3" s="1"/>
  <c r="AA1061" i="3"/>
  <c r="AB1061" i="3" s="1"/>
  <c r="AG1062" i="3"/>
  <c r="AI1062" i="3" s="1"/>
  <c r="AA1069" i="3"/>
  <c r="AB1069" i="3" s="1"/>
  <c r="AH1069" i="3"/>
  <c r="AJ1069" i="3" s="1"/>
  <c r="AG1069" i="3"/>
  <c r="AI1069" i="3" s="1"/>
  <c r="AG1070" i="3"/>
  <c r="AI1070" i="3" s="1"/>
  <c r="AG1065" i="3"/>
  <c r="AI1065" i="3" s="1"/>
  <c r="AA1065" i="3"/>
  <c r="AB1065" i="3" s="1"/>
  <c r="AH1065" i="3"/>
  <c r="AJ1065" i="3" s="1"/>
  <c r="C1062" i="3"/>
  <c r="D1064" i="3"/>
  <c r="AH1059" i="3"/>
  <c r="AJ1059" i="3" s="1"/>
  <c r="AK1062" i="3"/>
  <c r="AL1063" i="3"/>
  <c r="AG1066" i="3"/>
  <c r="AI1066" i="3" s="1"/>
  <c r="AH1067" i="3"/>
  <c r="AJ1067" i="3" s="1"/>
  <c r="AK1070" i="3"/>
  <c r="AL1071" i="3"/>
  <c r="AA1060" i="3"/>
  <c r="AB1060" i="3" s="1"/>
  <c r="AA1068" i="3"/>
  <c r="AB1068" i="3" s="1"/>
  <c r="AK1059" i="3"/>
  <c r="AL1060" i="3"/>
  <c r="D1063" i="3"/>
  <c r="AG1063" i="3"/>
  <c r="AI1063" i="3" s="1"/>
  <c r="AH1064" i="3"/>
  <c r="AJ1064" i="3" s="1"/>
  <c r="AK1067" i="3"/>
  <c r="AL1068" i="3"/>
  <c r="AG1071" i="3"/>
  <c r="AI1071" i="3" s="1"/>
  <c r="AH1072" i="3"/>
  <c r="AJ1072" i="3" s="1"/>
  <c r="AA1064" i="3"/>
  <c r="AB1064" i="3" s="1"/>
  <c r="AA1072" i="3"/>
  <c r="AB1072" i="3" s="1"/>
  <c r="AZ433" i="17"/>
  <c r="BH433" i="17" s="1"/>
  <c r="BO433" i="17"/>
  <c r="BQ433" i="17" s="1"/>
  <c r="BV433" i="17" s="1"/>
  <c r="AZ431" i="17"/>
  <c r="BH431" i="17" s="1"/>
  <c r="BO431" i="17"/>
  <c r="BQ431" i="17" s="1"/>
  <c r="BV431" i="17" s="1"/>
  <c r="AZ429" i="17"/>
  <c r="BH429" i="17" s="1"/>
  <c r="BO429" i="17"/>
  <c r="BQ429" i="17" s="1"/>
  <c r="BV429" i="17" s="1"/>
  <c r="BI425" i="17"/>
  <c r="BW425" i="17" s="1"/>
  <c r="BU425" i="17"/>
  <c r="BV424" i="17"/>
  <c r="BU435" i="17"/>
  <c r="BI435" i="17"/>
  <c r="BW435" i="17" s="1"/>
  <c r="BV426" i="17"/>
  <c r="BU427" i="17"/>
  <c r="BI427" i="17"/>
  <c r="BW427" i="17" s="1"/>
  <c r="BU423" i="17"/>
  <c r="BI423" i="17"/>
  <c r="BW423" i="17" s="1"/>
  <c r="BV436" i="17"/>
  <c r="AH434" i="17"/>
  <c r="AJ434" i="17" s="1"/>
  <c r="AG434" i="17"/>
  <c r="AI434" i="17" s="1"/>
  <c r="AA434" i="17"/>
  <c r="AB434" i="17" s="1"/>
  <c r="C426" i="17"/>
  <c r="D428" i="17"/>
  <c r="AA428" i="17"/>
  <c r="AB428" i="17" s="1"/>
  <c r="AA431" i="17"/>
  <c r="AB431" i="17" s="1"/>
  <c r="AH431" i="17"/>
  <c r="AJ431" i="17" s="1"/>
  <c r="AH433" i="17"/>
  <c r="AJ433" i="17" s="1"/>
  <c r="AG433" i="17"/>
  <c r="AI433" i="17" s="1"/>
  <c r="AH425" i="17"/>
  <c r="AJ425" i="17" s="1"/>
  <c r="AG425" i="17"/>
  <c r="AI425" i="17" s="1"/>
  <c r="AG431" i="17"/>
  <c r="AI431" i="17" s="1"/>
  <c r="AA436" i="17"/>
  <c r="AB436" i="17" s="1"/>
  <c r="AH423" i="17"/>
  <c r="AJ423" i="17" s="1"/>
  <c r="AA423" i="17"/>
  <c r="AB423" i="17" s="1"/>
  <c r="AH426" i="17"/>
  <c r="AJ426" i="17" s="1"/>
  <c r="AG426" i="17"/>
  <c r="AI426" i="17" s="1"/>
  <c r="AA426" i="17"/>
  <c r="AB426" i="17" s="1"/>
  <c r="AH430" i="17"/>
  <c r="AJ430" i="17" s="1"/>
  <c r="AG430" i="17"/>
  <c r="AI430" i="17" s="1"/>
  <c r="AA430" i="17"/>
  <c r="AB430" i="17" s="1"/>
  <c r="AA425" i="17"/>
  <c r="AB425" i="17" s="1"/>
  <c r="AA433" i="17"/>
  <c r="AB433" i="17" s="1"/>
  <c r="AG428" i="17"/>
  <c r="AI428" i="17" s="1"/>
  <c r="AH429" i="17"/>
  <c r="AJ429" i="17" s="1"/>
  <c r="AG436" i="17"/>
  <c r="AI436" i="17" s="1"/>
  <c r="AK423" i="17"/>
  <c r="AL424" i="17"/>
  <c r="D427" i="17"/>
  <c r="AG427" i="17"/>
  <c r="AI427" i="17" s="1"/>
  <c r="AH428" i="17"/>
  <c r="AJ428" i="17" s="1"/>
  <c r="AK431" i="17"/>
  <c r="AL432" i="17"/>
  <c r="AG435" i="17"/>
  <c r="AI435" i="17" s="1"/>
  <c r="AH436" i="17"/>
  <c r="AJ436" i="17" s="1"/>
  <c r="AG1043" i="3"/>
  <c r="AI1043" i="3" s="1"/>
  <c r="AG1049" i="3"/>
  <c r="AI1049" i="3" s="1"/>
  <c r="AA1054" i="3"/>
  <c r="AB1054" i="3" s="1"/>
  <c r="AH1054" i="3"/>
  <c r="AJ1054" i="3" s="1"/>
  <c r="AG1046" i="3"/>
  <c r="AI1046" i="3" s="1"/>
  <c r="AG1054" i="3"/>
  <c r="AI1054" i="3" s="1"/>
  <c r="C1046" i="3"/>
  <c r="D1048" i="3"/>
  <c r="AH1045" i="3"/>
  <c r="AJ1045" i="3" s="1"/>
  <c r="AG1045" i="3"/>
  <c r="AI1045" i="3" s="1"/>
  <c r="AA1051" i="3"/>
  <c r="AB1051" i="3" s="1"/>
  <c r="AH1046" i="3"/>
  <c r="AJ1046" i="3" s="1"/>
  <c r="AA1046" i="3"/>
  <c r="AB1046" i="3" s="1"/>
  <c r="AH1053" i="3"/>
  <c r="AJ1053" i="3" s="1"/>
  <c r="AG1053" i="3"/>
  <c r="AI1053" i="3" s="1"/>
  <c r="AH1048" i="3"/>
  <c r="AJ1048" i="3" s="1"/>
  <c r="AA1045" i="3"/>
  <c r="AB1045" i="3" s="1"/>
  <c r="AA1053" i="3"/>
  <c r="AB1053" i="3" s="1"/>
  <c r="AA1044" i="3"/>
  <c r="AB1044" i="3" s="1"/>
  <c r="AG1048" i="3"/>
  <c r="AI1048" i="3" s="1"/>
  <c r="AH1049" i="3"/>
  <c r="AJ1049" i="3" s="1"/>
  <c r="AA1052" i="3"/>
  <c r="AB1052" i="3" s="1"/>
  <c r="AG1056" i="3"/>
  <c r="AI1056" i="3" s="1"/>
  <c r="AK1043" i="3"/>
  <c r="AL1044" i="3"/>
  <c r="D1047" i="3"/>
  <c r="AK1051" i="3"/>
  <c r="AL1052" i="3"/>
  <c r="AA1048" i="3"/>
  <c r="AB1048" i="3" s="1"/>
  <c r="AA1056" i="3"/>
  <c r="AB1056" i="3" s="1"/>
  <c r="AA1047" i="3"/>
  <c r="AB1047" i="3" s="1"/>
  <c r="AA1055" i="3"/>
  <c r="AB1055" i="3" s="1"/>
  <c r="BU409" i="17"/>
  <c r="BI409" i="17"/>
  <c r="BW409" i="17" s="1"/>
  <c r="BV416" i="17"/>
  <c r="BU419" i="17"/>
  <c r="BI419" i="17"/>
  <c r="BW419" i="17" s="1"/>
  <c r="BI411" i="17"/>
  <c r="BW411" i="17" s="1"/>
  <c r="BU411" i="17"/>
  <c r="BV415" i="17"/>
  <c r="BU421" i="17"/>
  <c r="BI421" i="17"/>
  <c r="BW421" i="17" s="1"/>
  <c r="BI415" i="17"/>
  <c r="BW415" i="17" s="1"/>
  <c r="BU415" i="17"/>
  <c r="BH413" i="17"/>
  <c r="BI417" i="17"/>
  <c r="BW417" i="17" s="1"/>
  <c r="BB409" i="17"/>
  <c r="BB421" i="17"/>
  <c r="AA411" i="17"/>
  <c r="AB411" i="17" s="1"/>
  <c r="AG411" i="17"/>
  <c r="AI411" i="17" s="1"/>
  <c r="AH411" i="17"/>
  <c r="AJ411" i="17" s="1"/>
  <c r="AG416" i="17"/>
  <c r="AI416" i="17" s="1"/>
  <c r="AG415" i="17"/>
  <c r="AI415" i="17" s="1"/>
  <c r="AA415" i="17"/>
  <c r="AB415" i="17" s="1"/>
  <c r="AH415" i="17"/>
  <c r="AJ415" i="17" s="1"/>
  <c r="AH416" i="17"/>
  <c r="AJ416" i="17" s="1"/>
  <c r="AA420" i="17"/>
  <c r="AB420" i="17" s="1"/>
  <c r="AA422" i="17"/>
  <c r="AB422" i="17" s="1"/>
  <c r="AG409" i="17"/>
  <c r="AI409" i="17" s="1"/>
  <c r="AH412" i="17"/>
  <c r="AJ412" i="17" s="1"/>
  <c r="AA413" i="17"/>
  <c r="AB413" i="17" s="1"/>
  <c r="AK413" i="17"/>
  <c r="AL416" i="17"/>
  <c r="AG417" i="17"/>
  <c r="AI417" i="17" s="1"/>
  <c r="AH420" i="17"/>
  <c r="AJ420" i="17" s="1"/>
  <c r="AA421" i="17"/>
  <c r="AB421" i="17" s="1"/>
  <c r="AK421" i="17"/>
  <c r="AH409" i="17"/>
  <c r="AJ409" i="17" s="1"/>
  <c r="AA410" i="17"/>
  <c r="AB410" i="17" s="1"/>
  <c r="AG414" i="17"/>
  <c r="AI414" i="17" s="1"/>
  <c r="AH417" i="17"/>
  <c r="AJ417" i="17" s="1"/>
  <c r="AA418" i="17"/>
  <c r="AB418" i="17" s="1"/>
  <c r="AG422" i="17"/>
  <c r="AI422" i="17" s="1"/>
  <c r="AH422" i="17"/>
  <c r="AJ422" i="17" s="1"/>
  <c r="AG1034" i="3"/>
  <c r="AI1034" i="3" s="1"/>
  <c r="AA1034" i="3"/>
  <c r="AB1034" i="3" s="1"/>
  <c r="AH1029" i="3"/>
  <c r="AJ1029" i="3" s="1"/>
  <c r="AG1029" i="3"/>
  <c r="AI1029" i="3" s="1"/>
  <c r="AA1031" i="3"/>
  <c r="AB1031" i="3" s="1"/>
  <c r="AH1034" i="3"/>
  <c r="AJ1034" i="3" s="1"/>
  <c r="AH1039" i="3"/>
  <c r="AJ1039" i="3" s="1"/>
  <c r="AG1031" i="3"/>
  <c r="AI1031" i="3" s="1"/>
  <c r="AG1033" i="3"/>
  <c r="AI1033" i="3" s="1"/>
  <c r="AG1038" i="3"/>
  <c r="AI1038" i="3" s="1"/>
  <c r="AH1038" i="3"/>
  <c r="AJ1038" i="3" s="1"/>
  <c r="AH1031" i="3"/>
  <c r="AJ1031" i="3" s="1"/>
  <c r="AA1040" i="3"/>
  <c r="AB1040" i="3" s="1"/>
  <c r="AH1033" i="3"/>
  <c r="AJ1033" i="3" s="1"/>
  <c r="AA1033" i="3"/>
  <c r="AB1033" i="3" s="1"/>
  <c r="AG1030" i="3"/>
  <c r="AI1030" i="3" s="1"/>
  <c r="AH1030" i="3"/>
  <c r="AJ1030" i="3" s="1"/>
  <c r="AA1032" i="3"/>
  <c r="AB1032" i="3" s="1"/>
  <c r="AK1031" i="3"/>
  <c r="AL1034" i="3"/>
  <c r="AA1039" i="3"/>
  <c r="AB1039" i="3" s="1"/>
  <c r="AH1027" i="3"/>
  <c r="AJ1027" i="3" s="1"/>
  <c r="AK1028" i="3"/>
  <c r="AL1031" i="3"/>
  <c r="AG1032" i="3"/>
  <c r="AI1032" i="3" s="1"/>
  <c r="AH1035" i="3"/>
  <c r="AJ1035" i="3" s="1"/>
  <c r="AK1036" i="3"/>
  <c r="AL1039" i="3"/>
  <c r="AG1040" i="3"/>
  <c r="AI1040" i="3" s="1"/>
  <c r="AL1036" i="3"/>
  <c r="AG1037" i="3"/>
  <c r="AI1037" i="3" s="1"/>
  <c r="AH1040" i="3"/>
  <c r="AJ1040" i="3" s="1"/>
  <c r="AA1030" i="3"/>
  <c r="AB1030" i="3" s="1"/>
  <c r="AK1030" i="3"/>
  <c r="AA1038" i="3"/>
  <c r="AB1038" i="3" s="1"/>
  <c r="AK1038" i="3"/>
  <c r="AA1027" i="3"/>
  <c r="AB1027" i="3" s="1"/>
  <c r="AA1035" i="3"/>
  <c r="AB1035" i="3" s="1"/>
  <c r="BU399" i="17"/>
  <c r="BI399" i="17"/>
  <c r="BW399" i="17" s="1"/>
  <c r="BV406" i="17"/>
  <c r="BU401" i="17"/>
  <c r="BI401" i="17"/>
  <c r="BW401" i="17" s="1"/>
  <c r="BI397" i="17"/>
  <c r="BW397" i="17" s="1"/>
  <c r="BU397" i="17"/>
  <c r="BV398" i="17"/>
  <c r="BU395" i="17"/>
  <c r="BI395" i="17"/>
  <c r="BW395" i="17" s="1"/>
  <c r="BU403" i="17"/>
  <c r="BI403" i="17"/>
  <c r="BW403" i="17" s="1"/>
  <c r="BU405" i="17"/>
  <c r="BI405" i="17"/>
  <c r="BW405" i="17" s="1"/>
  <c r="BV408" i="17"/>
  <c r="BI407" i="17"/>
  <c r="BW407" i="17" s="1"/>
  <c r="AA399" i="17"/>
  <c r="AB399" i="17" s="1"/>
  <c r="AG399" i="17"/>
  <c r="AI399" i="17" s="1"/>
  <c r="AG395" i="17"/>
  <c r="AI395" i="17" s="1"/>
  <c r="AH395" i="17"/>
  <c r="AJ395" i="17" s="1"/>
  <c r="AH399" i="17"/>
  <c r="AJ399" i="17" s="1"/>
  <c r="AA408" i="17"/>
  <c r="AB408" i="17" s="1"/>
  <c r="AG398" i="17"/>
  <c r="AI398" i="17" s="1"/>
  <c r="AG403" i="17"/>
  <c r="AI403" i="17" s="1"/>
  <c r="AH403" i="17"/>
  <c r="AJ403" i="17" s="1"/>
  <c r="AH408" i="17"/>
  <c r="AJ408" i="17" s="1"/>
  <c r="AA397" i="17"/>
  <c r="AB397" i="17" s="1"/>
  <c r="AK397" i="17"/>
  <c r="AL398" i="17"/>
  <c r="AG401" i="17"/>
  <c r="AI401" i="17" s="1"/>
  <c r="AH402" i="17"/>
  <c r="AJ402" i="17" s="1"/>
  <c r="AA405" i="17"/>
  <c r="AB405" i="17" s="1"/>
  <c r="AK405" i="17"/>
  <c r="AL406" i="17"/>
  <c r="AA396" i="17"/>
  <c r="AB396" i="17" s="1"/>
  <c r="AG400" i="17"/>
  <c r="AI400" i="17" s="1"/>
  <c r="AH401" i="17"/>
  <c r="AJ401" i="17" s="1"/>
  <c r="AA404" i="17"/>
  <c r="AB404" i="17" s="1"/>
  <c r="AG408" i="17"/>
  <c r="AI408" i="17" s="1"/>
  <c r="AA395" i="17"/>
  <c r="AB395" i="17" s="1"/>
  <c r="D399" i="17"/>
  <c r="AA403" i="17"/>
  <c r="AB403" i="17" s="1"/>
  <c r="D398" i="17"/>
  <c r="AH1021" i="3"/>
  <c r="AJ1021" i="3" s="1"/>
  <c r="AG1021" i="3"/>
  <c r="AI1021" i="3" s="1"/>
  <c r="AA1011" i="3"/>
  <c r="AB1011" i="3" s="1"/>
  <c r="AA1024" i="3"/>
  <c r="AB1024" i="3" s="1"/>
  <c r="AG1024" i="3"/>
  <c r="AI1024" i="3" s="1"/>
  <c r="AH1013" i="3"/>
  <c r="AJ1013" i="3" s="1"/>
  <c r="AG1013" i="3"/>
  <c r="AI1013" i="3" s="1"/>
  <c r="AG1011" i="3"/>
  <c r="AI1011" i="3" s="1"/>
  <c r="AH1011" i="3"/>
  <c r="AJ1011" i="3" s="1"/>
  <c r="AG1019" i="3"/>
  <c r="AI1019" i="3" s="1"/>
  <c r="AH1019" i="3"/>
  <c r="AJ1019" i="3" s="1"/>
  <c r="AH1024" i="3"/>
  <c r="AJ1024" i="3" s="1"/>
  <c r="AA1019" i="3"/>
  <c r="AB1019" i="3" s="1"/>
  <c r="AK1022" i="3"/>
  <c r="AA1013" i="3"/>
  <c r="AB1013" i="3" s="1"/>
  <c r="AK1013" i="3"/>
  <c r="AG1017" i="3"/>
  <c r="AI1017" i="3" s="1"/>
  <c r="AH1018" i="3"/>
  <c r="AJ1018" i="3" s="1"/>
  <c r="AA1021" i="3"/>
  <c r="AB1021" i="3" s="1"/>
  <c r="AK1021" i="3"/>
  <c r="D1015" i="3"/>
  <c r="AA1020" i="3"/>
  <c r="AB1020" i="3" s="1"/>
  <c r="D1014" i="3"/>
  <c r="AA1012" i="3"/>
  <c r="AB1012" i="3" s="1"/>
  <c r="AH1017" i="3"/>
  <c r="AJ1017" i="3" s="1"/>
  <c r="AG1012" i="3"/>
  <c r="AI1012" i="3" s="1"/>
  <c r="AK1016" i="3"/>
  <c r="AG1020" i="3"/>
  <c r="AI1020" i="3" s="1"/>
  <c r="BI391" i="17"/>
  <c r="BW391" i="17" s="1"/>
  <c r="BU391" i="17"/>
  <c r="BU383" i="17"/>
  <c r="BI383" i="17"/>
  <c r="BW383" i="17" s="1"/>
  <c r="BI385" i="17"/>
  <c r="BW385" i="17" s="1"/>
  <c r="BU385" i="17"/>
  <c r="BU387" i="17"/>
  <c r="BI387" i="17"/>
  <c r="BW387" i="17" s="1"/>
  <c r="BV392" i="17"/>
  <c r="BV384" i="17"/>
  <c r="BI389" i="17"/>
  <c r="BW389" i="17" s="1"/>
  <c r="BU389" i="17"/>
  <c r="BV394" i="17"/>
  <c r="BI393" i="17"/>
  <c r="BW393" i="17" s="1"/>
  <c r="BU381" i="17"/>
  <c r="AH385" i="17"/>
  <c r="AJ385" i="17" s="1"/>
  <c r="AA385" i="17"/>
  <c r="AB385" i="17" s="1"/>
  <c r="AG393" i="17"/>
  <c r="AI393" i="17" s="1"/>
  <c r="AH391" i="17"/>
  <c r="AJ391" i="17" s="1"/>
  <c r="AG391" i="17"/>
  <c r="AI391" i="17" s="1"/>
  <c r="AH383" i="17"/>
  <c r="AJ383" i="17" s="1"/>
  <c r="AA383" i="17"/>
  <c r="AB383" i="17" s="1"/>
  <c r="AG383" i="17"/>
  <c r="AI383" i="17" s="1"/>
  <c r="AA387" i="17"/>
  <c r="AB387" i="17" s="1"/>
  <c r="AG387" i="17"/>
  <c r="AI387" i="17" s="1"/>
  <c r="AH387" i="17"/>
  <c r="AJ387" i="17" s="1"/>
  <c r="AA390" i="17"/>
  <c r="AB390" i="17" s="1"/>
  <c r="AK381" i="17"/>
  <c r="AK385" i="17"/>
  <c r="AK389" i="17"/>
  <c r="AK393" i="17"/>
  <c r="AA384" i="17"/>
  <c r="AB384" i="17" s="1"/>
  <c r="AA388" i="17"/>
  <c r="AB388" i="17" s="1"/>
  <c r="AH382" i="17"/>
  <c r="AJ382" i="17" s="1"/>
  <c r="AL384" i="17"/>
  <c r="AH386" i="17"/>
  <c r="AJ386" i="17" s="1"/>
  <c r="AL388" i="17"/>
  <c r="AH390" i="17"/>
  <c r="AJ390" i="17" s="1"/>
  <c r="AL392" i="17"/>
  <c r="AH394" i="17"/>
  <c r="AJ394" i="17" s="1"/>
  <c r="AK392" i="17"/>
  <c r="AK387" i="17"/>
  <c r="AA391" i="17"/>
  <c r="AB391" i="17" s="1"/>
  <c r="AK391" i="17"/>
  <c r="AH999" i="3"/>
  <c r="AJ999" i="3" s="1"/>
  <c r="AA999" i="3"/>
  <c r="AB999" i="3" s="1"/>
  <c r="AG1003" i="3"/>
  <c r="AI1003" i="3" s="1"/>
  <c r="AG995" i="3"/>
  <c r="AI995" i="3" s="1"/>
  <c r="AH1003" i="3"/>
  <c r="AJ1003" i="3" s="1"/>
  <c r="AH1005" i="3"/>
  <c r="AJ1005" i="3" s="1"/>
  <c r="AG1005" i="3"/>
  <c r="AI1005" i="3" s="1"/>
  <c r="AG999" i="3"/>
  <c r="AI999" i="3" s="1"/>
  <c r="AA1005" i="3"/>
  <c r="AB1005" i="3" s="1"/>
  <c r="AH1001" i="3"/>
  <c r="AJ1001" i="3" s="1"/>
  <c r="AG1001" i="3"/>
  <c r="AI1001" i="3" s="1"/>
  <c r="AA1008" i="3"/>
  <c r="AB1008" i="3" s="1"/>
  <c r="AH995" i="3"/>
  <c r="AJ995" i="3" s="1"/>
  <c r="AA995" i="3"/>
  <c r="AB995" i="3" s="1"/>
  <c r="AA997" i="3"/>
  <c r="AB997" i="3" s="1"/>
  <c r="AH997" i="3"/>
  <c r="AJ997" i="3" s="1"/>
  <c r="AG997" i="3"/>
  <c r="AI997" i="3" s="1"/>
  <c r="AK1002" i="3"/>
  <c r="AK995" i="3"/>
  <c r="AK999" i="3"/>
  <c r="AK1003" i="3"/>
  <c r="AK1007" i="3"/>
  <c r="AH996" i="3"/>
  <c r="AJ996" i="3" s="1"/>
  <c r="AL998" i="3"/>
  <c r="AH1000" i="3"/>
  <c r="AJ1000" i="3" s="1"/>
  <c r="AL1002" i="3"/>
  <c r="AH1004" i="3"/>
  <c r="AJ1004" i="3" s="1"/>
  <c r="AL1006" i="3"/>
  <c r="AH1008" i="3"/>
  <c r="AJ1008" i="3" s="1"/>
  <c r="AK998" i="3"/>
  <c r="AA1001" i="3"/>
  <c r="AB1001" i="3" s="1"/>
  <c r="AK1001" i="3"/>
  <c r="AA1006" i="3"/>
  <c r="AB1006" i="3" s="1"/>
  <c r="BU369" i="17"/>
  <c r="BI369" i="17"/>
  <c r="BW369" i="17" s="1"/>
  <c r="BI377" i="17"/>
  <c r="BW377" i="17" s="1"/>
  <c r="BU377" i="17"/>
  <c r="BU371" i="17"/>
  <c r="BI371" i="17"/>
  <c r="BW371" i="17" s="1"/>
  <c r="BI379" i="17"/>
  <c r="BW379" i="17" s="1"/>
  <c r="BU379" i="17"/>
  <c r="BV370" i="17"/>
  <c r="BV378" i="17"/>
  <c r="BU367" i="17"/>
  <c r="BI367" i="17"/>
  <c r="BW367" i="17" s="1"/>
  <c r="BU375" i="17"/>
  <c r="BI375" i="17"/>
  <c r="BW375" i="17" s="1"/>
  <c r="BI373" i="17"/>
  <c r="BW373" i="17" s="1"/>
  <c r="BU373" i="17"/>
  <c r="BV380" i="17"/>
  <c r="AA377" i="17"/>
  <c r="AB377" i="17" s="1"/>
  <c r="AH377" i="17"/>
  <c r="AJ377" i="17" s="1"/>
  <c r="AG377" i="17"/>
  <c r="AI377" i="17" s="1"/>
  <c r="AH369" i="17"/>
  <c r="AJ369" i="17" s="1"/>
  <c r="AG369" i="17"/>
  <c r="AI369" i="17" s="1"/>
  <c r="AA369" i="17"/>
  <c r="AB369" i="17" s="1"/>
  <c r="AH373" i="17"/>
  <c r="AJ373" i="17" s="1"/>
  <c r="AG373" i="17"/>
  <c r="AI373" i="17" s="1"/>
  <c r="AG368" i="17"/>
  <c r="AI368" i="17" s="1"/>
  <c r="AG372" i="17"/>
  <c r="AI372" i="17" s="1"/>
  <c r="AA374" i="17"/>
  <c r="AB374" i="17" s="1"/>
  <c r="AG376" i="17"/>
  <c r="AI376" i="17" s="1"/>
  <c r="AG380" i="17"/>
  <c r="AI380" i="17" s="1"/>
  <c r="AH368" i="17"/>
  <c r="AJ368" i="17" s="1"/>
  <c r="AH372" i="17"/>
  <c r="AJ372" i="17" s="1"/>
  <c r="AH376" i="17"/>
  <c r="AJ376" i="17" s="1"/>
  <c r="AH380" i="17"/>
  <c r="AJ380" i="17" s="1"/>
  <c r="AA370" i="17"/>
  <c r="AB370" i="17" s="1"/>
  <c r="AK378" i="17"/>
  <c r="AG370" i="17"/>
  <c r="AI370" i="17" s="1"/>
  <c r="AG374" i="17"/>
  <c r="AI374" i="17" s="1"/>
  <c r="AG378" i="17"/>
  <c r="AI378" i="17" s="1"/>
  <c r="AA985" i="3"/>
  <c r="AB985" i="3" s="1"/>
  <c r="AH979" i="3"/>
  <c r="AJ979" i="3" s="1"/>
  <c r="AG979" i="3"/>
  <c r="AI979" i="3" s="1"/>
  <c r="AA979" i="3"/>
  <c r="AB979" i="3" s="1"/>
  <c r="AA989" i="3"/>
  <c r="AB989" i="3" s="1"/>
  <c r="AH983" i="3"/>
  <c r="AJ983" i="3" s="1"/>
  <c r="AG983" i="3"/>
  <c r="AI983" i="3" s="1"/>
  <c r="AA983" i="3"/>
  <c r="AB983" i="3" s="1"/>
  <c r="AH987" i="3"/>
  <c r="AJ987" i="3" s="1"/>
  <c r="AG987" i="3"/>
  <c r="AI987" i="3" s="1"/>
  <c r="AA987" i="3"/>
  <c r="AB987" i="3" s="1"/>
  <c r="AH991" i="3"/>
  <c r="AJ991" i="3" s="1"/>
  <c r="AA991" i="3"/>
  <c r="AB991" i="3" s="1"/>
  <c r="AA981" i="3"/>
  <c r="AB981" i="3" s="1"/>
  <c r="AH981" i="3"/>
  <c r="AJ981" i="3" s="1"/>
  <c r="AG992" i="3"/>
  <c r="AI992" i="3" s="1"/>
  <c r="AG991" i="3"/>
  <c r="AI991" i="3" s="1"/>
  <c r="AG981" i="3"/>
  <c r="AI981" i="3" s="1"/>
  <c r="AG985" i="3"/>
  <c r="AI985" i="3" s="1"/>
  <c r="AG989" i="3"/>
  <c r="AI989" i="3" s="1"/>
  <c r="AH980" i="3"/>
  <c r="AJ980" i="3" s="1"/>
  <c r="AL982" i="3"/>
  <c r="AH984" i="3"/>
  <c r="AJ984" i="3" s="1"/>
  <c r="AL986" i="3"/>
  <c r="AH988" i="3"/>
  <c r="AJ988" i="3" s="1"/>
  <c r="AL990" i="3"/>
  <c r="AH992" i="3"/>
  <c r="AJ992" i="3" s="1"/>
  <c r="AA980" i="3"/>
  <c r="AB980" i="3" s="1"/>
  <c r="AA984" i="3"/>
  <c r="AB984" i="3" s="1"/>
  <c r="AA988" i="3"/>
  <c r="AB988" i="3" s="1"/>
  <c r="AA992" i="3"/>
  <c r="AB992" i="3" s="1"/>
  <c r="BI355" i="17"/>
  <c r="BW355" i="17" s="1"/>
  <c r="BU355" i="17"/>
  <c r="BU353" i="17"/>
  <c r="BI353" i="17"/>
  <c r="BW353" i="17" s="1"/>
  <c r="BU357" i="17"/>
  <c r="BI357" i="17"/>
  <c r="BW357" i="17" s="1"/>
  <c r="BI359" i="17"/>
  <c r="BW359" i="17" s="1"/>
  <c r="BU359" i="17"/>
  <c r="BU361" i="17"/>
  <c r="BI361" i="17"/>
  <c r="BW361" i="17" s="1"/>
  <c r="BI363" i="17"/>
  <c r="BW363" i="17" s="1"/>
  <c r="BU363" i="17"/>
  <c r="BU365" i="17"/>
  <c r="BI365" i="17"/>
  <c r="BW365" i="17" s="1"/>
  <c r="BV358" i="17"/>
  <c r="BV360" i="17"/>
  <c r="BV362" i="17"/>
  <c r="BV364" i="17"/>
  <c r="AH355" i="17"/>
  <c r="AJ355" i="17" s="1"/>
  <c r="AG355" i="17"/>
  <c r="AI355" i="17" s="1"/>
  <c r="AH359" i="17"/>
  <c r="AJ359" i="17" s="1"/>
  <c r="AG359" i="17"/>
  <c r="AI359" i="17" s="1"/>
  <c r="AH363" i="17"/>
  <c r="AJ363" i="17" s="1"/>
  <c r="AG363" i="17"/>
  <c r="AI363" i="17" s="1"/>
  <c r="AA366" i="17"/>
  <c r="AB366" i="17" s="1"/>
  <c r="AG354" i="17"/>
  <c r="AI354" i="17" s="1"/>
  <c r="AA356" i="17"/>
  <c r="AB356" i="17" s="1"/>
  <c r="AK356" i="17"/>
  <c r="AG358" i="17"/>
  <c r="AI358" i="17" s="1"/>
  <c r="AA360" i="17"/>
  <c r="AB360" i="17" s="1"/>
  <c r="AK360" i="17"/>
  <c r="AG362" i="17"/>
  <c r="AI362" i="17" s="1"/>
  <c r="AA364" i="17"/>
  <c r="AB364" i="17" s="1"/>
  <c r="AK364" i="17"/>
  <c r="AG366" i="17"/>
  <c r="AI366" i="17" s="1"/>
  <c r="AH354" i="17"/>
  <c r="AJ354" i="17" s="1"/>
  <c r="AH358" i="17"/>
  <c r="AJ358" i="17" s="1"/>
  <c r="AH362" i="17"/>
  <c r="AJ362" i="17" s="1"/>
  <c r="AH366" i="17"/>
  <c r="AJ366" i="17" s="1"/>
  <c r="AA355" i="17"/>
  <c r="AB355" i="17" s="1"/>
  <c r="AA359" i="17"/>
  <c r="AB359" i="17" s="1"/>
  <c r="AA363" i="17"/>
  <c r="AB363" i="17" s="1"/>
  <c r="AK363" i="17"/>
  <c r="AH969" i="3"/>
  <c r="AJ969" i="3" s="1"/>
  <c r="AG969" i="3"/>
  <c r="AI969" i="3" s="1"/>
  <c r="AH975" i="3"/>
  <c r="AJ975" i="3" s="1"/>
  <c r="AG973" i="3"/>
  <c r="AI973" i="3" s="1"/>
  <c r="AH973" i="3"/>
  <c r="AJ973" i="3" s="1"/>
  <c r="AA965" i="3"/>
  <c r="AB965" i="3" s="1"/>
  <c r="AH963" i="3"/>
  <c r="AJ963" i="3" s="1"/>
  <c r="AA963" i="3"/>
  <c r="AB963" i="3" s="1"/>
  <c r="AA964" i="3"/>
  <c r="AB964" i="3" s="1"/>
  <c r="AH967" i="3"/>
  <c r="AJ967" i="3" s="1"/>
  <c r="AA967" i="3"/>
  <c r="AB967" i="3" s="1"/>
  <c r="AA968" i="3"/>
  <c r="AB968" i="3" s="1"/>
  <c r="AH971" i="3"/>
  <c r="AJ971" i="3" s="1"/>
  <c r="AA971" i="3"/>
  <c r="AB971" i="3" s="1"/>
  <c r="AA972" i="3"/>
  <c r="AB972" i="3" s="1"/>
  <c r="AA976" i="3"/>
  <c r="AB976" i="3" s="1"/>
  <c r="AG965" i="3"/>
  <c r="AI965" i="3" s="1"/>
  <c r="AH965" i="3"/>
  <c r="AJ965" i="3" s="1"/>
  <c r="AG964" i="3"/>
  <c r="AI964" i="3" s="1"/>
  <c r="AA966" i="3"/>
  <c r="AB966" i="3" s="1"/>
  <c r="AG968" i="3"/>
  <c r="AI968" i="3" s="1"/>
  <c r="AK970" i="3"/>
  <c r="AG972" i="3"/>
  <c r="AI972" i="3" s="1"/>
  <c r="AG976" i="3"/>
  <c r="AI976" i="3" s="1"/>
  <c r="AH964" i="3"/>
  <c r="AJ964" i="3" s="1"/>
  <c r="AL966" i="3"/>
  <c r="AH968" i="3"/>
  <c r="AJ968" i="3" s="1"/>
  <c r="AL970" i="3"/>
  <c r="AH972" i="3"/>
  <c r="AJ972" i="3" s="1"/>
  <c r="AL974" i="3"/>
  <c r="AH976" i="3"/>
  <c r="AJ976" i="3" s="1"/>
  <c r="AA969" i="3"/>
  <c r="AB969" i="3" s="1"/>
  <c r="AA973" i="3"/>
  <c r="AB973" i="3" s="1"/>
  <c r="AK974" i="3"/>
  <c r="BU347" i="17"/>
  <c r="BI347" i="17"/>
  <c r="BW347" i="17" s="1"/>
  <c r="BI349" i="17"/>
  <c r="BW349" i="17" s="1"/>
  <c r="BU349" i="17"/>
  <c r="BV344" i="17"/>
  <c r="BV346" i="17"/>
  <c r="BI351" i="17"/>
  <c r="BW351" i="17" s="1"/>
  <c r="BU351" i="17"/>
  <c r="BU339" i="17"/>
  <c r="BI339" i="17"/>
  <c r="BW339" i="17" s="1"/>
  <c r="BV348" i="17"/>
  <c r="BV350" i="17"/>
  <c r="BI345" i="17"/>
  <c r="BW345" i="17" s="1"/>
  <c r="BU345" i="17"/>
  <c r="BI341" i="17"/>
  <c r="BW341" i="17" s="1"/>
  <c r="BU341" i="17"/>
  <c r="BU343" i="17"/>
  <c r="BI343" i="17"/>
  <c r="BW343" i="17" s="1"/>
  <c r="AH341" i="17"/>
  <c r="AJ341" i="17" s="1"/>
  <c r="AH348" i="17"/>
  <c r="AJ348" i="17" s="1"/>
  <c r="AG348" i="17"/>
  <c r="AI348" i="17" s="1"/>
  <c r="AH340" i="17"/>
  <c r="AJ340" i="17" s="1"/>
  <c r="AG340" i="17"/>
  <c r="AI340" i="17" s="1"/>
  <c r="AA342" i="17"/>
  <c r="AB342" i="17" s="1"/>
  <c r="AA352" i="17"/>
  <c r="AB352" i="17" s="1"/>
  <c r="AG352" i="17"/>
  <c r="AI352" i="17" s="1"/>
  <c r="AA344" i="17"/>
  <c r="AB344" i="17" s="1"/>
  <c r="AG344" i="17"/>
  <c r="AI344" i="17" s="1"/>
  <c r="AH347" i="17"/>
  <c r="AJ347" i="17" s="1"/>
  <c r="AG347" i="17"/>
  <c r="AI347" i="17" s="1"/>
  <c r="AH339" i="17"/>
  <c r="AJ339" i="17" s="1"/>
  <c r="AG339" i="17"/>
  <c r="AI339" i="17" s="1"/>
  <c r="AH351" i="17"/>
  <c r="AJ351" i="17" s="1"/>
  <c r="AA351" i="17"/>
  <c r="AB351" i="17" s="1"/>
  <c r="AH343" i="17"/>
  <c r="AJ343" i="17" s="1"/>
  <c r="AA343" i="17"/>
  <c r="AB343" i="17" s="1"/>
  <c r="AA340" i="17"/>
  <c r="AB340" i="17" s="1"/>
  <c r="AL341" i="17"/>
  <c r="AG342" i="17"/>
  <c r="AI342" i="17" s="1"/>
  <c r="AH345" i="17"/>
  <c r="AJ345" i="17" s="1"/>
  <c r="AK346" i="17"/>
  <c r="AL349" i="17"/>
  <c r="AG350" i="17"/>
  <c r="AI350" i="17" s="1"/>
  <c r="AG341" i="17"/>
  <c r="AI341" i="17" s="1"/>
  <c r="AH344" i="17"/>
  <c r="AJ344" i="17" s="1"/>
  <c r="AG349" i="17"/>
  <c r="AI349" i="17" s="1"/>
  <c r="AH352" i="17"/>
  <c r="AJ352" i="17" s="1"/>
  <c r="AK348" i="17"/>
  <c r="AH950" i="3"/>
  <c r="AJ950" i="3" s="1"/>
  <c r="AG950" i="3"/>
  <c r="AI950" i="3" s="1"/>
  <c r="AH958" i="3"/>
  <c r="AJ958" i="3" s="1"/>
  <c r="AG958" i="3"/>
  <c r="AI958" i="3" s="1"/>
  <c r="AA950" i="3"/>
  <c r="AB950" i="3" s="1"/>
  <c r="AA947" i="3"/>
  <c r="AB947" i="3" s="1"/>
  <c r="AA957" i="3"/>
  <c r="AB957" i="3" s="1"/>
  <c r="AL948" i="3"/>
  <c r="AH952" i="3"/>
  <c r="AJ952" i="3" s="1"/>
  <c r="AA953" i="3"/>
  <c r="AB953" i="3" s="1"/>
  <c r="AK953" i="3"/>
  <c r="AL956" i="3"/>
  <c r="AG957" i="3"/>
  <c r="AI957" i="3" s="1"/>
  <c r="AH960" i="3"/>
  <c r="AJ960" i="3" s="1"/>
  <c r="AA948" i="3"/>
  <c r="AB948" i="3" s="1"/>
  <c r="AG952" i="3"/>
  <c r="AI952" i="3" s="1"/>
  <c r="AH955" i="3"/>
  <c r="AJ955" i="3" s="1"/>
  <c r="AA956" i="3"/>
  <c r="AB956" i="3" s="1"/>
  <c r="AA958" i="3"/>
  <c r="AB958" i="3" s="1"/>
  <c r="AK958" i="3"/>
  <c r="AA955" i="3"/>
  <c r="AB955" i="3" s="1"/>
  <c r="AH947" i="3"/>
  <c r="AJ947" i="3" s="1"/>
  <c r="AG960" i="3"/>
  <c r="AI960" i="3" s="1"/>
  <c r="AK950" i="3"/>
  <c r="AG949" i="3"/>
  <c r="AI949" i="3" s="1"/>
  <c r="BI335" i="17"/>
  <c r="BW335" i="17" s="1"/>
  <c r="BU335" i="17"/>
  <c r="BI331" i="17"/>
  <c r="BW331" i="17" s="1"/>
  <c r="BU331" i="17"/>
  <c r="BV334" i="17"/>
  <c r="BV328" i="17"/>
  <c r="BI327" i="17"/>
  <c r="BW327" i="17" s="1"/>
  <c r="BU327" i="17"/>
  <c r="BV330" i="17"/>
  <c r="BV336" i="17"/>
  <c r="BH325" i="17"/>
  <c r="BH329" i="17"/>
  <c r="BH333" i="17"/>
  <c r="BH337" i="17"/>
  <c r="AA333" i="17"/>
  <c r="AB333" i="17" s="1"/>
  <c r="AH333" i="17"/>
  <c r="AJ333" i="17" s="1"/>
  <c r="AG333" i="17"/>
  <c r="AI333" i="17" s="1"/>
  <c r="AA332" i="17"/>
  <c r="AB332" i="17" s="1"/>
  <c r="AG332" i="17"/>
  <c r="AI332" i="17" s="1"/>
  <c r="AH334" i="17"/>
  <c r="AJ334" i="17" s="1"/>
  <c r="AG334" i="17"/>
  <c r="AI334" i="17" s="1"/>
  <c r="AH327" i="17"/>
  <c r="AJ327" i="17" s="1"/>
  <c r="AH331" i="17"/>
  <c r="AJ331" i="17" s="1"/>
  <c r="AK332" i="17"/>
  <c r="AL335" i="17"/>
  <c r="AG336" i="17"/>
  <c r="AI336" i="17" s="1"/>
  <c r="AA334" i="17"/>
  <c r="AB334" i="17" s="1"/>
  <c r="AH326" i="17"/>
  <c r="AJ326" i="17" s="1"/>
  <c r="AH328" i="17"/>
  <c r="AJ328" i="17" s="1"/>
  <c r="AH330" i="17"/>
  <c r="AJ330" i="17" s="1"/>
  <c r="AG335" i="17"/>
  <c r="AI335" i="17" s="1"/>
  <c r="AH338" i="17"/>
  <c r="AJ338" i="17" s="1"/>
  <c r="AG325" i="17"/>
  <c r="AI325" i="17" s="1"/>
  <c r="AG329" i="17"/>
  <c r="AI329" i="17" s="1"/>
  <c r="AG337" i="17"/>
  <c r="AI337" i="17" s="1"/>
  <c r="AA326" i="17"/>
  <c r="AB326" i="17" s="1"/>
  <c r="AA330" i="17"/>
  <c r="AB330" i="17" s="1"/>
  <c r="AA338" i="17"/>
  <c r="AB338" i="17" s="1"/>
  <c r="AH937" i="3"/>
  <c r="AJ937" i="3" s="1"/>
  <c r="AA937" i="3"/>
  <c r="AB937" i="3" s="1"/>
  <c r="AA935" i="3"/>
  <c r="AB935" i="3" s="1"/>
  <c r="AA941" i="3"/>
  <c r="AB941" i="3" s="1"/>
  <c r="AG935" i="3"/>
  <c r="AI935" i="3" s="1"/>
  <c r="AG937" i="3"/>
  <c r="AI937" i="3" s="1"/>
  <c r="AG943" i="3"/>
  <c r="AI943" i="3" s="1"/>
  <c r="AG942" i="3"/>
  <c r="AI942" i="3" s="1"/>
  <c r="AH942" i="3"/>
  <c r="AJ942" i="3" s="1"/>
  <c r="AG933" i="3"/>
  <c r="AI933" i="3" s="1"/>
  <c r="AA933" i="3"/>
  <c r="AB933" i="3" s="1"/>
  <c r="AH933" i="3"/>
  <c r="AJ933" i="3" s="1"/>
  <c r="AA931" i="3"/>
  <c r="AB931" i="3" s="1"/>
  <c r="AK935" i="3"/>
  <c r="AG932" i="3"/>
  <c r="AI932" i="3" s="1"/>
  <c r="AG936" i="3"/>
  <c r="AI936" i="3" s="1"/>
  <c r="AH939" i="3"/>
  <c r="AJ939" i="3" s="1"/>
  <c r="AA940" i="3"/>
  <c r="AB940" i="3" s="1"/>
  <c r="AG944" i="3"/>
  <c r="AI944" i="3" s="1"/>
  <c r="AH932" i="3"/>
  <c r="AJ932" i="3" s="1"/>
  <c r="AH936" i="3"/>
  <c r="AJ936" i="3" s="1"/>
  <c r="AG941" i="3"/>
  <c r="AI941" i="3" s="1"/>
  <c r="AH944" i="3"/>
  <c r="AJ944" i="3" s="1"/>
  <c r="AA942" i="3"/>
  <c r="AB942" i="3" s="1"/>
  <c r="AK931" i="3"/>
  <c r="AK943" i="3"/>
  <c r="BU311" i="17"/>
  <c r="BI311" i="17"/>
  <c r="BW311" i="17" s="1"/>
  <c r="BI317" i="17"/>
  <c r="BW317" i="17" s="1"/>
  <c r="BU317" i="17"/>
  <c r="BU319" i="17"/>
  <c r="BI319" i="17"/>
  <c r="BW319" i="17" s="1"/>
  <c r="BI321" i="17"/>
  <c r="BW321" i="17" s="1"/>
  <c r="BU321" i="17"/>
  <c r="BU323" i="17"/>
  <c r="BI323" i="17"/>
  <c r="BW323" i="17" s="1"/>
  <c r="BV312" i="17"/>
  <c r="BV314" i="17"/>
  <c r="BV316" i="17"/>
  <c r="BV318" i="17"/>
  <c r="BI313" i="17"/>
  <c r="BW313" i="17" s="1"/>
  <c r="BU313" i="17"/>
  <c r="BU315" i="17"/>
  <c r="BI315" i="17"/>
  <c r="BW315" i="17" s="1"/>
  <c r="AA316" i="17"/>
  <c r="AB316" i="17" s="1"/>
  <c r="AA323" i="17"/>
  <c r="AB323" i="17" s="1"/>
  <c r="AG323" i="17"/>
  <c r="AI323" i="17" s="1"/>
  <c r="AA311" i="17"/>
  <c r="AB311" i="17" s="1"/>
  <c r="AH318" i="17"/>
  <c r="AJ318" i="17" s="1"/>
  <c r="AH323" i="17"/>
  <c r="AJ323" i="17" s="1"/>
  <c r="AA314" i="17"/>
  <c r="AB314" i="17" s="1"/>
  <c r="AA313" i="17"/>
  <c r="AB313" i="17" s="1"/>
  <c r="AH322" i="17"/>
  <c r="AJ322" i="17" s="1"/>
  <c r="AG322" i="17"/>
  <c r="AI322" i="17" s="1"/>
  <c r="AG314" i="17"/>
  <c r="AI314" i="17" s="1"/>
  <c r="AH314" i="17"/>
  <c r="AJ314" i="17" s="1"/>
  <c r="AH313" i="17"/>
  <c r="AJ313" i="17" s="1"/>
  <c r="AG315" i="17"/>
  <c r="AI315" i="17" s="1"/>
  <c r="AG317" i="17"/>
  <c r="AI317" i="17" s="1"/>
  <c r="AG318" i="17"/>
  <c r="AI318" i="17" s="1"/>
  <c r="AH311" i="17"/>
  <c r="AJ311" i="17" s="1"/>
  <c r="AK312" i="17"/>
  <c r="AL315" i="17"/>
  <c r="AG316" i="17"/>
  <c r="AI316" i="17" s="1"/>
  <c r="AH319" i="17"/>
  <c r="AJ319" i="17" s="1"/>
  <c r="AK320" i="17"/>
  <c r="AL323" i="17"/>
  <c r="AG324" i="17"/>
  <c r="AI324" i="17" s="1"/>
  <c r="AK323" i="17"/>
  <c r="AL312" i="17"/>
  <c r="AG313" i="17"/>
  <c r="AI313" i="17" s="1"/>
  <c r="AH316" i="17"/>
  <c r="AJ316" i="17" s="1"/>
  <c r="AK317" i="17"/>
  <c r="AL320" i="17"/>
  <c r="AG321" i="17"/>
  <c r="AI321" i="17" s="1"/>
  <c r="AH324" i="17"/>
  <c r="AJ324" i="17" s="1"/>
  <c r="AA322" i="17"/>
  <c r="AB322" i="17" s="1"/>
  <c r="AA315" i="17"/>
  <c r="AB315" i="17" s="1"/>
  <c r="AA319" i="17"/>
  <c r="AB319" i="17" s="1"/>
  <c r="AA925" i="3"/>
  <c r="AB925" i="3" s="1"/>
  <c r="AG915" i="3"/>
  <c r="AI915" i="3" s="1"/>
  <c r="AH915" i="3"/>
  <c r="AJ915" i="3" s="1"/>
  <c r="AA920" i="3"/>
  <c r="AB920" i="3" s="1"/>
  <c r="AG927" i="3"/>
  <c r="AI927" i="3" s="1"/>
  <c r="AG919" i="3"/>
  <c r="AI919" i="3" s="1"/>
  <c r="AH922" i="3"/>
  <c r="AJ922" i="3" s="1"/>
  <c r="AA917" i="3"/>
  <c r="AB917" i="3" s="1"/>
  <c r="AH917" i="3"/>
  <c r="AJ917" i="3" s="1"/>
  <c r="AH919" i="3"/>
  <c r="AJ919" i="3" s="1"/>
  <c r="AG926" i="3"/>
  <c r="AI926" i="3" s="1"/>
  <c r="AH926" i="3"/>
  <c r="AJ926" i="3" s="1"/>
  <c r="AH918" i="3"/>
  <c r="AJ918" i="3" s="1"/>
  <c r="AG918" i="3"/>
  <c r="AI918" i="3" s="1"/>
  <c r="AH923" i="3"/>
  <c r="AJ923" i="3" s="1"/>
  <c r="AG923" i="3"/>
  <c r="AI923" i="3" s="1"/>
  <c r="AA928" i="3"/>
  <c r="AB928" i="3" s="1"/>
  <c r="AK924" i="3"/>
  <c r="AL917" i="3"/>
  <c r="AK922" i="3"/>
  <c r="AL925" i="3"/>
  <c r="AL916" i="3"/>
  <c r="AG917" i="3"/>
  <c r="AI917" i="3" s="1"/>
  <c r="AH920" i="3"/>
  <c r="AJ920" i="3" s="1"/>
  <c r="AA921" i="3"/>
  <c r="AB921" i="3" s="1"/>
  <c r="AK921" i="3"/>
  <c r="AL924" i="3"/>
  <c r="AG925" i="3"/>
  <c r="AI925" i="3" s="1"/>
  <c r="AH928" i="3"/>
  <c r="AJ928" i="3" s="1"/>
  <c r="AA916" i="3"/>
  <c r="AB916" i="3" s="1"/>
  <c r="AA918" i="3"/>
  <c r="AB918" i="3" s="1"/>
  <c r="AK918" i="3"/>
  <c r="AA926" i="3"/>
  <c r="AB926" i="3" s="1"/>
  <c r="AK926" i="3"/>
  <c r="AA915" i="3"/>
  <c r="AB915" i="3" s="1"/>
  <c r="AA923" i="3"/>
  <c r="AB923" i="3" s="1"/>
  <c r="BH297" i="17"/>
  <c r="BU297" i="17" s="1"/>
  <c r="BI297" i="17"/>
  <c r="BW297" i="17" s="1"/>
  <c r="BI303" i="17"/>
  <c r="BW303" i="17" s="1"/>
  <c r="BU303" i="17"/>
  <c r="BI307" i="17"/>
  <c r="BW307" i="17" s="1"/>
  <c r="BU307" i="17"/>
  <c r="BU309" i="17"/>
  <c r="BI309" i="17"/>
  <c r="BW309" i="17" s="1"/>
  <c r="BI299" i="17"/>
  <c r="BW299" i="17" s="1"/>
  <c r="BU299" i="17"/>
  <c r="BU301" i="17"/>
  <c r="BI301" i="17"/>
  <c r="BW301" i="17" s="1"/>
  <c r="BU305" i="17"/>
  <c r="BI305" i="17"/>
  <c r="BW305" i="17" s="1"/>
  <c r="BV302" i="17"/>
  <c r="BV304" i="17"/>
  <c r="AH301" i="17"/>
  <c r="AJ301" i="17" s="1"/>
  <c r="AG301" i="17"/>
  <c r="AI301" i="17" s="1"/>
  <c r="AA301" i="17"/>
  <c r="AB301" i="17" s="1"/>
  <c r="AA308" i="17"/>
  <c r="AB308" i="17" s="1"/>
  <c r="AH304" i="17"/>
  <c r="AJ304" i="17" s="1"/>
  <c r="AG304" i="17"/>
  <c r="AI304" i="17" s="1"/>
  <c r="AA304" i="17"/>
  <c r="AB304" i="17" s="1"/>
  <c r="AG310" i="17"/>
  <c r="AI310" i="17" s="1"/>
  <c r="AH309" i="17"/>
  <c r="AJ309" i="17" s="1"/>
  <c r="AG309" i="17"/>
  <c r="AI309" i="17" s="1"/>
  <c r="AA309" i="17"/>
  <c r="AB309" i="17" s="1"/>
  <c r="AL299" i="17"/>
  <c r="AG300" i="17"/>
  <c r="AI300" i="17" s="1"/>
  <c r="AH303" i="17"/>
  <c r="AJ303" i="17" s="1"/>
  <c r="AL307" i="17"/>
  <c r="AG308" i="17"/>
  <c r="AI308" i="17" s="1"/>
  <c r="AL298" i="17"/>
  <c r="AG299" i="17"/>
  <c r="AI299" i="17" s="1"/>
  <c r="AH302" i="17"/>
  <c r="AJ302" i="17" s="1"/>
  <c r="AK303" i="17"/>
  <c r="AL306" i="17"/>
  <c r="AG307" i="17"/>
  <c r="AI307" i="17" s="1"/>
  <c r="AH310" i="17"/>
  <c r="AJ310" i="17" s="1"/>
  <c r="AA302" i="17"/>
  <c r="AB302" i="17" s="1"/>
  <c r="AA310" i="17"/>
  <c r="AB310" i="17" s="1"/>
  <c r="AH906" i="3"/>
  <c r="AJ906" i="3" s="1"/>
  <c r="AG906" i="3"/>
  <c r="AI906" i="3" s="1"/>
  <c r="AA906" i="3"/>
  <c r="AB906" i="3" s="1"/>
  <c r="AG904" i="3"/>
  <c r="AI904" i="3" s="1"/>
  <c r="AH903" i="3"/>
  <c r="AJ903" i="3" s="1"/>
  <c r="AG903" i="3"/>
  <c r="AI903" i="3" s="1"/>
  <c r="AA903" i="3"/>
  <c r="AB903" i="3" s="1"/>
  <c r="AA910" i="3"/>
  <c r="AB910" i="3" s="1"/>
  <c r="AG912" i="3"/>
  <c r="AI912" i="3" s="1"/>
  <c r="AH911" i="3"/>
  <c r="AJ911" i="3" s="1"/>
  <c r="AG911" i="3"/>
  <c r="AI911" i="3" s="1"/>
  <c r="AA911" i="3"/>
  <c r="AB911" i="3" s="1"/>
  <c r="AL901" i="3"/>
  <c r="AG902" i="3"/>
  <c r="AI902" i="3" s="1"/>
  <c r="AH905" i="3"/>
  <c r="AJ905" i="3" s="1"/>
  <c r="AL909" i="3"/>
  <c r="AG910" i="3"/>
  <c r="AI910" i="3" s="1"/>
  <c r="AL900" i="3"/>
  <c r="AG901" i="3"/>
  <c r="AI901" i="3" s="1"/>
  <c r="AH904" i="3"/>
  <c r="AJ904" i="3" s="1"/>
  <c r="AK905" i="3"/>
  <c r="AL908" i="3"/>
  <c r="AG909" i="3"/>
  <c r="AI909" i="3" s="1"/>
  <c r="AH912" i="3"/>
  <c r="AJ912" i="3" s="1"/>
  <c r="AA904" i="3"/>
  <c r="AB904" i="3" s="1"/>
  <c r="AA912" i="3"/>
  <c r="AB912" i="3" s="1"/>
  <c r="BI283" i="17"/>
  <c r="BW283" i="17" s="1"/>
  <c r="BU283" i="17"/>
  <c r="BI289" i="17"/>
  <c r="BW289" i="17" s="1"/>
  <c r="BU289" i="17"/>
  <c r="BU295" i="17"/>
  <c r="BI295" i="17"/>
  <c r="BW295" i="17" s="1"/>
  <c r="BU285" i="17"/>
  <c r="BI285" i="17"/>
  <c r="BW285" i="17" s="1"/>
  <c r="BV288" i="17"/>
  <c r="BU291" i="17"/>
  <c r="BI291" i="17"/>
  <c r="BW291" i="17" s="1"/>
  <c r="BV284" i="17"/>
  <c r="BU287" i="17"/>
  <c r="BI287" i="17"/>
  <c r="BW287" i="17" s="1"/>
  <c r="BU293" i="17"/>
  <c r="BI293" i="17"/>
  <c r="BW293" i="17" s="1"/>
  <c r="BV296" i="17"/>
  <c r="AG287" i="17"/>
  <c r="AI287" i="17" s="1"/>
  <c r="AH287" i="17"/>
  <c r="AJ287" i="17" s="1"/>
  <c r="AG295" i="17"/>
  <c r="AI295" i="17" s="1"/>
  <c r="AA288" i="17"/>
  <c r="AB288" i="17" s="1"/>
  <c r="AH295" i="17"/>
  <c r="AJ295" i="17" s="1"/>
  <c r="AA296" i="17"/>
  <c r="AB296" i="17" s="1"/>
  <c r="AA291" i="17"/>
  <c r="AB291" i="17" s="1"/>
  <c r="AG291" i="17"/>
  <c r="AI291" i="17" s="1"/>
  <c r="AA287" i="17"/>
  <c r="AB287" i="17" s="1"/>
  <c r="AK287" i="17"/>
  <c r="AL290" i="17"/>
  <c r="AA295" i="17"/>
  <c r="AB295" i="17" s="1"/>
  <c r="AK295" i="17"/>
  <c r="AG288" i="17"/>
  <c r="AI288" i="17" s="1"/>
  <c r="AG285" i="17"/>
  <c r="AI285" i="17" s="1"/>
  <c r="AH288" i="17"/>
  <c r="AJ288" i="17" s="1"/>
  <c r="AA289" i="17"/>
  <c r="AB289" i="17" s="1"/>
  <c r="AH296" i="17"/>
  <c r="AJ296" i="17" s="1"/>
  <c r="AG296" i="17"/>
  <c r="AI296" i="17" s="1"/>
  <c r="AA294" i="17"/>
  <c r="AB294" i="17" s="1"/>
  <c r="AH291" i="17"/>
  <c r="AJ291" i="17" s="1"/>
  <c r="AL283" i="17"/>
  <c r="AG886" i="3"/>
  <c r="AI886" i="3" s="1"/>
  <c r="AA886" i="3"/>
  <c r="AB886" i="3" s="1"/>
  <c r="AH886" i="3"/>
  <c r="AJ886" i="3" s="1"/>
  <c r="AA889" i="3"/>
  <c r="AB889" i="3" s="1"/>
  <c r="AG889" i="3"/>
  <c r="AI889" i="3" s="1"/>
  <c r="AG894" i="3"/>
  <c r="AI894" i="3" s="1"/>
  <c r="AH894" i="3"/>
  <c r="AJ894" i="3" s="1"/>
  <c r="AA891" i="3"/>
  <c r="AB891" i="3" s="1"/>
  <c r="AG891" i="3"/>
  <c r="AI891" i="3" s="1"/>
  <c r="AA894" i="3"/>
  <c r="AB894" i="3" s="1"/>
  <c r="AA883" i="3"/>
  <c r="AB883" i="3" s="1"/>
  <c r="AG883" i="3"/>
  <c r="AI883" i="3" s="1"/>
  <c r="AH890" i="3"/>
  <c r="AJ890" i="3" s="1"/>
  <c r="AA890" i="3"/>
  <c r="AB890" i="3" s="1"/>
  <c r="AG890" i="3"/>
  <c r="AI890" i="3" s="1"/>
  <c r="AA887" i="3"/>
  <c r="AB887" i="3" s="1"/>
  <c r="AH883" i="3"/>
  <c r="AJ883" i="3" s="1"/>
  <c r="AK884" i="3"/>
  <c r="AL887" i="3"/>
  <c r="AG888" i="3"/>
  <c r="AI888" i="3" s="1"/>
  <c r="AH891" i="3"/>
  <c r="AJ891" i="3" s="1"/>
  <c r="AK892" i="3"/>
  <c r="AL895" i="3"/>
  <c r="AG896" i="3"/>
  <c r="AI896" i="3" s="1"/>
  <c r="AK895" i="3"/>
  <c r="AG885" i="3"/>
  <c r="AI885" i="3" s="1"/>
  <c r="AH888" i="3"/>
  <c r="AJ888" i="3" s="1"/>
  <c r="AK889" i="3"/>
  <c r="AL892" i="3"/>
  <c r="AG893" i="3"/>
  <c r="AI893" i="3" s="1"/>
  <c r="AH896" i="3"/>
  <c r="AJ896" i="3" s="1"/>
  <c r="BI271" i="17"/>
  <c r="BW271" i="17" s="1"/>
  <c r="BU271" i="17"/>
  <c r="BI275" i="17"/>
  <c r="BW275" i="17" s="1"/>
  <c r="BU275" i="17"/>
  <c r="BU277" i="17"/>
  <c r="BI277" i="17"/>
  <c r="BW277" i="17" s="1"/>
  <c r="BU269" i="17"/>
  <c r="BI269" i="17"/>
  <c r="BW269" i="17" s="1"/>
  <c r="BU273" i="17"/>
  <c r="BI273" i="17"/>
  <c r="BW273" i="17" s="1"/>
  <c r="BV270" i="17"/>
  <c r="BV272" i="17"/>
  <c r="BI279" i="17"/>
  <c r="BW279" i="17" s="1"/>
  <c r="BU279" i="17"/>
  <c r="BU281" i="17"/>
  <c r="BI281" i="17"/>
  <c r="BW281" i="17" s="1"/>
  <c r="BV274" i="17"/>
  <c r="BV276" i="17"/>
  <c r="AA270" i="17"/>
  <c r="AB270" i="17" s="1"/>
  <c r="AH279" i="17"/>
  <c r="AJ279" i="17" s="1"/>
  <c r="AH270" i="17"/>
  <c r="AJ270" i="17" s="1"/>
  <c r="AG270" i="17"/>
  <c r="AI270" i="17" s="1"/>
  <c r="AH278" i="17"/>
  <c r="AJ278" i="17" s="1"/>
  <c r="AG278" i="17"/>
  <c r="AI278" i="17" s="1"/>
  <c r="AH269" i="17"/>
  <c r="AJ269" i="17" s="1"/>
  <c r="AG269" i="17"/>
  <c r="AI269" i="17" s="1"/>
  <c r="AA278" i="17"/>
  <c r="AB278" i="17" s="1"/>
  <c r="AA280" i="17"/>
  <c r="AB280" i="17" s="1"/>
  <c r="AH272" i="17"/>
  <c r="AJ272" i="17" s="1"/>
  <c r="AA272" i="17"/>
  <c r="AB272" i="17" s="1"/>
  <c r="AA269" i="17"/>
  <c r="AB269" i="17" s="1"/>
  <c r="AA273" i="17"/>
  <c r="AB273" i="17" s="1"/>
  <c r="AH273" i="17"/>
  <c r="AJ273" i="17" s="1"/>
  <c r="AG273" i="17"/>
  <c r="AI273" i="17" s="1"/>
  <c r="AA282" i="17"/>
  <c r="AB282" i="17" s="1"/>
  <c r="AG282" i="17"/>
  <c r="AI282" i="17" s="1"/>
  <c r="AA271" i="17"/>
  <c r="AB271" i="17" s="1"/>
  <c r="AG277" i="17"/>
  <c r="AI277" i="17" s="1"/>
  <c r="AH277" i="17"/>
  <c r="AJ277" i="17" s="1"/>
  <c r="AH281" i="17"/>
  <c r="AJ281" i="17" s="1"/>
  <c r="AA281" i="17"/>
  <c r="AB281" i="17" s="1"/>
  <c r="AH271" i="17"/>
  <c r="AJ271" i="17" s="1"/>
  <c r="AA279" i="17"/>
  <c r="AB279" i="17" s="1"/>
  <c r="AL271" i="17"/>
  <c r="AG272" i="17"/>
  <c r="AI272" i="17" s="1"/>
  <c r="AH275" i="17"/>
  <c r="AJ275" i="17" s="1"/>
  <c r="AK276" i="17"/>
  <c r="AL279" i="17"/>
  <c r="AG280" i="17"/>
  <c r="AI280" i="17" s="1"/>
  <c r="AK270" i="17"/>
  <c r="AG271" i="17"/>
  <c r="AI271" i="17" s="1"/>
  <c r="AH274" i="17"/>
  <c r="AJ274" i="17" s="1"/>
  <c r="AG279" i="17"/>
  <c r="AI279" i="17" s="1"/>
  <c r="AH282" i="17"/>
  <c r="AJ282" i="17" s="1"/>
  <c r="AK278" i="17"/>
  <c r="AH870" i="3"/>
  <c r="AJ870" i="3" s="1"/>
  <c r="AG870" i="3"/>
  <c r="AI870" i="3" s="1"/>
  <c r="AA877" i="3"/>
  <c r="AB877" i="3" s="1"/>
  <c r="AG874" i="3"/>
  <c r="AI874" i="3" s="1"/>
  <c r="AH877" i="3"/>
  <c r="AJ877" i="3" s="1"/>
  <c r="AG879" i="3"/>
  <c r="AI879" i="3" s="1"/>
  <c r="AA869" i="3"/>
  <c r="AB869" i="3" s="1"/>
  <c r="AH878" i="3"/>
  <c r="AJ878" i="3" s="1"/>
  <c r="AG878" i="3"/>
  <c r="AI878" i="3" s="1"/>
  <c r="AA880" i="3"/>
  <c r="AB880" i="3" s="1"/>
  <c r="AH869" i="3"/>
  <c r="AJ869" i="3" s="1"/>
  <c r="AG871" i="3"/>
  <c r="AI871" i="3" s="1"/>
  <c r="AG873" i="3"/>
  <c r="AI873" i="3" s="1"/>
  <c r="AH867" i="3"/>
  <c r="AJ867" i="3" s="1"/>
  <c r="AG872" i="3"/>
  <c r="AI872" i="3" s="1"/>
  <c r="AA876" i="3"/>
  <c r="AB876" i="3" s="1"/>
  <c r="AG880" i="3"/>
  <c r="AI880" i="3" s="1"/>
  <c r="AL868" i="3"/>
  <c r="AG869" i="3"/>
  <c r="AI869" i="3" s="1"/>
  <c r="AH872" i="3"/>
  <c r="AJ872" i="3" s="1"/>
  <c r="AA873" i="3"/>
  <c r="AB873" i="3" s="1"/>
  <c r="AL876" i="3"/>
  <c r="AG877" i="3"/>
  <c r="AI877" i="3" s="1"/>
  <c r="AH880" i="3"/>
  <c r="AJ880" i="3" s="1"/>
  <c r="AA871" i="3"/>
  <c r="AB871" i="3" s="1"/>
  <c r="AK879" i="3"/>
  <c r="AA868" i="3"/>
  <c r="AB868" i="3" s="1"/>
  <c r="AH875" i="3"/>
  <c r="AJ875" i="3" s="1"/>
  <c r="AL879" i="3"/>
  <c r="AA870" i="3"/>
  <c r="AB870" i="3" s="1"/>
  <c r="AA878" i="3"/>
  <c r="AB878" i="3" s="1"/>
  <c r="AA867" i="3"/>
  <c r="AB867" i="3" s="1"/>
  <c r="AA875" i="3"/>
  <c r="AB875" i="3" s="1"/>
  <c r="AK871" i="3"/>
  <c r="BU261" i="17"/>
  <c r="BI261" i="17"/>
  <c r="BW261" i="17" s="1"/>
  <c r="BU255" i="17"/>
  <c r="BI255" i="17"/>
  <c r="BW255" i="17" s="1"/>
  <c r="BU257" i="17"/>
  <c r="BI257" i="17"/>
  <c r="BW257" i="17" s="1"/>
  <c r="BU265" i="17"/>
  <c r="BI265" i="17"/>
  <c r="BW265" i="17" s="1"/>
  <c r="BU263" i="17"/>
  <c r="BI263" i="17"/>
  <c r="BW263" i="17" s="1"/>
  <c r="BU259" i="17"/>
  <c r="BI259" i="17"/>
  <c r="BW259" i="17" s="1"/>
  <c r="BU267" i="17"/>
  <c r="BI267" i="17"/>
  <c r="BW267" i="17" s="1"/>
  <c r="AA263" i="17"/>
  <c r="AB263" i="17" s="1"/>
  <c r="AH263" i="17"/>
  <c r="AJ263" i="17" s="1"/>
  <c r="AG263" i="17"/>
  <c r="AI263" i="17" s="1"/>
  <c r="AA266" i="17"/>
  <c r="AB266" i="17" s="1"/>
  <c r="AH256" i="17"/>
  <c r="AJ256" i="17" s="1"/>
  <c r="AH264" i="17"/>
  <c r="AJ264" i="17" s="1"/>
  <c r="AG255" i="17"/>
  <c r="AI255" i="17" s="1"/>
  <c r="AA255" i="17"/>
  <c r="AB255" i="17" s="1"/>
  <c r="AH255" i="17"/>
  <c r="AJ255" i="17" s="1"/>
  <c r="AA260" i="17"/>
  <c r="AB260" i="17" s="1"/>
  <c r="AA264" i="17"/>
  <c r="AB264" i="17" s="1"/>
  <c r="AA258" i="17"/>
  <c r="AB258" i="17" s="1"/>
  <c r="AH259" i="17"/>
  <c r="AJ259" i="17" s="1"/>
  <c r="AG259" i="17"/>
  <c r="AI259" i="17" s="1"/>
  <c r="AA259" i="17"/>
  <c r="AB259" i="17" s="1"/>
  <c r="AH267" i="17"/>
  <c r="AJ267" i="17" s="1"/>
  <c r="AG267" i="17"/>
  <c r="AI267" i="17" s="1"/>
  <c r="AA267" i="17"/>
  <c r="AB267" i="17" s="1"/>
  <c r="AA256" i="17"/>
  <c r="AB256" i="17" s="1"/>
  <c r="AG262" i="17"/>
  <c r="AI262" i="17" s="1"/>
  <c r="AK260" i="17"/>
  <c r="AA268" i="17"/>
  <c r="AB268" i="17" s="1"/>
  <c r="AK257" i="17"/>
  <c r="AG261" i="17"/>
  <c r="AI261" i="17" s="1"/>
  <c r="AK265" i="17"/>
  <c r="AL257" i="17"/>
  <c r="AG258" i="17"/>
  <c r="AI258" i="17" s="1"/>
  <c r="AH261" i="17"/>
  <c r="AJ261" i="17" s="1"/>
  <c r="AK262" i="17"/>
  <c r="AL265" i="17"/>
  <c r="AG266" i="17"/>
  <c r="AI266" i="17" s="1"/>
  <c r="AK256" i="17"/>
  <c r="AK264" i="17"/>
  <c r="AL256" i="17"/>
  <c r="AH260" i="17"/>
  <c r="AJ260" i="17" s="1"/>
  <c r="AL264" i="17"/>
  <c r="AH268" i="17"/>
  <c r="AJ268" i="17" s="1"/>
  <c r="AG842" i="3"/>
  <c r="AI842" i="3" s="1"/>
  <c r="AA844" i="3"/>
  <c r="AB844" i="3" s="1"/>
  <c r="AA839" i="3"/>
  <c r="AB839" i="3" s="1"/>
  <c r="AG839" i="3"/>
  <c r="AI839" i="3" s="1"/>
  <c r="AH839" i="3"/>
  <c r="AJ839" i="3" s="1"/>
  <c r="AA836" i="3"/>
  <c r="AB836" i="3" s="1"/>
  <c r="AH835" i="3"/>
  <c r="AJ835" i="3" s="1"/>
  <c r="AG835" i="3"/>
  <c r="AI835" i="3" s="1"/>
  <c r="AA835" i="3"/>
  <c r="AB835" i="3" s="1"/>
  <c r="AA838" i="3"/>
  <c r="AB838" i="3" s="1"/>
  <c r="AG843" i="3"/>
  <c r="AI843" i="3" s="1"/>
  <c r="AA843" i="3"/>
  <c r="AB843" i="3" s="1"/>
  <c r="AH843" i="3"/>
  <c r="AJ843" i="3" s="1"/>
  <c r="AA846" i="3"/>
  <c r="AB846" i="3" s="1"/>
  <c r="AG847" i="3"/>
  <c r="AI847" i="3" s="1"/>
  <c r="AH847" i="3"/>
  <c r="AJ847" i="3" s="1"/>
  <c r="AA847" i="3"/>
  <c r="AB847" i="3" s="1"/>
  <c r="AK840" i="3"/>
  <c r="AA848" i="3"/>
  <c r="AB848" i="3" s="1"/>
  <c r="AH836" i="3"/>
  <c r="AJ836" i="3" s="1"/>
  <c r="AK837" i="3"/>
  <c r="AL840" i="3"/>
  <c r="AG841" i="3"/>
  <c r="AI841" i="3" s="1"/>
  <c r="AH844" i="3"/>
  <c r="AJ844" i="3" s="1"/>
  <c r="AK845" i="3"/>
  <c r="AL848" i="3"/>
  <c r="AG853" i="3"/>
  <c r="AI853" i="3" s="1"/>
  <c r="Q854" i="3"/>
  <c r="AH854" i="3"/>
  <c r="AJ854" i="3" s="1"/>
  <c r="AK857" i="3"/>
  <c r="AL858" i="3"/>
  <c r="AG861" i="3"/>
  <c r="AI861" i="3" s="1"/>
  <c r="Q862" i="3"/>
  <c r="AH862" i="3"/>
  <c r="AJ862" i="3" s="1"/>
  <c r="AL837" i="3"/>
  <c r="AG838" i="3"/>
  <c r="AI838" i="3" s="1"/>
  <c r="AH841" i="3"/>
  <c r="AJ841" i="3" s="1"/>
  <c r="AK842" i="3"/>
  <c r="AL845" i="3"/>
  <c r="AG846" i="3"/>
  <c r="AI846" i="3" s="1"/>
  <c r="AG852" i="3"/>
  <c r="AI852" i="3" s="1"/>
  <c r="AH853" i="3"/>
  <c r="AJ853" i="3" s="1"/>
  <c r="AK856" i="3"/>
  <c r="AL857" i="3"/>
  <c r="AG860" i="3"/>
  <c r="AI860" i="3" s="1"/>
  <c r="AH861" i="3"/>
  <c r="AJ861" i="3" s="1"/>
  <c r="AK836" i="3"/>
  <c r="AK844" i="3"/>
  <c r="AA854" i="3"/>
  <c r="AB854" i="3" s="1"/>
  <c r="AA862" i="3"/>
  <c r="AB862" i="3" s="1"/>
  <c r="Q858" i="3"/>
  <c r="Q857" i="3"/>
  <c r="AA858" i="3"/>
  <c r="AB858" i="3" s="1"/>
  <c r="AG32" i="20"/>
  <c r="C484" i="17" l="1"/>
  <c r="D486" i="17"/>
  <c r="D485" i="17"/>
  <c r="C483" i="17"/>
  <c r="C1117" i="3"/>
  <c r="D1119" i="3"/>
  <c r="C1119" i="3" s="1"/>
  <c r="C1114" i="3"/>
  <c r="D1116" i="3"/>
  <c r="D443" i="17"/>
  <c r="C441" i="17"/>
  <c r="C442" i="17"/>
  <c r="D444" i="17"/>
  <c r="C1063" i="3"/>
  <c r="D1065" i="3"/>
  <c r="C1064" i="3"/>
  <c r="D1066" i="3"/>
  <c r="BI433" i="17"/>
  <c r="BW433" i="17" s="1"/>
  <c r="BU433" i="17"/>
  <c r="BI431" i="17"/>
  <c r="BW431" i="17" s="1"/>
  <c r="BU431" i="17"/>
  <c r="BI429" i="17"/>
  <c r="BW429" i="17" s="1"/>
  <c r="BU429" i="17"/>
  <c r="C427" i="17"/>
  <c r="D429" i="17"/>
  <c r="D430" i="17"/>
  <c r="C428" i="17"/>
  <c r="D1050" i="3"/>
  <c r="C1048" i="3"/>
  <c r="C1047" i="3"/>
  <c r="D1049" i="3"/>
  <c r="BU413" i="17"/>
  <c r="BI413" i="17"/>
  <c r="BW413" i="17" s="1"/>
  <c r="C398" i="17"/>
  <c r="D400" i="17"/>
  <c r="C399" i="17"/>
  <c r="D401" i="17"/>
  <c r="C1015" i="3"/>
  <c r="D1017" i="3"/>
  <c r="D1016" i="3"/>
  <c r="C1014" i="3"/>
  <c r="BU325" i="17"/>
  <c r="BI325" i="17"/>
  <c r="BW325" i="17" s="1"/>
  <c r="BU337" i="17"/>
  <c r="BI337" i="17"/>
  <c r="BW337" i="17" s="1"/>
  <c r="BU333" i="17"/>
  <c r="BI333" i="17"/>
  <c r="BW333" i="17" s="1"/>
  <c r="BU329" i="17"/>
  <c r="BI329" i="17"/>
  <c r="BW329" i="17" s="1"/>
  <c r="AR630" i="3"/>
  <c r="D487" i="17" l="1"/>
  <c r="C485" i="17"/>
  <c r="C486" i="17"/>
  <c r="D488" i="17"/>
  <c r="C1116" i="3"/>
  <c r="D1118" i="3"/>
  <c r="D445" i="17"/>
  <c r="C443" i="17"/>
  <c r="C444" i="17"/>
  <c r="D446" i="17"/>
  <c r="C1066" i="3"/>
  <c r="D1068" i="3"/>
  <c r="D1067" i="3"/>
  <c r="C1065" i="3"/>
  <c r="D431" i="17"/>
  <c r="C429" i="17"/>
  <c r="C430" i="17"/>
  <c r="D432" i="17"/>
  <c r="C1050" i="3"/>
  <c r="D1052" i="3"/>
  <c r="D1051" i="3"/>
  <c r="C1049" i="3"/>
  <c r="C400" i="17"/>
  <c r="D402" i="17"/>
  <c r="D403" i="17"/>
  <c r="C401" i="17"/>
  <c r="D1019" i="3"/>
  <c r="C1017" i="3"/>
  <c r="C1016" i="3"/>
  <c r="D1018" i="3"/>
  <c r="AS832" i="3"/>
  <c r="AR832" i="3"/>
  <c r="AS831" i="3"/>
  <c r="AR831" i="3"/>
  <c r="AS830" i="3"/>
  <c r="AR830" i="3"/>
  <c r="AS829" i="3"/>
  <c r="AR829" i="3"/>
  <c r="AS828" i="3"/>
  <c r="AR828" i="3"/>
  <c r="AS827" i="3"/>
  <c r="AR827" i="3"/>
  <c r="AS826" i="3"/>
  <c r="AR826" i="3"/>
  <c r="AS825" i="3"/>
  <c r="AR825" i="3"/>
  <c r="C488" i="17" l="1"/>
  <c r="D490" i="17"/>
  <c r="C487" i="17"/>
  <c r="D489" i="17"/>
  <c r="C1118" i="3"/>
  <c r="D1120" i="3"/>
  <c r="C1120" i="3" s="1"/>
  <c r="C446" i="17"/>
  <c r="D448" i="17"/>
  <c r="C445" i="17"/>
  <c r="D447" i="17"/>
  <c r="C1067" i="3"/>
  <c r="D1069" i="3"/>
  <c r="C1068" i="3"/>
  <c r="D1070" i="3"/>
  <c r="C431" i="17"/>
  <c r="D433" i="17"/>
  <c r="C432" i="17"/>
  <c r="D434" i="17"/>
  <c r="C1051" i="3"/>
  <c r="D1053" i="3"/>
  <c r="C1052" i="3"/>
  <c r="D1054" i="3"/>
  <c r="C403" i="17"/>
  <c r="D405" i="17"/>
  <c r="C402" i="17"/>
  <c r="D404" i="17"/>
  <c r="C1018" i="3"/>
  <c r="D1020" i="3"/>
  <c r="C1019" i="3"/>
  <c r="D1021" i="3"/>
  <c r="BI29" i="18"/>
  <c r="BH29" i="18"/>
  <c r="BI28" i="18"/>
  <c r="BH28" i="18"/>
  <c r="BI27" i="18"/>
  <c r="BH27" i="18"/>
  <c r="BI26" i="18"/>
  <c r="BH26" i="18"/>
  <c r="BI25" i="18"/>
  <c r="BH25" i="18"/>
  <c r="BI24" i="18"/>
  <c r="BH24" i="18"/>
  <c r="BI20" i="18"/>
  <c r="BH20" i="18"/>
  <c r="BI19" i="18"/>
  <c r="BH19" i="18"/>
  <c r="BI18" i="18"/>
  <c r="BH18" i="18"/>
  <c r="BI17" i="18"/>
  <c r="BH17" i="18"/>
  <c r="BI16" i="18"/>
  <c r="BH16" i="18"/>
  <c r="BI15" i="18"/>
  <c r="BH15" i="18"/>
  <c r="BE13" i="18"/>
  <c r="BD13" i="18"/>
  <c r="BC13" i="18"/>
  <c r="BB13" i="18"/>
  <c r="BA13" i="18"/>
  <c r="AZ13" i="18"/>
  <c r="AY13" i="18"/>
  <c r="AX13" i="18"/>
  <c r="BE11" i="18"/>
  <c r="BD11" i="18"/>
  <c r="BC11" i="18"/>
  <c r="BB11" i="18"/>
  <c r="BA11" i="18"/>
  <c r="AZ11" i="18"/>
  <c r="AY11" i="18"/>
  <c r="AX11" i="18"/>
  <c r="BE9" i="18"/>
  <c r="BD9" i="18"/>
  <c r="BC9" i="18"/>
  <c r="BB9" i="18"/>
  <c r="BA9" i="18"/>
  <c r="AZ9" i="18"/>
  <c r="AY9" i="18"/>
  <c r="AX9" i="18"/>
  <c r="BE7" i="18"/>
  <c r="BD7" i="18"/>
  <c r="BC7" i="18"/>
  <c r="BB7" i="18"/>
  <c r="BA7" i="18"/>
  <c r="AZ7" i="18"/>
  <c r="AY7" i="18"/>
  <c r="AX7" i="18"/>
  <c r="BE5" i="18"/>
  <c r="BD5" i="18"/>
  <c r="BC5" i="18"/>
  <c r="BB5" i="18"/>
  <c r="BA5" i="18"/>
  <c r="AZ5" i="18"/>
  <c r="AY5" i="18"/>
  <c r="AX5" i="18"/>
  <c r="BB14" i="18"/>
  <c r="BA14" i="18"/>
  <c r="AZ14" i="18"/>
  <c r="AY14" i="18"/>
  <c r="AX14" i="18"/>
  <c r="BB12" i="18"/>
  <c r="BA12" i="18"/>
  <c r="AZ12" i="18"/>
  <c r="AY12" i="18"/>
  <c r="AX12" i="18"/>
  <c r="BB10" i="18"/>
  <c r="BA10" i="18"/>
  <c r="AZ10" i="18"/>
  <c r="AY10" i="18"/>
  <c r="AX10" i="18"/>
  <c r="BB8" i="18"/>
  <c r="BA8" i="18"/>
  <c r="AZ8" i="18"/>
  <c r="AY8" i="18"/>
  <c r="AX8" i="18"/>
  <c r="BB6" i="18"/>
  <c r="BA6" i="18"/>
  <c r="AZ6" i="18"/>
  <c r="AY6" i="18"/>
  <c r="AX6" i="18"/>
  <c r="BB4" i="18"/>
  <c r="BA4" i="18"/>
  <c r="AZ4" i="18"/>
  <c r="AY4" i="18"/>
  <c r="AX4" i="18"/>
  <c r="BE3" i="18"/>
  <c r="BD3" i="18"/>
  <c r="BC3" i="18"/>
  <c r="BB3" i="18"/>
  <c r="BA3" i="18"/>
  <c r="AZ3" i="18"/>
  <c r="AY3" i="18"/>
  <c r="AX3" i="18"/>
  <c r="AS26" i="18"/>
  <c r="AR26" i="18"/>
  <c r="AT26" i="18"/>
  <c r="AT23" i="18"/>
  <c r="AS23" i="18"/>
  <c r="AR23" i="18"/>
  <c r="AT19" i="18"/>
  <c r="AS19" i="18"/>
  <c r="AR19" i="18"/>
  <c r="AT15" i="18"/>
  <c r="AS15" i="18"/>
  <c r="AR15" i="18"/>
  <c r="AT11" i="18"/>
  <c r="AS11" i="18"/>
  <c r="AR11" i="18"/>
  <c r="AT7" i="18"/>
  <c r="AS7" i="18"/>
  <c r="AR7" i="18"/>
  <c r="AT3" i="18"/>
  <c r="AS3" i="18"/>
  <c r="AR3" i="18"/>
  <c r="AP25" i="18"/>
  <c r="AP23" i="18"/>
  <c r="AP21" i="18"/>
  <c r="AP19" i="18"/>
  <c r="AP17" i="18"/>
  <c r="AP15" i="18"/>
  <c r="AP13" i="18"/>
  <c r="AP11" i="18"/>
  <c r="AP9" i="18"/>
  <c r="AP7" i="18"/>
  <c r="AP5" i="18"/>
  <c r="AP3" i="18"/>
  <c r="AO25" i="18"/>
  <c r="AN25" i="18"/>
  <c r="AO23" i="18"/>
  <c r="AN23" i="18"/>
  <c r="AO21" i="18"/>
  <c r="AN21" i="18"/>
  <c r="AO19" i="18"/>
  <c r="AN19" i="18"/>
  <c r="AO17" i="18"/>
  <c r="AN17" i="18"/>
  <c r="AO15" i="18"/>
  <c r="AN15" i="18"/>
  <c r="AO13" i="18"/>
  <c r="AN13" i="18"/>
  <c r="AO11" i="18"/>
  <c r="AN11" i="18"/>
  <c r="AO9" i="18"/>
  <c r="AN9" i="18"/>
  <c r="AO7" i="18"/>
  <c r="AN7" i="18"/>
  <c r="AO5" i="18"/>
  <c r="AN5" i="18"/>
  <c r="AO3" i="18"/>
  <c r="AN3" i="18"/>
  <c r="AF10" i="18"/>
  <c r="AD10" i="18"/>
  <c r="Z10" i="18"/>
  <c r="Q10" i="18"/>
  <c r="R10" i="18" s="1"/>
  <c r="AF9" i="18"/>
  <c r="AD9" i="18"/>
  <c r="Z9" i="18"/>
  <c r="AK9" i="18" s="1"/>
  <c r="Q9" i="18"/>
  <c r="R9" i="18" s="1"/>
  <c r="AF6" i="18"/>
  <c r="AD6" i="18"/>
  <c r="Z6" i="18"/>
  <c r="Q6" i="18"/>
  <c r="R6" i="18" s="1"/>
  <c r="AF5" i="18"/>
  <c r="AD5" i="18"/>
  <c r="Z5" i="18"/>
  <c r="Q5" i="18"/>
  <c r="R5" i="18" s="1"/>
  <c r="AF8" i="18"/>
  <c r="AD8" i="18"/>
  <c r="Z8" i="18"/>
  <c r="Q8" i="18"/>
  <c r="R8" i="18" s="1"/>
  <c r="AF7" i="18"/>
  <c r="AD7" i="18"/>
  <c r="Z7" i="18"/>
  <c r="Q7" i="18"/>
  <c r="R7" i="18" s="1"/>
  <c r="AF4" i="18"/>
  <c r="AD4" i="18"/>
  <c r="Z4" i="18"/>
  <c r="Q4" i="18"/>
  <c r="R4" i="18" s="1"/>
  <c r="AF3" i="18"/>
  <c r="AD3" i="18"/>
  <c r="Z3" i="18"/>
  <c r="Q3" i="18"/>
  <c r="R3" i="18" s="1"/>
  <c r="AF17" i="18"/>
  <c r="AD17" i="18"/>
  <c r="Z17" i="18"/>
  <c r="Q17" i="18"/>
  <c r="R17" i="18" s="1"/>
  <c r="C17" i="18"/>
  <c r="AF13" i="18"/>
  <c r="AD13" i="18"/>
  <c r="Z13" i="18"/>
  <c r="Q13" i="18"/>
  <c r="R13" i="18" s="1"/>
  <c r="C13" i="18"/>
  <c r="AF26" i="18"/>
  <c r="AD26" i="18"/>
  <c r="Z26" i="18"/>
  <c r="Q26" i="18"/>
  <c r="R26" i="18" s="1"/>
  <c r="AF25" i="18"/>
  <c r="AL25" i="18" s="1"/>
  <c r="AD25" i="18"/>
  <c r="Z25" i="18"/>
  <c r="Q25" i="18"/>
  <c r="R25" i="18" s="1"/>
  <c r="AF22" i="18"/>
  <c r="AD22" i="18"/>
  <c r="Z22" i="18"/>
  <c r="Q22" i="18"/>
  <c r="R22" i="18" s="1"/>
  <c r="AF21" i="18"/>
  <c r="AD21" i="18"/>
  <c r="Z21" i="18"/>
  <c r="Q21" i="18"/>
  <c r="R21" i="18" s="1"/>
  <c r="AF18" i="18"/>
  <c r="AD18" i="18"/>
  <c r="Z18" i="18"/>
  <c r="Q18" i="18"/>
  <c r="R18" i="18" s="1"/>
  <c r="AF14" i="18"/>
  <c r="AD14" i="18"/>
  <c r="Z14" i="18"/>
  <c r="Q14" i="18"/>
  <c r="R14" i="18" s="1"/>
  <c r="AF24" i="18"/>
  <c r="AD24" i="18"/>
  <c r="Z24" i="18"/>
  <c r="Q24" i="18"/>
  <c r="R24" i="18" s="1"/>
  <c r="AF23" i="18"/>
  <c r="AL23" i="18" s="1"/>
  <c r="AD23" i="18"/>
  <c r="Z23" i="18"/>
  <c r="Q23" i="18"/>
  <c r="R23" i="18" s="1"/>
  <c r="AF20" i="18"/>
  <c r="AD20" i="18"/>
  <c r="Z20" i="18"/>
  <c r="Q20" i="18"/>
  <c r="R20" i="18" s="1"/>
  <c r="AF19" i="18"/>
  <c r="AD19" i="18"/>
  <c r="Z19" i="18"/>
  <c r="Q19" i="18"/>
  <c r="R19" i="18" s="1"/>
  <c r="AF16" i="18"/>
  <c r="AD16" i="18"/>
  <c r="Z16" i="18"/>
  <c r="Q16" i="18"/>
  <c r="R16" i="18" s="1"/>
  <c r="AF15" i="18"/>
  <c r="AD15" i="18"/>
  <c r="Z15" i="18"/>
  <c r="Q15" i="18"/>
  <c r="R15" i="18" s="1"/>
  <c r="AF12" i="18"/>
  <c r="AD12" i="18"/>
  <c r="Z12" i="18"/>
  <c r="Q12" i="18"/>
  <c r="R12" i="18" s="1"/>
  <c r="AF11" i="18"/>
  <c r="AD11" i="18"/>
  <c r="Z11" i="18"/>
  <c r="Q11" i="18"/>
  <c r="R11" i="18" s="1"/>
  <c r="BT254" i="17"/>
  <c r="BV254" i="17" s="1"/>
  <c r="BS254" i="17"/>
  <c r="BR254" i="17"/>
  <c r="BP254" i="17"/>
  <c r="BO254" i="17"/>
  <c r="BQ254" i="17" s="1"/>
  <c r="BN254" i="17"/>
  <c r="BM254" i="17"/>
  <c r="BL254" i="17"/>
  <c r="BK254" i="17"/>
  <c r="BC254" i="17"/>
  <c r="BG254" i="17" s="1"/>
  <c r="AY254" i="17"/>
  <c r="AX254" i="17"/>
  <c r="AW254" i="17"/>
  <c r="AV254" i="17"/>
  <c r="BT253" i="17"/>
  <c r="BV253" i="17" s="1"/>
  <c r="BS253" i="17"/>
  <c r="BR253" i="17"/>
  <c r="BQ253" i="17"/>
  <c r="BP253" i="17"/>
  <c r="BO253" i="17"/>
  <c r="BN253" i="17"/>
  <c r="BM253" i="17"/>
  <c r="BL253" i="17"/>
  <c r="BK253" i="17"/>
  <c r="BE253" i="17"/>
  <c r="BF253" i="17" s="1"/>
  <c r="BD253" i="17"/>
  <c r="BC253" i="17"/>
  <c r="BG253" i="17" s="1"/>
  <c r="BA253" i="17"/>
  <c r="BB253" i="17" s="1"/>
  <c r="AZ253" i="17"/>
  <c r="BH253" i="17" s="1"/>
  <c r="AY253" i="17"/>
  <c r="AX253" i="17"/>
  <c r="AW253" i="17"/>
  <c r="AV253" i="17"/>
  <c r="BT252" i="17"/>
  <c r="BS252" i="17"/>
  <c r="BR252" i="17"/>
  <c r="BP252" i="17"/>
  <c r="BO252" i="17"/>
  <c r="BQ252" i="17" s="1"/>
  <c r="BN252" i="17"/>
  <c r="BM252" i="17"/>
  <c r="BL252" i="17"/>
  <c r="BK252" i="17"/>
  <c r="BG252" i="17"/>
  <c r="BC252" i="17"/>
  <c r="AY252" i="17"/>
  <c r="AX252" i="17"/>
  <c r="AW252" i="17"/>
  <c r="AV252" i="17"/>
  <c r="BT251" i="17"/>
  <c r="BS251" i="17"/>
  <c r="BR251" i="17"/>
  <c r="BP251" i="17"/>
  <c r="BO251" i="17"/>
  <c r="BQ251" i="17" s="1"/>
  <c r="BV251" i="17" s="1"/>
  <c r="BN251" i="17"/>
  <c r="BM251" i="17"/>
  <c r="BL251" i="17"/>
  <c r="BK251" i="17"/>
  <c r="BG251" i="17"/>
  <c r="BE251" i="17"/>
  <c r="BF251" i="17" s="1"/>
  <c r="BD251" i="17"/>
  <c r="BC251" i="17"/>
  <c r="BA251" i="17"/>
  <c r="BB251" i="17" s="1"/>
  <c r="AZ251" i="17"/>
  <c r="BH251" i="17" s="1"/>
  <c r="AY251" i="17"/>
  <c r="AX251" i="17"/>
  <c r="AW251" i="17"/>
  <c r="AV251" i="17"/>
  <c r="BT250" i="17"/>
  <c r="BS250" i="17"/>
  <c r="BR250" i="17"/>
  <c r="BP250" i="17"/>
  <c r="BO250" i="17"/>
  <c r="BQ250" i="17" s="1"/>
  <c r="BN250" i="17"/>
  <c r="BM250" i="17"/>
  <c r="BL250" i="17"/>
  <c r="BK250" i="17"/>
  <c r="BG250" i="17"/>
  <c r="BC250" i="17"/>
  <c r="AY250" i="17"/>
  <c r="AX250" i="17"/>
  <c r="AW250" i="17"/>
  <c r="AV250" i="17"/>
  <c r="BV249" i="17"/>
  <c r="BT249" i="17"/>
  <c r="BS249" i="17"/>
  <c r="BR249" i="17"/>
  <c r="BQ249" i="17"/>
  <c r="BP249" i="17"/>
  <c r="BO249" i="17"/>
  <c r="BN249" i="17"/>
  <c r="BM249" i="17"/>
  <c r="BL249" i="17"/>
  <c r="BK249" i="17"/>
  <c r="BE249" i="17"/>
  <c r="BF249" i="17" s="1"/>
  <c r="BD249" i="17"/>
  <c r="BC249" i="17"/>
  <c r="BG249" i="17" s="1"/>
  <c r="BA249" i="17"/>
  <c r="BB249" i="17" s="1"/>
  <c r="AZ249" i="17"/>
  <c r="BH249" i="17" s="1"/>
  <c r="AY249" i="17"/>
  <c r="AX249" i="17"/>
  <c r="AW249" i="17"/>
  <c r="AV249" i="17"/>
  <c r="BT248" i="17"/>
  <c r="BV248" i="17" s="1"/>
  <c r="BS248" i="17"/>
  <c r="BR248" i="17"/>
  <c r="BP248" i="17"/>
  <c r="BO248" i="17"/>
  <c r="BQ248" i="17" s="1"/>
  <c r="BN248" i="17"/>
  <c r="BM248" i="17"/>
  <c r="BL248" i="17"/>
  <c r="BK248" i="17"/>
  <c r="BG248" i="17"/>
  <c r="BC248" i="17"/>
  <c r="AY248" i="17"/>
  <c r="AX248" i="17"/>
  <c r="AW248" i="17"/>
  <c r="AV248" i="17"/>
  <c r="BT247" i="17"/>
  <c r="BS247" i="17"/>
  <c r="BR247" i="17"/>
  <c r="BP247" i="17"/>
  <c r="BO247" i="17"/>
  <c r="BQ247" i="17" s="1"/>
  <c r="BV247" i="17" s="1"/>
  <c r="BN247" i="17"/>
  <c r="BM247" i="17"/>
  <c r="BL247" i="17"/>
  <c r="BK247" i="17"/>
  <c r="BG247" i="17"/>
  <c r="BE247" i="17"/>
  <c r="BF247" i="17" s="1"/>
  <c r="BD247" i="17"/>
  <c r="BC247" i="17"/>
  <c r="BA247" i="17"/>
  <c r="BB247" i="17" s="1"/>
  <c r="AZ247" i="17"/>
  <c r="BH247" i="17" s="1"/>
  <c r="AY247" i="17"/>
  <c r="AX247" i="17"/>
  <c r="AW247" i="17"/>
  <c r="AV247" i="17"/>
  <c r="BT246" i="17"/>
  <c r="BV246" i="17" s="1"/>
  <c r="BS246" i="17"/>
  <c r="BR246" i="17"/>
  <c r="BP246" i="17"/>
  <c r="BO246" i="17"/>
  <c r="BQ246" i="17" s="1"/>
  <c r="BN246" i="17"/>
  <c r="BM246" i="17"/>
  <c r="BL246" i="17"/>
  <c r="BK246" i="17"/>
  <c r="BG246" i="17"/>
  <c r="BC246" i="17"/>
  <c r="AY246" i="17"/>
  <c r="AX246" i="17"/>
  <c r="AW246" i="17"/>
  <c r="AV246" i="17"/>
  <c r="BV245" i="17"/>
  <c r="BT245" i="17"/>
  <c r="BS245" i="17"/>
  <c r="BR245" i="17"/>
  <c r="BQ245" i="17"/>
  <c r="BP245" i="17"/>
  <c r="BO245" i="17"/>
  <c r="BN245" i="17"/>
  <c r="BM245" i="17"/>
  <c r="BL245" i="17"/>
  <c r="BK245" i="17"/>
  <c r="BE245" i="17"/>
  <c r="BF245" i="17" s="1"/>
  <c r="BD245" i="17"/>
  <c r="BC245" i="17"/>
  <c r="BG245" i="17" s="1"/>
  <c r="BA245" i="17"/>
  <c r="BB245" i="17" s="1"/>
  <c r="AZ245" i="17"/>
  <c r="BH245" i="17" s="1"/>
  <c r="AY245" i="17"/>
  <c r="AX245" i="17"/>
  <c r="AW245" i="17"/>
  <c r="AV245" i="17"/>
  <c r="BT244" i="17"/>
  <c r="BS244" i="17"/>
  <c r="BR244" i="17"/>
  <c r="BP244" i="17"/>
  <c r="BO244" i="17"/>
  <c r="BQ244" i="17" s="1"/>
  <c r="BN244" i="17"/>
  <c r="BM244" i="17"/>
  <c r="BL244" i="17"/>
  <c r="BK244" i="17"/>
  <c r="BG244" i="17"/>
  <c r="BC244" i="17"/>
  <c r="AY244" i="17"/>
  <c r="AX244" i="17"/>
  <c r="AW244" i="17"/>
  <c r="AV244" i="17"/>
  <c r="BT243" i="17"/>
  <c r="BS243" i="17"/>
  <c r="BR243" i="17"/>
  <c r="BP243" i="17"/>
  <c r="BO243" i="17"/>
  <c r="BQ243" i="17" s="1"/>
  <c r="BV243" i="17" s="1"/>
  <c r="BN243" i="17"/>
  <c r="BM243" i="17"/>
  <c r="BL243" i="17"/>
  <c r="BK243" i="17"/>
  <c r="BG243" i="17"/>
  <c r="BE243" i="17"/>
  <c r="BF243" i="17" s="1"/>
  <c r="BD243" i="17"/>
  <c r="BC243" i="17"/>
  <c r="BA243" i="17"/>
  <c r="BB243" i="17" s="1"/>
  <c r="AZ243" i="17"/>
  <c r="BH243" i="17" s="1"/>
  <c r="AY243" i="17"/>
  <c r="AX243" i="17"/>
  <c r="AW243" i="17"/>
  <c r="AV243" i="17"/>
  <c r="BT242" i="17"/>
  <c r="BV242" i="17" s="1"/>
  <c r="BS242" i="17"/>
  <c r="BR242" i="17"/>
  <c r="BP242" i="17"/>
  <c r="BO242" i="17"/>
  <c r="BQ242" i="17" s="1"/>
  <c r="BN242" i="17"/>
  <c r="BM242" i="17"/>
  <c r="BL242" i="17"/>
  <c r="BK242" i="17"/>
  <c r="BG242" i="17"/>
  <c r="BC242" i="17"/>
  <c r="AY242" i="17"/>
  <c r="AX242" i="17"/>
  <c r="AW242" i="17"/>
  <c r="AV242" i="17"/>
  <c r="BV241" i="17"/>
  <c r="BT241" i="17"/>
  <c r="BS241" i="17"/>
  <c r="BR241" i="17"/>
  <c r="BQ241" i="17"/>
  <c r="BP241" i="17"/>
  <c r="BO241" i="17"/>
  <c r="BN241" i="17"/>
  <c r="BM241" i="17"/>
  <c r="BL241" i="17"/>
  <c r="BK241" i="17"/>
  <c r="BE241" i="17"/>
  <c r="BF241" i="17" s="1"/>
  <c r="BD241" i="17"/>
  <c r="BC241" i="17"/>
  <c r="BG241" i="17" s="1"/>
  <c r="BA241" i="17"/>
  <c r="BB241" i="17" s="1"/>
  <c r="AZ241" i="17"/>
  <c r="BH241" i="17" s="1"/>
  <c r="AY241" i="17"/>
  <c r="AX241" i="17"/>
  <c r="AW241" i="17"/>
  <c r="AV241" i="17"/>
  <c r="AQ254" i="17"/>
  <c r="AP254" i="17"/>
  <c r="AO254" i="17"/>
  <c r="AN254" i="17"/>
  <c r="AM254" i="17"/>
  <c r="AQ253" i="17"/>
  <c r="AP253" i="17"/>
  <c r="AO253" i="17"/>
  <c r="AN253" i="17"/>
  <c r="AM253" i="17"/>
  <c r="AQ252" i="17"/>
  <c r="AP252" i="17"/>
  <c r="AO252" i="17"/>
  <c r="AN252" i="17"/>
  <c r="AM252" i="17"/>
  <c r="AQ251" i="17"/>
  <c r="AP251" i="17"/>
  <c r="AO251" i="17"/>
  <c r="AN251" i="17"/>
  <c r="AM251" i="17"/>
  <c r="AQ250" i="17"/>
  <c r="AP250" i="17"/>
  <c r="AO250" i="17"/>
  <c r="AN250" i="17"/>
  <c r="AM250" i="17"/>
  <c r="AQ249" i="17"/>
  <c r="AP249" i="17"/>
  <c r="AO249" i="17"/>
  <c r="AN249" i="17"/>
  <c r="AM249" i="17"/>
  <c r="AQ248" i="17"/>
  <c r="AP248" i="17"/>
  <c r="AO248" i="17"/>
  <c r="AN248" i="17"/>
  <c r="AM248" i="17"/>
  <c r="AQ247" i="17"/>
  <c r="AP247" i="17"/>
  <c r="AO247" i="17"/>
  <c r="AN247" i="17"/>
  <c r="AM247" i="17"/>
  <c r="AQ246" i="17"/>
  <c r="AP246" i="17"/>
  <c r="AO246" i="17"/>
  <c r="AN246" i="17"/>
  <c r="AM246" i="17"/>
  <c r="AQ245" i="17"/>
  <c r="AP245" i="17"/>
  <c r="AO245" i="17"/>
  <c r="AN245" i="17"/>
  <c r="AM245" i="17"/>
  <c r="AQ244" i="17"/>
  <c r="AP244" i="17"/>
  <c r="AO244" i="17"/>
  <c r="AN244" i="17"/>
  <c r="AM244" i="17"/>
  <c r="AQ243" i="17"/>
  <c r="AP243" i="17"/>
  <c r="AO243" i="17"/>
  <c r="AN243" i="17"/>
  <c r="AM243" i="17"/>
  <c r="AQ242" i="17"/>
  <c r="AP242" i="17"/>
  <c r="AO242" i="17"/>
  <c r="AN242" i="17"/>
  <c r="AM242" i="17"/>
  <c r="AQ241" i="17"/>
  <c r="AP241" i="17"/>
  <c r="AO241" i="17"/>
  <c r="AN241" i="17"/>
  <c r="AM241" i="17"/>
  <c r="AF254" i="17"/>
  <c r="AL254" i="17" s="1"/>
  <c r="AD254" i="17"/>
  <c r="AK254" i="17" s="1"/>
  <c r="Z254" i="17"/>
  <c r="Q254" i="17"/>
  <c r="R254" i="17" s="1"/>
  <c r="AF253" i="17"/>
  <c r="AD253" i="17"/>
  <c r="Z253" i="17"/>
  <c r="AK253" i="17" s="1"/>
  <c r="Q253" i="17"/>
  <c r="R253" i="17" s="1"/>
  <c r="AF252" i="17"/>
  <c r="AD252" i="17"/>
  <c r="Z252" i="17"/>
  <c r="AL252" i="17" s="1"/>
  <c r="Q252" i="17"/>
  <c r="R252" i="17" s="1"/>
  <c r="AL251" i="17"/>
  <c r="AF251" i="17"/>
  <c r="AH251" i="17" s="1"/>
  <c r="AJ251" i="17" s="1"/>
  <c r="AD251" i="17"/>
  <c r="AK251" i="17" s="1"/>
  <c r="Z251" i="17"/>
  <c r="AA251" i="17" s="1"/>
  <c r="AB251" i="17" s="1"/>
  <c r="Q251" i="17"/>
  <c r="R251" i="17" s="1"/>
  <c r="AF250" i="17"/>
  <c r="AH250" i="17" s="1"/>
  <c r="AJ250" i="17" s="1"/>
  <c r="AD250" i="17"/>
  <c r="AG250" i="17" s="1"/>
  <c r="AI250" i="17" s="1"/>
  <c r="Z250" i="17"/>
  <c r="AK250" i="17" s="1"/>
  <c r="R250" i="17"/>
  <c r="Q250" i="17"/>
  <c r="AF249" i="17"/>
  <c r="AL249" i="17" s="1"/>
  <c r="AD249" i="17"/>
  <c r="Z249" i="17"/>
  <c r="AK249" i="17" s="1"/>
  <c r="Q249" i="17"/>
  <c r="R249" i="17" s="1"/>
  <c r="AG249" i="17" s="1"/>
  <c r="AI249" i="17" s="1"/>
  <c r="AL248" i="17"/>
  <c r="AK248" i="17"/>
  <c r="AF248" i="17"/>
  <c r="AD248" i="17"/>
  <c r="Z248" i="17"/>
  <c r="Q248" i="17"/>
  <c r="R248" i="17" s="1"/>
  <c r="AA248" i="17" s="1"/>
  <c r="AB248" i="17" s="1"/>
  <c r="AF247" i="17"/>
  <c r="AD247" i="17"/>
  <c r="Z247" i="17"/>
  <c r="AL247" i="17" s="1"/>
  <c r="Q247" i="17"/>
  <c r="R247" i="17" s="1"/>
  <c r="AH247" i="17" s="1"/>
  <c r="AJ247" i="17" s="1"/>
  <c r="AF246" i="17"/>
  <c r="AL246" i="17" s="1"/>
  <c r="AD246" i="17"/>
  <c r="AK246" i="17" s="1"/>
  <c r="Z246" i="17"/>
  <c r="Q246" i="17"/>
  <c r="R246" i="17" s="1"/>
  <c r="AF245" i="17"/>
  <c r="AD245" i="17"/>
  <c r="Z245" i="17"/>
  <c r="Q245" i="17"/>
  <c r="R245" i="17" s="1"/>
  <c r="AF244" i="17"/>
  <c r="AD244" i="17"/>
  <c r="Z244" i="17"/>
  <c r="AL244" i="17" s="1"/>
  <c r="Q244" i="17"/>
  <c r="R244" i="17" s="1"/>
  <c r="AL243" i="17"/>
  <c r="AF243" i="17"/>
  <c r="AD243" i="17"/>
  <c r="AK243" i="17" s="1"/>
  <c r="Z243" i="17"/>
  <c r="Q243" i="17"/>
  <c r="R243" i="17" s="1"/>
  <c r="AF242" i="17"/>
  <c r="AH242" i="17" s="1"/>
  <c r="AJ242" i="17" s="1"/>
  <c r="AD242" i="17"/>
  <c r="AG242" i="17" s="1"/>
  <c r="AI242" i="17" s="1"/>
  <c r="Z242" i="17"/>
  <c r="AA242" i="17" s="1"/>
  <c r="AB242" i="17" s="1"/>
  <c r="R242" i="17"/>
  <c r="Q242" i="17"/>
  <c r="AF241" i="17"/>
  <c r="AL241" i="17" s="1"/>
  <c r="AD241" i="17"/>
  <c r="Z241" i="17"/>
  <c r="AK241" i="17" s="1"/>
  <c r="Q241" i="17"/>
  <c r="R241" i="17" s="1"/>
  <c r="AG241" i="17" s="1"/>
  <c r="AI241" i="17" s="1"/>
  <c r="AH832" i="3"/>
  <c r="AJ832" i="3" s="1"/>
  <c r="AF832" i="3"/>
  <c r="AL832" i="3" s="1"/>
  <c r="AD832" i="3"/>
  <c r="AK832" i="3" s="1"/>
  <c r="Z832" i="3"/>
  <c r="AA832" i="3" s="1"/>
  <c r="AB832" i="3" s="1"/>
  <c r="R832" i="3"/>
  <c r="AG832" i="3" s="1"/>
  <c r="AI832" i="3" s="1"/>
  <c r="Q832" i="3"/>
  <c r="AF831" i="3"/>
  <c r="AH831" i="3" s="1"/>
  <c r="AJ831" i="3" s="1"/>
  <c r="AD831" i="3"/>
  <c r="AG831" i="3" s="1"/>
  <c r="AI831" i="3" s="1"/>
  <c r="AA831" i="3"/>
  <c r="AB831" i="3" s="1"/>
  <c r="Z831" i="3"/>
  <c r="R831" i="3"/>
  <c r="Q831" i="3"/>
  <c r="AF830" i="3"/>
  <c r="AL830" i="3" s="1"/>
  <c r="AD830" i="3"/>
  <c r="Z830" i="3"/>
  <c r="AK830" i="3" s="1"/>
  <c r="R830" i="3"/>
  <c r="AH830" i="3" s="1"/>
  <c r="AJ830" i="3" s="1"/>
  <c r="Q830" i="3"/>
  <c r="AH829" i="3"/>
  <c r="AJ829" i="3" s="1"/>
  <c r="AG829" i="3"/>
  <c r="AI829" i="3" s="1"/>
  <c r="AF829" i="3"/>
  <c r="AL829" i="3" s="1"/>
  <c r="AD829" i="3"/>
  <c r="AK829" i="3" s="1"/>
  <c r="AA829" i="3"/>
  <c r="AB829" i="3" s="1"/>
  <c r="Z829" i="3"/>
  <c r="R829" i="3"/>
  <c r="Q829" i="3"/>
  <c r="AL828" i="3"/>
  <c r="AJ828" i="3"/>
  <c r="AH828" i="3"/>
  <c r="AF828" i="3"/>
  <c r="AD828" i="3"/>
  <c r="AG828" i="3" s="1"/>
  <c r="AI828" i="3" s="1"/>
  <c r="Z828" i="3"/>
  <c r="AA828" i="3" s="1"/>
  <c r="AB828" i="3" s="1"/>
  <c r="R828" i="3"/>
  <c r="Q828" i="3"/>
  <c r="AF827" i="3"/>
  <c r="AL827" i="3" s="1"/>
  <c r="AD827" i="3"/>
  <c r="AK827" i="3" s="1"/>
  <c r="Z827" i="3"/>
  <c r="AA827" i="3" s="1"/>
  <c r="AB827" i="3" s="1"/>
  <c r="R827" i="3"/>
  <c r="AH827" i="3" s="1"/>
  <c r="AJ827" i="3" s="1"/>
  <c r="Q827" i="3"/>
  <c r="AG826" i="3"/>
  <c r="AI826" i="3" s="1"/>
  <c r="AF826" i="3"/>
  <c r="AH826" i="3" s="1"/>
  <c r="AJ826" i="3" s="1"/>
  <c r="AD826" i="3"/>
  <c r="AK826" i="3" s="1"/>
  <c r="Z826" i="3"/>
  <c r="AA826" i="3" s="1"/>
  <c r="AB826" i="3" s="1"/>
  <c r="R826" i="3"/>
  <c r="Q826" i="3"/>
  <c r="AL825" i="3"/>
  <c r="AK825" i="3"/>
  <c r="AF825" i="3"/>
  <c r="AD825" i="3"/>
  <c r="AA825" i="3"/>
  <c r="AB825" i="3" s="1"/>
  <c r="Z825" i="3"/>
  <c r="R825" i="3"/>
  <c r="AG825" i="3" s="1"/>
  <c r="AI825" i="3" s="1"/>
  <c r="Q825" i="3"/>
  <c r="AF824" i="3"/>
  <c r="AL824" i="3" s="1"/>
  <c r="AD824" i="3"/>
  <c r="AK824" i="3" s="1"/>
  <c r="Z824" i="3"/>
  <c r="Q824" i="3"/>
  <c r="R824" i="3" s="1"/>
  <c r="AF823" i="3"/>
  <c r="AH823" i="3" s="1"/>
  <c r="AJ823" i="3" s="1"/>
  <c r="AD823" i="3"/>
  <c r="AG823" i="3" s="1"/>
  <c r="AI823" i="3" s="1"/>
  <c r="AA823" i="3"/>
  <c r="AB823" i="3" s="1"/>
  <c r="Z823" i="3"/>
  <c r="R823" i="3"/>
  <c r="Q823" i="3"/>
  <c r="AF822" i="3"/>
  <c r="AL822" i="3" s="1"/>
  <c r="AD822" i="3"/>
  <c r="Z822" i="3"/>
  <c r="Q822" i="3"/>
  <c r="R822" i="3" s="1"/>
  <c r="AF821" i="3"/>
  <c r="AL821" i="3" s="1"/>
  <c r="AD821" i="3"/>
  <c r="AK821" i="3" s="1"/>
  <c r="Z821" i="3"/>
  <c r="Q821" i="3"/>
  <c r="R821" i="3" s="1"/>
  <c r="AL820" i="3"/>
  <c r="AF820" i="3"/>
  <c r="AD820" i="3"/>
  <c r="Z820" i="3"/>
  <c r="AA820" i="3" s="1"/>
  <c r="AB820" i="3" s="1"/>
  <c r="Q820" i="3"/>
  <c r="R820" i="3" s="1"/>
  <c r="AH820" i="3" s="1"/>
  <c r="AJ820" i="3" s="1"/>
  <c r="AF819" i="3"/>
  <c r="AL819" i="3" s="1"/>
  <c r="AD819" i="3"/>
  <c r="AK819" i="3" s="1"/>
  <c r="Z819" i="3"/>
  <c r="AA819" i="3" s="1"/>
  <c r="AB819" i="3" s="1"/>
  <c r="R819" i="3"/>
  <c r="AH819" i="3" s="1"/>
  <c r="AJ819" i="3" s="1"/>
  <c r="Q819" i="3"/>
  <c r="AF816" i="3"/>
  <c r="AD816" i="3"/>
  <c r="AK816" i="3" s="1"/>
  <c r="Z816" i="3"/>
  <c r="Q816" i="3"/>
  <c r="R816" i="3" s="1"/>
  <c r="AG816" i="3" s="1"/>
  <c r="AI816" i="3" s="1"/>
  <c r="AL815" i="3"/>
  <c r="AK815" i="3"/>
  <c r="AF815" i="3"/>
  <c r="AD815" i="3"/>
  <c r="AA815" i="3"/>
  <c r="AB815" i="3" s="1"/>
  <c r="Z815" i="3"/>
  <c r="R815" i="3"/>
  <c r="AG815" i="3" s="1"/>
  <c r="AI815" i="3" s="1"/>
  <c r="Q815" i="3"/>
  <c r="AF814" i="3"/>
  <c r="AL814" i="3" s="1"/>
  <c r="AD814" i="3"/>
  <c r="AK814" i="3" s="1"/>
  <c r="Z814" i="3"/>
  <c r="Q814" i="3"/>
  <c r="R814" i="3" s="1"/>
  <c r="AF813" i="3"/>
  <c r="AH813" i="3" s="1"/>
  <c r="AJ813" i="3" s="1"/>
  <c r="AD813" i="3"/>
  <c r="AG813" i="3" s="1"/>
  <c r="AI813" i="3" s="1"/>
  <c r="AA813" i="3"/>
  <c r="AB813" i="3" s="1"/>
  <c r="Z813" i="3"/>
  <c r="R813" i="3"/>
  <c r="Q813" i="3"/>
  <c r="AF812" i="3"/>
  <c r="AL812" i="3" s="1"/>
  <c r="AD812" i="3"/>
  <c r="Z812" i="3"/>
  <c r="Q812" i="3"/>
  <c r="R812" i="3" s="1"/>
  <c r="AF811" i="3"/>
  <c r="AL811" i="3" s="1"/>
  <c r="AD811" i="3"/>
  <c r="AK811" i="3" s="1"/>
  <c r="Z811" i="3"/>
  <c r="Q811" i="3"/>
  <c r="R811" i="3" s="1"/>
  <c r="AL810" i="3"/>
  <c r="AF810" i="3"/>
  <c r="AD810" i="3"/>
  <c r="Z810" i="3"/>
  <c r="AA810" i="3" s="1"/>
  <c r="AB810" i="3" s="1"/>
  <c r="Q810" i="3"/>
  <c r="R810" i="3" s="1"/>
  <c r="AH810" i="3" s="1"/>
  <c r="AJ810" i="3" s="1"/>
  <c r="AF809" i="3"/>
  <c r="AL809" i="3" s="1"/>
  <c r="AD809" i="3"/>
  <c r="AK809" i="3" s="1"/>
  <c r="Z809" i="3"/>
  <c r="AA809" i="3" s="1"/>
  <c r="AB809" i="3" s="1"/>
  <c r="R809" i="3"/>
  <c r="AG809" i="3" s="1"/>
  <c r="AI809" i="3" s="1"/>
  <c r="Q809" i="3"/>
  <c r="AF808" i="3"/>
  <c r="AD808" i="3"/>
  <c r="AK808" i="3" s="1"/>
  <c r="Z808" i="3"/>
  <c r="Q808" i="3"/>
  <c r="R808" i="3" s="1"/>
  <c r="AG808" i="3" s="1"/>
  <c r="AI808" i="3" s="1"/>
  <c r="AL807" i="3"/>
  <c r="AK807" i="3"/>
  <c r="AF807" i="3"/>
  <c r="AD807" i="3"/>
  <c r="AA807" i="3"/>
  <c r="AB807" i="3" s="1"/>
  <c r="Z807" i="3"/>
  <c r="R807" i="3"/>
  <c r="AG807" i="3" s="1"/>
  <c r="AI807" i="3" s="1"/>
  <c r="Q807" i="3"/>
  <c r="AF806" i="3"/>
  <c r="AL806" i="3" s="1"/>
  <c r="AD806" i="3"/>
  <c r="AK806" i="3" s="1"/>
  <c r="Z806" i="3"/>
  <c r="Q806" i="3"/>
  <c r="R806" i="3" s="1"/>
  <c r="AH806" i="3" s="1"/>
  <c r="AJ806" i="3" s="1"/>
  <c r="AF805" i="3"/>
  <c r="AH805" i="3" s="1"/>
  <c r="AJ805" i="3" s="1"/>
  <c r="AD805" i="3"/>
  <c r="AG805" i="3" s="1"/>
  <c r="AI805" i="3" s="1"/>
  <c r="Z805" i="3"/>
  <c r="AA805" i="3" s="1"/>
  <c r="AB805" i="3" s="1"/>
  <c r="R805" i="3"/>
  <c r="Q805" i="3"/>
  <c r="AF804" i="3"/>
  <c r="AL804" i="3" s="1"/>
  <c r="AD804" i="3"/>
  <c r="Z804" i="3"/>
  <c r="AA804" i="3" s="1"/>
  <c r="AB804" i="3" s="1"/>
  <c r="Q804" i="3"/>
  <c r="R804" i="3" s="1"/>
  <c r="AF803" i="3"/>
  <c r="AL803" i="3" s="1"/>
  <c r="AD803" i="3"/>
  <c r="AK803" i="3" s="1"/>
  <c r="Z803" i="3"/>
  <c r="Q803" i="3"/>
  <c r="R803" i="3" s="1"/>
  <c r="C489" i="17" l="1"/>
  <c r="D491" i="17"/>
  <c r="C491" i="17" s="1"/>
  <c r="C490" i="17"/>
  <c r="D492" i="17"/>
  <c r="C492" i="17" s="1"/>
  <c r="C447" i="17"/>
  <c r="D449" i="17"/>
  <c r="C449" i="17" s="1"/>
  <c r="C448" i="17"/>
  <c r="D450" i="17"/>
  <c r="C450" i="17" s="1"/>
  <c r="C1070" i="3"/>
  <c r="D1072" i="3"/>
  <c r="C1072" i="3" s="1"/>
  <c r="C1069" i="3"/>
  <c r="D1071" i="3"/>
  <c r="C1071" i="3" s="1"/>
  <c r="C434" i="17"/>
  <c r="D436" i="17"/>
  <c r="C436" i="17" s="1"/>
  <c r="C433" i="17"/>
  <c r="D435" i="17"/>
  <c r="C435" i="17" s="1"/>
  <c r="C1054" i="3"/>
  <c r="D1056" i="3"/>
  <c r="C1056" i="3" s="1"/>
  <c r="C1053" i="3"/>
  <c r="D1055" i="3"/>
  <c r="C1055" i="3" s="1"/>
  <c r="C404" i="17"/>
  <c r="D406" i="17"/>
  <c r="C405" i="17"/>
  <c r="D407" i="17"/>
  <c r="C407" i="17" s="1"/>
  <c r="C1021" i="3"/>
  <c r="D1023" i="3"/>
  <c r="C1023" i="3" s="1"/>
  <c r="C1020" i="3"/>
  <c r="D1022" i="3"/>
  <c r="AL12" i="18"/>
  <c r="AL20" i="18"/>
  <c r="AL24" i="18"/>
  <c r="AK8" i="18"/>
  <c r="AK6" i="18"/>
  <c r="AK10" i="18"/>
  <c r="AK23" i="18"/>
  <c r="AK14" i="18"/>
  <c r="AG18" i="18"/>
  <c r="AI18" i="18" s="1"/>
  <c r="AG24" i="18"/>
  <c r="AG26" i="18"/>
  <c r="AI26" i="18" s="1"/>
  <c r="AH12" i="18"/>
  <c r="AH16" i="18"/>
  <c r="AJ16" i="18" s="1"/>
  <c r="AA13" i="18"/>
  <c r="AB13" i="18" s="1"/>
  <c r="AA18" i="18"/>
  <c r="AB18" i="18" s="1"/>
  <c r="AG13" i="18"/>
  <c r="AI13" i="18" s="1"/>
  <c r="AH13" i="18"/>
  <c r="AJ13" i="18" s="1"/>
  <c r="AH20" i="18"/>
  <c r="AJ20" i="18" s="1"/>
  <c r="AK5" i="18"/>
  <c r="AK15" i="18"/>
  <c r="AG16" i="18"/>
  <c r="AL22" i="18"/>
  <c r="AH3" i="18"/>
  <c r="AJ3" i="18" s="1"/>
  <c r="AL15" i="18"/>
  <c r="AL16" i="18"/>
  <c r="AA25" i="18"/>
  <c r="AB25" i="18" s="1"/>
  <c r="AL26" i="18"/>
  <c r="AA21" i="18"/>
  <c r="AB21" i="18" s="1"/>
  <c r="AK4" i="18"/>
  <c r="AH21" i="18"/>
  <c r="AJ21" i="18" s="1"/>
  <c r="AL8" i="18"/>
  <c r="AL11" i="18"/>
  <c r="AA15" i="18"/>
  <c r="AB15" i="18" s="1"/>
  <c r="AA16" i="18"/>
  <c r="AB16" i="18" s="1"/>
  <c r="AH18" i="18"/>
  <c r="AJ18" i="18" s="1"/>
  <c r="AK21" i="18"/>
  <c r="AK26" i="18"/>
  <c r="AK3" i="18"/>
  <c r="AK7" i="18"/>
  <c r="AA5" i="18"/>
  <c r="AB5" i="18" s="1"/>
  <c r="AG25" i="18"/>
  <c r="AI25" i="18" s="1"/>
  <c r="AL3" i="18"/>
  <c r="AH5" i="18"/>
  <c r="AJ5" i="18" s="1"/>
  <c r="AK19" i="18"/>
  <c r="AH24" i="18"/>
  <c r="AJ24" i="18" s="1"/>
  <c r="AA22" i="18"/>
  <c r="AB22" i="18" s="1"/>
  <c r="AH25" i="18"/>
  <c r="AJ25" i="18" s="1"/>
  <c r="AK17" i="18"/>
  <c r="AL5" i="18"/>
  <c r="AA19" i="18"/>
  <c r="AB19" i="18" s="1"/>
  <c r="AL19" i="18"/>
  <c r="AA23" i="18"/>
  <c r="AB23" i="18" s="1"/>
  <c r="AK22" i="18"/>
  <c r="AK25" i="18"/>
  <c r="AL17" i="18"/>
  <c r="AL4" i="18"/>
  <c r="AA11" i="18"/>
  <c r="AB11" i="18" s="1"/>
  <c r="AK11" i="18"/>
  <c r="AL14" i="18"/>
  <c r="AK13" i="18"/>
  <c r="AA3" i="18"/>
  <c r="AB3" i="18" s="1"/>
  <c r="AL6" i="18"/>
  <c r="AL10" i="18"/>
  <c r="AH6" i="18"/>
  <c r="AJ6" i="18" s="1"/>
  <c r="AG6" i="18"/>
  <c r="AI6" i="18" s="1"/>
  <c r="AH9" i="18"/>
  <c r="AJ9" i="18" s="1"/>
  <c r="AA6" i="18"/>
  <c r="AB6" i="18" s="1"/>
  <c r="AA10" i="18"/>
  <c r="AB10" i="18" s="1"/>
  <c r="AG9" i="18"/>
  <c r="AI9" i="18" s="1"/>
  <c r="AA9" i="18"/>
  <c r="AB9" i="18" s="1"/>
  <c r="AL9" i="18"/>
  <c r="AG5" i="18"/>
  <c r="AI5" i="18" s="1"/>
  <c r="AH10" i="18"/>
  <c r="AJ10" i="18" s="1"/>
  <c r="AG10" i="18"/>
  <c r="AI10" i="18" s="1"/>
  <c r="AH7" i="18"/>
  <c r="AJ7" i="18" s="1"/>
  <c r="AH4" i="18"/>
  <c r="AJ4" i="18" s="1"/>
  <c r="AG4" i="18"/>
  <c r="AI4" i="18" s="1"/>
  <c r="AG7" i="18"/>
  <c r="AI7" i="18" s="1"/>
  <c r="AA8" i="18"/>
  <c r="AB8" i="18" s="1"/>
  <c r="AA7" i="18"/>
  <c r="AB7" i="18" s="1"/>
  <c r="AG8" i="18"/>
  <c r="AI8" i="18" s="1"/>
  <c r="AG3" i="18"/>
  <c r="AI3" i="18" s="1"/>
  <c r="AH8" i="18"/>
  <c r="AJ8" i="18" s="1"/>
  <c r="AL7" i="18"/>
  <c r="AA4" i="18"/>
  <c r="AB4" i="18" s="1"/>
  <c r="AA17" i="18"/>
  <c r="AB17" i="18" s="1"/>
  <c r="AL13" i="18"/>
  <c r="AG17" i="18"/>
  <c r="AI17" i="18" s="1"/>
  <c r="AH17" i="18"/>
  <c r="AJ17" i="18" s="1"/>
  <c r="AH22" i="18"/>
  <c r="AJ22" i="18" s="1"/>
  <c r="AG22" i="18"/>
  <c r="AI22" i="18" s="1"/>
  <c r="AH14" i="18"/>
  <c r="AJ14" i="18" s="1"/>
  <c r="AA14" i="18"/>
  <c r="AB14" i="18" s="1"/>
  <c r="AG14" i="18"/>
  <c r="AI14" i="18" s="1"/>
  <c r="AA26" i="18"/>
  <c r="AB26" i="18" s="1"/>
  <c r="AL21" i="18"/>
  <c r="AK18" i="18"/>
  <c r="AL18" i="18"/>
  <c r="AG21" i="18"/>
  <c r="AI21" i="18" s="1"/>
  <c r="AH26" i="18"/>
  <c r="AJ26" i="18" s="1"/>
  <c r="AI16" i="18"/>
  <c r="AA20" i="18"/>
  <c r="AB20" i="18" s="1"/>
  <c r="AG20" i="18"/>
  <c r="AA24" i="18"/>
  <c r="AB24" i="18" s="1"/>
  <c r="AA12" i="18"/>
  <c r="AB12" i="18" s="1"/>
  <c r="AG12" i="18"/>
  <c r="AG11" i="18"/>
  <c r="AG15" i="18"/>
  <c r="AG19" i="18"/>
  <c r="AG23" i="18"/>
  <c r="AH11" i="18"/>
  <c r="AK12" i="18"/>
  <c r="AH15" i="18"/>
  <c r="AK16" i="18"/>
  <c r="AH19" i="18"/>
  <c r="AK20" i="18"/>
  <c r="AH23" i="18"/>
  <c r="AK24" i="18"/>
  <c r="BI251" i="17"/>
  <c r="BW251" i="17" s="1"/>
  <c r="BU251" i="17"/>
  <c r="BI253" i="17"/>
  <c r="BW253" i="17" s="1"/>
  <c r="BU253" i="17"/>
  <c r="BI241" i="17"/>
  <c r="BW241" i="17" s="1"/>
  <c r="BU241" i="17"/>
  <c r="BV244" i="17"/>
  <c r="BI247" i="17"/>
  <c r="BW247" i="17" s="1"/>
  <c r="BU247" i="17"/>
  <c r="BV250" i="17"/>
  <c r="BI249" i="17"/>
  <c r="BW249" i="17" s="1"/>
  <c r="BU249" i="17"/>
  <c r="BV252" i="17"/>
  <c r="BI245" i="17"/>
  <c r="BW245" i="17" s="1"/>
  <c r="BU245" i="17"/>
  <c r="BI243" i="17"/>
  <c r="BW243" i="17" s="1"/>
  <c r="BU243" i="17"/>
  <c r="AG244" i="17"/>
  <c r="AI244" i="17" s="1"/>
  <c r="AH244" i="17"/>
  <c r="AJ244" i="17" s="1"/>
  <c r="AA246" i="17"/>
  <c r="AB246" i="17" s="1"/>
  <c r="AG248" i="17"/>
  <c r="AI248" i="17" s="1"/>
  <c r="AG253" i="17"/>
  <c r="AI253" i="17" s="1"/>
  <c r="AH248" i="17"/>
  <c r="AJ248" i="17" s="1"/>
  <c r="AA243" i="17"/>
  <c r="AB243" i="17" s="1"/>
  <c r="AH252" i="17"/>
  <c r="AJ252" i="17" s="1"/>
  <c r="AG252" i="17"/>
  <c r="AI252" i="17" s="1"/>
  <c r="AA245" i="17"/>
  <c r="AB245" i="17" s="1"/>
  <c r="AA254" i="17"/>
  <c r="AB254" i="17" s="1"/>
  <c r="AH253" i="17"/>
  <c r="AJ253" i="17" s="1"/>
  <c r="AH243" i="17"/>
  <c r="AJ243" i="17" s="1"/>
  <c r="AG247" i="17"/>
  <c r="AI247" i="17" s="1"/>
  <c r="AG245" i="17"/>
  <c r="AI245" i="17" s="1"/>
  <c r="AH245" i="17"/>
  <c r="AJ245" i="17" s="1"/>
  <c r="AK242" i="17"/>
  <c r="AA250" i="17"/>
  <c r="AB250" i="17" s="1"/>
  <c r="AL242" i="17"/>
  <c r="AG243" i="17"/>
  <c r="AI243" i="17" s="1"/>
  <c r="AH246" i="17"/>
  <c r="AJ246" i="17" s="1"/>
  <c r="AA247" i="17"/>
  <c r="AB247" i="17" s="1"/>
  <c r="AK247" i="17"/>
  <c r="AL250" i="17"/>
  <c r="AG251" i="17"/>
  <c r="AI251" i="17" s="1"/>
  <c r="AH254" i="17"/>
  <c r="AJ254" i="17" s="1"/>
  <c r="AA253" i="17"/>
  <c r="AB253" i="17" s="1"/>
  <c r="AL245" i="17"/>
  <c r="AG246" i="17"/>
  <c r="AI246" i="17" s="1"/>
  <c r="AH249" i="17"/>
  <c r="AJ249" i="17" s="1"/>
  <c r="AL253" i="17"/>
  <c r="AA244" i="17"/>
  <c r="AB244" i="17" s="1"/>
  <c r="AK244" i="17"/>
  <c r="AA252" i="17"/>
  <c r="AB252" i="17" s="1"/>
  <c r="AK252" i="17"/>
  <c r="AH241" i="17"/>
  <c r="AJ241" i="17" s="1"/>
  <c r="AA241" i="17"/>
  <c r="AB241" i="17" s="1"/>
  <c r="AA249" i="17"/>
  <c r="AB249" i="17" s="1"/>
  <c r="AK245" i="17"/>
  <c r="AG254" i="17"/>
  <c r="AI254" i="17" s="1"/>
  <c r="AA824" i="3"/>
  <c r="AB824" i="3" s="1"/>
  <c r="AA811" i="3"/>
  <c r="AB811" i="3" s="1"/>
  <c r="AG811" i="3"/>
  <c r="AI811" i="3" s="1"/>
  <c r="AH811" i="3"/>
  <c r="AJ811" i="3" s="1"/>
  <c r="AA821" i="3"/>
  <c r="AB821" i="3" s="1"/>
  <c r="AH821" i="3"/>
  <c r="AJ821" i="3" s="1"/>
  <c r="AG821" i="3"/>
  <c r="AI821" i="3" s="1"/>
  <c r="AG824" i="3"/>
  <c r="AI824" i="3" s="1"/>
  <c r="AH824" i="3"/>
  <c r="AJ824" i="3" s="1"/>
  <c r="AA814" i="3"/>
  <c r="AB814" i="3" s="1"/>
  <c r="AA808" i="3"/>
  <c r="AB808" i="3" s="1"/>
  <c r="AA816" i="3"/>
  <c r="AB816" i="3" s="1"/>
  <c r="AG814" i="3"/>
  <c r="AI814" i="3" s="1"/>
  <c r="AH814" i="3"/>
  <c r="AJ814" i="3" s="1"/>
  <c r="AA806" i="3"/>
  <c r="AB806" i="3" s="1"/>
  <c r="AA803" i="3"/>
  <c r="AB803" i="3" s="1"/>
  <c r="AG803" i="3"/>
  <c r="AI803" i="3" s="1"/>
  <c r="AH803" i="3"/>
  <c r="AJ803" i="3" s="1"/>
  <c r="AH822" i="3"/>
  <c r="AJ822" i="3" s="1"/>
  <c r="AG822" i="3"/>
  <c r="AI822" i="3" s="1"/>
  <c r="AH812" i="3"/>
  <c r="AJ812" i="3" s="1"/>
  <c r="AG812" i="3"/>
  <c r="AI812" i="3" s="1"/>
  <c r="AH804" i="3"/>
  <c r="AJ804" i="3" s="1"/>
  <c r="AG804" i="3"/>
  <c r="AI804" i="3" s="1"/>
  <c r="AH808" i="3"/>
  <c r="AJ808" i="3" s="1"/>
  <c r="AG810" i="3"/>
  <c r="AI810" i="3" s="1"/>
  <c r="AA812" i="3"/>
  <c r="AB812" i="3" s="1"/>
  <c r="AH816" i="3"/>
  <c r="AJ816" i="3" s="1"/>
  <c r="AG820" i="3"/>
  <c r="AI820" i="3" s="1"/>
  <c r="AA822" i="3"/>
  <c r="AB822" i="3" s="1"/>
  <c r="AK812" i="3"/>
  <c r="AH807" i="3"/>
  <c r="AJ807" i="3" s="1"/>
  <c r="AH815" i="3"/>
  <c r="AJ815" i="3" s="1"/>
  <c r="AH825" i="3"/>
  <c r="AJ825" i="3" s="1"/>
  <c r="AG830" i="3"/>
  <c r="AI830" i="3" s="1"/>
  <c r="AK804" i="3"/>
  <c r="AK805" i="3"/>
  <c r="AL808" i="3"/>
  <c r="AK813" i="3"/>
  <c r="AL816" i="3"/>
  <c r="AG819" i="3"/>
  <c r="AI819" i="3" s="1"/>
  <c r="AK823" i="3"/>
  <c r="AL826" i="3"/>
  <c r="AG827" i="3"/>
  <c r="AI827" i="3" s="1"/>
  <c r="AK831" i="3"/>
  <c r="AL805" i="3"/>
  <c r="AG806" i="3"/>
  <c r="AI806" i="3" s="1"/>
  <c r="AH809" i="3"/>
  <c r="AJ809" i="3" s="1"/>
  <c r="AK810" i="3"/>
  <c r="AL813" i="3"/>
  <c r="AK820" i="3"/>
  <c r="AL823" i="3"/>
  <c r="AK828" i="3"/>
  <c r="AL831" i="3"/>
  <c r="AK822" i="3"/>
  <c r="AA830" i="3"/>
  <c r="AB830" i="3" s="1"/>
  <c r="BT240" i="17"/>
  <c r="BS240" i="17"/>
  <c r="BR240" i="17"/>
  <c r="BP240" i="17"/>
  <c r="BO240" i="17"/>
  <c r="BQ240" i="17" s="1"/>
  <c r="BV240" i="17" s="1"/>
  <c r="BN240" i="17"/>
  <c r="BM240" i="17"/>
  <c r="BL240" i="17"/>
  <c r="BK240" i="17"/>
  <c r="BW239" i="17"/>
  <c r="BU239" i="17"/>
  <c r="BT239" i="17"/>
  <c r="BS239" i="17"/>
  <c r="BR239" i="17"/>
  <c r="BP239" i="17"/>
  <c r="BO239" i="17"/>
  <c r="BQ239" i="17" s="1"/>
  <c r="BN239" i="17"/>
  <c r="BM239" i="17"/>
  <c r="BL239" i="17"/>
  <c r="BK239" i="17"/>
  <c r="BT238" i="17"/>
  <c r="BS238" i="17"/>
  <c r="BR238" i="17"/>
  <c r="BP238" i="17"/>
  <c r="BO238" i="17"/>
  <c r="BQ238" i="17" s="1"/>
  <c r="BV238" i="17" s="1"/>
  <c r="BN238" i="17"/>
  <c r="BM238" i="17"/>
  <c r="BL238" i="17"/>
  <c r="BK238" i="17"/>
  <c r="BW237" i="17"/>
  <c r="BU237" i="17"/>
  <c r="BT237" i="17"/>
  <c r="BV237" i="17" s="1"/>
  <c r="BS237" i="17"/>
  <c r="BR237" i="17"/>
  <c r="BQ237" i="17"/>
  <c r="BP237" i="17"/>
  <c r="BO237" i="17"/>
  <c r="BN237" i="17"/>
  <c r="BM237" i="17"/>
  <c r="BL237" i="17"/>
  <c r="BK237" i="17"/>
  <c r="BT236" i="17"/>
  <c r="BS236" i="17"/>
  <c r="BR236" i="17"/>
  <c r="BP236" i="17"/>
  <c r="BO236" i="17"/>
  <c r="BQ236" i="17" s="1"/>
  <c r="BV236" i="17" s="1"/>
  <c r="BN236" i="17"/>
  <c r="BM236" i="17"/>
  <c r="BL236" i="17"/>
  <c r="BK236" i="17"/>
  <c r="BW235" i="17"/>
  <c r="BU235" i="17"/>
  <c r="BT235" i="17"/>
  <c r="BV235" i="17" s="1"/>
  <c r="BS235" i="17"/>
  <c r="BR235" i="17"/>
  <c r="BQ235" i="17"/>
  <c r="BP235" i="17"/>
  <c r="BO235" i="17"/>
  <c r="BN235" i="17"/>
  <c r="BM235" i="17"/>
  <c r="BL235" i="17"/>
  <c r="BK235" i="17"/>
  <c r="BT234" i="17"/>
  <c r="BS234" i="17"/>
  <c r="BR234" i="17"/>
  <c r="BP234" i="17"/>
  <c r="BO234" i="17"/>
  <c r="BQ234" i="17" s="1"/>
  <c r="BV234" i="17" s="1"/>
  <c r="BN234" i="17"/>
  <c r="BM234" i="17"/>
  <c r="BL234" i="17"/>
  <c r="BK234" i="17"/>
  <c r="BW233" i="17"/>
  <c r="BU233" i="17"/>
  <c r="BT233" i="17"/>
  <c r="BV233" i="17" s="1"/>
  <c r="BS233" i="17"/>
  <c r="BR233" i="17"/>
  <c r="BQ233" i="17"/>
  <c r="BP233" i="17"/>
  <c r="BO233" i="17"/>
  <c r="BN233" i="17"/>
  <c r="BM233" i="17"/>
  <c r="BL233" i="17"/>
  <c r="BK233" i="17"/>
  <c r="BT232" i="17"/>
  <c r="BS232" i="17"/>
  <c r="BR232" i="17"/>
  <c r="BP232" i="17"/>
  <c r="BO232" i="17"/>
  <c r="BQ232" i="17" s="1"/>
  <c r="BV232" i="17" s="1"/>
  <c r="BN232" i="17"/>
  <c r="BM232" i="17"/>
  <c r="BL232" i="17"/>
  <c r="BK232" i="17"/>
  <c r="BW231" i="17"/>
  <c r="BU231" i="17"/>
  <c r="BT231" i="17"/>
  <c r="BV231" i="17" s="1"/>
  <c r="BS231" i="17"/>
  <c r="BR231" i="17"/>
  <c r="BQ231" i="17"/>
  <c r="BP231" i="17"/>
  <c r="BO231" i="17"/>
  <c r="BN231" i="17"/>
  <c r="BM231" i="17"/>
  <c r="BL231" i="17"/>
  <c r="BK231" i="17"/>
  <c r="BT230" i="17"/>
  <c r="BS230" i="17"/>
  <c r="BR230" i="17"/>
  <c r="BP230" i="17"/>
  <c r="BO230" i="17"/>
  <c r="BQ230" i="17" s="1"/>
  <c r="BN230" i="17"/>
  <c r="BM230" i="17"/>
  <c r="BL230" i="17"/>
  <c r="BK230" i="17"/>
  <c r="BW229" i="17"/>
  <c r="BU229" i="17"/>
  <c r="BT229" i="17"/>
  <c r="BV229" i="17" s="1"/>
  <c r="BS229" i="17"/>
  <c r="BR229" i="17"/>
  <c r="BQ229" i="17"/>
  <c r="BP229" i="17"/>
  <c r="BO229" i="17"/>
  <c r="BN229" i="17"/>
  <c r="BM229" i="17"/>
  <c r="BL229" i="17"/>
  <c r="BK229" i="17"/>
  <c r="BT228" i="17"/>
  <c r="BV228" i="17" s="1"/>
  <c r="BS228" i="17"/>
  <c r="BR228" i="17"/>
  <c r="BP228" i="17"/>
  <c r="BO228" i="17"/>
  <c r="BQ228" i="17" s="1"/>
  <c r="BN228" i="17"/>
  <c r="BM228" i="17"/>
  <c r="BL228" i="17"/>
  <c r="BK228" i="17"/>
  <c r="BW227" i="17"/>
  <c r="BU227" i="17"/>
  <c r="BT227" i="17"/>
  <c r="BV227" i="17" s="1"/>
  <c r="BS227" i="17"/>
  <c r="BR227" i="17"/>
  <c r="BQ227" i="17"/>
  <c r="BP227" i="17"/>
  <c r="BO227" i="17"/>
  <c r="BN227" i="17"/>
  <c r="BM227" i="17"/>
  <c r="BL227" i="17"/>
  <c r="BK227" i="17"/>
  <c r="BG240" i="17"/>
  <c r="BC240" i="17"/>
  <c r="AY240" i="17"/>
  <c r="AX240" i="17"/>
  <c r="AW240" i="17"/>
  <c r="AV240" i="17"/>
  <c r="BG239" i="17"/>
  <c r="BE239" i="17"/>
  <c r="BF239" i="17" s="1"/>
  <c r="BD239" i="17"/>
  <c r="BC239" i="17"/>
  <c r="BA239" i="17"/>
  <c r="BB239" i="17" s="1"/>
  <c r="AZ239" i="17"/>
  <c r="BH239" i="17" s="1"/>
  <c r="BI239" i="17" s="1"/>
  <c r="AY239" i="17"/>
  <c r="AX239" i="17"/>
  <c r="AW239" i="17"/>
  <c r="AV239" i="17"/>
  <c r="BC238" i="17"/>
  <c r="BG238" i="17" s="1"/>
  <c r="AY238" i="17"/>
  <c r="AX238" i="17"/>
  <c r="AW238" i="17"/>
  <c r="AV238" i="17"/>
  <c r="BE237" i="17"/>
  <c r="BF237" i="17" s="1"/>
  <c r="BD237" i="17"/>
  <c r="BC237" i="17"/>
  <c r="BG237" i="17" s="1"/>
  <c r="BA237" i="17"/>
  <c r="BB237" i="17" s="1"/>
  <c r="AZ237" i="17"/>
  <c r="BH237" i="17" s="1"/>
  <c r="BI237" i="17" s="1"/>
  <c r="AY237" i="17"/>
  <c r="AX237" i="17"/>
  <c r="AW237" i="17"/>
  <c r="AV237" i="17"/>
  <c r="BG236" i="17"/>
  <c r="BC236" i="17"/>
  <c r="AY236" i="17"/>
  <c r="AX236" i="17"/>
  <c r="AW236" i="17"/>
  <c r="AV236" i="17"/>
  <c r="BG235" i="17"/>
  <c r="BE235" i="17"/>
  <c r="BF235" i="17" s="1"/>
  <c r="BD235" i="17"/>
  <c r="BC235" i="17"/>
  <c r="BA235" i="17"/>
  <c r="BB235" i="17" s="1"/>
  <c r="AZ235" i="17"/>
  <c r="BH235" i="17" s="1"/>
  <c r="BI235" i="17" s="1"/>
  <c r="AY235" i="17"/>
  <c r="AX235" i="17"/>
  <c r="AW235" i="17"/>
  <c r="AV235" i="17"/>
  <c r="BC234" i="17"/>
  <c r="BG234" i="17" s="1"/>
  <c r="AY234" i="17"/>
  <c r="AX234" i="17"/>
  <c r="AW234" i="17"/>
  <c r="AV234" i="17"/>
  <c r="BE233" i="17"/>
  <c r="BF233" i="17" s="1"/>
  <c r="BD233" i="17"/>
  <c r="BC233" i="17"/>
  <c r="BG233" i="17" s="1"/>
  <c r="BA233" i="17"/>
  <c r="BB233" i="17" s="1"/>
  <c r="AZ233" i="17"/>
  <c r="BH233" i="17" s="1"/>
  <c r="BI233" i="17" s="1"/>
  <c r="AY233" i="17"/>
  <c r="AX233" i="17"/>
  <c r="AW233" i="17"/>
  <c r="AV233" i="17"/>
  <c r="BG232" i="17"/>
  <c r="BC232" i="17"/>
  <c r="AY232" i="17"/>
  <c r="AX232" i="17"/>
  <c r="AW232" i="17"/>
  <c r="AV232" i="17"/>
  <c r="BG231" i="17"/>
  <c r="BE231" i="17"/>
  <c r="BF231" i="17" s="1"/>
  <c r="BD231" i="17"/>
  <c r="BC231" i="17"/>
  <c r="BA231" i="17"/>
  <c r="BB231" i="17" s="1"/>
  <c r="AZ231" i="17"/>
  <c r="BH231" i="17" s="1"/>
  <c r="BI231" i="17" s="1"/>
  <c r="AY231" i="17"/>
  <c r="AX231" i="17"/>
  <c r="AW231" i="17"/>
  <c r="AV231" i="17"/>
  <c r="BC230" i="17"/>
  <c r="BG230" i="17" s="1"/>
  <c r="AY230" i="17"/>
  <c r="AX230" i="17"/>
  <c r="AW230" i="17"/>
  <c r="AV230" i="17"/>
  <c r="BE229" i="17"/>
  <c r="BF229" i="17" s="1"/>
  <c r="BD229" i="17"/>
  <c r="BC229" i="17"/>
  <c r="BG229" i="17" s="1"/>
  <c r="BA229" i="17"/>
  <c r="BB229" i="17" s="1"/>
  <c r="AZ229" i="17"/>
  <c r="BH229" i="17" s="1"/>
  <c r="BI229" i="17" s="1"/>
  <c r="AY229" i="17"/>
  <c r="AX229" i="17"/>
  <c r="AW229" i="17"/>
  <c r="AV229" i="17"/>
  <c r="BG228" i="17"/>
  <c r="BC228" i="17"/>
  <c r="AY228" i="17"/>
  <c r="AX228" i="17"/>
  <c r="AW228" i="17"/>
  <c r="AV228" i="17"/>
  <c r="BE227" i="17"/>
  <c r="BF227" i="17" s="1"/>
  <c r="BD227" i="17"/>
  <c r="BC227" i="17"/>
  <c r="BG227" i="17" s="1"/>
  <c r="BA227" i="17"/>
  <c r="BB227" i="17" s="1"/>
  <c r="AZ227" i="17"/>
  <c r="BH227" i="17" s="1"/>
  <c r="BI227" i="17" s="1"/>
  <c r="AY227" i="17"/>
  <c r="AX227" i="17"/>
  <c r="AW227" i="17"/>
  <c r="AV227" i="17"/>
  <c r="AQ240" i="17"/>
  <c r="AP240" i="17"/>
  <c r="AO240" i="17"/>
  <c r="AN240" i="17"/>
  <c r="AM240" i="17"/>
  <c r="AQ239" i="17"/>
  <c r="AP239" i="17"/>
  <c r="AO239" i="17"/>
  <c r="AN239" i="17"/>
  <c r="AM239" i="17"/>
  <c r="AQ238" i="17"/>
  <c r="AP238" i="17"/>
  <c r="AO238" i="17"/>
  <c r="AN238" i="17"/>
  <c r="AM238" i="17"/>
  <c r="AQ237" i="17"/>
  <c r="AP237" i="17"/>
  <c r="AO237" i="17"/>
  <c r="AN237" i="17"/>
  <c r="AM237" i="17"/>
  <c r="AQ236" i="17"/>
  <c r="AP236" i="17"/>
  <c r="AO236" i="17"/>
  <c r="AN236" i="17"/>
  <c r="AM236" i="17"/>
  <c r="AQ235" i="17"/>
  <c r="AP235" i="17"/>
  <c r="AO235" i="17"/>
  <c r="AN235" i="17"/>
  <c r="AM235" i="17"/>
  <c r="AQ234" i="17"/>
  <c r="AP234" i="17"/>
  <c r="AO234" i="17"/>
  <c r="AN234" i="17"/>
  <c r="AM234" i="17"/>
  <c r="AQ233" i="17"/>
  <c r="AP233" i="17"/>
  <c r="AO233" i="17"/>
  <c r="AN233" i="17"/>
  <c r="AM233" i="17"/>
  <c r="AQ232" i="17"/>
  <c r="AP232" i="17"/>
  <c r="AO232" i="17"/>
  <c r="AN232" i="17"/>
  <c r="AM232" i="17"/>
  <c r="AQ231" i="17"/>
  <c r="AP231" i="17"/>
  <c r="AO231" i="17"/>
  <c r="AN231" i="17"/>
  <c r="AM231" i="17"/>
  <c r="AQ230" i="17"/>
  <c r="AP230" i="17"/>
  <c r="AO230" i="17"/>
  <c r="AN230" i="17"/>
  <c r="AM230" i="17"/>
  <c r="AQ229" i="17"/>
  <c r="AP229" i="17"/>
  <c r="AO229" i="17"/>
  <c r="AN229" i="17"/>
  <c r="AM229" i="17"/>
  <c r="AQ228" i="17"/>
  <c r="AP228" i="17"/>
  <c r="AO228" i="17"/>
  <c r="AN228" i="17"/>
  <c r="AM228" i="17"/>
  <c r="AQ227" i="17"/>
  <c r="AP227" i="17"/>
  <c r="AO227" i="17"/>
  <c r="AN227" i="17"/>
  <c r="AM227" i="17"/>
  <c r="AK240" i="17"/>
  <c r="AF240" i="17"/>
  <c r="AL240" i="17" s="1"/>
  <c r="AD240" i="17"/>
  <c r="Z240" i="17"/>
  <c r="Q240" i="17"/>
  <c r="R240" i="17" s="1"/>
  <c r="C240" i="17"/>
  <c r="AL239" i="17"/>
  <c r="AF239" i="17"/>
  <c r="AH239" i="17" s="1"/>
  <c r="AJ239" i="17" s="1"/>
  <c r="AD239" i="17"/>
  <c r="AG239" i="17" s="1"/>
  <c r="AI239" i="17" s="1"/>
  <c r="Z239" i="17"/>
  <c r="R239" i="17"/>
  <c r="AA239" i="17" s="1"/>
  <c r="AB239" i="17" s="1"/>
  <c r="Q239" i="17"/>
  <c r="C239" i="17"/>
  <c r="AG238" i="17"/>
  <c r="AI238" i="17" s="1"/>
  <c r="AF238" i="17"/>
  <c r="AH238" i="17" s="1"/>
  <c r="AJ238" i="17" s="1"/>
  <c r="AD238" i="17"/>
  <c r="Z238" i="17"/>
  <c r="AL238" i="17" s="1"/>
  <c r="R238" i="17"/>
  <c r="Q238" i="17"/>
  <c r="C238" i="17"/>
  <c r="AF237" i="17"/>
  <c r="AD237" i="17"/>
  <c r="AK237" i="17" s="1"/>
  <c r="Z237" i="17"/>
  <c r="AL237" i="17" s="1"/>
  <c r="Q237" i="17"/>
  <c r="R237" i="17" s="1"/>
  <c r="AH237" i="17" s="1"/>
  <c r="AJ237" i="17" s="1"/>
  <c r="C237" i="17"/>
  <c r="AK236" i="17"/>
  <c r="AF236" i="17"/>
  <c r="AL236" i="17" s="1"/>
  <c r="AD236" i="17"/>
  <c r="Z236" i="17"/>
  <c r="Q236" i="17"/>
  <c r="R236" i="17" s="1"/>
  <c r="C236" i="17"/>
  <c r="AL235" i="17"/>
  <c r="AF235" i="17"/>
  <c r="AH235" i="17" s="1"/>
  <c r="AJ235" i="17" s="1"/>
  <c r="AD235" i="17"/>
  <c r="AG235" i="17" s="1"/>
  <c r="AI235" i="17" s="1"/>
  <c r="Z235" i="17"/>
  <c r="R235" i="17"/>
  <c r="AA235" i="17" s="1"/>
  <c r="AB235" i="17" s="1"/>
  <c r="Q235" i="17"/>
  <c r="C235" i="17"/>
  <c r="AG234" i="17"/>
  <c r="AI234" i="17" s="1"/>
  <c r="AF234" i="17"/>
  <c r="AH234" i="17" s="1"/>
  <c r="AJ234" i="17" s="1"/>
  <c r="AD234" i="17"/>
  <c r="Z234" i="17"/>
  <c r="AA234" i="17" s="1"/>
  <c r="AB234" i="17" s="1"/>
  <c r="R234" i="17"/>
  <c r="Q234" i="17"/>
  <c r="C234" i="17"/>
  <c r="AF233" i="17"/>
  <c r="AL233" i="17" s="1"/>
  <c r="AD233" i="17"/>
  <c r="AK233" i="17" s="1"/>
  <c r="Z233" i="17"/>
  <c r="Q233" i="17"/>
  <c r="R233" i="17" s="1"/>
  <c r="AH233" i="17" s="1"/>
  <c r="AJ233" i="17" s="1"/>
  <c r="C233" i="17"/>
  <c r="AK232" i="17"/>
  <c r="AF232" i="17"/>
  <c r="AL232" i="17" s="1"/>
  <c r="AD232" i="17"/>
  <c r="Z232" i="17"/>
  <c r="Q232" i="17"/>
  <c r="R232" i="17" s="1"/>
  <c r="C232" i="17"/>
  <c r="AL231" i="17"/>
  <c r="AF231" i="17"/>
  <c r="AH231" i="17" s="1"/>
  <c r="AJ231" i="17" s="1"/>
  <c r="AD231" i="17"/>
  <c r="AG231" i="17" s="1"/>
  <c r="AI231" i="17" s="1"/>
  <c r="Z231" i="17"/>
  <c r="R231" i="17"/>
  <c r="AA231" i="17" s="1"/>
  <c r="AB231" i="17" s="1"/>
  <c r="Q231" i="17"/>
  <c r="C231" i="17"/>
  <c r="AG230" i="17"/>
  <c r="AI230" i="17" s="1"/>
  <c r="AF230" i="17"/>
  <c r="AH230" i="17" s="1"/>
  <c r="AJ230" i="17" s="1"/>
  <c r="AD230" i="17"/>
  <c r="Z230" i="17"/>
  <c r="AK230" i="17" s="1"/>
  <c r="R230" i="17"/>
  <c r="Q230" i="17"/>
  <c r="C230" i="17"/>
  <c r="AF229" i="17"/>
  <c r="AL229" i="17" s="1"/>
  <c r="AD229" i="17"/>
  <c r="AK229" i="17" s="1"/>
  <c r="Z229" i="17"/>
  <c r="AA229" i="17" s="1"/>
  <c r="AB229" i="17" s="1"/>
  <c r="Q229" i="17"/>
  <c r="R229" i="17" s="1"/>
  <c r="AH229" i="17" s="1"/>
  <c r="AJ229" i="17" s="1"/>
  <c r="C229" i="17"/>
  <c r="AK228" i="17"/>
  <c r="AF228" i="17"/>
  <c r="AL228" i="17" s="1"/>
  <c r="AD228" i="17"/>
  <c r="Z228" i="17"/>
  <c r="Q228" i="17"/>
  <c r="R228" i="17" s="1"/>
  <c r="C228" i="17"/>
  <c r="AL227" i="17"/>
  <c r="AF227" i="17"/>
  <c r="AH227" i="17" s="1"/>
  <c r="AJ227" i="17" s="1"/>
  <c r="AD227" i="17"/>
  <c r="AG227" i="17" s="1"/>
  <c r="AI227" i="17" s="1"/>
  <c r="Z227" i="17"/>
  <c r="R227" i="17"/>
  <c r="AA227" i="17" s="1"/>
  <c r="AB227" i="17" s="1"/>
  <c r="Q227" i="17"/>
  <c r="C227" i="17"/>
  <c r="AF800" i="3"/>
  <c r="AL800" i="3" s="1"/>
  <c r="AD800" i="3"/>
  <c r="Z800" i="3"/>
  <c r="Q800" i="3"/>
  <c r="R800" i="3" s="1"/>
  <c r="AG800" i="3" s="1"/>
  <c r="AI800" i="3" s="1"/>
  <c r="C800" i="3"/>
  <c r="AL799" i="3"/>
  <c r="AF799" i="3"/>
  <c r="AD799" i="3"/>
  <c r="Z799" i="3"/>
  <c r="Q799" i="3"/>
  <c r="R799" i="3" s="1"/>
  <c r="AH799" i="3" s="1"/>
  <c r="AJ799" i="3" s="1"/>
  <c r="C799" i="3"/>
  <c r="AF798" i="3"/>
  <c r="AD798" i="3"/>
  <c r="Z798" i="3"/>
  <c r="AK798" i="3" s="1"/>
  <c r="Q798" i="3"/>
  <c r="R798" i="3" s="1"/>
  <c r="AG798" i="3" s="1"/>
  <c r="AI798" i="3" s="1"/>
  <c r="C798" i="3"/>
  <c r="AL797" i="3"/>
  <c r="AF797" i="3"/>
  <c r="AD797" i="3"/>
  <c r="AK797" i="3" s="1"/>
  <c r="Z797" i="3"/>
  <c r="AA797" i="3" s="1"/>
  <c r="AB797" i="3" s="1"/>
  <c r="Q797" i="3"/>
  <c r="R797" i="3" s="1"/>
  <c r="AH797" i="3" s="1"/>
  <c r="AJ797" i="3" s="1"/>
  <c r="C797" i="3"/>
  <c r="AF796" i="3"/>
  <c r="AL796" i="3" s="1"/>
  <c r="AD796" i="3"/>
  <c r="Z796" i="3"/>
  <c r="Q796" i="3"/>
  <c r="R796" i="3" s="1"/>
  <c r="AG796" i="3" s="1"/>
  <c r="AI796" i="3" s="1"/>
  <c r="C796" i="3"/>
  <c r="AL795" i="3"/>
  <c r="AF795" i="3"/>
  <c r="AD795" i="3"/>
  <c r="Z795" i="3"/>
  <c r="Q795" i="3"/>
  <c r="R795" i="3" s="1"/>
  <c r="AH795" i="3" s="1"/>
  <c r="AJ795" i="3" s="1"/>
  <c r="C795" i="3"/>
  <c r="AF794" i="3"/>
  <c r="AH794" i="3" s="1"/>
  <c r="AJ794" i="3" s="1"/>
  <c r="AD794" i="3"/>
  <c r="Z794" i="3"/>
  <c r="AA794" i="3" s="1"/>
  <c r="AB794" i="3" s="1"/>
  <c r="Q794" i="3"/>
  <c r="R794" i="3" s="1"/>
  <c r="AG794" i="3" s="1"/>
  <c r="AI794" i="3" s="1"/>
  <c r="C794" i="3"/>
  <c r="AL793" i="3"/>
  <c r="AF793" i="3"/>
  <c r="AD793" i="3"/>
  <c r="AK793" i="3" s="1"/>
  <c r="Z793" i="3"/>
  <c r="AA793" i="3" s="1"/>
  <c r="AB793" i="3" s="1"/>
  <c r="Q793" i="3"/>
  <c r="R793" i="3" s="1"/>
  <c r="AH793" i="3" s="1"/>
  <c r="AJ793" i="3" s="1"/>
  <c r="C793" i="3"/>
  <c r="AF792" i="3"/>
  <c r="AL792" i="3" s="1"/>
  <c r="AD792" i="3"/>
  <c r="Z792" i="3"/>
  <c r="AK792" i="3" s="1"/>
  <c r="Q792" i="3"/>
  <c r="R792" i="3" s="1"/>
  <c r="AG792" i="3" s="1"/>
  <c r="AI792" i="3" s="1"/>
  <c r="C792" i="3"/>
  <c r="AL791" i="3"/>
  <c r="AF791" i="3"/>
  <c r="AD791" i="3"/>
  <c r="AG791" i="3" s="1"/>
  <c r="AI791" i="3" s="1"/>
  <c r="Z791" i="3"/>
  <c r="AA791" i="3" s="1"/>
  <c r="AB791" i="3" s="1"/>
  <c r="Q791" i="3"/>
  <c r="R791" i="3" s="1"/>
  <c r="AH791" i="3" s="1"/>
  <c r="AJ791" i="3" s="1"/>
  <c r="C791" i="3"/>
  <c r="AF790" i="3"/>
  <c r="AH790" i="3" s="1"/>
  <c r="AJ790" i="3" s="1"/>
  <c r="AD790" i="3"/>
  <c r="Z790" i="3"/>
  <c r="AK790" i="3" s="1"/>
  <c r="Q790" i="3"/>
  <c r="R790" i="3" s="1"/>
  <c r="AG790" i="3" s="1"/>
  <c r="AI790" i="3" s="1"/>
  <c r="C790" i="3"/>
  <c r="AL789" i="3"/>
  <c r="AF789" i="3"/>
  <c r="AD789" i="3"/>
  <c r="AK789" i="3" s="1"/>
  <c r="Z789" i="3"/>
  <c r="Q789" i="3"/>
  <c r="R789" i="3" s="1"/>
  <c r="AH789" i="3" s="1"/>
  <c r="AJ789" i="3" s="1"/>
  <c r="C789" i="3"/>
  <c r="AF788" i="3"/>
  <c r="AD788" i="3"/>
  <c r="Z788" i="3"/>
  <c r="AK788" i="3" s="1"/>
  <c r="Q788" i="3"/>
  <c r="R788" i="3" s="1"/>
  <c r="AG788" i="3" s="1"/>
  <c r="AI788" i="3" s="1"/>
  <c r="C788" i="3"/>
  <c r="AL787" i="3"/>
  <c r="AF787" i="3"/>
  <c r="AD787" i="3"/>
  <c r="AG787" i="3" s="1"/>
  <c r="AI787" i="3" s="1"/>
  <c r="Z787" i="3"/>
  <c r="Q787" i="3"/>
  <c r="R787" i="3" s="1"/>
  <c r="AH787" i="3" s="1"/>
  <c r="AJ787" i="3" s="1"/>
  <c r="C787" i="3"/>
  <c r="AF784" i="3"/>
  <c r="AL784" i="3" s="1"/>
  <c r="AD784" i="3"/>
  <c r="Z784" i="3"/>
  <c r="Q784" i="3"/>
  <c r="R784" i="3" s="1"/>
  <c r="AG784" i="3" s="1"/>
  <c r="AI784" i="3" s="1"/>
  <c r="C784" i="3"/>
  <c r="AL783" i="3"/>
  <c r="AF783" i="3"/>
  <c r="AD783" i="3"/>
  <c r="AK783" i="3" s="1"/>
  <c r="Z783" i="3"/>
  <c r="Q783" i="3"/>
  <c r="R783" i="3" s="1"/>
  <c r="AH783" i="3" s="1"/>
  <c r="AJ783" i="3" s="1"/>
  <c r="C783" i="3"/>
  <c r="AF782" i="3"/>
  <c r="AL782" i="3" s="1"/>
  <c r="AD782" i="3"/>
  <c r="Z782" i="3"/>
  <c r="AK782" i="3" s="1"/>
  <c r="Q782" i="3"/>
  <c r="R782" i="3" s="1"/>
  <c r="AG782" i="3" s="1"/>
  <c r="AI782" i="3" s="1"/>
  <c r="C782" i="3"/>
  <c r="AL781" i="3"/>
  <c r="AF781" i="3"/>
  <c r="AD781" i="3"/>
  <c r="Z781" i="3"/>
  <c r="Q781" i="3"/>
  <c r="R781" i="3" s="1"/>
  <c r="AH781" i="3" s="1"/>
  <c r="AJ781" i="3" s="1"/>
  <c r="C781" i="3"/>
  <c r="AF780" i="3"/>
  <c r="AD780" i="3"/>
  <c r="Z780" i="3"/>
  <c r="Q780" i="3"/>
  <c r="R780" i="3" s="1"/>
  <c r="AG780" i="3" s="1"/>
  <c r="AI780" i="3" s="1"/>
  <c r="C780" i="3"/>
  <c r="AL779" i="3"/>
  <c r="AF779" i="3"/>
  <c r="AD779" i="3"/>
  <c r="AK779" i="3" s="1"/>
  <c r="Z779" i="3"/>
  <c r="AA779" i="3" s="1"/>
  <c r="AB779" i="3" s="1"/>
  <c r="Q779" i="3"/>
  <c r="R779" i="3" s="1"/>
  <c r="AH779" i="3" s="1"/>
  <c r="AJ779" i="3" s="1"/>
  <c r="C779" i="3"/>
  <c r="AF778" i="3"/>
  <c r="AL778" i="3" s="1"/>
  <c r="AD778" i="3"/>
  <c r="Z778" i="3"/>
  <c r="Q778" i="3"/>
  <c r="R778" i="3" s="1"/>
  <c r="AG778" i="3" s="1"/>
  <c r="AI778" i="3" s="1"/>
  <c r="C778" i="3"/>
  <c r="AL777" i="3"/>
  <c r="AF777" i="3"/>
  <c r="AD777" i="3"/>
  <c r="Z777" i="3"/>
  <c r="Q777" i="3"/>
  <c r="R777" i="3" s="1"/>
  <c r="AH777" i="3" s="1"/>
  <c r="AJ777" i="3" s="1"/>
  <c r="C777" i="3"/>
  <c r="AF776" i="3"/>
  <c r="AH776" i="3" s="1"/>
  <c r="AJ776" i="3" s="1"/>
  <c r="AD776" i="3"/>
  <c r="Z776" i="3"/>
  <c r="AK776" i="3" s="1"/>
  <c r="Q776" i="3"/>
  <c r="R776" i="3" s="1"/>
  <c r="AG776" i="3" s="1"/>
  <c r="AI776" i="3" s="1"/>
  <c r="C776" i="3"/>
  <c r="AL775" i="3"/>
  <c r="AF775" i="3"/>
  <c r="AD775" i="3"/>
  <c r="AK775" i="3" s="1"/>
  <c r="Z775" i="3"/>
  <c r="AA775" i="3" s="1"/>
  <c r="AB775" i="3" s="1"/>
  <c r="Q775" i="3"/>
  <c r="R775" i="3" s="1"/>
  <c r="AH775" i="3" s="1"/>
  <c r="AJ775" i="3" s="1"/>
  <c r="C775" i="3"/>
  <c r="AF774" i="3"/>
  <c r="AL774" i="3" s="1"/>
  <c r="AD774" i="3"/>
  <c r="Z774" i="3"/>
  <c r="AK774" i="3" s="1"/>
  <c r="Q774" i="3"/>
  <c r="R774" i="3" s="1"/>
  <c r="AG774" i="3" s="1"/>
  <c r="AI774" i="3" s="1"/>
  <c r="C774" i="3"/>
  <c r="AL773" i="3"/>
  <c r="AF773" i="3"/>
  <c r="AD773" i="3"/>
  <c r="AG773" i="3" s="1"/>
  <c r="AI773" i="3" s="1"/>
  <c r="Z773" i="3"/>
  <c r="AA773" i="3" s="1"/>
  <c r="AB773" i="3" s="1"/>
  <c r="Q773" i="3"/>
  <c r="R773" i="3" s="1"/>
  <c r="AH773" i="3" s="1"/>
  <c r="AJ773" i="3" s="1"/>
  <c r="C773" i="3"/>
  <c r="AF772" i="3"/>
  <c r="AL772" i="3" s="1"/>
  <c r="AD772" i="3"/>
  <c r="Z772" i="3"/>
  <c r="AA772" i="3" s="1"/>
  <c r="AB772" i="3" s="1"/>
  <c r="Q772" i="3"/>
  <c r="R772" i="3" s="1"/>
  <c r="AG772" i="3" s="1"/>
  <c r="AI772" i="3" s="1"/>
  <c r="C772" i="3"/>
  <c r="AL771" i="3"/>
  <c r="AF771" i="3"/>
  <c r="AD771" i="3"/>
  <c r="AK771" i="3" s="1"/>
  <c r="Z771" i="3"/>
  <c r="Q771" i="3"/>
  <c r="R771" i="3" s="1"/>
  <c r="AH771" i="3" s="1"/>
  <c r="AJ771" i="3" s="1"/>
  <c r="C771" i="3"/>
  <c r="C406" i="17" l="1"/>
  <c r="D408" i="17"/>
  <c r="C408" i="17" s="1"/>
  <c r="D1024" i="3"/>
  <c r="C1024" i="3" s="1"/>
  <c r="C1022" i="3"/>
  <c r="AJ12" i="18"/>
  <c r="AI24" i="18"/>
  <c r="AJ19" i="18"/>
  <c r="AI11" i="18"/>
  <c r="AJ15" i="18"/>
  <c r="AI12" i="18"/>
  <c r="AI20" i="18"/>
  <c r="AI23" i="18"/>
  <c r="AI15" i="18"/>
  <c r="AJ11" i="18"/>
  <c r="AJ23" i="18"/>
  <c r="AI19" i="18"/>
  <c r="BV239" i="17"/>
  <c r="BV230" i="17"/>
  <c r="AG228" i="17"/>
  <c r="AI228" i="17" s="1"/>
  <c r="AA228" i="17"/>
  <c r="AB228" i="17" s="1"/>
  <c r="AA233" i="17"/>
  <c r="AB233" i="17" s="1"/>
  <c r="AA240" i="17"/>
  <c r="AB240" i="17" s="1"/>
  <c r="AG240" i="17"/>
  <c r="AI240" i="17" s="1"/>
  <c r="AG232" i="17"/>
  <c r="AI232" i="17" s="1"/>
  <c r="AA232" i="17"/>
  <c r="AB232" i="17" s="1"/>
  <c r="AA236" i="17"/>
  <c r="AB236" i="17" s="1"/>
  <c r="AG236" i="17"/>
  <c r="AI236" i="17" s="1"/>
  <c r="AK234" i="17"/>
  <c r="AK227" i="17"/>
  <c r="AG229" i="17"/>
  <c r="AI229" i="17" s="1"/>
  <c r="AK231" i="17"/>
  <c r="AG233" i="17"/>
  <c r="AI233" i="17" s="1"/>
  <c r="AK235" i="17"/>
  <c r="AG237" i="17"/>
  <c r="AI237" i="17" s="1"/>
  <c r="AK239" i="17"/>
  <c r="AA230" i="17"/>
  <c r="AB230" i="17" s="1"/>
  <c r="AA238" i="17"/>
  <c r="AB238" i="17" s="1"/>
  <c r="AK238" i="17"/>
  <c r="AH228" i="17"/>
  <c r="AJ228" i="17" s="1"/>
  <c r="AL230" i="17"/>
  <c r="AL234" i="17"/>
  <c r="AH236" i="17"/>
  <c r="AJ236" i="17" s="1"/>
  <c r="AH240" i="17"/>
  <c r="AJ240" i="17" s="1"/>
  <c r="AA237" i="17"/>
  <c r="AB237" i="17" s="1"/>
  <c r="AH232" i="17"/>
  <c r="AJ232" i="17" s="1"/>
  <c r="AA799" i="3"/>
  <c r="AB799" i="3" s="1"/>
  <c r="AG777" i="3"/>
  <c r="AI777" i="3" s="1"/>
  <c r="AA780" i="3"/>
  <c r="AB780" i="3" s="1"/>
  <c r="AA783" i="3"/>
  <c r="AB783" i="3" s="1"/>
  <c r="AG795" i="3"/>
  <c r="AI795" i="3" s="1"/>
  <c r="AA781" i="3"/>
  <c r="AB781" i="3" s="1"/>
  <c r="AA771" i="3"/>
  <c r="AB771" i="3" s="1"/>
  <c r="AA778" i="3"/>
  <c r="AB778" i="3" s="1"/>
  <c r="AA789" i="3"/>
  <c r="AB789" i="3" s="1"/>
  <c r="AG799" i="3"/>
  <c r="AI799" i="3" s="1"/>
  <c r="AA777" i="3"/>
  <c r="AB777" i="3" s="1"/>
  <c r="AA795" i="3"/>
  <c r="AB795" i="3" s="1"/>
  <c r="AH798" i="3"/>
  <c r="AJ798" i="3" s="1"/>
  <c r="AA796" i="3"/>
  <c r="AB796" i="3" s="1"/>
  <c r="AG781" i="3"/>
  <c r="AI781" i="3" s="1"/>
  <c r="AA784" i="3"/>
  <c r="AB784" i="3" s="1"/>
  <c r="AH780" i="3"/>
  <c r="AJ780" i="3" s="1"/>
  <c r="AA787" i="3"/>
  <c r="AB787" i="3" s="1"/>
  <c r="AH788" i="3"/>
  <c r="AJ788" i="3" s="1"/>
  <c r="AA800" i="3"/>
  <c r="AB800" i="3" s="1"/>
  <c r="AA774" i="3"/>
  <c r="AB774" i="3" s="1"/>
  <c r="AK778" i="3"/>
  <c r="AA782" i="3"/>
  <c r="AB782" i="3" s="1"/>
  <c r="AA788" i="3"/>
  <c r="AB788" i="3" s="1"/>
  <c r="AA792" i="3"/>
  <c r="AB792" i="3" s="1"/>
  <c r="AK796" i="3"/>
  <c r="AK800" i="3"/>
  <c r="AH772" i="3"/>
  <c r="AJ772" i="3" s="1"/>
  <c r="AH784" i="3"/>
  <c r="AJ784" i="3" s="1"/>
  <c r="AL788" i="3"/>
  <c r="AG771" i="3"/>
  <c r="AI771" i="3" s="1"/>
  <c r="AK773" i="3"/>
  <c r="AG775" i="3"/>
  <c r="AI775" i="3" s="1"/>
  <c r="AK777" i="3"/>
  <c r="AG779" i="3"/>
  <c r="AI779" i="3" s="1"/>
  <c r="AK781" i="3"/>
  <c r="AG783" i="3"/>
  <c r="AI783" i="3" s="1"/>
  <c r="AK787" i="3"/>
  <c r="AG789" i="3"/>
  <c r="AI789" i="3" s="1"/>
  <c r="AK791" i="3"/>
  <c r="AG793" i="3"/>
  <c r="AI793" i="3" s="1"/>
  <c r="AK795" i="3"/>
  <c r="AG797" i="3"/>
  <c r="AI797" i="3" s="1"/>
  <c r="AK799" i="3"/>
  <c r="AK772" i="3"/>
  <c r="AA776" i="3"/>
  <c r="AB776" i="3" s="1"/>
  <c r="AK780" i="3"/>
  <c r="AK784" i="3"/>
  <c r="AA790" i="3"/>
  <c r="AB790" i="3" s="1"/>
  <c r="AK794" i="3"/>
  <c r="AA798" i="3"/>
  <c r="AB798" i="3" s="1"/>
  <c r="AL794" i="3"/>
  <c r="AL798" i="3"/>
  <c r="AH800" i="3"/>
  <c r="AJ800" i="3" s="1"/>
  <c r="AH774" i="3"/>
  <c r="AJ774" i="3" s="1"/>
  <c r="AL776" i="3"/>
  <c r="AH778" i="3"/>
  <c r="AJ778" i="3" s="1"/>
  <c r="AL780" i="3"/>
  <c r="AH782" i="3"/>
  <c r="AJ782" i="3" s="1"/>
  <c r="AL790" i="3"/>
  <c r="AH792" i="3"/>
  <c r="AJ792" i="3" s="1"/>
  <c r="AH796" i="3"/>
  <c r="AJ796" i="3" s="1"/>
  <c r="AW3" i="17"/>
  <c r="BO219" i="17"/>
  <c r="BH221" i="17"/>
  <c r="BT210" i="17"/>
  <c r="BV210" i="17" s="1"/>
  <c r="BS210" i="17"/>
  <c r="BR210" i="17"/>
  <c r="BP210" i="17"/>
  <c r="BQ210" i="17" s="1"/>
  <c r="BO210" i="17"/>
  <c r="BN210" i="17"/>
  <c r="BM210" i="17"/>
  <c r="BL210" i="17"/>
  <c r="BK210" i="17"/>
  <c r="BC210" i="17"/>
  <c r="BG210" i="17" s="1"/>
  <c r="BT209" i="17"/>
  <c r="BV209" i="17" s="1"/>
  <c r="BS209" i="17"/>
  <c r="BR209" i="17"/>
  <c r="BP209" i="17"/>
  <c r="BO209" i="17"/>
  <c r="BQ209" i="17" s="1"/>
  <c r="BN209" i="17"/>
  <c r="BM209" i="17"/>
  <c r="BL209" i="17"/>
  <c r="BK209" i="17"/>
  <c r="BE209" i="17"/>
  <c r="BD209" i="17"/>
  <c r="BF209" i="17" s="1"/>
  <c r="BC209" i="17"/>
  <c r="BG209" i="17" s="1"/>
  <c r="BA209" i="17"/>
  <c r="BB209" i="17" s="1"/>
  <c r="AZ209" i="17"/>
  <c r="BH209" i="17" s="1"/>
  <c r="BT208" i="17"/>
  <c r="BS208" i="17"/>
  <c r="BR208" i="17"/>
  <c r="BQ208" i="17"/>
  <c r="BV208" i="17" s="1"/>
  <c r="BP208" i="17"/>
  <c r="BO208" i="17"/>
  <c r="BN208" i="17"/>
  <c r="BM208" i="17"/>
  <c r="BL208" i="17"/>
  <c r="BK208" i="17"/>
  <c r="BC208" i="17"/>
  <c r="BG208" i="17" s="1"/>
  <c r="BT207" i="17"/>
  <c r="BS207" i="17"/>
  <c r="BR207" i="17"/>
  <c r="BP207" i="17"/>
  <c r="BQ207" i="17" s="1"/>
  <c r="BO207" i="17"/>
  <c r="BN207" i="17"/>
  <c r="BM207" i="17"/>
  <c r="BL207" i="17"/>
  <c r="BK207" i="17"/>
  <c r="BG207" i="17"/>
  <c r="BE207" i="17"/>
  <c r="BF207" i="17" s="1"/>
  <c r="BD207" i="17"/>
  <c r="BC207" i="17"/>
  <c r="BA207" i="17"/>
  <c r="BB207" i="17" s="1"/>
  <c r="AZ207" i="17"/>
  <c r="BH207" i="17" s="1"/>
  <c r="AY209" i="17"/>
  <c r="AX209" i="17"/>
  <c r="AW209" i="17"/>
  <c r="AV209" i="17"/>
  <c r="AY208" i="17"/>
  <c r="AX208" i="17"/>
  <c r="AW208" i="17"/>
  <c r="AV208" i="17"/>
  <c r="AP209" i="17"/>
  <c r="AN209" i="17"/>
  <c r="AM209" i="17"/>
  <c r="AF209" i="17"/>
  <c r="AD209" i="17"/>
  <c r="Z209" i="17"/>
  <c r="Q209" i="17"/>
  <c r="R209" i="17" s="1"/>
  <c r="AP208" i="17"/>
  <c r="AN208" i="17"/>
  <c r="AM208" i="17"/>
  <c r="AF208" i="17"/>
  <c r="AD208" i="17"/>
  <c r="Z208" i="17"/>
  <c r="R208" i="17"/>
  <c r="AG208" i="17" s="1"/>
  <c r="Q208" i="17"/>
  <c r="BI209" i="17" l="1"/>
  <c r="BW209" i="17" s="1"/>
  <c r="BU209" i="17"/>
  <c r="BV207" i="17"/>
  <c r="BI207" i="17"/>
  <c r="BW207" i="17" s="1"/>
  <c r="BU207" i="17"/>
  <c r="AA208" i="17"/>
  <c r="AB208" i="17" s="1"/>
  <c r="AK209" i="17"/>
  <c r="AL209" i="17"/>
  <c r="AH208" i="17"/>
  <c r="AQ208" i="17" s="1"/>
  <c r="AG209" i="17"/>
  <c r="AH209" i="17"/>
  <c r="AA209" i="17"/>
  <c r="AB209" i="17" s="1"/>
  <c r="AO208" i="17"/>
  <c r="AI208" i="17"/>
  <c r="AJ208" i="17"/>
  <c r="AK208" i="17"/>
  <c r="AL208" i="17"/>
  <c r="BT226" i="17"/>
  <c r="BS226" i="17"/>
  <c r="BR226" i="17"/>
  <c r="BM226" i="17"/>
  <c r="BL226" i="17"/>
  <c r="BK226" i="17"/>
  <c r="BC226" i="17"/>
  <c r="BG226" i="17" s="1"/>
  <c r="AX226" i="17"/>
  <c r="AV226" i="17"/>
  <c r="BT225" i="17"/>
  <c r="BS225" i="17"/>
  <c r="BR225" i="17"/>
  <c r="BM225" i="17"/>
  <c r="BL225" i="17"/>
  <c r="BK225" i="17"/>
  <c r="BC225" i="17"/>
  <c r="BG225" i="17" s="1"/>
  <c r="AX225" i="17"/>
  <c r="AV225" i="17"/>
  <c r="BT224" i="17"/>
  <c r="BS224" i="17"/>
  <c r="BR224" i="17"/>
  <c r="BM224" i="17"/>
  <c r="BL224" i="17"/>
  <c r="BK224" i="17"/>
  <c r="BC224" i="17"/>
  <c r="BG224" i="17" s="1"/>
  <c r="AX224" i="17"/>
  <c r="AV224" i="17"/>
  <c r="BT223" i="17"/>
  <c r="BS223" i="17"/>
  <c r="BR223" i="17"/>
  <c r="BM223" i="17"/>
  <c r="BL223" i="17"/>
  <c r="BK223" i="17"/>
  <c r="BC223" i="17"/>
  <c r="BG223" i="17" s="1"/>
  <c r="AX223" i="17"/>
  <c r="AV223" i="17"/>
  <c r="AI209" i="17" l="1"/>
  <c r="AO209" i="17"/>
  <c r="AQ209" i="17"/>
  <c r="AJ209" i="17"/>
  <c r="BT222" i="17"/>
  <c r="BS222" i="17"/>
  <c r="BR222" i="17"/>
  <c r="BM222" i="17"/>
  <c r="BL222" i="17"/>
  <c r="BK222" i="17"/>
  <c r="BC222" i="17"/>
  <c r="BG222" i="17" s="1"/>
  <c r="AX222" i="17"/>
  <c r="AV222" i="17"/>
  <c r="BT221" i="17"/>
  <c r="BS221" i="17"/>
  <c r="BR221" i="17"/>
  <c r="BN221" i="17"/>
  <c r="BM221" i="17"/>
  <c r="BL221" i="17"/>
  <c r="BK221" i="17"/>
  <c r="BC221" i="17"/>
  <c r="BG221" i="17" s="1"/>
  <c r="AX221" i="17"/>
  <c r="AV221" i="17"/>
  <c r="BT220" i="17"/>
  <c r="BS220" i="17"/>
  <c r="BR220" i="17"/>
  <c r="BM220" i="17"/>
  <c r="BL220" i="17"/>
  <c r="BK220" i="17"/>
  <c r="BC220" i="17"/>
  <c r="BG220" i="17" s="1"/>
  <c r="AX220" i="17"/>
  <c r="AV220" i="17"/>
  <c r="BT219" i="17"/>
  <c r="BS219" i="17"/>
  <c r="BR219" i="17"/>
  <c r="BN219" i="17"/>
  <c r="BM219" i="17"/>
  <c r="BL219" i="17"/>
  <c r="BK219" i="17"/>
  <c r="BC219" i="17"/>
  <c r="BG219" i="17" s="1"/>
  <c r="AX219" i="17"/>
  <c r="AV219" i="17"/>
  <c r="BT218" i="17"/>
  <c r="BS218" i="17"/>
  <c r="BR218" i="17"/>
  <c r="BM218" i="17"/>
  <c r="BL218" i="17"/>
  <c r="BK218" i="17"/>
  <c r="BC218" i="17"/>
  <c r="BG218" i="17" s="1"/>
  <c r="AX218" i="17"/>
  <c r="AV218" i="17"/>
  <c r="BT217" i="17"/>
  <c r="BS217" i="17"/>
  <c r="BR217" i="17"/>
  <c r="BM217" i="17"/>
  <c r="BL217" i="17"/>
  <c r="BK217" i="17"/>
  <c r="BC217" i="17"/>
  <c r="BG217" i="17" s="1"/>
  <c r="AX217" i="17"/>
  <c r="AV217" i="17"/>
  <c r="BT216" i="17"/>
  <c r="BS216" i="17"/>
  <c r="BR216" i="17"/>
  <c r="BM216" i="17"/>
  <c r="BL216" i="17"/>
  <c r="BK216" i="17"/>
  <c r="BC216" i="17"/>
  <c r="BG216" i="17" s="1"/>
  <c r="AX216" i="17"/>
  <c r="AV216" i="17"/>
  <c r="BT215" i="17"/>
  <c r="BS215" i="17"/>
  <c r="BR215" i="17"/>
  <c r="BM215" i="17"/>
  <c r="BL215" i="17"/>
  <c r="BK215" i="17"/>
  <c r="BC215" i="17"/>
  <c r="BG215" i="17" s="1"/>
  <c r="AX215" i="17"/>
  <c r="AV215" i="17"/>
  <c r="BT214" i="17"/>
  <c r="BS214" i="17"/>
  <c r="BR214" i="17"/>
  <c r="BN214" i="17"/>
  <c r="BM214" i="17"/>
  <c r="BL214" i="17"/>
  <c r="BK214" i="17"/>
  <c r="BC214" i="17"/>
  <c r="BG214" i="17" s="1"/>
  <c r="AX214" i="17"/>
  <c r="AV214" i="17"/>
  <c r="BT213" i="17"/>
  <c r="BS213" i="17"/>
  <c r="BR213" i="17"/>
  <c r="BM213" i="17"/>
  <c r="BL213" i="17"/>
  <c r="BK213" i="17"/>
  <c r="BC213" i="17"/>
  <c r="BG213" i="17" s="1"/>
  <c r="AX213" i="17"/>
  <c r="AV213" i="17"/>
  <c r="AP226" i="17"/>
  <c r="AN226" i="17"/>
  <c r="BN226" i="17" s="1"/>
  <c r="AM226" i="17"/>
  <c r="AQ225" i="17"/>
  <c r="AP225" i="17"/>
  <c r="AN225" i="17"/>
  <c r="BN225" i="17" s="1"/>
  <c r="AM225" i="17"/>
  <c r="AP224" i="17"/>
  <c r="AN224" i="17"/>
  <c r="BN224" i="17" s="1"/>
  <c r="AM224" i="17"/>
  <c r="AP223" i="17"/>
  <c r="AN223" i="17"/>
  <c r="BN223" i="17" s="1"/>
  <c r="AM223" i="17"/>
  <c r="AP222" i="17"/>
  <c r="AN222" i="17"/>
  <c r="BN222" i="17" s="1"/>
  <c r="AM222" i="17"/>
  <c r="AP221" i="17"/>
  <c r="AN221" i="17"/>
  <c r="AM221" i="17"/>
  <c r="AP220" i="17"/>
  <c r="AN220" i="17"/>
  <c r="BN220" i="17" s="1"/>
  <c r="AM220" i="17"/>
  <c r="AQ219" i="17"/>
  <c r="AY219" i="17" s="1"/>
  <c r="AP219" i="17"/>
  <c r="AN219" i="17"/>
  <c r="AM219" i="17"/>
  <c r="AP218" i="17"/>
  <c r="AN218" i="17"/>
  <c r="BN218" i="17" s="1"/>
  <c r="AM218" i="17"/>
  <c r="AP217" i="17"/>
  <c r="AN217" i="17"/>
  <c r="BN217" i="17" s="1"/>
  <c r="AM217" i="17"/>
  <c r="AP216" i="17"/>
  <c r="AN216" i="17"/>
  <c r="BN216" i="17" s="1"/>
  <c r="AM216" i="17"/>
  <c r="AP215" i="17"/>
  <c r="AN215" i="17"/>
  <c r="BN215" i="17" s="1"/>
  <c r="AM215" i="17"/>
  <c r="AP214" i="17"/>
  <c r="AN214" i="17"/>
  <c r="AM214" i="17"/>
  <c r="AP213" i="17"/>
  <c r="AN213" i="17"/>
  <c r="BN213" i="17" s="1"/>
  <c r="AM213" i="17"/>
  <c r="AF226" i="17"/>
  <c r="AD226" i="17"/>
  <c r="Z226" i="17"/>
  <c r="Q226" i="17"/>
  <c r="R226" i="17" s="1"/>
  <c r="AA226" i="17" s="1"/>
  <c r="AB226" i="17" s="1"/>
  <c r="AF225" i="17"/>
  <c r="AD225" i="17"/>
  <c r="AG225" i="17" s="1"/>
  <c r="AI225" i="17" s="1"/>
  <c r="Z225" i="17"/>
  <c r="Q225" i="17"/>
  <c r="R225" i="17" s="1"/>
  <c r="AH225" i="17" s="1"/>
  <c r="AJ225" i="17" s="1"/>
  <c r="AF224" i="17"/>
  <c r="AD224" i="17"/>
  <c r="Z224" i="17"/>
  <c r="AL224" i="17" s="1"/>
  <c r="Q224" i="17"/>
  <c r="R224" i="17" s="1"/>
  <c r="AF223" i="17"/>
  <c r="AL223" i="17" s="1"/>
  <c r="AD223" i="17"/>
  <c r="Z223" i="17"/>
  <c r="Q223" i="17"/>
  <c r="R223" i="17" s="1"/>
  <c r="AF222" i="17"/>
  <c r="AD222" i="17"/>
  <c r="Z222" i="17"/>
  <c r="Q222" i="17"/>
  <c r="R222" i="17" s="1"/>
  <c r="AG222" i="17" s="1"/>
  <c r="AF221" i="17"/>
  <c r="AL221" i="17" s="1"/>
  <c r="AD221" i="17"/>
  <c r="Z221" i="17"/>
  <c r="Q221" i="17"/>
  <c r="R221" i="17" s="1"/>
  <c r="AL220" i="17"/>
  <c r="AK220" i="17"/>
  <c r="AF220" i="17"/>
  <c r="AD220" i="17"/>
  <c r="Z220" i="17"/>
  <c r="Q220" i="17"/>
  <c r="R220" i="17" s="1"/>
  <c r="AF219" i="17"/>
  <c r="AL219" i="17" s="1"/>
  <c r="AD219" i="17"/>
  <c r="Z219" i="17"/>
  <c r="Q219" i="17"/>
  <c r="R219" i="17" s="1"/>
  <c r="AH219" i="17" s="1"/>
  <c r="AJ219" i="17" s="1"/>
  <c r="AF218" i="17"/>
  <c r="AL218" i="17" s="1"/>
  <c r="AD218" i="17"/>
  <c r="AK218" i="17" s="1"/>
  <c r="Z218" i="17"/>
  <c r="Q218" i="17"/>
  <c r="R218" i="17" s="1"/>
  <c r="AA218" i="17" s="1"/>
  <c r="AB218" i="17" s="1"/>
  <c r="AF217" i="17"/>
  <c r="AD217" i="17"/>
  <c r="Z217" i="17"/>
  <c r="Q217" i="17"/>
  <c r="R217" i="17" s="1"/>
  <c r="AH217" i="17" s="1"/>
  <c r="AJ217" i="17" s="1"/>
  <c r="AF216" i="17"/>
  <c r="AD216" i="17"/>
  <c r="AK216" i="17" s="1"/>
  <c r="Z216" i="17"/>
  <c r="Q216" i="17"/>
  <c r="R216" i="17" s="1"/>
  <c r="AF215" i="17"/>
  <c r="AH215" i="17" s="1"/>
  <c r="AJ215" i="17" s="1"/>
  <c r="AD215" i="17"/>
  <c r="Z215" i="17"/>
  <c r="R215" i="17"/>
  <c r="Q215" i="17"/>
  <c r="AF214" i="17"/>
  <c r="AD214" i="17"/>
  <c r="Z214" i="17"/>
  <c r="AL214" i="17" s="1"/>
  <c r="R214" i="17"/>
  <c r="AG214" i="17" s="1"/>
  <c r="AI214" i="17" s="1"/>
  <c r="Q214" i="17"/>
  <c r="AK213" i="17"/>
  <c r="AF213" i="17"/>
  <c r="AL213" i="17" s="1"/>
  <c r="AD213" i="17"/>
  <c r="Z213" i="17"/>
  <c r="Q213" i="17"/>
  <c r="R213" i="17" s="1"/>
  <c r="AF768" i="3"/>
  <c r="AH768" i="3" s="1"/>
  <c r="AJ768" i="3" s="1"/>
  <c r="AD768" i="3"/>
  <c r="Z768" i="3"/>
  <c r="AK768" i="3" s="1"/>
  <c r="Q768" i="3"/>
  <c r="R768" i="3" s="1"/>
  <c r="AG768" i="3" s="1"/>
  <c r="AI768" i="3" s="1"/>
  <c r="AL767" i="3"/>
  <c r="AK767" i="3"/>
  <c r="AF767" i="3"/>
  <c r="AD767" i="3"/>
  <c r="Z767" i="3"/>
  <c r="Q767" i="3"/>
  <c r="R767" i="3" s="1"/>
  <c r="AL766" i="3"/>
  <c r="AF766" i="3"/>
  <c r="AD766" i="3"/>
  <c r="AK766" i="3" s="1"/>
  <c r="Z766" i="3"/>
  <c r="Q766" i="3"/>
  <c r="R766" i="3" s="1"/>
  <c r="AH766" i="3" s="1"/>
  <c r="AJ766" i="3" s="1"/>
  <c r="AF765" i="3"/>
  <c r="AH765" i="3" s="1"/>
  <c r="AJ765" i="3" s="1"/>
  <c r="AD765" i="3"/>
  <c r="AG765" i="3" s="1"/>
  <c r="AI765" i="3" s="1"/>
  <c r="Z765" i="3"/>
  <c r="AA765" i="3" s="1"/>
  <c r="AB765" i="3" s="1"/>
  <c r="R765" i="3"/>
  <c r="Q765" i="3"/>
  <c r="AF764" i="3"/>
  <c r="AL764" i="3" s="1"/>
  <c r="AD764" i="3"/>
  <c r="Z764" i="3"/>
  <c r="AK764" i="3" s="1"/>
  <c r="Q764" i="3"/>
  <c r="R764" i="3" s="1"/>
  <c r="AG764" i="3" s="1"/>
  <c r="AI764" i="3" s="1"/>
  <c r="AL763" i="3"/>
  <c r="AK763" i="3"/>
  <c r="AF763" i="3"/>
  <c r="AD763" i="3"/>
  <c r="Z763" i="3"/>
  <c r="Q763" i="3"/>
  <c r="R763" i="3" s="1"/>
  <c r="AL762" i="3"/>
  <c r="AF762" i="3"/>
  <c r="AD762" i="3"/>
  <c r="AG762" i="3" s="1"/>
  <c r="AI762" i="3" s="1"/>
  <c r="Z762" i="3"/>
  <c r="Q762" i="3"/>
  <c r="R762" i="3" s="1"/>
  <c r="AH762" i="3" s="1"/>
  <c r="AJ762" i="3" s="1"/>
  <c r="AF761" i="3"/>
  <c r="AL761" i="3" s="1"/>
  <c r="AD761" i="3"/>
  <c r="AK761" i="3" s="1"/>
  <c r="Z761" i="3"/>
  <c r="AA761" i="3" s="1"/>
  <c r="AB761" i="3" s="1"/>
  <c r="R761" i="3"/>
  <c r="Q761" i="3"/>
  <c r="AF760" i="3"/>
  <c r="AH760" i="3" s="1"/>
  <c r="AJ760" i="3" s="1"/>
  <c r="AD760" i="3"/>
  <c r="Z760" i="3"/>
  <c r="AA760" i="3" s="1"/>
  <c r="AB760" i="3" s="1"/>
  <c r="Q760" i="3"/>
  <c r="R760" i="3" s="1"/>
  <c r="AG760" i="3" s="1"/>
  <c r="AI760" i="3" s="1"/>
  <c r="AL759" i="3"/>
  <c r="AK759" i="3"/>
  <c r="AF759" i="3"/>
  <c r="AD759" i="3"/>
  <c r="Z759" i="3"/>
  <c r="Q759" i="3"/>
  <c r="R759" i="3" s="1"/>
  <c r="AL758" i="3"/>
  <c r="AF758" i="3"/>
  <c r="AD758" i="3"/>
  <c r="AK758" i="3" s="1"/>
  <c r="Z758" i="3"/>
  <c r="Q758" i="3"/>
  <c r="R758" i="3" s="1"/>
  <c r="AH758" i="3" s="1"/>
  <c r="AJ758" i="3" s="1"/>
  <c r="AF757" i="3"/>
  <c r="AH757" i="3" s="1"/>
  <c r="AJ757" i="3" s="1"/>
  <c r="AD757" i="3"/>
  <c r="AG757" i="3" s="1"/>
  <c r="AI757" i="3" s="1"/>
  <c r="Z757" i="3"/>
  <c r="AA757" i="3" s="1"/>
  <c r="AB757" i="3" s="1"/>
  <c r="R757" i="3"/>
  <c r="Q757" i="3"/>
  <c r="AF756" i="3"/>
  <c r="AL756" i="3" s="1"/>
  <c r="AD756" i="3"/>
  <c r="Z756" i="3"/>
  <c r="AA756" i="3" s="1"/>
  <c r="AB756" i="3" s="1"/>
  <c r="Q756" i="3"/>
  <c r="R756" i="3" s="1"/>
  <c r="AG756" i="3" s="1"/>
  <c r="AI756" i="3" s="1"/>
  <c r="AL755" i="3"/>
  <c r="AK755" i="3"/>
  <c r="AF755" i="3"/>
  <c r="AD755" i="3"/>
  <c r="Z755" i="3"/>
  <c r="Q755" i="3"/>
  <c r="R755" i="3" s="1"/>
  <c r="AL752" i="3"/>
  <c r="AF752" i="3"/>
  <c r="AD752" i="3"/>
  <c r="AG752" i="3" s="1"/>
  <c r="AI752" i="3" s="1"/>
  <c r="Z752" i="3"/>
  <c r="Q752" i="3"/>
  <c r="R752" i="3" s="1"/>
  <c r="AH752" i="3" s="1"/>
  <c r="AJ752" i="3" s="1"/>
  <c r="AF751" i="3"/>
  <c r="AL751" i="3" s="1"/>
  <c r="AD751" i="3"/>
  <c r="AK751" i="3" s="1"/>
  <c r="Z751" i="3"/>
  <c r="AA751" i="3" s="1"/>
  <c r="AB751" i="3" s="1"/>
  <c r="R751" i="3"/>
  <c r="Q751" i="3"/>
  <c r="AF750" i="3"/>
  <c r="AH750" i="3" s="1"/>
  <c r="AJ750" i="3" s="1"/>
  <c r="AD750" i="3"/>
  <c r="Z750" i="3"/>
  <c r="AK750" i="3" s="1"/>
  <c r="Q750" i="3"/>
  <c r="R750" i="3" s="1"/>
  <c r="AG750" i="3" s="1"/>
  <c r="AI750" i="3" s="1"/>
  <c r="AL749" i="3"/>
  <c r="AK749" i="3"/>
  <c r="AF749" i="3"/>
  <c r="AD749" i="3"/>
  <c r="Z749" i="3"/>
  <c r="Q749" i="3"/>
  <c r="R749" i="3" s="1"/>
  <c r="AL748" i="3"/>
  <c r="AF748" i="3"/>
  <c r="AD748" i="3"/>
  <c r="AK748" i="3" s="1"/>
  <c r="Z748" i="3"/>
  <c r="Q748" i="3"/>
  <c r="R748" i="3" s="1"/>
  <c r="AH748" i="3" s="1"/>
  <c r="AJ748" i="3" s="1"/>
  <c r="AF747" i="3"/>
  <c r="AH747" i="3" s="1"/>
  <c r="AJ747" i="3" s="1"/>
  <c r="AD747" i="3"/>
  <c r="AG747" i="3" s="1"/>
  <c r="AI747" i="3" s="1"/>
  <c r="Z747" i="3"/>
  <c r="AA747" i="3" s="1"/>
  <c r="AB747" i="3" s="1"/>
  <c r="R747" i="3"/>
  <c r="Q747" i="3"/>
  <c r="AF746" i="3"/>
  <c r="AL746" i="3" s="1"/>
  <c r="AD746" i="3"/>
  <c r="Z746" i="3"/>
  <c r="AK746" i="3" s="1"/>
  <c r="Q746" i="3"/>
  <c r="R746" i="3" s="1"/>
  <c r="AG746" i="3" s="1"/>
  <c r="AI746" i="3" s="1"/>
  <c r="AL745" i="3"/>
  <c r="AK745" i="3"/>
  <c r="AF745" i="3"/>
  <c r="AD745" i="3"/>
  <c r="Z745" i="3"/>
  <c r="Q745" i="3"/>
  <c r="R745" i="3" s="1"/>
  <c r="AL744" i="3"/>
  <c r="AF744" i="3"/>
  <c r="AD744" i="3"/>
  <c r="AG744" i="3" s="1"/>
  <c r="AI744" i="3" s="1"/>
  <c r="Z744" i="3"/>
  <c r="Q744" i="3"/>
  <c r="R744" i="3" s="1"/>
  <c r="AH744" i="3" s="1"/>
  <c r="AJ744" i="3" s="1"/>
  <c r="AF743" i="3"/>
  <c r="AL743" i="3" s="1"/>
  <c r="AD743" i="3"/>
  <c r="AK743" i="3" s="1"/>
  <c r="Z743" i="3"/>
  <c r="AA743" i="3" s="1"/>
  <c r="AB743" i="3" s="1"/>
  <c r="R743" i="3"/>
  <c r="Q743" i="3"/>
  <c r="AF742" i="3"/>
  <c r="AH742" i="3" s="1"/>
  <c r="AJ742" i="3" s="1"/>
  <c r="AD742" i="3"/>
  <c r="Z742" i="3"/>
  <c r="AA742" i="3" s="1"/>
  <c r="AB742" i="3" s="1"/>
  <c r="Q742" i="3"/>
  <c r="R742" i="3" s="1"/>
  <c r="AG742" i="3" s="1"/>
  <c r="AI742" i="3" s="1"/>
  <c r="AL741" i="3"/>
  <c r="AK741" i="3"/>
  <c r="AF741" i="3"/>
  <c r="AD741" i="3"/>
  <c r="Z741" i="3"/>
  <c r="Q741" i="3"/>
  <c r="R741" i="3" s="1"/>
  <c r="AL740" i="3"/>
  <c r="AF740" i="3"/>
  <c r="AD740" i="3"/>
  <c r="AK740" i="3" s="1"/>
  <c r="Z740" i="3"/>
  <c r="Q740" i="3"/>
  <c r="R740" i="3" s="1"/>
  <c r="AH740" i="3" s="1"/>
  <c r="AJ740" i="3" s="1"/>
  <c r="AF739" i="3"/>
  <c r="AH739" i="3" s="1"/>
  <c r="AJ739" i="3" s="1"/>
  <c r="AD739" i="3"/>
  <c r="AG739" i="3" s="1"/>
  <c r="AI739" i="3" s="1"/>
  <c r="Z739" i="3"/>
  <c r="AA739" i="3" s="1"/>
  <c r="AB739" i="3" s="1"/>
  <c r="R739" i="3"/>
  <c r="Q739" i="3"/>
  <c r="AI222" i="17" l="1"/>
  <c r="AO222" i="17"/>
  <c r="AA220" i="17"/>
  <c r="AB220" i="17" s="1"/>
  <c r="AA215" i="17"/>
  <c r="AB215" i="17" s="1"/>
  <c r="AG220" i="17"/>
  <c r="AQ217" i="17"/>
  <c r="AY225" i="17"/>
  <c r="BP225" i="17"/>
  <c r="AK215" i="17"/>
  <c r="AK219" i="17"/>
  <c r="AH220" i="17"/>
  <c r="BP219" i="17"/>
  <c r="AH222" i="17"/>
  <c r="AK224" i="17"/>
  <c r="AK226" i="17"/>
  <c r="AH214" i="17"/>
  <c r="AL216" i="17"/>
  <c r="AK221" i="17"/>
  <c r="AL226" i="17"/>
  <c r="AA222" i="17"/>
  <c r="AB222" i="17" s="1"/>
  <c r="AL215" i="17"/>
  <c r="AQ215" i="17"/>
  <c r="AO225" i="17"/>
  <c r="AK223" i="17"/>
  <c r="AA225" i="17"/>
  <c r="AB225" i="17" s="1"/>
  <c r="AO214" i="17"/>
  <c r="AA223" i="17"/>
  <c r="AB223" i="17" s="1"/>
  <c r="AA217" i="17"/>
  <c r="AB217" i="17" s="1"/>
  <c r="AH223" i="17"/>
  <c r="AG217" i="17"/>
  <c r="AG219" i="17"/>
  <c r="AG224" i="17"/>
  <c r="AH224" i="17"/>
  <c r="AA213" i="17"/>
  <c r="AB213" i="17" s="1"/>
  <c r="AG213" i="17"/>
  <c r="AH216" i="17"/>
  <c r="AG216" i="17"/>
  <c r="AA221" i="17"/>
  <c r="AB221" i="17" s="1"/>
  <c r="AG221" i="17"/>
  <c r="AK217" i="17"/>
  <c r="AK225" i="17"/>
  <c r="AA214" i="17"/>
  <c r="AB214" i="17" s="1"/>
  <c r="AL217" i="17"/>
  <c r="AG218" i="17"/>
  <c r="AK222" i="17"/>
  <c r="AL225" i="17"/>
  <c r="AG226" i="17"/>
  <c r="AG215" i="17"/>
  <c r="AA219" i="17"/>
  <c r="AB219" i="17" s="1"/>
  <c r="AL222" i="17"/>
  <c r="AG223" i="17"/>
  <c r="AH226" i="17"/>
  <c r="AA216" i="17"/>
  <c r="AB216" i="17" s="1"/>
  <c r="AA224" i="17"/>
  <c r="AB224" i="17" s="1"/>
  <c r="AK214" i="17"/>
  <c r="AH221" i="17"/>
  <c r="AH218" i="17"/>
  <c r="AH213" i="17"/>
  <c r="AA740" i="3"/>
  <c r="AB740" i="3" s="1"/>
  <c r="AA755" i="3"/>
  <c r="AB755" i="3" s="1"/>
  <c r="AH755" i="3"/>
  <c r="AJ755" i="3" s="1"/>
  <c r="AG755" i="3"/>
  <c r="AI755" i="3" s="1"/>
  <c r="AA763" i="3"/>
  <c r="AB763" i="3" s="1"/>
  <c r="AH763" i="3"/>
  <c r="AJ763" i="3" s="1"/>
  <c r="AG763" i="3"/>
  <c r="AI763" i="3" s="1"/>
  <c r="AA766" i="3"/>
  <c r="AB766" i="3" s="1"/>
  <c r="AA748" i="3"/>
  <c r="AB748" i="3" s="1"/>
  <c r="AA758" i="3"/>
  <c r="AB758" i="3" s="1"/>
  <c r="AA745" i="3"/>
  <c r="AB745" i="3" s="1"/>
  <c r="AH745" i="3"/>
  <c r="AJ745" i="3" s="1"/>
  <c r="AG745" i="3"/>
  <c r="AI745" i="3" s="1"/>
  <c r="AH741" i="3"/>
  <c r="AJ741" i="3" s="1"/>
  <c r="AG741" i="3"/>
  <c r="AI741" i="3" s="1"/>
  <c r="AA741" i="3"/>
  <c r="AB741" i="3" s="1"/>
  <c r="AA744" i="3"/>
  <c r="AB744" i="3" s="1"/>
  <c r="AA749" i="3"/>
  <c r="AB749" i="3" s="1"/>
  <c r="AH749" i="3"/>
  <c r="AJ749" i="3" s="1"/>
  <c r="AG749" i="3"/>
  <c r="AI749" i="3" s="1"/>
  <c r="AA752" i="3"/>
  <c r="AB752" i="3" s="1"/>
  <c r="AH759" i="3"/>
  <c r="AJ759" i="3" s="1"/>
  <c r="AG759" i="3"/>
  <c r="AI759" i="3" s="1"/>
  <c r="AA759" i="3"/>
  <c r="AB759" i="3" s="1"/>
  <c r="AA762" i="3"/>
  <c r="AB762" i="3" s="1"/>
  <c r="AH767" i="3"/>
  <c r="AJ767" i="3" s="1"/>
  <c r="AG767" i="3"/>
  <c r="AI767" i="3" s="1"/>
  <c r="AA767" i="3"/>
  <c r="AB767" i="3" s="1"/>
  <c r="AK742" i="3"/>
  <c r="AK739" i="3"/>
  <c r="AL742" i="3"/>
  <c r="AG743" i="3"/>
  <c r="AI743" i="3" s="1"/>
  <c r="AH746" i="3"/>
  <c r="AJ746" i="3" s="1"/>
  <c r="AK747" i="3"/>
  <c r="AL750" i="3"/>
  <c r="AG751" i="3"/>
  <c r="AI751" i="3" s="1"/>
  <c r="AH756" i="3"/>
  <c r="AJ756" i="3" s="1"/>
  <c r="AK757" i="3"/>
  <c r="AL760" i="3"/>
  <c r="AG761" i="3"/>
  <c r="AI761" i="3" s="1"/>
  <c r="AH764" i="3"/>
  <c r="AJ764" i="3" s="1"/>
  <c r="AK765" i="3"/>
  <c r="AL768" i="3"/>
  <c r="AL739" i="3"/>
  <c r="AG740" i="3"/>
  <c r="AI740" i="3" s="1"/>
  <c r="AH743" i="3"/>
  <c r="AJ743" i="3" s="1"/>
  <c r="AK744" i="3"/>
  <c r="AL747" i="3"/>
  <c r="AG748" i="3"/>
  <c r="AI748" i="3" s="1"/>
  <c r="AH751" i="3"/>
  <c r="AJ751" i="3" s="1"/>
  <c r="AK752" i="3"/>
  <c r="AL757" i="3"/>
  <c r="AG758" i="3"/>
  <c r="AI758" i="3" s="1"/>
  <c r="AH761" i="3"/>
  <c r="AJ761" i="3" s="1"/>
  <c r="AK762" i="3"/>
  <c r="AL765" i="3"/>
  <c r="AG766" i="3"/>
  <c r="AI766" i="3" s="1"/>
  <c r="AA746" i="3"/>
  <c r="AB746" i="3" s="1"/>
  <c r="AK756" i="3"/>
  <c r="AA764" i="3"/>
  <c r="AB764" i="3" s="1"/>
  <c r="AA750" i="3"/>
  <c r="AB750" i="3" s="1"/>
  <c r="AK760" i="3"/>
  <c r="AA768" i="3"/>
  <c r="AB768" i="3" s="1"/>
  <c r="BT212" i="17"/>
  <c r="BS212" i="17"/>
  <c r="BR212" i="17"/>
  <c r="BM212" i="17"/>
  <c r="BL212" i="17"/>
  <c r="BK212" i="17"/>
  <c r="BC212" i="17"/>
  <c r="BG212" i="17" s="1"/>
  <c r="AX212" i="17"/>
  <c r="AV212" i="17"/>
  <c r="BT211" i="17"/>
  <c r="BS211" i="17"/>
  <c r="BR211" i="17"/>
  <c r="BM211" i="17"/>
  <c r="BL211" i="17"/>
  <c r="BK211" i="17"/>
  <c r="BC211" i="17"/>
  <c r="BG211" i="17" s="1"/>
  <c r="AX211" i="17"/>
  <c r="AV211" i="17"/>
  <c r="AX210" i="17"/>
  <c r="AV210" i="17"/>
  <c r="AX207" i="17"/>
  <c r="AV207" i="17"/>
  <c r="BT206" i="17"/>
  <c r="BS206" i="17"/>
  <c r="BR206" i="17"/>
  <c r="BM206" i="17"/>
  <c r="BL206" i="17"/>
  <c r="BK206" i="17"/>
  <c r="BC206" i="17"/>
  <c r="BG206" i="17" s="1"/>
  <c r="AX206" i="17"/>
  <c r="AV206" i="17"/>
  <c r="BT205" i="17"/>
  <c r="BS205" i="17"/>
  <c r="BR205" i="17"/>
  <c r="BM205" i="17"/>
  <c r="BL205" i="17"/>
  <c r="BK205" i="17"/>
  <c r="BC205" i="17"/>
  <c r="BG205" i="17" s="1"/>
  <c r="AX205" i="17"/>
  <c r="AV205" i="17"/>
  <c r="BT204" i="17"/>
  <c r="BS204" i="17"/>
  <c r="BR204" i="17"/>
  <c r="BM204" i="17"/>
  <c r="BL204" i="17"/>
  <c r="BK204" i="17"/>
  <c r="BC204" i="17"/>
  <c r="BG204" i="17" s="1"/>
  <c r="AX204" i="17"/>
  <c r="AV204" i="17"/>
  <c r="BT203" i="17"/>
  <c r="BS203" i="17"/>
  <c r="BR203" i="17"/>
  <c r="BM203" i="17"/>
  <c r="BL203" i="17"/>
  <c r="BK203" i="17"/>
  <c r="BC203" i="17"/>
  <c r="BG203" i="17" s="1"/>
  <c r="AX203" i="17"/>
  <c r="AV203" i="17"/>
  <c r="BT202" i="17"/>
  <c r="BS202" i="17"/>
  <c r="BR202" i="17"/>
  <c r="BM202" i="17"/>
  <c r="BL202" i="17"/>
  <c r="BK202" i="17"/>
  <c r="BC202" i="17"/>
  <c r="BG202" i="17" s="1"/>
  <c r="AX202" i="17"/>
  <c r="AV202" i="17"/>
  <c r="BT201" i="17"/>
  <c r="BS201" i="17"/>
  <c r="BR201" i="17"/>
  <c r="BM201" i="17"/>
  <c r="BL201" i="17"/>
  <c r="BK201" i="17"/>
  <c r="BC201" i="17"/>
  <c r="BG201" i="17" s="1"/>
  <c r="AX201" i="17"/>
  <c r="AV201" i="17"/>
  <c r="BT200" i="17"/>
  <c r="BS200" i="17"/>
  <c r="BR200" i="17"/>
  <c r="BM200" i="17"/>
  <c r="BL200" i="17"/>
  <c r="BK200" i="17"/>
  <c r="BC200" i="17"/>
  <c r="BG200" i="17" s="1"/>
  <c r="AX200" i="17"/>
  <c r="AV200" i="17"/>
  <c r="BT199" i="17"/>
  <c r="BS199" i="17"/>
  <c r="BR199" i="17"/>
  <c r="BM199" i="17"/>
  <c r="BL199" i="17"/>
  <c r="BK199" i="17"/>
  <c r="BC199" i="17"/>
  <c r="BG199" i="17" s="1"/>
  <c r="AX199" i="17"/>
  <c r="AV199" i="17"/>
  <c r="AP212" i="17"/>
  <c r="AN212" i="17"/>
  <c r="BN212" i="17" s="1"/>
  <c r="AM212" i="17"/>
  <c r="AP211" i="17"/>
  <c r="AN211" i="17"/>
  <c r="BN211" i="17" s="1"/>
  <c r="AM211" i="17"/>
  <c r="AP210" i="17"/>
  <c r="AN210" i="17"/>
  <c r="AM210" i="17"/>
  <c r="AP207" i="17"/>
  <c r="AN207" i="17"/>
  <c r="AM207" i="17"/>
  <c r="AP206" i="17"/>
  <c r="AN206" i="17"/>
  <c r="BN206" i="17" s="1"/>
  <c r="AM206" i="17"/>
  <c r="AP205" i="17"/>
  <c r="AN205" i="17"/>
  <c r="BN205" i="17" s="1"/>
  <c r="AM205" i="17"/>
  <c r="AP204" i="17"/>
  <c r="AN204" i="17"/>
  <c r="BN204" i="17" s="1"/>
  <c r="AM204" i="17"/>
  <c r="AP203" i="17"/>
  <c r="AN203" i="17"/>
  <c r="BN203" i="17" s="1"/>
  <c r="AM203" i="17"/>
  <c r="AP202" i="17"/>
  <c r="AN202" i="17"/>
  <c r="BN202" i="17" s="1"/>
  <c r="AM202" i="17"/>
  <c r="AP201" i="17"/>
  <c r="AN201" i="17"/>
  <c r="BN201" i="17" s="1"/>
  <c r="AM201" i="17"/>
  <c r="AP200" i="17"/>
  <c r="AN200" i="17"/>
  <c r="BN200" i="17" s="1"/>
  <c r="AM200" i="17"/>
  <c r="AP199" i="17"/>
  <c r="AN199" i="17"/>
  <c r="BN199" i="17" s="1"/>
  <c r="AM199" i="17"/>
  <c r="AF212" i="17"/>
  <c r="AD212" i="17"/>
  <c r="Z212" i="17"/>
  <c r="Q212" i="17"/>
  <c r="R212" i="17" s="1"/>
  <c r="AF211" i="17"/>
  <c r="AD211" i="17"/>
  <c r="Z211" i="17"/>
  <c r="Q211" i="17"/>
  <c r="R211" i="17" s="1"/>
  <c r="AF210" i="17"/>
  <c r="AD210" i="17"/>
  <c r="Z210" i="17"/>
  <c r="Q210" i="17"/>
  <c r="R210" i="17" s="1"/>
  <c r="AA210" i="17" s="1"/>
  <c r="AB210" i="17" s="1"/>
  <c r="AF207" i="17"/>
  <c r="AD207" i="17"/>
  <c r="Z207" i="17"/>
  <c r="Q207" i="17"/>
  <c r="R207" i="17" s="1"/>
  <c r="AF206" i="17"/>
  <c r="AD206" i="17"/>
  <c r="Z206" i="17"/>
  <c r="Q206" i="17"/>
  <c r="R206" i="17" s="1"/>
  <c r="AF205" i="17"/>
  <c r="AD205" i="17"/>
  <c r="Z205" i="17"/>
  <c r="Q205" i="17"/>
  <c r="R205" i="17" s="1"/>
  <c r="AF204" i="17"/>
  <c r="AD204" i="17"/>
  <c r="Z204" i="17"/>
  <c r="Q204" i="17"/>
  <c r="R204" i="17" s="1"/>
  <c r="AF203" i="17"/>
  <c r="AD203" i="17"/>
  <c r="Z203" i="17"/>
  <c r="Q203" i="17"/>
  <c r="R203" i="17" s="1"/>
  <c r="AF202" i="17"/>
  <c r="AD202" i="17"/>
  <c r="Z202" i="17"/>
  <c r="Q202" i="17"/>
  <c r="R202" i="17" s="1"/>
  <c r="AF201" i="17"/>
  <c r="AD201" i="17"/>
  <c r="Z201" i="17"/>
  <c r="Q201" i="17"/>
  <c r="R201" i="17" s="1"/>
  <c r="AH201" i="17" s="1"/>
  <c r="AJ201" i="17" s="1"/>
  <c r="AF200" i="17"/>
  <c r="AD200" i="17"/>
  <c r="Z200" i="17"/>
  <c r="Q200" i="17"/>
  <c r="R200" i="17" s="1"/>
  <c r="AF199" i="17"/>
  <c r="AD199" i="17"/>
  <c r="Z199" i="17"/>
  <c r="Q199" i="17"/>
  <c r="R199" i="17" s="1"/>
  <c r="AH199" i="17" s="1"/>
  <c r="BO225" i="17" l="1"/>
  <c r="BQ225" i="17" s="1"/>
  <c r="BV225" i="17" s="1"/>
  <c r="AW225" i="17"/>
  <c r="AJ221" i="17"/>
  <c r="AQ221" i="17"/>
  <c r="AI215" i="17"/>
  <c r="AO215" i="17"/>
  <c r="AI224" i="17"/>
  <c r="AO224" i="17"/>
  <c r="AY217" i="17"/>
  <c r="BP217" i="17"/>
  <c r="AJ218" i="17"/>
  <c r="AQ218" i="17"/>
  <c r="AJ214" i="17"/>
  <c r="AQ214" i="17"/>
  <c r="AI226" i="17"/>
  <c r="AO226" i="17"/>
  <c r="AI221" i="17"/>
  <c r="AO221" i="17"/>
  <c r="AI219" i="17"/>
  <c r="AO219" i="17"/>
  <c r="AJ220" i="17"/>
  <c r="AQ220" i="17"/>
  <c r="AI220" i="17"/>
  <c r="AO220" i="17"/>
  <c r="AJ213" i="17"/>
  <c r="AQ213" i="17"/>
  <c r="AL207" i="17"/>
  <c r="AI217" i="17"/>
  <c r="AO217" i="17"/>
  <c r="BO214" i="17"/>
  <c r="AW214" i="17"/>
  <c r="AH212" i="17"/>
  <c r="AJ212" i="17" s="1"/>
  <c r="AI216" i="17"/>
  <c r="AO216" i="17"/>
  <c r="AJ223" i="17"/>
  <c r="AQ223" i="17"/>
  <c r="BP215" i="17"/>
  <c r="AY215" i="17"/>
  <c r="BD215" i="17"/>
  <c r="AH204" i="17"/>
  <c r="AJ204" i="17" s="1"/>
  <c r="AL204" i="17"/>
  <c r="AL210" i="17"/>
  <c r="AJ226" i="17"/>
  <c r="AQ226" i="17"/>
  <c r="AI218" i="17"/>
  <c r="AO218" i="17"/>
  <c r="AJ216" i="17"/>
  <c r="AQ216" i="17"/>
  <c r="AJ222" i="17"/>
  <c r="AQ222" i="17"/>
  <c r="BO222" i="17"/>
  <c r="AW222" i="17"/>
  <c r="AJ224" i="17"/>
  <c r="AQ224" i="17"/>
  <c r="AI223" i="17"/>
  <c r="AO223" i="17"/>
  <c r="AI213" i="17"/>
  <c r="AO213" i="17"/>
  <c r="AK201" i="17"/>
  <c r="AK211" i="17"/>
  <c r="AL200" i="17"/>
  <c r="AL211" i="17"/>
  <c r="AK202" i="17"/>
  <c r="AK206" i="17"/>
  <c r="AL199" i="17"/>
  <c r="AA205" i="17"/>
  <c r="AB205" i="17" s="1"/>
  <c r="AG212" i="17"/>
  <c r="AI212" i="17" s="1"/>
  <c r="AK200" i="17"/>
  <c r="AA202" i="17"/>
  <c r="AB202" i="17" s="1"/>
  <c r="AJ199" i="17"/>
  <c r="AQ199" i="17"/>
  <c r="AA199" i="17"/>
  <c r="AB199" i="17" s="1"/>
  <c r="AH207" i="17"/>
  <c r="AA207" i="17"/>
  <c r="AB207" i="17" s="1"/>
  <c r="AK199" i="17"/>
  <c r="AG207" i="17"/>
  <c r="AH202" i="17"/>
  <c r="AL201" i="17"/>
  <c r="AL202" i="17"/>
  <c r="AK207" i="17"/>
  <c r="AK210" i="17"/>
  <c r="AL206" i="17"/>
  <c r="AH210" i="17"/>
  <c r="AA212" i="17"/>
  <c r="AB212" i="17" s="1"/>
  <c r="AQ201" i="17"/>
  <c r="AK203" i="17"/>
  <c r="AG199" i="17"/>
  <c r="AL203" i="17"/>
  <c r="AK205" i="17"/>
  <c r="AL205" i="17"/>
  <c r="AG206" i="17"/>
  <c r="AH206" i="17"/>
  <c r="AG203" i="17"/>
  <c r="AH203" i="17"/>
  <c r="AA203" i="17"/>
  <c r="AB203" i="17" s="1"/>
  <c r="AH211" i="17"/>
  <c r="AG211" i="17"/>
  <c r="AA211" i="17"/>
  <c r="AB211" i="17" s="1"/>
  <c r="AA206" i="17"/>
  <c r="AB206" i="17" s="1"/>
  <c r="AG200" i="17"/>
  <c r="AA200" i="17"/>
  <c r="AB200" i="17" s="1"/>
  <c r="AK204" i="17"/>
  <c r="AK212" i="17"/>
  <c r="AH200" i="17"/>
  <c r="AG205" i="17"/>
  <c r="AL212" i="17"/>
  <c r="AG202" i="17"/>
  <c r="AH205" i="17"/>
  <c r="AG210" i="17"/>
  <c r="AA204" i="17"/>
  <c r="AB204" i="17" s="1"/>
  <c r="AA201" i="17"/>
  <c r="AB201" i="17" s="1"/>
  <c r="AG204" i="17"/>
  <c r="AG201" i="17"/>
  <c r="Q736" i="3"/>
  <c r="R736" i="3" s="1"/>
  <c r="R735" i="3"/>
  <c r="Q735" i="3"/>
  <c r="Q734" i="3"/>
  <c r="R734" i="3" s="1"/>
  <c r="Q733" i="3"/>
  <c r="R733" i="3" s="1"/>
  <c r="Q732" i="3"/>
  <c r="R732" i="3" s="1"/>
  <c r="R731" i="3"/>
  <c r="Q731" i="3"/>
  <c r="Q730" i="3"/>
  <c r="R730" i="3" s="1"/>
  <c r="Q729" i="3"/>
  <c r="R729" i="3" s="1"/>
  <c r="Q728" i="3"/>
  <c r="R728" i="3" s="1"/>
  <c r="R727" i="3"/>
  <c r="Q727" i="3"/>
  <c r="AK726" i="3"/>
  <c r="AF726" i="3"/>
  <c r="AL726" i="3" s="1"/>
  <c r="AD726" i="3"/>
  <c r="Z726" i="3"/>
  <c r="Q726" i="3"/>
  <c r="R726" i="3" s="1"/>
  <c r="AL725" i="3"/>
  <c r="AK725" i="3"/>
  <c r="AF725" i="3"/>
  <c r="AD725" i="3"/>
  <c r="Z725" i="3"/>
  <c r="Q725" i="3"/>
  <c r="R725" i="3" s="1"/>
  <c r="AF724" i="3"/>
  <c r="AL724" i="3" s="1"/>
  <c r="AD724" i="3"/>
  <c r="AG724" i="3" s="1"/>
  <c r="AI724" i="3" s="1"/>
  <c r="Z724" i="3"/>
  <c r="AA724" i="3" s="1"/>
  <c r="AB724" i="3" s="1"/>
  <c r="Q724" i="3"/>
  <c r="R724" i="3" s="1"/>
  <c r="AH724" i="3" s="1"/>
  <c r="AJ724" i="3" s="1"/>
  <c r="AF723" i="3"/>
  <c r="AL723" i="3" s="1"/>
  <c r="AD723" i="3"/>
  <c r="AK723" i="3" s="1"/>
  <c r="Z723" i="3"/>
  <c r="Q723" i="3"/>
  <c r="R723" i="3" s="1"/>
  <c r="AF720" i="3"/>
  <c r="AD720" i="3"/>
  <c r="Z720" i="3"/>
  <c r="AA720" i="3" s="1"/>
  <c r="AB720" i="3" s="1"/>
  <c r="Q720" i="3"/>
  <c r="R720" i="3" s="1"/>
  <c r="AL719" i="3"/>
  <c r="AF719" i="3"/>
  <c r="AD719" i="3"/>
  <c r="AK719" i="3" s="1"/>
  <c r="Z719" i="3"/>
  <c r="Q719" i="3"/>
  <c r="R719" i="3" s="1"/>
  <c r="AL718" i="3"/>
  <c r="AF718" i="3"/>
  <c r="AH718" i="3" s="1"/>
  <c r="AJ718" i="3" s="1"/>
  <c r="AD718" i="3"/>
  <c r="AK718" i="3" s="1"/>
  <c r="Z718" i="3"/>
  <c r="AA718" i="3" s="1"/>
  <c r="AB718" i="3" s="1"/>
  <c r="R718" i="3"/>
  <c r="Q718" i="3"/>
  <c r="AF717" i="3"/>
  <c r="AH717" i="3" s="1"/>
  <c r="AJ717" i="3" s="1"/>
  <c r="AD717" i="3"/>
  <c r="Z717" i="3"/>
  <c r="AK717" i="3" s="1"/>
  <c r="R717" i="3"/>
  <c r="AG717" i="3" s="1"/>
  <c r="AI717" i="3" s="1"/>
  <c r="Q717" i="3"/>
  <c r="AK716" i="3"/>
  <c r="AF716" i="3"/>
  <c r="AL716" i="3" s="1"/>
  <c r="AD716" i="3"/>
  <c r="Z716" i="3"/>
  <c r="Q716" i="3"/>
  <c r="R716" i="3" s="1"/>
  <c r="AL715" i="3"/>
  <c r="AK715" i="3"/>
  <c r="AF715" i="3"/>
  <c r="AD715" i="3"/>
  <c r="Z715" i="3"/>
  <c r="Q715" i="3"/>
  <c r="R715" i="3" s="1"/>
  <c r="AF714" i="3"/>
  <c r="AL714" i="3" s="1"/>
  <c r="AD714" i="3"/>
  <c r="Z714" i="3"/>
  <c r="Q714" i="3"/>
  <c r="R714" i="3" s="1"/>
  <c r="AH714" i="3" s="1"/>
  <c r="AJ714" i="3" s="1"/>
  <c r="AF713" i="3"/>
  <c r="AL713" i="3" s="1"/>
  <c r="AD713" i="3"/>
  <c r="AK713" i="3" s="1"/>
  <c r="Z713" i="3"/>
  <c r="AA713" i="3" s="1"/>
  <c r="AB713" i="3" s="1"/>
  <c r="Q713" i="3"/>
  <c r="R713" i="3" s="1"/>
  <c r="AF712" i="3"/>
  <c r="AD712" i="3"/>
  <c r="Z712" i="3"/>
  <c r="AL712" i="3" s="1"/>
  <c r="Q712" i="3"/>
  <c r="R712" i="3" s="1"/>
  <c r="AL711" i="3"/>
  <c r="AF711" i="3"/>
  <c r="AD711" i="3"/>
  <c r="AK711" i="3" s="1"/>
  <c r="Z711" i="3"/>
  <c r="Q711" i="3"/>
  <c r="R711" i="3" s="1"/>
  <c r="AL710" i="3"/>
  <c r="AF710" i="3"/>
  <c r="AH710" i="3" s="1"/>
  <c r="AJ710" i="3" s="1"/>
  <c r="AD710" i="3"/>
  <c r="AK710" i="3" s="1"/>
  <c r="Z710" i="3"/>
  <c r="AA710" i="3" s="1"/>
  <c r="AB710" i="3" s="1"/>
  <c r="R710" i="3"/>
  <c r="Q710" i="3"/>
  <c r="AF709" i="3"/>
  <c r="AH709" i="3" s="1"/>
  <c r="AJ709" i="3" s="1"/>
  <c r="AD709" i="3"/>
  <c r="Z709" i="3"/>
  <c r="AA709" i="3" s="1"/>
  <c r="AB709" i="3" s="1"/>
  <c r="R709" i="3"/>
  <c r="AG709" i="3" s="1"/>
  <c r="AI709" i="3" s="1"/>
  <c r="Q709" i="3"/>
  <c r="AK708" i="3"/>
  <c r="AF708" i="3"/>
  <c r="AL708" i="3" s="1"/>
  <c r="AD708" i="3"/>
  <c r="Z708" i="3"/>
  <c r="Q708" i="3"/>
  <c r="R708" i="3" s="1"/>
  <c r="AL707" i="3"/>
  <c r="AK707" i="3"/>
  <c r="AF707" i="3"/>
  <c r="AD707" i="3"/>
  <c r="Z707" i="3"/>
  <c r="Q707" i="3"/>
  <c r="R707" i="3" s="1"/>
  <c r="BO215" i="17" l="1"/>
  <c r="BQ215" i="17" s="1"/>
  <c r="BV215" i="17" s="1"/>
  <c r="BA215" i="17"/>
  <c r="BB215" i="17" s="1"/>
  <c r="AZ215" i="17"/>
  <c r="BH215" i="17" s="1"/>
  <c r="AW215" i="17"/>
  <c r="BO213" i="17"/>
  <c r="BQ213" i="17" s="1"/>
  <c r="BV213" i="17" s="1"/>
  <c r="BA213" i="17"/>
  <c r="AZ213" i="17"/>
  <c r="BH213" i="17" s="1"/>
  <c r="AW213" i="17"/>
  <c r="BO216" i="17"/>
  <c r="AW216" i="17"/>
  <c r="BD213" i="17"/>
  <c r="BP213" i="17"/>
  <c r="AY213" i="17"/>
  <c r="BE213" i="17"/>
  <c r="BF213" i="17" s="1"/>
  <c r="AW221" i="17"/>
  <c r="BO221" i="17"/>
  <c r="BA221" i="17"/>
  <c r="AZ221" i="17"/>
  <c r="AY221" i="17"/>
  <c r="BE221" i="17"/>
  <c r="BD221" i="17"/>
  <c r="BP221" i="17"/>
  <c r="BP218" i="17"/>
  <c r="AY218" i="17"/>
  <c r="AY222" i="17"/>
  <c r="BP222" i="17"/>
  <c r="BQ222" i="17" s="1"/>
  <c r="BV222" i="17" s="1"/>
  <c r="BO223" i="17"/>
  <c r="AZ223" i="17"/>
  <c r="AW223" i="17"/>
  <c r="BA223" i="17"/>
  <c r="BB223" i="17" s="1"/>
  <c r="AY216" i="17"/>
  <c r="BP216" i="17"/>
  <c r="BD217" i="17"/>
  <c r="AY223" i="17"/>
  <c r="BP223" i="17"/>
  <c r="BD223" i="17"/>
  <c r="BE223" i="17"/>
  <c r="BF223" i="17" s="1"/>
  <c r="BO226" i="17"/>
  <c r="BQ226" i="17" s="1"/>
  <c r="BV226" i="17" s="1"/>
  <c r="AW226" i="17"/>
  <c r="BA225" i="17"/>
  <c r="AQ212" i="17"/>
  <c r="AY224" i="17"/>
  <c r="BP224" i="17"/>
  <c r="BO218" i="17"/>
  <c r="AW218" i="17"/>
  <c r="BE215" i="17"/>
  <c r="BF215" i="17" s="1"/>
  <c r="AZ219" i="17"/>
  <c r="BH219" i="17" s="1"/>
  <c r="AW219" i="17"/>
  <c r="BQ219" i="17"/>
  <c r="BV219" i="17" s="1"/>
  <c r="BA219" i="17"/>
  <c r="BO220" i="17"/>
  <c r="AW220" i="17"/>
  <c r="BE217" i="17"/>
  <c r="BF217" i="17" s="1"/>
  <c r="AQ204" i="17"/>
  <c r="BP204" i="17" s="1"/>
  <c r="AY220" i="17"/>
  <c r="BP220" i="17"/>
  <c r="BD219" i="17"/>
  <c r="BE219" i="17"/>
  <c r="AY214" i="17"/>
  <c r="BP214" i="17"/>
  <c r="BQ214" i="17" s="1"/>
  <c r="BV214" i="17" s="1"/>
  <c r="BO224" i="17"/>
  <c r="BQ224" i="17" s="1"/>
  <c r="BV224" i="17" s="1"/>
  <c r="AW224" i="17"/>
  <c r="AZ225" i="17"/>
  <c r="BP226" i="17"/>
  <c r="AY226" i="17"/>
  <c r="BE225" i="17"/>
  <c r="BD225" i="17"/>
  <c r="BO217" i="17"/>
  <c r="BQ217" i="17" s="1"/>
  <c r="BV217" i="17" s="1"/>
  <c r="BA217" i="17"/>
  <c r="AZ217" i="17"/>
  <c r="BH217" i="17" s="1"/>
  <c r="AW217" i="17"/>
  <c r="AO212" i="17"/>
  <c r="BO212" i="17" s="1"/>
  <c r="AI211" i="17"/>
  <c r="AO211" i="17"/>
  <c r="AJ205" i="17"/>
  <c r="AQ205" i="17"/>
  <c r="BP201" i="17"/>
  <c r="AY201" i="17"/>
  <c r="AI210" i="17"/>
  <c r="AO210" i="17"/>
  <c r="AI202" i="17"/>
  <c r="AO202" i="17"/>
  <c r="AI200" i="17"/>
  <c r="AO200" i="17"/>
  <c r="AJ203" i="17"/>
  <c r="AQ203" i="17"/>
  <c r="BP212" i="17"/>
  <c r="AY212" i="17"/>
  <c r="AJ211" i="17"/>
  <c r="AQ211" i="17"/>
  <c r="AI201" i="17"/>
  <c r="AO201" i="17"/>
  <c r="AI203" i="17"/>
  <c r="AO203" i="17"/>
  <c r="AI204" i="17"/>
  <c r="AO204" i="17"/>
  <c r="AJ206" i="17"/>
  <c r="AQ206" i="17"/>
  <c r="AJ202" i="17"/>
  <c r="AQ202" i="17"/>
  <c r="BD201" i="17" s="1"/>
  <c r="AJ207" i="17"/>
  <c r="AQ207" i="17"/>
  <c r="AI205" i="17"/>
  <c r="AO205" i="17"/>
  <c r="AI206" i="17"/>
  <c r="AO206" i="17"/>
  <c r="AI199" i="17"/>
  <c r="AO199" i="17"/>
  <c r="AJ210" i="17"/>
  <c r="AQ210" i="17"/>
  <c r="AI207" i="17"/>
  <c r="AO207" i="17"/>
  <c r="AY199" i="17"/>
  <c r="BP199" i="17"/>
  <c r="AJ200" i="17"/>
  <c r="AQ200" i="17"/>
  <c r="AH719" i="3"/>
  <c r="AJ719" i="3" s="1"/>
  <c r="AG719" i="3"/>
  <c r="AI719" i="3" s="1"/>
  <c r="AH711" i="3"/>
  <c r="AJ711" i="3" s="1"/>
  <c r="AG711" i="3"/>
  <c r="AI711" i="3" s="1"/>
  <c r="AA719" i="3"/>
  <c r="AB719" i="3" s="1"/>
  <c r="AH725" i="3"/>
  <c r="AJ725" i="3" s="1"/>
  <c r="AA725" i="3"/>
  <c r="AB725" i="3" s="1"/>
  <c r="AA711" i="3"/>
  <c r="AB711" i="3" s="1"/>
  <c r="AA715" i="3"/>
  <c r="AB715" i="3" s="1"/>
  <c r="AH715" i="3"/>
  <c r="AJ715" i="3" s="1"/>
  <c r="AA723" i="3"/>
  <c r="AB723" i="3" s="1"/>
  <c r="AG714" i="3"/>
  <c r="AI714" i="3" s="1"/>
  <c r="AH707" i="3"/>
  <c r="AJ707" i="3" s="1"/>
  <c r="AA707" i="3"/>
  <c r="AB707" i="3" s="1"/>
  <c r="AG725" i="3"/>
  <c r="AI725" i="3" s="1"/>
  <c r="AG715" i="3"/>
  <c r="AI715" i="3" s="1"/>
  <c r="AH712" i="3"/>
  <c r="AJ712" i="3" s="1"/>
  <c r="AG712" i="3"/>
  <c r="AI712" i="3" s="1"/>
  <c r="AA714" i="3"/>
  <c r="AB714" i="3" s="1"/>
  <c r="AA726" i="3"/>
  <c r="AB726" i="3" s="1"/>
  <c r="AG726" i="3"/>
  <c r="AI726" i="3" s="1"/>
  <c r="AA716" i="3"/>
  <c r="AB716" i="3" s="1"/>
  <c r="AG716" i="3"/>
  <c r="AI716" i="3" s="1"/>
  <c r="AA708" i="3"/>
  <c r="AB708" i="3" s="1"/>
  <c r="AG708" i="3"/>
  <c r="AI708" i="3" s="1"/>
  <c r="AG707" i="3"/>
  <c r="AI707" i="3" s="1"/>
  <c r="AG720" i="3"/>
  <c r="AI720" i="3" s="1"/>
  <c r="AH720" i="3"/>
  <c r="AJ720" i="3" s="1"/>
  <c r="AK712" i="3"/>
  <c r="AG713" i="3"/>
  <c r="AI713" i="3" s="1"/>
  <c r="AH716" i="3"/>
  <c r="AJ716" i="3" s="1"/>
  <c r="AL720" i="3"/>
  <c r="AH726" i="3"/>
  <c r="AJ726" i="3" s="1"/>
  <c r="AL709" i="3"/>
  <c r="AG710" i="3"/>
  <c r="AI710" i="3" s="1"/>
  <c r="AH713" i="3"/>
  <c r="AJ713" i="3" s="1"/>
  <c r="AK714" i="3"/>
  <c r="AL717" i="3"/>
  <c r="AG718" i="3"/>
  <c r="AI718" i="3" s="1"/>
  <c r="AH723" i="3"/>
  <c r="AJ723" i="3" s="1"/>
  <c r="AK724" i="3"/>
  <c r="AK720" i="3"/>
  <c r="AH708" i="3"/>
  <c r="AJ708" i="3" s="1"/>
  <c r="AK709" i="3"/>
  <c r="AG723" i="3"/>
  <c r="AI723" i="3" s="1"/>
  <c r="AA717" i="3"/>
  <c r="AB717" i="3" s="1"/>
  <c r="AA712" i="3"/>
  <c r="AB712" i="3" s="1"/>
  <c r="BT198" i="17"/>
  <c r="BS198" i="17"/>
  <c r="BR198" i="17"/>
  <c r="BM198" i="17"/>
  <c r="BL198" i="17"/>
  <c r="BK198" i="17"/>
  <c r="BC198" i="17"/>
  <c r="BG198" i="17" s="1"/>
  <c r="AX198" i="17"/>
  <c r="AV198" i="17"/>
  <c r="BT197" i="17"/>
  <c r="BS197" i="17"/>
  <c r="BR197" i="17"/>
  <c r="BM197" i="17"/>
  <c r="BL197" i="17"/>
  <c r="BK197" i="17"/>
  <c r="BC197" i="17"/>
  <c r="BG197" i="17" s="1"/>
  <c r="AX197" i="17"/>
  <c r="AV197" i="17"/>
  <c r="BT196" i="17"/>
  <c r="BS196" i="17"/>
  <c r="BR196" i="17"/>
  <c r="BM196" i="17"/>
  <c r="BL196" i="17"/>
  <c r="BK196" i="17"/>
  <c r="BC196" i="17"/>
  <c r="BG196" i="17" s="1"/>
  <c r="AX196" i="17"/>
  <c r="AV196" i="17"/>
  <c r="BT195" i="17"/>
  <c r="BS195" i="17"/>
  <c r="BR195" i="17"/>
  <c r="BM195" i="17"/>
  <c r="BL195" i="17"/>
  <c r="BK195" i="17"/>
  <c r="BC195" i="17"/>
  <c r="BG195" i="17" s="1"/>
  <c r="AX195" i="17"/>
  <c r="AV195" i="17"/>
  <c r="BT194" i="17"/>
  <c r="BS194" i="17"/>
  <c r="BR194" i="17"/>
  <c r="BM194" i="17"/>
  <c r="BL194" i="17"/>
  <c r="BK194" i="17"/>
  <c r="BC194" i="17"/>
  <c r="BG194" i="17" s="1"/>
  <c r="AX194" i="17"/>
  <c r="AV194" i="17"/>
  <c r="BT193" i="17"/>
  <c r="BS193" i="17"/>
  <c r="BR193" i="17"/>
  <c r="BM193" i="17"/>
  <c r="BL193" i="17"/>
  <c r="BK193" i="17"/>
  <c r="BC193" i="17"/>
  <c r="BG193" i="17" s="1"/>
  <c r="AX193" i="17"/>
  <c r="AV193" i="17"/>
  <c r="BT192" i="17"/>
  <c r="BS192" i="17"/>
  <c r="BR192" i="17"/>
  <c r="BM192" i="17"/>
  <c r="BL192" i="17"/>
  <c r="BK192" i="17"/>
  <c r="BC192" i="17"/>
  <c r="BG192" i="17" s="1"/>
  <c r="AX192" i="17"/>
  <c r="AV192" i="17"/>
  <c r="BT191" i="17"/>
  <c r="BS191" i="17"/>
  <c r="BR191" i="17"/>
  <c r="BM191" i="17"/>
  <c r="BL191" i="17"/>
  <c r="BK191" i="17"/>
  <c r="BC191" i="17"/>
  <c r="BG191" i="17" s="1"/>
  <c r="AX191" i="17"/>
  <c r="AV191" i="17"/>
  <c r="BT190" i="17"/>
  <c r="BS190" i="17"/>
  <c r="BR190" i="17"/>
  <c r="BM190" i="17"/>
  <c r="BL190" i="17"/>
  <c r="BK190" i="17"/>
  <c r="BC190" i="17"/>
  <c r="BG190" i="17" s="1"/>
  <c r="AX190" i="17"/>
  <c r="AV190" i="17"/>
  <c r="BT189" i="17"/>
  <c r="BS189" i="17"/>
  <c r="BR189" i="17"/>
  <c r="BM189" i="17"/>
  <c r="BL189" i="17"/>
  <c r="BK189" i="17"/>
  <c r="BC189" i="17"/>
  <c r="BG189" i="17" s="1"/>
  <c r="AX189" i="17"/>
  <c r="AV189" i="17"/>
  <c r="BT188" i="17"/>
  <c r="BS188" i="17"/>
  <c r="BR188" i="17"/>
  <c r="BM188" i="17"/>
  <c r="BL188" i="17"/>
  <c r="BK188" i="17"/>
  <c r="BC188" i="17"/>
  <c r="BG188" i="17" s="1"/>
  <c r="AX188" i="17"/>
  <c r="AV188" i="17"/>
  <c r="BT187" i="17"/>
  <c r="BS187" i="17"/>
  <c r="BR187" i="17"/>
  <c r="BM187" i="17"/>
  <c r="BL187" i="17"/>
  <c r="BK187" i="17"/>
  <c r="BC187" i="17"/>
  <c r="BG187" i="17" s="1"/>
  <c r="AX187" i="17"/>
  <c r="AV187" i="17"/>
  <c r="BT186" i="17"/>
  <c r="BS186" i="17"/>
  <c r="BR186" i="17"/>
  <c r="BM186" i="17"/>
  <c r="BL186" i="17"/>
  <c r="BK186" i="17"/>
  <c r="BC186" i="17"/>
  <c r="BG186" i="17" s="1"/>
  <c r="AX186" i="17"/>
  <c r="AV186" i="17"/>
  <c r="BT185" i="17"/>
  <c r="BS185" i="17"/>
  <c r="BR185" i="17"/>
  <c r="BM185" i="17"/>
  <c r="BL185" i="17"/>
  <c r="BK185" i="17"/>
  <c r="BC185" i="17"/>
  <c r="BG185" i="17" s="1"/>
  <c r="AX185" i="17"/>
  <c r="AV185" i="17"/>
  <c r="AP198" i="17"/>
  <c r="AN198" i="17"/>
  <c r="BN198" i="17" s="1"/>
  <c r="AM198" i="17"/>
  <c r="AP197" i="17"/>
  <c r="AN197" i="17"/>
  <c r="BN197" i="17" s="1"/>
  <c r="AM197" i="17"/>
  <c r="AP196" i="17"/>
  <c r="AN196" i="17"/>
  <c r="BN196" i="17" s="1"/>
  <c r="AM196" i="17"/>
  <c r="AP195" i="17"/>
  <c r="AN195" i="17"/>
  <c r="BN195" i="17" s="1"/>
  <c r="AM195" i="17"/>
  <c r="AP194" i="17"/>
  <c r="AN194" i="17"/>
  <c r="BN194" i="17" s="1"/>
  <c r="AM194" i="17"/>
  <c r="AP193" i="17"/>
  <c r="AN193" i="17"/>
  <c r="BN193" i="17" s="1"/>
  <c r="AM193" i="17"/>
  <c r="AP192" i="17"/>
  <c r="AN192" i="17"/>
  <c r="BN192" i="17" s="1"/>
  <c r="AM192" i="17"/>
  <c r="AP191" i="17"/>
  <c r="AN191" i="17"/>
  <c r="BN191" i="17" s="1"/>
  <c r="AM191" i="17"/>
  <c r="AP190" i="17"/>
  <c r="AN190" i="17"/>
  <c r="BN190" i="17" s="1"/>
  <c r="AM190" i="17"/>
  <c r="AP189" i="17"/>
  <c r="AN189" i="17"/>
  <c r="BN189" i="17" s="1"/>
  <c r="AM189" i="17"/>
  <c r="AP188" i="17"/>
  <c r="AN188" i="17"/>
  <c r="BN188" i="17" s="1"/>
  <c r="AM188" i="17"/>
  <c r="AP187" i="17"/>
  <c r="AN187" i="17"/>
  <c r="BN187" i="17" s="1"/>
  <c r="AM187" i="17"/>
  <c r="AP186" i="17"/>
  <c r="AN186" i="17"/>
  <c r="BN186" i="17" s="1"/>
  <c r="AM186" i="17"/>
  <c r="AP185" i="17"/>
  <c r="AN185" i="17"/>
  <c r="BN185" i="17" s="1"/>
  <c r="AM185" i="17"/>
  <c r="AF198" i="17"/>
  <c r="AD198" i="17"/>
  <c r="Z198" i="17"/>
  <c r="Q198" i="17"/>
  <c r="R198" i="17" s="1"/>
  <c r="AF197" i="17"/>
  <c r="AD197" i="17"/>
  <c r="Z197" i="17"/>
  <c r="Q197" i="17"/>
  <c r="R197" i="17" s="1"/>
  <c r="AF196" i="17"/>
  <c r="AL196" i="17" s="1"/>
  <c r="AD196" i="17"/>
  <c r="Z196" i="17"/>
  <c r="Q196" i="17"/>
  <c r="R196" i="17" s="1"/>
  <c r="AF195" i="17"/>
  <c r="AD195" i="17"/>
  <c r="Z195" i="17"/>
  <c r="Q195" i="17"/>
  <c r="R195" i="17" s="1"/>
  <c r="AF194" i="17"/>
  <c r="AD194" i="17"/>
  <c r="AK194" i="17" s="1"/>
  <c r="Z194" i="17"/>
  <c r="Q194" i="17"/>
  <c r="R194" i="17" s="1"/>
  <c r="AF193" i="17"/>
  <c r="AD193" i="17"/>
  <c r="AK193" i="17" s="1"/>
  <c r="AA193" i="17"/>
  <c r="AB193" i="17" s="1"/>
  <c r="Z193" i="17"/>
  <c r="R193" i="17"/>
  <c r="Q193" i="17"/>
  <c r="AF192" i="17"/>
  <c r="AD192" i="17"/>
  <c r="Z192" i="17"/>
  <c r="Q192" i="17"/>
  <c r="R192" i="17" s="1"/>
  <c r="AF191" i="17"/>
  <c r="AD191" i="17"/>
  <c r="Z191" i="17"/>
  <c r="Q191" i="17"/>
  <c r="R191" i="17" s="1"/>
  <c r="AF190" i="17"/>
  <c r="AD190" i="17"/>
  <c r="Z190" i="17"/>
  <c r="Q190" i="17"/>
  <c r="R190" i="17" s="1"/>
  <c r="AF189" i="17"/>
  <c r="AD189" i="17"/>
  <c r="Z189" i="17"/>
  <c r="Q189" i="17"/>
  <c r="R189" i="17" s="1"/>
  <c r="AF188" i="17"/>
  <c r="AD188" i="17"/>
  <c r="Z188" i="17"/>
  <c r="Q188" i="17"/>
  <c r="R188" i="17" s="1"/>
  <c r="AF187" i="17"/>
  <c r="AD187" i="17"/>
  <c r="Z187" i="17"/>
  <c r="Q187" i="17"/>
  <c r="R187" i="17" s="1"/>
  <c r="AF186" i="17"/>
  <c r="AD186" i="17"/>
  <c r="AK186" i="17" s="1"/>
  <c r="Z186" i="17"/>
  <c r="Q186" i="17"/>
  <c r="R186" i="17" s="1"/>
  <c r="AF185" i="17"/>
  <c r="AD185" i="17"/>
  <c r="Z185" i="17"/>
  <c r="Q185" i="17"/>
  <c r="R185" i="17" s="1"/>
  <c r="AF704" i="3"/>
  <c r="AD704" i="3"/>
  <c r="AG704" i="3" s="1"/>
  <c r="AI704" i="3" s="1"/>
  <c r="Q704" i="3"/>
  <c r="R704" i="3" s="1"/>
  <c r="AF703" i="3"/>
  <c r="AH703" i="3" s="1"/>
  <c r="AJ703" i="3" s="1"/>
  <c r="AD703" i="3"/>
  <c r="Q703" i="3"/>
  <c r="R703" i="3" s="1"/>
  <c r="AF702" i="3"/>
  <c r="AD702" i="3"/>
  <c r="AG702" i="3" s="1"/>
  <c r="AI702" i="3" s="1"/>
  <c r="Q702" i="3"/>
  <c r="R702" i="3" s="1"/>
  <c r="AF701" i="3"/>
  <c r="AD701" i="3"/>
  <c r="Q701" i="3"/>
  <c r="R701" i="3" s="1"/>
  <c r="AF700" i="3"/>
  <c r="AD700" i="3"/>
  <c r="Q700" i="3"/>
  <c r="R700" i="3" s="1"/>
  <c r="AF699" i="3"/>
  <c r="AD699" i="3"/>
  <c r="Q699" i="3"/>
  <c r="R699" i="3" s="1"/>
  <c r="AF698" i="3"/>
  <c r="AH698" i="3" s="1"/>
  <c r="AJ698" i="3" s="1"/>
  <c r="AD698" i="3"/>
  <c r="AG698" i="3" s="1"/>
  <c r="AI698" i="3" s="1"/>
  <c r="Q698" i="3"/>
  <c r="R698" i="3" s="1"/>
  <c r="AF697" i="3"/>
  <c r="AD697" i="3"/>
  <c r="Q697" i="3"/>
  <c r="R697" i="3" s="1"/>
  <c r="AF696" i="3"/>
  <c r="AD696" i="3"/>
  <c r="AG696" i="3" s="1"/>
  <c r="AI696" i="3" s="1"/>
  <c r="Q696" i="3"/>
  <c r="R696" i="3" s="1"/>
  <c r="AF695" i="3"/>
  <c r="AH695" i="3" s="1"/>
  <c r="AJ695" i="3" s="1"/>
  <c r="AD695" i="3"/>
  <c r="Q695" i="3"/>
  <c r="R695" i="3" s="1"/>
  <c r="AF694" i="3"/>
  <c r="AD694" i="3"/>
  <c r="AG694" i="3" s="1"/>
  <c r="AI694" i="3" s="1"/>
  <c r="Q694" i="3"/>
  <c r="R694" i="3" s="1"/>
  <c r="AF693" i="3"/>
  <c r="AD693" i="3"/>
  <c r="Q693" i="3"/>
  <c r="R693" i="3" s="1"/>
  <c r="AF692" i="3"/>
  <c r="AD692" i="3"/>
  <c r="Q692" i="3"/>
  <c r="R692" i="3" s="1"/>
  <c r="AF691" i="3"/>
  <c r="AD691" i="3"/>
  <c r="Q691" i="3"/>
  <c r="R691" i="3" s="1"/>
  <c r="AL688" i="3"/>
  <c r="AF688" i="3"/>
  <c r="AD688" i="3"/>
  <c r="AK688" i="3" s="1"/>
  <c r="Z688" i="3"/>
  <c r="AA688" i="3" s="1"/>
  <c r="AB688" i="3" s="1"/>
  <c r="R688" i="3"/>
  <c r="AH688" i="3" s="1"/>
  <c r="AJ688" i="3" s="1"/>
  <c r="Q688" i="3"/>
  <c r="AF687" i="3"/>
  <c r="AH687" i="3" s="1"/>
  <c r="AJ687" i="3" s="1"/>
  <c r="AD687" i="3"/>
  <c r="AG687" i="3" s="1"/>
  <c r="AI687" i="3" s="1"/>
  <c r="Z687" i="3"/>
  <c r="AA687" i="3" s="1"/>
  <c r="AB687" i="3" s="1"/>
  <c r="R687" i="3"/>
  <c r="Q687" i="3"/>
  <c r="AK686" i="3"/>
  <c r="AG686" i="3"/>
  <c r="AI686" i="3" s="1"/>
  <c r="AF686" i="3"/>
  <c r="AL686" i="3" s="1"/>
  <c r="AD686" i="3"/>
  <c r="AA686" i="3"/>
  <c r="AB686" i="3" s="1"/>
  <c r="Z686" i="3"/>
  <c r="R686" i="3"/>
  <c r="Q686" i="3"/>
  <c r="AL685" i="3"/>
  <c r="AK685" i="3"/>
  <c r="AF685" i="3"/>
  <c r="AD685" i="3"/>
  <c r="Z685" i="3"/>
  <c r="Q685" i="3"/>
  <c r="R685" i="3" s="1"/>
  <c r="AL684" i="3"/>
  <c r="AF684" i="3"/>
  <c r="AD684" i="3"/>
  <c r="AG684" i="3" s="1"/>
  <c r="AI684" i="3" s="1"/>
  <c r="Z684" i="3"/>
  <c r="R684" i="3"/>
  <c r="AH684" i="3" s="1"/>
  <c r="AJ684" i="3" s="1"/>
  <c r="Q684" i="3"/>
  <c r="AF683" i="3"/>
  <c r="AL683" i="3" s="1"/>
  <c r="AD683" i="3"/>
  <c r="AK683" i="3" s="1"/>
  <c r="Z683" i="3"/>
  <c r="AA683" i="3" s="1"/>
  <c r="AB683" i="3" s="1"/>
  <c r="R683" i="3"/>
  <c r="Q683" i="3"/>
  <c r="AK682" i="3"/>
  <c r="AF682" i="3"/>
  <c r="AD682" i="3"/>
  <c r="Z682" i="3"/>
  <c r="Q682" i="3"/>
  <c r="R682" i="3" s="1"/>
  <c r="AL681" i="3"/>
  <c r="AK681" i="3"/>
  <c r="AF681" i="3"/>
  <c r="AD681" i="3"/>
  <c r="Z681" i="3"/>
  <c r="Q681" i="3"/>
  <c r="R681" i="3" s="1"/>
  <c r="AL680" i="3"/>
  <c r="AF680" i="3"/>
  <c r="AD680" i="3"/>
  <c r="AK680" i="3" s="1"/>
  <c r="Z680" i="3"/>
  <c r="AA680" i="3" s="1"/>
  <c r="AB680" i="3" s="1"/>
  <c r="R680" i="3"/>
  <c r="AH680" i="3" s="1"/>
  <c r="AJ680" i="3" s="1"/>
  <c r="Q680" i="3"/>
  <c r="AF679" i="3"/>
  <c r="AH679" i="3" s="1"/>
  <c r="AJ679" i="3" s="1"/>
  <c r="AD679" i="3"/>
  <c r="AG679" i="3" s="1"/>
  <c r="AI679" i="3" s="1"/>
  <c r="Z679" i="3"/>
  <c r="AA679" i="3" s="1"/>
  <c r="AB679" i="3" s="1"/>
  <c r="R679" i="3"/>
  <c r="Q679" i="3"/>
  <c r="AG678" i="3"/>
  <c r="AI678" i="3" s="1"/>
  <c r="AF678" i="3"/>
  <c r="AL678" i="3" s="1"/>
  <c r="AD678" i="3"/>
  <c r="Z678" i="3"/>
  <c r="AK678" i="3" s="1"/>
  <c r="R678" i="3"/>
  <c r="Q678" i="3"/>
  <c r="AL677" i="3"/>
  <c r="AK677" i="3"/>
  <c r="AF677" i="3"/>
  <c r="AD677" i="3"/>
  <c r="Z677" i="3"/>
  <c r="Q677" i="3"/>
  <c r="R677" i="3" s="1"/>
  <c r="AL676" i="3"/>
  <c r="AF676" i="3"/>
  <c r="AD676" i="3"/>
  <c r="AG676" i="3" s="1"/>
  <c r="AI676" i="3" s="1"/>
  <c r="Z676" i="3"/>
  <c r="Q676" i="3"/>
  <c r="R676" i="3" s="1"/>
  <c r="AF675" i="3"/>
  <c r="AL675" i="3" s="1"/>
  <c r="AD675" i="3"/>
  <c r="AK675" i="3" s="1"/>
  <c r="Z675" i="3"/>
  <c r="AA675" i="3" s="1"/>
  <c r="AB675" i="3" s="1"/>
  <c r="R675" i="3"/>
  <c r="Q675" i="3"/>
  <c r="AL185" i="17" l="1"/>
  <c r="BI217" i="17"/>
  <c r="BW217" i="17" s="1"/>
  <c r="BU217" i="17"/>
  <c r="BI219" i="17"/>
  <c r="BW219" i="17" s="1"/>
  <c r="BU219" i="17"/>
  <c r="BI213" i="17"/>
  <c r="BW213" i="17" s="1"/>
  <c r="BU213" i="17"/>
  <c r="BB217" i="17"/>
  <c r="BB213" i="17"/>
  <c r="BQ218" i="17"/>
  <c r="BV218" i="17" s="1"/>
  <c r="BH223" i="17"/>
  <c r="BF221" i="17"/>
  <c r="AH193" i="17"/>
  <c r="AJ193" i="17" s="1"/>
  <c r="AL197" i="17"/>
  <c r="BF225" i="17"/>
  <c r="BF219" i="17"/>
  <c r="BQ220" i="17"/>
  <c r="BV220" i="17" s="1"/>
  <c r="BQ223" i="17"/>
  <c r="BV223" i="17" s="1"/>
  <c r="BI215" i="17"/>
  <c r="BW215" i="17" s="1"/>
  <c r="BU215" i="17"/>
  <c r="AH196" i="17"/>
  <c r="AJ196" i="17" s="1"/>
  <c r="BB219" i="17"/>
  <c r="AK197" i="17"/>
  <c r="AL188" i="17"/>
  <c r="AY204" i="17"/>
  <c r="BB221" i="17"/>
  <c r="BQ216" i="17"/>
  <c r="BV216" i="17" s="1"/>
  <c r="AH187" i="17"/>
  <c r="AJ187" i="17" s="1"/>
  <c r="BH225" i="17"/>
  <c r="BB225" i="17"/>
  <c r="BQ221" i="17"/>
  <c r="BV221" i="17" s="1"/>
  <c r="AK185" i="17"/>
  <c r="AL190" i="17"/>
  <c r="AL192" i="17"/>
  <c r="AK198" i="17"/>
  <c r="AW212" i="17"/>
  <c r="AA187" i="17"/>
  <c r="AB187" i="17" s="1"/>
  <c r="AA191" i="17"/>
  <c r="AB191" i="17" s="1"/>
  <c r="AK192" i="17"/>
  <c r="BQ212" i="17"/>
  <c r="BV212" i="17" s="1"/>
  <c r="AK189" i="17"/>
  <c r="AH195" i="17"/>
  <c r="AQ195" i="17" s="1"/>
  <c r="AK188" i="17"/>
  <c r="AA185" i="17"/>
  <c r="AB185" i="17" s="1"/>
  <c r="AH188" i="17"/>
  <c r="AJ188" i="17" s="1"/>
  <c r="AJ195" i="17"/>
  <c r="AA194" i="17"/>
  <c r="AB194" i="17" s="1"/>
  <c r="AW207" i="17"/>
  <c r="AW205" i="17"/>
  <c r="BO205" i="17"/>
  <c r="BA205" i="17"/>
  <c r="AZ205" i="17"/>
  <c r="BO203" i="17"/>
  <c r="BA203" i="17"/>
  <c r="AZ203" i="17"/>
  <c r="AW203" i="17"/>
  <c r="BE201" i="17"/>
  <c r="BF201" i="17" s="1"/>
  <c r="AQ196" i="17"/>
  <c r="BP200" i="17"/>
  <c r="AY200" i="17"/>
  <c r="AY210" i="17"/>
  <c r="AY207" i="17"/>
  <c r="AW204" i="17"/>
  <c r="BO204" i="17"/>
  <c r="BQ204" i="17" s="1"/>
  <c r="BV204" i="17" s="1"/>
  <c r="AY203" i="17"/>
  <c r="BE203" i="17"/>
  <c r="BD203" i="17"/>
  <c r="BP203" i="17"/>
  <c r="AW210" i="17"/>
  <c r="AH194" i="17"/>
  <c r="AA186" i="17"/>
  <c r="AB186" i="17" s="1"/>
  <c r="AG193" i="17"/>
  <c r="AG194" i="17"/>
  <c r="AK196" i="17"/>
  <c r="AQ193" i="17"/>
  <c r="AL189" i="17"/>
  <c r="BD199" i="17"/>
  <c r="AW199" i="17"/>
  <c r="BO199" i="17"/>
  <c r="BQ199" i="17" s="1"/>
  <c r="BV199" i="17" s="1"/>
  <c r="BA199" i="17"/>
  <c r="AZ199" i="17"/>
  <c r="BP202" i="17"/>
  <c r="AY202" i="17"/>
  <c r="BO201" i="17"/>
  <c r="BQ201" i="17" s="1"/>
  <c r="BV201" i="17" s="1"/>
  <c r="BA201" i="17"/>
  <c r="AZ201" i="17"/>
  <c r="BH201" i="17" s="1"/>
  <c r="AW201" i="17"/>
  <c r="BO200" i="17"/>
  <c r="AW200" i="17"/>
  <c r="BE205" i="17"/>
  <c r="BP205" i="17"/>
  <c r="BD205" i="17"/>
  <c r="AY205" i="17"/>
  <c r="AH185" i="17"/>
  <c r="AH186" i="17"/>
  <c r="AG191" i="17"/>
  <c r="AL193" i="17"/>
  <c r="AQ187" i="17"/>
  <c r="AK187" i="17"/>
  <c r="AG185" i="17"/>
  <c r="AG186" i="17"/>
  <c r="AL191" i="17"/>
  <c r="AA195" i="17"/>
  <c r="AB195" i="17" s="1"/>
  <c r="AL198" i="17"/>
  <c r="BE199" i="17"/>
  <c r="BF199" i="17" s="1"/>
  <c r="BO206" i="17"/>
  <c r="AW206" i="17"/>
  <c r="BP206" i="17"/>
  <c r="AY206" i="17"/>
  <c r="AY211" i="17"/>
  <c r="BE211" i="17"/>
  <c r="BD211" i="17"/>
  <c r="BP211" i="17"/>
  <c r="BO202" i="17"/>
  <c r="BQ202" i="17" s="1"/>
  <c r="BV202" i="17" s="1"/>
  <c r="AW202" i="17"/>
  <c r="BO211" i="17"/>
  <c r="BA211" i="17"/>
  <c r="AZ211" i="17"/>
  <c r="AW211" i="17"/>
  <c r="AK195" i="17"/>
  <c r="AH192" i="17"/>
  <c r="AG192" i="17"/>
  <c r="AA192" i="17"/>
  <c r="AB192" i="17" s="1"/>
  <c r="AG190" i="17"/>
  <c r="AG198" i="17"/>
  <c r="AA190" i="17"/>
  <c r="AB190" i="17" s="1"/>
  <c r="AH189" i="17"/>
  <c r="AG189" i="17"/>
  <c r="AA189" i="17"/>
  <c r="AB189" i="17" s="1"/>
  <c r="AA188" i="17"/>
  <c r="AB188" i="17" s="1"/>
  <c r="AH197" i="17"/>
  <c r="AG197" i="17"/>
  <c r="AA197" i="17"/>
  <c r="AB197" i="17" s="1"/>
  <c r="AA196" i="17"/>
  <c r="AB196" i="17" s="1"/>
  <c r="AK190" i="17"/>
  <c r="AL187" i="17"/>
  <c r="AG188" i="17"/>
  <c r="AH191" i="17"/>
  <c r="AL195" i="17"/>
  <c r="AG196" i="17"/>
  <c r="AL186" i="17"/>
  <c r="AG187" i="17"/>
  <c r="AH190" i="17"/>
  <c r="AK191" i="17"/>
  <c r="AL194" i="17"/>
  <c r="AG195" i="17"/>
  <c r="AH198" i="17"/>
  <c r="AA198" i="17"/>
  <c r="AB198" i="17" s="1"/>
  <c r="AH694" i="3"/>
  <c r="AJ694" i="3" s="1"/>
  <c r="AG697" i="3"/>
  <c r="AI697" i="3" s="1"/>
  <c r="AH702" i="3"/>
  <c r="AJ702" i="3" s="1"/>
  <c r="AA677" i="3"/>
  <c r="AB677" i="3" s="1"/>
  <c r="AH677" i="3"/>
  <c r="AJ677" i="3" s="1"/>
  <c r="AG677" i="3"/>
  <c r="AI677" i="3" s="1"/>
  <c r="AH682" i="3"/>
  <c r="AJ682" i="3" s="1"/>
  <c r="AH691" i="3"/>
  <c r="AJ691" i="3" s="1"/>
  <c r="AH699" i="3"/>
  <c r="AJ699" i="3" s="1"/>
  <c r="AG692" i="3"/>
  <c r="AI692" i="3" s="1"/>
  <c r="AH697" i="3"/>
  <c r="AJ697" i="3" s="1"/>
  <c r="AG700" i="3"/>
  <c r="AI700" i="3" s="1"/>
  <c r="AH693" i="3"/>
  <c r="AJ693" i="3" s="1"/>
  <c r="AH701" i="3"/>
  <c r="AJ701" i="3" s="1"/>
  <c r="AA676" i="3"/>
  <c r="AB676" i="3" s="1"/>
  <c r="AH676" i="3"/>
  <c r="AJ676" i="3" s="1"/>
  <c r="AH692" i="3"/>
  <c r="AJ692" i="3" s="1"/>
  <c r="AG695" i="3"/>
  <c r="AI695" i="3" s="1"/>
  <c r="AH700" i="3"/>
  <c r="AJ700" i="3" s="1"/>
  <c r="AG703" i="3"/>
  <c r="AI703" i="3" s="1"/>
  <c r="AG682" i="3"/>
  <c r="AI682" i="3" s="1"/>
  <c r="AA682" i="3"/>
  <c r="AB682" i="3" s="1"/>
  <c r="AA685" i="3"/>
  <c r="AB685" i="3" s="1"/>
  <c r="AH685" i="3"/>
  <c r="AJ685" i="3" s="1"/>
  <c r="AG685" i="3"/>
  <c r="AI685" i="3" s="1"/>
  <c r="AG693" i="3"/>
  <c r="AI693" i="3" s="1"/>
  <c r="AG701" i="3"/>
  <c r="AI701" i="3" s="1"/>
  <c r="AG681" i="3"/>
  <c r="AI681" i="3" s="1"/>
  <c r="AH681" i="3"/>
  <c r="AJ681" i="3" s="1"/>
  <c r="AA681" i="3"/>
  <c r="AB681" i="3" s="1"/>
  <c r="AG691" i="3"/>
  <c r="AI691" i="3" s="1"/>
  <c r="AH696" i="3"/>
  <c r="AJ696" i="3" s="1"/>
  <c r="AG699" i="3"/>
  <c r="AI699" i="3" s="1"/>
  <c r="AH704" i="3"/>
  <c r="AJ704" i="3" s="1"/>
  <c r="AG675" i="3"/>
  <c r="AI675" i="3" s="1"/>
  <c r="AH678" i="3"/>
  <c r="AJ678" i="3" s="1"/>
  <c r="AK679" i="3"/>
  <c r="AL682" i="3"/>
  <c r="AG683" i="3"/>
  <c r="AI683" i="3" s="1"/>
  <c r="AH686" i="3"/>
  <c r="AJ686" i="3" s="1"/>
  <c r="AK687" i="3"/>
  <c r="AH675" i="3"/>
  <c r="AJ675" i="3" s="1"/>
  <c r="AK676" i="3"/>
  <c r="AL679" i="3"/>
  <c r="AG680" i="3"/>
  <c r="AI680" i="3" s="1"/>
  <c r="AH683" i="3"/>
  <c r="AJ683" i="3" s="1"/>
  <c r="AA684" i="3"/>
  <c r="AB684" i="3" s="1"/>
  <c r="AK684" i="3"/>
  <c r="AL687" i="3"/>
  <c r="AG688" i="3"/>
  <c r="AI688" i="3" s="1"/>
  <c r="AA678" i="3"/>
  <c r="AB678" i="3" s="1"/>
  <c r="BT184" i="17"/>
  <c r="BS184" i="17"/>
  <c r="BR184" i="17"/>
  <c r="BL184" i="17"/>
  <c r="BK184" i="17"/>
  <c r="BC184" i="17"/>
  <c r="BG184" i="17" s="1"/>
  <c r="AX184" i="17"/>
  <c r="AV184" i="17"/>
  <c r="BT183" i="17"/>
  <c r="BS183" i="17"/>
  <c r="BR183" i="17"/>
  <c r="BL183" i="17"/>
  <c r="BK183" i="17"/>
  <c r="BC183" i="17"/>
  <c r="BG183" i="17" s="1"/>
  <c r="AX183" i="17"/>
  <c r="AV183" i="17"/>
  <c r="BT182" i="17"/>
  <c r="BS182" i="17"/>
  <c r="BR182" i="17"/>
  <c r="BL182" i="17"/>
  <c r="BK182" i="17"/>
  <c r="BC182" i="17"/>
  <c r="BG182" i="17" s="1"/>
  <c r="AX182" i="17"/>
  <c r="AV182" i="17"/>
  <c r="BT181" i="17"/>
  <c r="BS181" i="17"/>
  <c r="BR181" i="17"/>
  <c r="BL181" i="17"/>
  <c r="BK181" i="17"/>
  <c r="BC181" i="17"/>
  <c r="BG181" i="17" s="1"/>
  <c r="AX181" i="17"/>
  <c r="AV181" i="17"/>
  <c r="BT180" i="17"/>
  <c r="BS180" i="17"/>
  <c r="BR180" i="17"/>
  <c r="BL180" i="17"/>
  <c r="BK180" i="17"/>
  <c r="BC180" i="17"/>
  <c r="BG180" i="17" s="1"/>
  <c r="AX180" i="17"/>
  <c r="AV180" i="17"/>
  <c r="BT179" i="17"/>
  <c r="BS179" i="17"/>
  <c r="BR179" i="17"/>
  <c r="BL179" i="17"/>
  <c r="BK179" i="17"/>
  <c r="BC179" i="17"/>
  <c r="BG179" i="17" s="1"/>
  <c r="AX179" i="17"/>
  <c r="AV179" i="17"/>
  <c r="BT178" i="17"/>
  <c r="BS178" i="17"/>
  <c r="BR178" i="17"/>
  <c r="BL178" i="17"/>
  <c r="BK178" i="17"/>
  <c r="BC178" i="17"/>
  <c r="BG178" i="17" s="1"/>
  <c r="AX178" i="17"/>
  <c r="AV178" i="17"/>
  <c r="BT177" i="17"/>
  <c r="BS177" i="17"/>
  <c r="BR177" i="17"/>
  <c r="BL177" i="17"/>
  <c r="BK177" i="17"/>
  <c r="BC177" i="17"/>
  <c r="BG177" i="17" s="1"/>
  <c r="AX177" i="17"/>
  <c r="AV177" i="17"/>
  <c r="BT176" i="17"/>
  <c r="BS176" i="17"/>
  <c r="BR176" i="17"/>
  <c r="BL176" i="17"/>
  <c r="BK176" i="17"/>
  <c r="BC176" i="17"/>
  <c r="BG176" i="17" s="1"/>
  <c r="AX176" i="17"/>
  <c r="AV176" i="17"/>
  <c r="BT175" i="17"/>
  <c r="BS175" i="17"/>
  <c r="BR175" i="17"/>
  <c r="BL175" i="17"/>
  <c r="BK175" i="17"/>
  <c r="BC175" i="17"/>
  <c r="BG175" i="17" s="1"/>
  <c r="AX175" i="17"/>
  <c r="AV175" i="17"/>
  <c r="BT174" i="17"/>
  <c r="BS174" i="17"/>
  <c r="BR174" i="17"/>
  <c r="BL174" i="17"/>
  <c r="BK174" i="17"/>
  <c r="BC174" i="17"/>
  <c r="BG174" i="17" s="1"/>
  <c r="AX174" i="17"/>
  <c r="AV174" i="17"/>
  <c r="BT173" i="17"/>
  <c r="BS173" i="17"/>
  <c r="BR173" i="17"/>
  <c r="BL173" i="17"/>
  <c r="BK173" i="17"/>
  <c r="BC173" i="17"/>
  <c r="BG173" i="17" s="1"/>
  <c r="AX173" i="17"/>
  <c r="AV173" i="17"/>
  <c r="BT172" i="17"/>
  <c r="BS172" i="17"/>
  <c r="BR172" i="17"/>
  <c r="BL172" i="17"/>
  <c r="BK172" i="17"/>
  <c r="BC172" i="17"/>
  <c r="BG172" i="17" s="1"/>
  <c r="AX172" i="17"/>
  <c r="AV172" i="17"/>
  <c r="BT171" i="17"/>
  <c r="BS171" i="17"/>
  <c r="BR171" i="17"/>
  <c r="BL171" i="17"/>
  <c r="BK171" i="17"/>
  <c r="BC171" i="17"/>
  <c r="BG171" i="17" s="1"/>
  <c r="AX171" i="17"/>
  <c r="AV171" i="17"/>
  <c r="AP184" i="17"/>
  <c r="AN184" i="17"/>
  <c r="BN184" i="17" s="1"/>
  <c r="AM184" i="17"/>
  <c r="AP183" i="17"/>
  <c r="AN183" i="17"/>
  <c r="BN183" i="17" s="1"/>
  <c r="AM183" i="17"/>
  <c r="AP182" i="17"/>
  <c r="AN182" i="17"/>
  <c r="BN182" i="17" s="1"/>
  <c r="AM182" i="17"/>
  <c r="AP181" i="17"/>
  <c r="AN181" i="17"/>
  <c r="BN181" i="17" s="1"/>
  <c r="AM181" i="17"/>
  <c r="AP180" i="17"/>
  <c r="AN180" i="17"/>
  <c r="BN180" i="17" s="1"/>
  <c r="AM180" i="17"/>
  <c r="AP179" i="17"/>
  <c r="AN179" i="17"/>
  <c r="BN179" i="17" s="1"/>
  <c r="AM179" i="17"/>
  <c r="AP178" i="17"/>
  <c r="AN178" i="17"/>
  <c r="BN178" i="17" s="1"/>
  <c r="AM178" i="17"/>
  <c r="AP177" i="17"/>
  <c r="AN177" i="17"/>
  <c r="BN177" i="17" s="1"/>
  <c r="AM177" i="17"/>
  <c r="AP176" i="17"/>
  <c r="AN176" i="17"/>
  <c r="BN176" i="17" s="1"/>
  <c r="AM176" i="17"/>
  <c r="AP175" i="17"/>
  <c r="AN175" i="17"/>
  <c r="BN175" i="17" s="1"/>
  <c r="AM175" i="17"/>
  <c r="AP174" i="17"/>
  <c r="AN174" i="17"/>
  <c r="BN174" i="17" s="1"/>
  <c r="AM174" i="17"/>
  <c r="AP173" i="17"/>
  <c r="AN173" i="17"/>
  <c r="BN173" i="17" s="1"/>
  <c r="AM173" i="17"/>
  <c r="AP172" i="17"/>
  <c r="AN172" i="17"/>
  <c r="BN172" i="17" s="1"/>
  <c r="AM172" i="17"/>
  <c r="AP171" i="17"/>
  <c r="AN171" i="17"/>
  <c r="BN171" i="17" s="1"/>
  <c r="AM171" i="17"/>
  <c r="AF184" i="17"/>
  <c r="AL184" i="17" s="1"/>
  <c r="AD184" i="17"/>
  <c r="Z184" i="17"/>
  <c r="Q184" i="17"/>
  <c r="R184" i="17" s="1"/>
  <c r="C184" i="17"/>
  <c r="BM184" i="17" s="1"/>
  <c r="AF183" i="17"/>
  <c r="AL183" i="17" s="1"/>
  <c r="AD183" i="17"/>
  <c r="Z183" i="17"/>
  <c r="Q183" i="17"/>
  <c r="R183" i="17" s="1"/>
  <c r="C183" i="17"/>
  <c r="BM183" i="17" s="1"/>
  <c r="AF182" i="17"/>
  <c r="AD182" i="17"/>
  <c r="Z182" i="17"/>
  <c r="Q182" i="17"/>
  <c r="R182" i="17" s="1"/>
  <c r="C182" i="17"/>
  <c r="BM182" i="17" s="1"/>
  <c r="AF181" i="17"/>
  <c r="AD181" i="17"/>
  <c r="Z181" i="17"/>
  <c r="Q181" i="17"/>
  <c r="R181" i="17" s="1"/>
  <c r="C181" i="17"/>
  <c r="BM181" i="17" s="1"/>
  <c r="AF180" i="17"/>
  <c r="AD180" i="17"/>
  <c r="Z180" i="17"/>
  <c r="Q180" i="17"/>
  <c r="R180" i="17" s="1"/>
  <c r="C180" i="17"/>
  <c r="BM180" i="17" s="1"/>
  <c r="AF179" i="17"/>
  <c r="AD179" i="17"/>
  <c r="Z179" i="17"/>
  <c r="AK179" i="17" s="1"/>
  <c r="Q179" i="17"/>
  <c r="R179" i="17" s="1"/>
  <c r="C179" i="17"/>
  <c r="BM179" i="17" s="1"/>
  <c r="AF178" i="17"/>
  <c r="AD178" i="17"/>
  <c r="Z178" i="17"/>
  <c r="Q178" i="17"/>
  <c r="R178" i="17" s="1"/>
  <c r="C178" i="17"/>
  <c r="BM178" i="17" s="1"/>
  <c r="AF177" i="17"/>
  <c r="AD177" i="17"/>
  <c r="Z177" i="17"/>
  <c r="Q177" i="17"/>
  <c r="R177" i="17" s="1"/>
  <c r="C177" i="17"/>
  <c r="BM177" i="17" s="1"/>
  <c r="AF176" i="17"/>
  <c r="AD176" i="17"/>
  <c r="Z176" i="17"/>
  <c r="Q176" i="17"/>
  <c r="R176" i="17" s="1"/>
  <c r="C176" i="17"/>
  <c r="BM176" i="17" s="1"/>
  <c r="AF175" i="17"/>
  <c r="AD175" i="17"/>
  <c r="Z175" i="17"/>
  <c r="Q175" i="17"/>
  <c r="R175" i="17" s="1"/>
  <c r="C175" i="17"/>
  <c r="BM175" i="17" s="1"/>
  <c r="AF174" i="17"/>
  <c r="AD174" i="17"/>
  <c r="Z174" i="17"/>
  <c r="Q174" i="17"/>
  <c r="R174" i="17" s="1"/>
  <c r="C174" i="17"/>
  <c r="BM174" i="17" s="1"/>
  <c r="AF173" i="17"/>
  <c r="AD173" i="17"/>
  <c r="Z173" i="17"/>
  <c r="Q173" i="17"/>
  <c r="R173" i="17" s="1"/>
  <c r="C173" i="17"/>
  <c r="BM173" i="17" s="1"/>
  <c r="AF172" i="17"/>
  <c r="AD172" i="17"/>
  <c r="Z172" i="17"/>
  <c r="Q172" i="17"/>
  <c r="R172" i="17" s="1"/>
  <c r="C172" i="17"/>
  <c r="BM172" i="17" s="1"/>
  <c r="AF171" i="17"/>
  <c r="AD171" i="17"/>
  <c r="Z171" i="17"/>
  <c r="Q171" i="17"/>
  <c r="R171" i="17" s="1"/>
  <c r="AA171" i="17" s="1"/>
  <c r="AB171" i="17" s="1"/>
  <c r="C171" i="17"/>
  <c r="BM171" i="17" s="1"/>
  <c r="AF672" i="3"/>
  <c r="AD672" i="3"/>
  <c r="Q672" i="3"/>
  <c r="R672" i="3" s="1"/>
  <c r="AH672" i="3" s="1"/>
  <c r="AJ672" i="3" s="1"/>
  <c r="C672" i="3"/>
  <c r="AF671" i="3"/>
  <c r="AH671" i="3" s="1"/>
  <c r="AJ671" i="3" s="1"/>
  <c r="AD671" i="3"/>
  <c r="AG671" i="3" s="1"/>
  <c r="AI671" i="3" s="1"/>
  <c r="R671" i="3"/>
  <c r="Q671" i="3"/>
  <c r="C671" i="3"/>
  <c r="AF670" i="3"/>
  <c r="AH670" i="3" s="1"/>
  <c r="AJ670" i="3" s="1"/>
  <c r="AD670" i="3"/>
  <c r="AG670" i="3" s="1"/>
  <c r="AI670" i="3" s="1"/>
  <c r="Q670" i="3"/>
  <c r="R670" i="3" s="1"/>
  <c r="C670" i="3"/>
  <c r="AF669" i="3"/>
  <c r="AH669" i="3" s="1"/>
  <c r="AJ669" i="3" s="1"/>
  <c r="AD669" i="3"/>
  <c r="AG669" i="3" s="1"/>
  <c r="AI669" i="3" s="1"/>
  <c r="R669" i="3"/>
  <c r="Q669" i="3"/>
  <c r="C669" i="3"/>
  <c r="AF668" i="3"/>
  <c r="AH668" i="3" s="1"/>
  <c r="AJ668" i="3" s="1"/>
  <c r="AD668" i="3"/>
  <c r="AG668" i="3" s="1"/>
  <c r="AI668" i="3" s="1"/>
  <c r="R668" i="3"/>
  <c r="Q668" i="3"/>
  <c r="C668" i="3"/>
  <c r="AF667" i="3"/>
  <c r="AD667" i="3"/>
  <c r="Q667" i="3"/>
  <c r="R667" i="3" s="1"/>
  <c r="C667" i="3"/>
  <c r="AF666" i="3"/>
  <c r="AD666" i="3"/>
  <c r="Q666" i="3"/>
  <c r="R666" i="3" s="1"/>
  <c r="AG666" i="3" s="1"/>
  <c r="AI666" i="3" s="1"/>
  <c r="C666" i="3"/>
  <c r="AH665" i="3"/>
  <c r="AJ665" i="3" s="1"/>
  <c r="AG665" i="3"/>
  <c r="AI665" i="3" s="1"/>
  <c r="AF665" i="3"/>
  <c r="AD665" i="3"/>
  <c r="R665" i="3"/>
  <c r="Q665" i="3"/>
  <c r="C665" i="3"/>
  <c r="AF664" i="3"/>
  <c r="AD664" i="3"/>
  <c r="AG664" i="3" s="1"/>
  <c r="AI664" i="3" s="1"/>
  <c r="Q664" i="3"/>
  <c r="R664" i="3" s="1"/>
  <c r="AH664" i="3" s="1"/>
  <c r="AJ664" i="3" s="1"/>
  <c r="C664" i="3"/>
  <c r="AF663" i="3"/>
  <c r="AH663" i="3" s="1"/>
  <c r="AJ663" i="3" s="1"/>
  <c r="AD663" i="3"/>
  <c r="R663" i="3"/>
  <c r="AG663" i="3" s="1"/>
  <c r="AI663" i="3" s="1"/>
  <c r="Q663" i="3"/>
  <c r="C663" i="3"/>
  <c r="AF662" i="3"/>
  <c r="AD662" i="3"/>
  <c r="Q662" i="3"/>
  <c r="R662" i="3" s="1"/>
  <c r="AH662" i="3" s="1"/>
  <c r="AJ662" i="3" s="1"/>
  <c r="C662" i="3"/>
  <c r="AF661" i="3"/>
  <c r="AD661" i="3"/>
  <c r="AG661" i="3" s="1"/>
  <c r="AI661" i="3" s="1"/>
  <c r="Q661" i="3"/>
  <c r="R661" i="3" s="1"/>
  <c r="C661" i="3"/>
  <c r="AF660" i="3"/>
  <c r="AH660" i="3" s="1"/>
  <c r="AJ660" i="3" s="1"/>
  <c r="AD660" i="3"/>
  <c r="AG660" i="3" s="1"/>
  <c r="AI660" i="3" s="1"/>
  <c r="R660" i="3"/>
  <c r="Q660" i="3"/>
  <c r="C660" i="3"/>
  <c r="AF659" i="3"/>
  <c r="AH659" i="3" s="1"/>
  <c r="AJ659" i="3" s="1"/>
  <c r="AD659" i="3"/>
  <c r="AG659" i="3" s="1"/>
  <c r="AI659" i="3" s="1"/>
  <c r="Q659" i="3"/>
  <c r="R659" i="3" s="1"/>
  <c r="C659" i="3"/>
  <c r="AK656" i="3"/>
  <c r="AF656" i="3"/>
  <c r="AL656" i="3" s="1"/>
  <c r="AD656" i="3"/>
  <c r="AG656" i="3" s="1"/>
  <c r="AI656" i="3" s="1"/>
  <c r="Z656" i="3"/>
  <c r="Q656" i="3"/>
  <c r="R656" i="3" s="1"/>
  <c r="C656" i="3"/>
  <c r="AK655" i="3"/>
  <c r="AG655" i="3"/>
  <c r="AI655" i="3" s="1"/>
  <c r="AF655" i="3"/>
  <c r="AH655" i="3" s="1"/>
  <c r="AJ655" i="3" s="1"/>
  <c r="AD655" i="3"/>
  <c r="Z655" i="3"/>
  <c r="R655" i="3"/>
  <c r="AA655" i="3" s="1"/>
  <c r="AB655" i="3" s="1"/>
  <c r="Q655" i="3"/>
  <c r="C655" i="3"/>
  <c r="AL654" i="3"/>
  <c r="AF654" i="3"/>
  <c r="AH654" i="3" s="1"/>
  <c r="AJ654" i="3" s="1"/>
  <c r="AD654" i="3"/>
  <c r="AK654" i="3" s="1"/>
  <c r="Z654" i="3"/>
  <c r="AA654" i="3" s="1"/>
  <c r="AB654" i="3" s="1"/>
  <c r="R654" i="3"/>
  <c r="Q654" i="3"/>
  <c r="C654" i="3"/>
  <c r="AF653" i="3"/>
  <c r="AH653" i="3" s="1"/>
  <c r="AJ653" i="3" s="1"/>
  <c r="AD653" i="3"/>
  <c r="Z653" i="3"/>
  <c r="AL653" i="3" s="1"/>
  <c r="Q653" i="3"/>
  <c r="R653" i="3" s="1"/>
  <c r="C653" i="3"/>
  <c r="AK652" i="3"/>
  <c r="AF652" i="3"/>
  <c r="AL652" i="3" s="1"/>
  <c r="AD652" i="3"/>
  <c r="AG652" i="3" s="1"/>
  <c r="AI652" i="3" s="1"/>
  <c r="Z652" i="3"/>
  <c r="Q652" i="3"/>
  <c r="R652" i="3" s="1"/>
  <c r="C652" i="3"/>
  <c r="AK651" i="3"/>
  <c r="AG651" i="3"/>
  <c r="AI651" i="3" s="1"/>
  <c r="AF651" i="3"/>
  <c r="AH651" i="3" s="1"/>
  <c r="AJ651" i="3" s="1"/>
  <c r="AD651" i="3"/>
  <c r="Z651" i="3"/>
  <c r="R651" i="3"/>
  <c r="AA651" i="3" s="1"/>
  <c r="AB651" i="3" s="1"/>
  <c r="Q651" i="3"/>
  <c r="C651" i="3"/>
  <c r="AL650" i="3"/>
  <c r="AF650" i="3"/>
  <c r="AH650" i="3" s="1"/>
  <c r="AJ650" i="3" s="1"/>
  <c r="AD650" i="3"/>
  <c r="AK650" i="3" s="1"/>
  <c r="Z650" i="3"/>
  <c r="R650" i="3"/>
  <c r="AA650" i="3" s="1"/>
  <c r="AB650" i="3" s="1"/>
  <c r="Q650" i="3"/>
  <c r="C650" i="3"/>
  <c r="AF649" i="3"/>
  <c r="AH649" i="3" s="1"/>
  <c r="AJ649" i="3" s="1"/>
  <c r="AD649" i="3"/>
  <c r="AG649" i="3" s="1"/>
  <c r="AI649" i="3" s="1"/>
  <c r="Z649" i="3"/>
  <c r="AL649" i="3" s="1"/>
  <c r="R649" i="3"/>
  <c r="Q649" i="3"/>
  <c r="C649" i="3"/>
  <c r="AK648" i="3"/>
  <c r="AF648" i="3"/>
  <c r="AL648" i="3" s="1"/>
  <c r="AD648" i="3"/>
  <c r="Z648" i="3"/>
  <c r="Q648" i="3"/>
  <c r="R648" i="3" s="1"/>
  <c r="C648" i="3"/>
  <c r="AK647" i="3"/>
  <c r="AG647" i="3"/>
  <c r="AI647" i="3" s="1"/>
  <c r="AF647" i="3"/>
  <c r="AH647" i="3" s="1"/>
  <c r="AJ647" i="3" s="1"/>
  <c r="AD647" i="3"/>
  <c r="Z647" i="3"/>
  <c r="R647" i="3"/>
  <c r="AA647" i="3" s="1"/>
  <c r="AB647" i="3" s="1"/>
  <c r="Q647" i="3"/>
  <c r="C647" i="3"/>
  <c r="AL646" i="3"/>
  <c r="AF646" i="3"/>
  <c r="AH646" i="3" s="1"/>
  <c r="AJ646" i="3" s="1"/>
  <c r="AD646" i="3"/>
  <c r="AK646" i="3" s="1"/>
  <c r="Z646" i="3"/>
  <c r="R646" i="3"/>
  <c r="AA646" i="3" s="1"/>
  <c r="AB646" i="3" s="1"/>
  <c r="Q646" i="3"/>
  <c r="C646" i="3"/>
  <c r="AF645" i="3"/>
  <c r="AD645" i="3"/>
  <c r="AG645" i="3" s="1"/>
  <c r="AI645" i="3" s="1"/>
  <c r="Z645" i="3"/>
  <c r="AL645" i="3" s="1"/>
  <c r="R645" i="3"/>
  <c r="AH645" i="3" s="1"/>
  <c r="AJ645" i="3" s="1"/>
  <c r="Q645" i="3"/>
  <c r="C645" i="3"/>
  <c r="AK644" i="3"/>
  <c r="AF644" i="3"/>
  <c r="AL644" i="3" s="1"/>
  <c r="AD644" i="3"/>
  <c r="Z644" i="3"/>
  <c r="Q644" i="3"/>
  <c r="R644" i="3" s="1"/>
  <c r="C644" i="3"/>
  <c r="AK643" i="3"/>
  <c r="AF643" i="3"/>
  <c r="AD643" i="3"/>
  <c r="Z643" i="3"/>
  <c r="Q643" i="3"/>
  <c r="R643" i="3" s="1"/>
  <c r="C643" i="3"/>
  <c r="AL177" i="17" l="1"/>
  <c r="BF211" i="17"/>
  <c r="BI225" i="17"/>
  <c r="BW225" i="17" s="1"/>
  <c r="BU225" i="17"/>
  <c r="AG179" i="17"/>
  <c r="AI179" i="17" s="1"/>
  <c r="BH211" i="17"/>
  <c r="BU211" i="17" s="1"/>
  <c r="AL171" i="17"/>
  <c r="BU223" i="17"/>
  <c r="BI223" i="17"/>
  <c r="BW223" i="17" s="1"/>
  <c r="BU221" i="17"/>
  <c r="BI221" i="17"/>
  <c r="BW221" i="17" s="1"/>
  <c r="BQ211" i="17"/>
  <c r="BV211" i="17" s="1"/>
  <c r="AK183" i="17"/>
  <c r="AK180" i="17"/>
  <c r="AK171" i="17"/>
  <c r="AK177" i="17"/>
  <c r="AL180" i="17"/>
  <c r="BB205" i="17"/>
  <c r="AA173" i="17"/>
  <c r="AB173" i="17" s="1"/>
  <c r="AL179" i="17"/>
  <c r="AA184" i="17"/>
  <c r="AB184" i="17" s="1"/>
  <c r="AQ188" i="17"/>
  <c r="BD187" i="17" s="1"/>
  <c r="BB203" i="17"/>
  <c r="AL173" i="17"/>
  <c r="AA175" i="17"/>
  <c r="AB175" i="17" s="1"/>
  <c r="AA183" i="17"/>
  <c r="AB183" i="17" s="1"/>
  <c r="BF203" i="17"/>
  <c r="BQ203" i="17"/>
  <c r="BV203" i="17" s="1"/>
  <c r="BQ200" i="17"/>
  <c r="BV200" i="17" s="1"/>
  <c r="AL172" i="17"/>
  <c r="AI196" i="17"/>
  <c r="AO196" i="17"/>
  <c r="AA172" i="17"/>
  <c r="AB172" i="17" s="1"/>
  <c r="AK176" i="17"/>
  <c r="AH183" i="17"/>
  <c r="AJ198" i="17"/>
  <c r="AQ198" i="17"/>
  <c r="AJ197" i="17"/>
  <c r="AQ197" i="17"/>
  <c r="AI185" i="17"/>
  <c r="AO185" i="17"/>
  <c r="BB201" i="17"/>
  <c r="AI186" i="17"/>
  <c r="AO186" i="17"/>
  <c r="AK172" i="17"/>
  <c r="AG175" i="17"/>
  <c r="AL176" i="17"/>
  <c r="AA182" i="17"/>
  <c r="AB182" i="17" s="1"/>
  <c r="AI195" i="17"/>
  <c r="AO195" i="17"/>
  <c r="AJ191" i="17"/>
  <c r="AQ191" i="17"/>
  <c r="AI192" i="17"/>
  <c r="AO192" i="17"/>
  <c r="AJ194" i="17"/>
  <c r="AQ194" i="17"/>
  <c r="BE193" i="17" s="1"/>
  <c r="AI197" i="17"/>
  <c r="AO197" i="17"/>
  <c r="AA178" i="17"/>
  <c r="AB178" i="17" s="1"/>
  <c r="AG182" i="17"/>
  <c r="AO179" i="17"/>
  <c r="AI188" i="17"/>
  <c r="AO188" i="17"/>
  <c r="AJ192" i="17"/>
  <c r="AQ192" i="17"/>
  <c r="BQ206" i="17"/>
  <c r="BV206" i="17" s="1"/>
  <c r="BP187" i="17"/>
  <c r="AY187" i="17"/>
  <c r="BF205" i="17"/>
  <c r="AA174" i="17"/>
  <c r="AB174" i="17" s="1"/>
  <c r="AG178" i="17"/>
  <c r="AL181" i="17"/>
  <c r="AH182" i="17"/>
  <c r="AI189" i="17"/>
  <c r="AO189" i="17"/>
  <c r="BH205" i="17"/>
  <c r="AI193" i="17"/>
  <c r="AO193" i="17"/>
  <c r="AH175" i="17"/>
  <c r="AK175" i="17"/>
  <c r="AG174" i="17"/>
  <c r="AL175" i="17"/>
  <c r="AH178" i="17"/>
  <c r="AK181" i="17"/>
  <c r="AJ190" i="17"/>
  <c r="AQ190" i="17"/>
  <c r="AJ189" i="17"/>
  <c r="AQ189" i="17"/>
  <c r="AI191" i="17"/>
  <c r="AO191" i="17"/>
  <c r="BH199" i="17"/>
  <c r="BP193" i="17"/>
  <c r="AY193" i="17"/>
  <c r="AI190" i="17"/>
  <c r="AO190" i="17"/>
  <c r="BI201" i="17"/>
  <c r="BW201" i="17" s="1"/>
  <c r="BU201" i="17"/>
  <c r="AI187" i="17"/>
  <c r="AO187" i="17"/>
  <c r="AJ186" i="17"/>
  <c r="AQ186" i="17"/>
  <c r="BB199" i="17"/>
  <c r="BQ205" i="17"/>
  <c r="BV205" i="17" s="1"/>
  <c r="AH174" i="17"/>
  <c r="AK173" i="17"/>
  <c r="AA179" i="17"/>
  <c r="AB179" i="17" s="1"/>
  <c r="AK184" i="17"/>
  <c r="AI198" i="17"/>
  <c r="AO198" i="17"/>
  <c r="BB211" i="17"/>
  <c r="AJ185" i="17"/>
  <c r="AQ185" i="17"/>
  <c r="AI194" i="17"/>
  <c r="AO194" i="17"/>
  <c r="AY196" i="17"/>
  <c r="BP196" i="17"/>
  <c r="BH203" i="17"/>
  <c r="BP195" i="17"/>
  <c r="BE195" i="17"/>
  <c r="AY195" i="17"/>
  <c r="BD195" i="17"/>
  <c r="AH179" i="17"/>
  <c r="AG171" i="17"/>
  <c r="AG181" i="17"/>
  <c r="AH181" i="17"/>
  <c r="AH171" i="17"/>
  <c r="AH177" i="17"/>
  <c r="AA177" i="17"/>
  <c r="AB177" i="17" s="1"/>
  <c r="AG177" i="17"/>
  <c r="AH173" i="17"/>
  <c r="AG173" i="17"/>
  <c r="AA180" i="17"/>
  <c r="AB180" i="17" s="1"/>
  <c r="AA176" i="17"/>
  <c r="AB176" i="17" s="1"/>
  <c r="AG183" i="17"/>
  <c r="AG172" i="17"/>
  <c r="AK174" i="17"/>
  <c r="AG176" i="17"/>
  <c r="AK178" i="17"/>
  <c r="AG180" i="17"/>
  <c r="AK182" i="17"/>
  <c r="AG184" i="17"/>
  <c r="AH172" i="17"/>
  <c r="AL174" i="17"/>
  <c r="AH176" i="17"/>
  <c r="AL178" i="17"/>
  <c r="AH180" i="17"/>
  <c r="AL182" i="17"/>
  <c r="AH184" i="17"/>
  <c r="AA181" i="17"/>
  <c r="AB181" i="17" s="1"/>
  <c r="AG644" i="3"/>
  <c r="AI644" i="3" s="1"/>
  <c r="AA648" i="3"/>
  <c r="AB648" i="3" s="1"/>
  <c r="AH648" i="3"/>
  <c r="AJ648" i="3" s="1"/>
  <c r="AH643" i="3"/>
  <c r="AJ643" i="3" s="1"/>
  <c r="AH667" i="3"/>
  <c r="AJ667" i="3" s="1"/>
  <c r="AA652" i="3"/>
  <c r="AB652" i="3" s="1"/>
  <c r="AH652" i="3"/>
  <c r="AJ652" i="3" s="1"/>
  <c r="AG653" i="3"/>
  <c r="AI653" i="3" s="1"/>
  <c r="AA643" i="3"/>
  <c r="AB643" i="3" s="1"/>
  <c r="AG643" i="3"/>
  <c r="AI643" i="3" s="1"/>
  <c r="AG648" i="3"/>
  <c r="AI648" i="3" s="1"/>
  <c r="AA656" i="3"/>
  <c r="AB656" i="3" s="1"/>
  <c r="AH656" i="3"/>
  <c r="AJ656" i="3" s="1"/>
  <c r="AH661" i="3"/>
  <c r="AJ661" i="3" s="1"/>
  <c r="AH666" i="3"/>
  <c r="AJ666" i="3" s="1"/>
  <c r="AG672" i="3"/>
  <c r="AI672" i="3" s="1"/>
  <c r="AH644" i="3"/>
  <c r="AJ644" i="3" s="1"/>
  <c r="AA644" i="3"/>
  <c r="AB644" i="3" s="1"/>
  <c r="AG662" i="3"/>
  <c r="AI662" i="3" s="1"/>
  <c r="AG667" i="3"/>
  <c r="AI667" i="3" s="1"/>
  <c r="AK645" i="3"/>
  <c r="AK649" i="3"/>
  <c r="AG650" i="3"/>
  <c r="AI650" i="3" s="1"/>
  <c r="AG646" i="3"/>
  <c r="AI646" i="3" s="1"/>
  <c r="AG654" i="3"/>
  <c r="AI654" i="3" s="1"/>
  <c r="AA649" i="3"/>
  <c r="AB649" i="3" s="1"/>
  <c r="AA653" i="3"/>
  <c r="AB653" i="3" s="1"/>
  <c r="AL643" i="3"/>
  <c r="AL647" i="3"/>
  <c r="AL651" i="3"/>
  <c r="AL655" i="3"/>
  <c r="AA645" i="3"/>
  <c r="AB645" i="3" s="1"/>
  <c r="AK653" i="3"/>
  <c r="BT166" i="17"/>
  <c r="BS166" i="17"/>
  <c r="BR166" i="17"/>
  <c r="BM166" i="17"/>
  <c r="BL166" i="17"/>
  <c r="BK166" i="17"/>
  <c r="BT165" i="17"/>
  <c r="BS165" i="17"/>
  <c r="BR165" i="17"/>
  <c r="BM165" i="17"/>
  <c r="BL165" i="17"/>
  <c r="BK165" i="17"/>
  <c r="BT162" i="17"/>
  <c r="BS162" i="17"/>
  <c r="BR162" i="17"/>
  <c r="BM162" i="17"/>
  <c r="BL162" i="17"/>
  <c r="BK162" i="17"/>
  <c r="BT161" i="17"/>
  <c r="BS161" i="17"/>
  <c r="BR161" i="17"/>
  <c r="BM161" i="17"/>
  <c r="BL161" i="17"/>
  <c r="BK161" i="17"/>
  <c r="BT160" i="17"/>
  <c r="BS160" i="17"/>
  <c r="BR160" i="17"/>
  <c r="BM160" i="17"/>
  <c r="BL160" i="17"/>
  <c r="BK160" i="17"/>
  <c r="BT159" i="17"/>
  <c r="BS159" i="17"/>
  <c r="BR159" i="17"/>
  <c r="BM159" i="17"/>
  <c r="BL159" i="17"/>
  <c r="BK159" i="17"/>
  <c r="BC166" i="17"/>
  <c r="BG166" i="17" s="1"/>
  <c r="BC165" i="17"/>
  <c r="BG165" i="17" s="1"/>
  <c r="BC162" i="17"/>
  <c r="BG162" i="17" s="1"/>
  <c r="BC161" i="17"/>
  <c r="BG161" i="17" s="1"/>
  <c r="BC160" i="17"/>
  <c r="BG160" i="17" s="1"/>
  <c r="BC159" i="17"/>
  <c r="BG159" i="17" s="1"/>
  <c r="AX166" i="17"/>
  <c r="AV166" i="17"/>
  <c r="AX165" i="17"/>
  <c r="AV165" i="17"/>
  <c r="AX162" i="17"/>
  <c r="AV162" i="17"/>
  <c r="AX161" i="17"/>
  <c r="AV161" i="17"/>
  <c r="AX160" i="17"/>
  <c r="AV160" i="17"/>
  <c r="AX159" i="17"/>
  <c r="AV159" i="17"/>
  <c r="BT170" i="17"/>
  <c r="BS170" i="17"/>
  <c r="BR170" i="17"/>
  <c r="BM170" i="17"/>
  <c r="BL170" i="17"/>
  <c r="BK170" i="17"/>
  <c r="BC170" i="17"/>
  <c r="BG170" i="17" s="1"/>
  <c r="AX170" i="17"/>
  <c r="AV170" i="17"/>
  <c r="BT169" i="17"/>
  <c r="BS169" i="17"/>
  <c r="BR169" i="17"/>
  <c r="BM169" i="17"/>
  <c r="BL169" i="17"/>
  <c r="BK169" i="17"/>
  <c r="BC169" i="17"/>
  <c r="BG169" i="17" s="1"/>
  <c r="AX169" i="17"/>
  <c r="AV169" i="17"/>
  <c r="BT168" i="17"/>
  <c r="BS168" i="17"/>
  <c r="BR168" i="17"/>
  <c r="BM168" i="17"/>
  <c r="BL168" i="17"/>
  <c r="BK168" i="17"/>
  <c r="BC168" i="17"/>
  <c r="BG168" i="17" s="1"/>
  <c r="AX168" i="17"/>
  <c r="AV168" i="17"/>
  <c r="BT167" i="17"/>
  <c r="BS167" i="17"/>
  <c r="BR167" i="17"/>
  <c r="BM167" i="17"/>
  <c r="BL167" i="17"/>
  <c r="BK167" i="17"/>
  <c r="BC167" i="17"/>
  <c r="BG167" i="17" s="1"/>
  <c r="AX167" i="17"/>
  <c r="AV167" i="17"/>
  <c r="BT164" i="17"/>
  <c r="BS164" i="17"/>
  <c r="BR164" i="17"/>
  <c r="BM164" i="17"/>
  <c r="BL164" i="17"/>
  <c r="BK164" i="17"/>
  <c r="BC164" i="17"/>
  <c r="BG164" i="17" s="1"/>
  <c r="AX164" i="17"/>
  <c r="AV164" i="17"/>
  <c r="BT163" i="17"/>
  <c r="BS163" i="17"/>
  <c r="BR163" i="17"/>
  <c r="BM163" i="17"/>
  <c r="BL163" i="17"/>
  <c r="BK163" i="17"/>
  <c r="BC163" i="17"/>
  <c r="BG163" i="17" s="1"/>
  <c r="AX163" i="17"/>
  <c r="AV163" i="17"/>
  <c r="BT158" i="17"/>
  <c r="BS158" i="17"/>
  <c r="BR158" i="17"/>
  <c r="BM158" i="17"/>
  <c r="BL158" i="17"/>
  <c r="BK158" i="17"/>
  <c r="BC158" i="17"/>
  <c r="BG158" i="17" s="1"/>
  <c r="AX158" i="17"/>
  <c r="AV158" i="17"/>
  <c r="BT157" i="17"/>
  <c r="BS157" i="17"/>
  <c r="BR157" i="17"/>
  <c r="BM157" i="17"/>
  <c r="BL157" i="17"/>
  <c r="BK157" i="17"/>
  <c r="BC157" i="17"/>
  <c r="BG157" i="17" s="1"/>
  <c r="AX157" i="17"/>
  <c r="AV157" i="17"/>
  <c r="BT156" i="17"/>
  <c r="BS156" i="17"/>
  <c r="BR156" i="17"/>
  <c r="BM156" i="17"/>
  <c r="BL156" i="17"/>
  <c r="BK156" i="17"/>
  <c r="BC156" i="17"/>
  <c r="BG156" i="17" s="1"/>
  <c r="AX156" i="17"/>
  <c r="AV156" i="17"/>
  <c r="BT155" i="17"/>
  <c r="BS155" i="17"/>
  <c r="BR155" i="17"/>
  <c r="BM155" i="17"/>
  <c r="BL155" i="17"/>
  <c r="BK155" i="17"/>
  <c r="BC155" i="17"/>
  <c r="BG155" i="17" s="1"/>
  <c r="AX155" i="17"/>
  <c r="AV155" i="17"/>
  <c r="BT154" i="17"/>
  <c r="BS154" i="17"/>
  <c r="BR154" i="17"/>
  <c r="BM154" i="17"/>
  <c r="BL154" i="17"/>
  <c r="BK154" i="17"/>
  <c r="BC154" i="17"/>
  <c r="BG154" i="17" s="1"/>
  <c r="AX154" i="17"/>
  <c r="AV154" i="17"/>
  <c r="BT153" i="17"/>
  <c r="BS153" i="17"/>
  <c r="BR153" i="17"/>
  <c r="BM153" i="17"/>
  <c r="BL153" i="17"/>
  <c r="BK153" i="17"/>
  <c r="BC153" i="17"/>
  <c r="BG153" i="17" s="1"/>
  <c r="AX153" i="17"/>
  <c r="AV153" i="17"/>
  <c r="BT152" i="17"/>
  <c r="BS152" i="17"/>
  <c r="BR152" i="17"/>
  <c r="BM152" i="17"/>
  <c r="BL152" i="17"/>
  <c r="BK152" i="17"/>
  <c r="BC152" i="17"/>
  <c r="BG152" i="17" s="1"/>
  <c r="AX152" i="17"/>
  <c r="AV152" i="17"/>
  <c r="BT151" i="17"/>
  <c r="BS151" i="17"/>
  <c r="BR151" i="17"/>
  <c r="BM151" i="17"/>
  <c r="BL151" i="17"/>
  <c r="BK151" i="17"/>
  <c r="BC151" i="17"/>
  <c r="BG151" i="17" s="1"/>
  <c r="AX151" i="17"/>
  <c r="AV151" i="17"/>
  <c r="AP170" i="17"/>
  <c r="AN170" i="17"/>
  <c r="BN170" i="17" s="1"/>
  <c r="AM170" i="17"/>
  <c r="AP169" i="17"/>
  <c r="AN169" i="17"/>
  <c r="BN169" i="17" s="1"/>
  <c r="AM169" i="17"/>
  <c r="AP168" i="17"/>
  <c r="AN168" i="17"/>
  <c r="BN168" i="17" s="1"/>
  <c r="AM168" i="17"/>
  <c r="AP167" i="17"/>
  <c r="AN167" i="17"/>
  <c r="BN167" i="17" s="1"/>
  <c r="AM167" i="17"/>
  <c r="AP166" i="17"/>
  <c r="AN166" i="17"/>
  <c r="BN166" i="17" s="1"/>
  <c r="AM166" i="17"/>
  <c r="AP165" i="17"/>
  <c r="AN165" i="17"/>
  <c r="BN165" i="17" s="1"/>
  <c r="AM165" i="17"/>
  <c r="AP164" i="17"/>
  <c r="AN164" i="17"/>
  <c r="BN164" i="17" s="1"/>
  <c r="AM164" i="17"/>
  <c r="AP163" i="17"/>
  <c r="AN163" i="17"/>
  <c r="BN163" i="17" s="1"/>
  <c r="AM163" i="17"/>
  <c r="AP162" i="17"/>
  <c r="AN162" i="17"/>
  <c r="BN162" i="17" s="1"/>
  <c r="AM162" i="17"/>
  <c r="AP161" i="17"/>
  <c r="AN161" i="17"/>
  <c r="BN161" i="17" s="1"/>
  <c r="AM161" i="17"/>
  <c r="AP160" i="17"/>
  <c r="AN160" i="17"/>
  <c r="BN160" i="17" s="1"/>
  <c r="AM160" i="17"/>
  <c r="AP159" i="17"/>
  <c r="AN159" i="17"/>
  <c r="BN159" i="17" s="1"/>
  <c r="AM159" i="17"/>
  <c r="AP158" i="17"/>
  <c r="AN158" i="17"/>
  <c r="BN158" i="17" s="1"/>
  <c r="AM158" i="17"/>
  <c r="AP157" i="17"/>
  <c r="AN157" i="17"/>
  <c r="BN157" i="17" s="1"/>
  <c r="AM157" i="17"/>
  <c r="AP156" i="17"/>
  <c r="AN156" i="17"/>
  <c r="BN156" i="17" s="1"/>
  <c r="AM156" i="17"/>
  <c r="AP155" i="17"/>
  <c r="AN155" i="17"/>
  <c r="BN155" i="17" s="1"/>
  <c r="AM155" i="17"/>
  <c r="AP154" i="17"/>
  <c r="AN154" i="17"/>
  <c r="BN154" i="17" s="1"/>
  <c r="AM154" i="17"/>
  <c r="AP153" i="17"/>
  <c r="AN153" i="17"/>
  <c r="BN153" i="17" s="1"/>
  <c r="AM153" i="17"/>
  <c r="AP152" i="17"/>
  <c r="AN152" i="17"/>
  <c r="BN152" i="17" s="1"/>
  <c r="AM152" i="17"/>
  <c r="AP151" i="17"/>
  <c r="AN151" i="17"/>
  <c r="BN151" i="17" s="1"/>
  <c r="AM151" i="17"/>
  <c r="AF166" i="17"/>
  <c r="AD166" i="17"/>
  <c r="Z166" i="17"/>
  <c r="Q166" i="17"/>
  <c r="R166" i="17" s="1"/>
  <c r="AF165" i="17"/>
  <c r="AD165" i="17"/>
  <c r="Z165" i="17"/>
  <c r="Q165" i="17"/>
  <c r="R165" i="17" s="1"/>
  <c r="AF162" i="17"/>
  <c r="AD162" i="17"/>
  <c r="Z162" i="17"/>
  <c r="Q162" i="17"/>
  <c r="R162" i="17" s="1"/>
  <c r="AF161" i="17"/>
  <c r="AD161" i="17"/>
  <c r="Z161" i="17"/>
  <c r="Q161" i="17"/>
  <c r="R161" i="17" s="1"/>
  <c r="AF160" i="17"/>
  <c r="AD160" i="17"/>
  <c r="Z160" i="17"/>
  <c r="Q160" i="17"/>
  <c r="R160" i="17" s="1"/>
  <c r="AF159" i="17"/>
  <c r="AD159" i="17"/>
  <c r="Z159" i="17"/>
  <c r="R159" i="17"/>
  <c r="Q159" i="17"/>
  <c r="AF170" i="17"/>
  <c r="AD170" i="17"/>
  <c r="Z170" i="17"/>
  <c r="Q170" i="17"/>
  <c r="R170" i="17" s="1"/>
  <c r="AF169" i="17"/>
  <c r="AD169" i="17"/>
  <c r="Z169" i="17"/>
  <c r="Q169" i="17"/>
  <c r="R169" i="17" s="1"/>
  <c r="AF168" i="17"/>
  <c r="AD168" i="17"/>
  <c r="Z168" i="17"/>
  <c r="Q168" i="17"/>
  <c r="R168" i="17" s="1"/>
  <c r="AF167" i="17"/>
  <c r="AD167" i="17"/>
  <c r="Z167" i="17"/>
  <c r="Q167" i="17"/>
  <c r="R167" i="17" s="1"/>
  <c r="AF164" i="17"/>
  <c r="AD164" i="17"/>
  <c r="Z164" i="17"/>
  <c r="Q164" i="17"/>
  <c r="R164" i="17" s="1"/>
  <c r="AF163" i="17"/>
  <c r="AD163" i="17"/>
  <c r="Z163" i="17"/>
  <c r="Q163" i="17"/>
  <c r="R163" i="17" s="1"/>
  <c r="AF158" i="17"/>
  <c r="AD158" i="17"/>
  <c r="Z158" i="17"/>
  <c r="Q158" i="17"/>
  <c r="R158" i="17" s="1"/>
  <c r="AF157" i="17"/>
  <c r="AD157" i="17"/>
  <c r="Z157" i="17"/>
  <c r="Q157" i="17"/>
  <c r="R157" i="17" s="1"/>
  <c r="AF156" i="17"/>
  <c r="AD156" i="17"/>
  <c r="Z156" i="17"/>
  <c r="Q156" i="17"/>
  <c r="R156" i="17" s="1"/>
  <c r="AF155" i="17"/>
  <c r="AD155" i="17"/>
  <c r="Z155" i="17"/>
  <c r="Q155" i="17"/>
  <c r="R155" i="17" s="1"/>
  <c r="AG155" i="17" s="1"/>
  <c r="AI155" i="17" s="1"/>
  <c r="AF154" i="17"/>
  <c r="AD154" i="17"/>
  <c r="Z154" i="17"/>
  <c r="Q154" i="17"/>
  <c r="R154" i="17" s="1"/>
  <c r="AF153" i="17"/>
  <c r="AD153" i="17"/>
  <c r="Z153" i="17"/>
  <c r="Q153" i="17"/>
  <c r="R153" i="17" s="1"/>
  <c r="AF152" i="17"/>
  <c r="AD152" i="17"/>
  <c r="Z152" i="17"/>
  <c r="Q152" i="17"/>
  <c r="R152" i="17" s="1"/>
  <c r="AF151" i="17"/>
  <c r="AD151" i="17"/>
  <c r="Z151" i="17"/>
  <c r="Q151" i="17"/>
  <c r="R151" i="17" s="1"/>
  <c r="R592" i="3"/>
  <c r="R591" i="3"/>
  <c r="R590" i="3"/>
  <c r="R589" i="3"/>
  <c r="AQ630" i="3"/>
  <c r="AR629" i="3"/>
  <c r="AQ629" i="3"/>
  <c r="AN634" i="3"/>
  <c r="AM634" i="3"/>
  <c r="AN633" i="3"/>
  <c r="AM633" i="3"/>
  <c r="AN632" i="3"/>
  <c r="AM632" i="3"/>
  <c r="AN631" i="3"/>
  <c r="AM631" i="3"/>
  <c r="AN630" i="3"/>
  <c r="AM630" i="3"/>
  <c r="AN629" i="3"/>
  <c r="AM629" i="3"/>
  <c r="AF640" i="3"/>
  <c r="AH640" i="3" s="1"/>
  <c r="AJ640" i="3" s="1"/>
  <c r="AD640" i="3"/>
  <c r="AK640" i="3" s="1"/>
  <c r="Z640" i="3"/>
  <c r="AA640" i="3" s="1"/>
  <c r="AB640" i="3" s="1"/>
  <c r="Q640" i="3"/>
  <c r="R640" i="3" s="1"/>
  <c r="AG640" i="3" s="1"/>
  <c r="AI640" i="3" s="1"/>
  <c r="AF639" i="3"/>
  <c r="AH639" i="3" s="1"/>
  <c r="AD639" i="3"/>
  <c r="AG639" i="3" s="1"/>
  <c r="Z639" i="3"/>
  <c r="R639" i="3"/>
  <c r="AA639" i="3" s="1"/>
  <c r="AB639" i="3" s="1"/>
  <c r="Q639" i="3"/>
  <c r="AF638" i="3"/>
  <c r="AL638" i="3" s="1"/>
  <c r="AD638" i="3"/>
  <c r="AG638" i="3" s="1"/>
  <c r="AI638" i="3" s="1"/>
  <c r="Z638" i="3"/>
  <c r="AK638" i="3" s="1"/>
  <c r="Q638" i="3"/>
  <c r="R638" i="3" s="1"/>
  <c r="AK637" i="3"/>
  <c r="AF637" i="3"/>
  <c r="AL637" i="3" s="1"/>
  <c r="AD637" i="3"/>
  <c r="Z637" i="3"/>
  <c r="Q637" i="3"/>
  <c r="R637" i="3" s="1"/>
  <c r="AL636" i="3"/>
  <c r="AF636" i="3"/>
  <c r="AD636" i="3"/>
  <c r="Z636" i="3"/>
  <c r="Q636" i="3"/>
  <c r="R636" i="3" s="1"/>
  <c r="AH636" i="3" s="1"/>
  <c r="AJ636" i="3" s="1"/>
  <c r="AL635" i="3"/>
  <c r="AK635" i="3"/>
  <c r="AF635" i="3"/>
  <c r="AH635" i="3" s="1"/>
  <c r="AD635" i="3"/>
  <c r="AA635" i="3"/>
  <c r="AB635" i="3" s="1"/>
  <c r="Z635" i="3"/>
  <c r="R635" i="3"/>
  <c r="AG635" i="3" s="1"/>
  <c r="Q635" i="3"/>
  <c r="AF634" i="3"/>
  <c r="AL634" i="3" s="1"/>
  <c r="AD634" i="3"/>
  <c r="Z634" i="3"/>
  <c r="AK634" i="3" s="1"/>
  <c r="Q634" i="3"/>
  <c r="R634" i="3" s="1"/>
  <c r="AF633" i="3"/>
  <c r="AH633" i="3" s="1"/>
  <c r="AD633" i="3"/>
  <c r="AK633" i="3" s="1"/>
  <c r="Z633" i="3"/>
  <c r="AL633" i="3" s="1"/>
  <c r="R633" i="3"/>
  <c r="Q633" i="3"/>
  <c r="AL632" i="3"/>
  <c r="AF632" i="3"/>
  <c r="AD632" i="3"/>
  <c r="AG632" i="3" s="1"/>
  <c r="Z632" i="3"/>
  <c r="AK632" i="3" s="1"/>
  <c r="Q632" i="3"/>
  <c r="R632" i="3" s="1"/>
  <c r="AH632" i="3" s="1"/>
  <c r="AK631" i="3"/>
  <c r="AF631" i="3"/>
  <c r="AD631" i="3"/>
  <c r="Z631" i="3"/>
  <c r="AL631" i="3" s="1"/>
  <c r="Q631" i="3"/>
  <c r="R631" i="3" s="1"/>
  <c r="AG630" i="3"/>
  <c r="AI630" i="3" s="1"/>
  <c r="AF630" i="3"/>
  <c r="AH630" i="3" s="1"/>
  <c r="AD630" i="3"/>
  <c r="Z630" i="3"/>
  <c r="AK630" i="3" s="1"/>
  <c r="R630" i="3"/>
  <c r="Q630" i="3"/>
  <c r="AF629" i="3"/>
  <c r="AH629" i="3" s="1"/>
  <c r="AD629" i="3"/>
  <c r="AG629" i="3" s="1"/>
  <c r="Z629" i="3"/>
  <c r="R629" i="3"/>
  <c r="AA629" i="3" s="1"/>
  <c r="AB629" i="3" s="1"/>
  <c r="Q629" i="3"/>
  <c r="AF628" i="3"/>
  <c r="AL628" i="3" s="1"/>
  <c r="AD628" i="3"/>
  <c r="AG628" i="3" s="1"/>
  <c r="AI628" i="3" s="1"/>
  <c r="Z628" i="3"/>
  <c r="AK628" i="3" s="1"/>
  <c r="Q628" i="3"/>
  <c r="R628" i="3" s="1"/>
  <c r="AK627" i="3"/>
  <c r="AF627" i="3"/>
  <c r="AD627" i="3"/>
  <c r="Z627" i="3"/>
  <c r="AL627" i="3" s="1"/>
  <c r="Q627" i="3"/>
  <c r="R627" i="3" s="1"/>
  <c r="AL624" i="3"/>
  <c r="AF624" i="3"/>
  <c r="AD624" i="3"/>
  <c r="Z624" i="3"/>
  <c r="Q624" i="3"/>
  <c r="R624" i="3" s="1"/>
  <c r="AH624" i="3" s="1"/>
  <c r="AJ624" i="3" s="1"/>
  <c r="AF623" i="3"/>
  <c r="AH623" i="3" s="1"/>
  <c r="AJ623" i="3" s="1"/>
  <c r="AD623" i="3"/>
  <c r="AK623" i="3" s="1"/>
  <c r="Z623" i="3"/>
  <c r="AL623" i="3" s="1"/>
  <c r="R623" i="3"/>
  <c r="Q623" i="3"/>
  <c r="AG622" i="3"/>
  <c r="AI622" i="3" s="1"/>
  <c r="AF622" i="3"/>
  <c r="AH622" i="3" s="1"/>
  <c r="AJ622" i="3" s="1"/>
  <c r="AD622" i="3"/>
  <c r="AK622" i="3" s="1"/>
  <c r="Z622" i="3"/>
  <c r="AA622" i="3" s="1"/>
  <c r="AB622" i="3" s="1"/>
  <c r="R622" i="3"/>
  <c r="Q622" i="3"/>
  <c r="AL621" i="3"/>
  <c r="AK621" i="3"/>
  <c r="AG621" i="3"/>
  <c r="AI621" i="3" s="1"/>
  <c r="AF621" i="3"/>
  <c r="AH621" i="3" s="1"/>
  <c r="AJ621" i="3" s="1"/>
  <c r="AD621" i="3"/>
  <c r="AA621" i="3"/>
  <c r="AB621" i="3" s="1"/>
  <c r="Z621" i="3"/>
  <c r="R621" i="3"/>
  <c r="Q621" i="3"/>
  <c r="AL620" i="3"/>
  <c r="AK620" i="3"/>
  <c r="AF620" i="3"/>
  <c r="AD620" i="3"/>
  <c r="Z620" i="3"/>
  <c r="Q620" i="3"/>
  <c r="R620" i="3" s="1"/>
  <c r="AK619" i="3"/>
  <c r="AF619" i="3"/>
  <c r="AL619" i="3" s="1"/>
  <c r="AD619" i="3"/>
  <c r="Z619" i="3"/>
  <c r="Q619" i="3"/>
  <c r="R619" i="3" s="1"/>
  <c r="AL618" i="3"/>
  <c r="AF618" i="3"/>
  <c r="AD618" i="3"/>
  <c r="Z618" i="3"/>
  <c r="Q618" i="3"/>
  <c r="R618" i="3" s="1"/>
  <c r="AH618" i="3" s="1"/>
  <c r="AJ618" i="3" s="1"/>
  <c r="AL617" i="3"/>
  <c r="AK617" i="3"/>
  <c r="AG617" i="3"/>
  <c r="AF617" i="3"/>
  <c r="AH617" i="3" s="1"/>
  <c r="AD617" i="3"/>
  <c r="AA617" i="3"/>
  <c r="AB617" i="3" s="1"/>
  <c r="Z617" i="3"/>
  <c r="R617" i="3"/>
  <c r="Q617" i="3"/>
  <c r="AL616" i="3"/>
  <c r="AK616" i="3"/>
  <c r="AF616" i="3"/>
  <c r="AD616" i="3"/>
  <c r="Z616" i="3"/>
  <c r="Q616" i="3"/>
  <c r="R616" i="3" s="1"/>
  <c r="AF615" i="3"/>
  <c r="AH615" i="3" s="1"/>
  <c r="AJ615" i="3" s="1"/>
  <c r="AD615" i="3"/>
  <c r="AG615" i="3" s="1"/>
  <c r="AI615" i="3" s="1"/>
  <c r="Z615" i="3"/>
  <c r="R615" i="3"/>
  <c r="AA615" i="3" s="1"/>
  <c r="AB615" i="3" s="1"/>
  <c r="Q615" i="3"/>
  <c r="AF614" i="3"/>
  <c r="AL614" i="3" s="1"/>
  <c r="AD614" i="3"/>
  <c r="Z614" i="3"/>
  <c r="AK614" i="3" s="1"/>
  <c r="Q614" i="3"/>
  <c r="R614" i="3" s="1"/>
  <c r="AF613" i="3"/>
  <c r="AL613" i="3" s="1"/>
  <c r="AD613" i="3"/>
  <c r="AK613" i="3" s="1"/>
  <c r="Z613" i="3"/>
  <c r="Q613" i="3"/>
  <c r="R613" i="3" s="1"/>
  <c r="AL612" i="3"/>
  <c r="AF612" i="3"/>
  <c r="AD612" i="3"/>
  <c r="AG612" i="3" s="1"/>
  <c r="AI612" i="3" s="1"/>
  <c r="Z612" i="3"/>
  <c r="AA612" i="3" s="1"/>
  <c r="AB612" i="3" s="1"/>
  <c r="Q612" i="3"/>
  <c r="R612" i="3" s="1"/>
  <c r="AH612" i="3" s="1"/>
  <c r="AJ612" i="3" s="1"/>
  <c r="AF611" i="3"/>
  <c r="AD611" i="3"/>
  <c r="AK611" i="3" s="1"/>
  <c r="Z611" i="3"/>
  <c r="AL611" i="3" s="1"/>
  <c r="R611" i="3"/>
  <c r="AH611" i="3" s="1"/>
  <c r="AJ611" i="3" s="1"/>
  <c r="Q611" i="3"/>
  <c r="BE187" i="17" l="1"/>
  <c r="BI211" i="17"/>
  <c r="BW211" i="17" s="1"/>
  <c r="BP188" i="17"/>
  <c r="AH160" i="17"/>
  <c r="AJ160" i="17" s="1"/>
  <c r="AY188" i="17"/>
  <c r="AK158" i="17"/>
  <c r="AL158" i="17"/>
  <c r="AH157" i="17"/>
  <c r="AJ157" i="17" s="1"/>
  <c r="BD193" i="17"/>
  <c r="AK163" i="17"/>
  <c r="AK154" i="17"/>
  <c r="BF195" i="17"/>
  <c r="AK169" i="17"/>
  <c r="AA159" i="17"/>
  <c r="AB159" i="17" s="1"/>
  <c r="AJ184" i="17"/>
  <c r="AQ184" i="17"/>
  <c r="AI181" i="17"/>
  <c r="AO181" i="17"/>
  <c r="BE185" i="17"/>
  <c r="BD185" i="17"/>
  <c r="BP185" i="17"/>
  <c r="AY185" i="17"/>
  <c r="BE189" i="17"/>
  <c r="BD189" i="17"/>
  <c r="AY189" i="17"/>
  <c r="BP189" i="17"/>
  <c r="AY192" i="17"/>
  <c r="BP192" i="17"/>
  <c r="BO186" i="17"/>
  <c r="AW186" i="17"/>
  <c r="AI180" i="17"/>
  <c r="AO180" i="17"/>
  <c r="BA179" i="17" s="1"/>
  <c r="AJ175" i="17"/>
  <c r="AQ175" i="17"/>
  <c r="AK161" i="17"/>
  <c r="AJ180" i="17"/>
  <c r="AQ180" i="17"/>
  <c r="AJ173" i="17"/>
  <c r="AQ173" i="17"/>
  <c r="AJ179" i="17"/>
  <c r="AQ179" i="17"/>
  <c r="AJ174" i="17"/>
  <c r="AQ174" i="17"/>
  <c r="BF193" i="17"/>
  <c r="AY190" i="17"/>
  <c r="BP190" i="17"/>
  <c r="BO193" i="17"/>
  <c r="BQ193" i="17" s="1"/>
  <c r="BV193" i="17" s="1"/>
  <c r="BA193" i="17"/>
  <c r="BB193" i="17" s="1"/>
  <c r="AZ193" i="17"/>
  <c r="BH193" i="17" s="1"/>
  <c r="AW193" i="17"/>
  <c r="AJ182" i="17"/>
  <c r="AQ182" i="17"/>
  <c r="AW188" i="17"/>
  <c r="BO188" i="17"/>
  <c r="BQ188" i="17" s="1"/>
  <c r="BV188" i="17" s="1"/>
  <c r="AI171" i="17"/>
  <c r="AO171" i="17"/>
  <c r="AI176" i="17"/>
  <c r="AO176" i="17"/>
  <c r="AI177" i="17"/>
  <c r="AO177" i="17"/>
  <c r="BI203" i="17"/>
  <c r="BW203" i="17" s="1"/>
  <c r="BU203" i="17"/>
  <c r="BO198" i="17"/>
  <c r="AW198" i="17"/>
  <c r="AY194" i="17"/>
  <c r="BP194" i="17"/>
  <c r="AJ183" i="17"/>
  <c r="AQ183" i="17"/>
  <c r="AJ176" i="17"/>
  <c r="AQ176" i="17"/>
  <c r="BI205" i="17"/>
  <c r="BW205" i="17" s="1"/>
  <c r="BU205" i="17"/>
  <c r="AI178" i="17"/>
  <c r="AO178" i="17"/>
  <c r="AI173" i="17"/>
  <c r="AO173" i="17"/>
  <c r="AW187" i="17"/>
  <c r="AZ187" i="17"/>
  <c r="BH187" i="17" s="1"/>
  <c r="BO187" i="17"/>
  <c r="BQ187" i="17" s="1"/>
  <c r="BV187" i="17" s="1"/>
  <c r="BA187" i="17"/>
  <c r="BO195" i="17"/>
  <c r="BQ195" i="17" s="1"/>
  <c r="BV195" i="17" s="1"/>
  <c r="BA195" i="17"/>
  <c r="AZ195" i="17"/>
  <c r="BH195" i="17" s="1"/>
  <c r="AW195" i="17"/>
  <c r="AL157" i="17"/>
  <c r="AI172" i="17"/>
  <c r="AO172" i="17"/>
  <c r="AJ177" i="17"/>
  <c r="AQ177" i="17"/>
  <c r="AY186" i="17"/>
  <c r="BP186" i="17"/>
  <c r="BU199" i="17"/>
  <c r="BI199" i="17"/>
  <c r="BW199" i="17" s="1"/>
  <c r="AJ178" i="17"/>
  <c r="AQ178" i="17"/>
  <c r="BO192" i="17"/>
  <c r="BQ192" i="17" s="1"/>
  <c r="BV192" i="17" s="1"/>
  <c r="AW192" i="17"/>
  <c r="AW185" i="17"/>
  <c r="BO185" i="17"/>
  <c r="BQ185" i="17" s="1"/>
  <c r="BV185" i="17" s="1"/>
  <c r="BA185" i="17"/>
  <c r="AZ185" i="17"/>
  <c r="BH185" i="17" s="1"/>
  <c r="AY198" i="17"/>
  <c r="BP198" i="17"/>
  <c r="AJ172" i="17"/>
  <c r="AQ172" i="17"/>
  <c r="AI183" i="17"/>
  <c r="AO183" i="17"/>
  <c r="AJ171" i="17"/>
  <c r="AQ171" i="17"/>
  <c r="BO194" i="17"/>
  <c r="BQ194" i="17" s="1"/>
  <c r="BV194" i="17" s="1"/>
  <c r="AW194" i="17"/>
  <c r="BO191" i="17"/>
  <c r="BA191" i="17"/>
  <c r="BB191" i="17" s="1"/>
  <c r="AZ191" i="17"/>
  <c r="AW191" i="17"/>
  <c r="AW189" i="17"/>
  <c r="BO189" i="17"/>
  <c r="BA189" i="17"/>
  <c r="BB189" i="17" s="1"/>
  <c r="AZ189" i="17"/>
  <c r="BF187" i="17"/>
  <c r="BO179" i="17"/>
  <c r="AW179" i="17"/>
  <c r="AI175" i="17"/>
  <c r="AO175" i="17"/>
  <c r="BO196" i="17"/>
  <c r="BQ196" i="17" s="1"/>
  <c r="BV196" i="17" s="1"/>
  <c r="AW196" i="17"/>
  <c r="BO197" i="17"/>
  <c r="BA197" i="17"/>
  <c r="AZ197" i="17"/>
  <c r="AW197" i="17"/>
  <c r="AI184" i="17"/>
  <c r="AO184" i="17"/>
  <c r="AJ181" i="17"/>
  <c r="AQ181" i="17"/>
  <c r="BO190" i="17"/>
  <c r="AW190" i="17"/>
  <c r="AI174" i="17"/>
  <c r="AO174" i="17"/>
  <c r="AI182" i="17"/>
  <c r="AO182" i="17"/>
  <c r="BP191" i="17"/>
  <c r="BE191" i="17"/>
  <c r="BD191" i="17"/>
  <c r="AY191" i="17"/>
  <c r="AY197" i="17"/>
  <c r="BD197" i="17"/>
  <c r="BE197" i="17"/>
  <c r="BP197" i="17"/>
  <c r="AK164" i="17"/>
  <c r="AG162" i="17"/>
  <c r="AI162" i="17" s="1"/>
  <c r="AK153" i="17"/>
  <c r="AL168" i="17"/>
  <c r="AK151" i="17"/>
  <c r="AL153" i="17"/>
  <c r="AK167" i="17"/>
  <c r="AG161" i="17"/>
  <c r="AA161" i="17"/>
  <c r="AB161" i="17" s="1"/>
  <c r="AH167" i="17"/>
  <c r="AL167" i="17"/>
  <c r="AA152" i="17"/>
  <c r="AB152" i="17" s="1"/>
  <c r="AG164" i="17"/>
  <c r="AG159" i="17"/>
  <c r="AK162" i="17"/>
  <c r="AK166" i="17"/>
  <c r="AO155" i="17"/>
  <c r="AH153" i="17"/>
  <c r="AH159" i="17"/>
  <c r="AH152" i="17"/>
  <c r="AL163" i="17"/>
  <c r="AK170" i="17"/>
  <c r="AA160" i="17"/>
  <c r="AB160" i="17" s="1"/>
  <c r="AH161" i="17"/>
  <c r="AQ160" i="17"/>
  <c r="AO162" i="17"/>
  <c r="AG152" i="17"/>
  <c r="AL151" i="17"/>
  <c r="AK156" i="17"/>
  <c r="AG158" i="17"/>
  <c r="AA167" i="17"/>
  <c r="AB167" i="17" s="1"/>
  <c r="AL170" i="17"/>
  <c r="AK160" i="17"/>
  <c r="AH164" i="17"/>
  <c r="AL166" i="17"/>
  <c r="AK168" i="17"/>
  <c r="AA170" i="17"/>
  <c r="AB170" i="17" s="1"/>
  <c r="AA153" i="17"/>
  <c r="AB153" i="17" s="1"/>
  <c r="AL154" i="17"/>
  <c r="AL156" i="17"/>
  <c r="AG169" i="17"/>
  <c r="AL160" i="17"/>
  <c r="AL161" i="17"/>
  <c r="AH165" i="17"/>
  <c r="AA165" i="17"/>
  <c r="AB165" i="17" s="1"/>
  <c r="AG165" i="17"/>
  <c r="AA166" i="17"/>
  <c r="AB166" i="17" s="1"/>
  <c r="AK165" i="17"/>
  <c r="AG166" i="17"/>
  <c r="AH166" i="17"/>
  <c r="AL165" i="17"/>
  <c r="AH162" i="17"/>
  <c r="AA162" i="17"/>
  <c r="AB162" i="17" s="1"/>
  <c r="AK159" i="17"/>
  <c r="AL162" i="17"/>
  <c r="AL159" i="17"/>
  <c r="AG160" i="17"/>
  <c r="AA155" i="17"/>
  <c r="AB155" i="17" s="1"/>
  <c r="AG157" i="17"/>
  <c r="AA163" i="17"/>
  <c r="AB163" i="17" s="1"/>
  <c r="AG163" i="17"/>
  <c r="AH168" i="17"/>
  <c r="AG168" i="17"/>
  <c r="AH169" i="17"/>
  <c r="AA151" i="17"/>
  <c r="AB151" i="17" s="1"/>
  <c r="AG151" i="17"/>
  <c r="AG154" i="17"/>
  <c r="AH154" i="17"/>
  <c r="AH155" i="17"/>
  <c r="AA168" i="17"/>
  <c r="AB168" i="17" s="1"/>
  <c r="AA158" i="17"/>
  <c r="AB158" i="17" s="1"/>
  <c r="AH158" i="17"/>
  <c r="AA156" i="17"/>
  <c r="AB156" i="17" s="1"/>
  <c r="AA164" i="17"/>
  <c r="AB164" i="17" s="1"/>
  <c r="AG170" i="17"/>
  <c r="AL152" i="17"/>
  <c r="AG153" i="17"/>
  <c r="AH156" i="17"/>
  <c r="AA157" i="17"/>
  <c r="AB157" i="17" s="1"/>
  <c r="AK157" i="17"/>
  <c r="AL164" i="17"/>
  <c r="AG167" i="17"/>
  <c r="AH170" i="17"/>
  <c r="AA169" i="17"/>
  <c r="AB169" i="17" s="1"/>
  <c r="AG156" i="17"/>
  <c r="AH163" i="17"/>
  <c r="AL169" i="17"/>
  <c r="AA154" i="17"/>
  <c r="AB154" i="17" s="1"/>
  <c r="AK155" i="17"/>
  <c r="AK152" i="17"/>
  <c r="AH151" i="17"/>
  <c r="AL155" i="17"/>
  <c r="AA613" i="3"/>
  <c r="AB613" i="3" s="1"/>
  <c r="AH613" i="3"/>
  <c r="AJ613" i="3" s="1"/>
  <c r="AG613" i="3"/>
  <c r="AI613" i="3" s="1"/>
  <c r="AG624" i="3"/>
  <c r="AI624" i="3" s="1"/>
  <c r="AJ629" i="3"/>
  <c r="AG634" i="3"/>
  <c r="AA627" i="3"/>
  <c r="AB627" i="3" s="1"/>
  <c r="AH627" i="3"/>
  <c r="AJ627" i="3" s="1"/>
  <c r="AG627" i="3"/>
  <c r="AI627" i="3" s="1"/>
  <c r="AI635" i="3"/>
  <c r="AI639" i="3"/>
  <c r="AG614" i="3"/>
  <c r="AI614" i="3" s="1"/>
  <c r="AG618" i="3"/>
  <c r="AI618" i="3" s="1"/>
  <c r="AA620" i="3"/>
  <c r="AB620" i="3" s="1"/>
  <c r="AH620" i="3"/>
  <c r="AJ620" i="3" s="1"/>
  <c r="AG620" i="3"/>
  <c r="AI620" i="3" s="1"/>
  <c r="AJ632" i="3"/>
  <c r="AG636" i="3"/>
  <c r="AI636" i="3" s="1"/>
  <c r="AJ639" i="3"/>
  <c r="AA616" i="3"/>
  <c r="AB616" i="3" s="1"/>
  <c r="AH616" i="3"/>
  <c r="AJ616" i="3" s="1"/>
  <c r="AG616" i="3"/>
  <c r="AI616" i="3" s="1"/>
  <c r="AA618" i="3"/>
  <c r="AB618" i="3" s="1"/>
  <c r="AA636" i="3"/>
  <c r="AB636" i="3" s="1"/>
  <c r="AJ630" i="3"/>
  <c r="AJ633" i="3"/>
  <c r="AJ617" i="3"/>
  <c r="AI632" i="3"/>
  <c r="AG619" i="3"/>
  <c r="AA619" i="3"/>
  <c r="AB619" i="3" s="1"/>
  <c r="AH619" i="3"/>
  <c r="AA624" i="3"/>
  <c r="AB624" i="3" s="1"/>
  <c r="AI629" i="3"/>
  <c r="AA631" i="3"/>
  <c r="AB631" i="3" s="1"/>
  <c r="AG631" i="3"/>
  <c r="AH631" i="3"/>
  <c r="AJ635" i="3"/>
  <c r="AA637" i="3"/>
  <c r="AB637" i="3" s="1"/>
  <c r="AH637" i="3"/>
  <c r="AJ637" i="3" s="1"/>
  <c r="AG637" i="3"/>
  <c r="AI637" i="3" s="1"/>
  <c r="AG611" i="3"/>
  <c r="AI611" i="3" s="1"/>
  <c r="AH614" i="3"/>
  <c r="AJ614" i="3" s="1"/>
  <c r="AK615" i="3"/>
  <c r="AI617" i="3"/>
  <c r="AL622" i="3"/>
  <c r="AG623" i="3"/>
  <c r="AI623" i="3" s="1"/>
  <c r="AH628" i="3"/>
  <c r="AJ628" i="3" s="1"/>
  <c r="AK629" i="3"/>
  <c r="AL630" i="3"/>
  <c r="AG633" i="3"/>
  <c r="AH634" i="3"/>
  <c r="AH638" i="3"/>
  <c r="AJ638" i="3" s="1"/>
  <c r="AK639" i="3"/>
  <c r="AL640" i="3"/>
  <c r="AK612" i="3"/>
  <c r="AL615" i="3"/>
  <c r="AK618" i="3"/>
  <c r="AK624" i="3"/>
  <c r="AL629" i="3"/>
  <c r="AK636" i="3"/>
  <c r="AL639" i="3"/>
  <c r="AA614" i="3"/>
  <c r="AB614" i="3" s="1"/>
  <c r="AA628" i="3"/>
  <c r="AB628" i="3" s="1"/>
  <c r="AA634" i="3"/>
  <c r="AB634" i="3" s="1"/>
  <c r="AA638" i="3"/>
  <c r="AB638" i="3" s="1"/>
  <c r="AA611" i="3"/>
  <c r="AB611" i="3" s="1"/>
  <c r="AA623" i="3"/>
  <c r="AB623" i="3" s="1"/>
  <c r="AA633" i="3"/>
  <c r="AB633" i="3" s="1"/>
  <c r="AA632" i="3"/>
  <c r="AB632" i="3" s="1"/>
  <c r="AA630" i="3"/>
  <c r="AB630" i="3" s="1"/>
  <c r="BT150" i="17"/>
  <c r="BS150" i="17"/>
  <c r="BR150" i="17"/>
  <c r="BL150" i="17"/>
  <c r="BK150" i="17"/>
  <c r="BC150" i="17"/>
  <c r="BG150" i="17" s="1"/>
  <c r="AX150" i="17"/>
  <c r="AV150" i="17"/>
  <c r="BT149" i="17"/>
  <c r="BS149" i="17"/>
  <c r="BR149" i="17"/>
  <c r="BL149" i="17"/>
  <c r="BK149" i="17"/>
  <c r="BC149" i="17"/>
  <c r="BG149" i="17" s="1"/>
  <c r="AX149" i="17"/>
  <c r="AV149" i="17"/>
  <c r="BT148" i="17"/>
  <c r="BS148" i="17"/>
  <c r="BR148" i="17"/>
  <c r="BL148" i="17"/>
  <c r="BK148" i="17"/>
  <c r="BC148" i="17"/>
  <c r="BG148" i="17" s="1"/>
  <c r="AX148" i="17"/>
  <c r="AV148" i="17"/>
  <c r="BT147" i="17"/>
  <c r="BS147" i="17"/>
  <c r="BR147" i="17"/>
  <c r="BL147" i="17"/>
  <c r="BK147" i="17"/>
  <c r="BC147" i="17"/>
  <c r="BG147" i="17" s="1"/>
  <c r="AX147" i="17"/>
  <c r="AV147" i="17"/>
  <c r="BT146" i="17"/>
  <c r="BS146" i="17"/>
  <c r="BR146" i="17"/>
  <c r="BL146" i="17"/>
  <c r="BK146" i="17"/>
  <c r="BC146" i="17"/>
  <c r="BG146" i="17" s="1"/>
  <c r="AX146" i="17"/>
  <c r="AV146" i="17"/>
  <c r="BT145" i="17"/>
  <c r="BS145" i="17"/>
  <c r="BR145" i="17"/>
  <c r="BL145" i="17"/>
  <c r="BK145" i="17"/>
  <c r="BC145" i="17"/>
  <c r="BG145" i="17" s="1"/>
  <c r="AX145" i="17"/>
  <c r="AV145" i="17"/>
  <c r="BT144" i="17"/>
  <c r="BS144" i="17"/>
  <c r="BR144" i="17"/>
  <c r="BL144" i="17"/>
  <c r="BK144" i="17"/>
  <c r="BC144" i="17"/>
  <c r="BG144" i="17" s="1"/>
  <c r="AX144" i="17"/>
  <c r="AV144" i="17"/>
  <c r="BT143" i="17"/>
  <c r="BS143" i="17"/>
  <c r="BR143" i="17"/>
  <c r="BL143" i="17"/>
  <c r="BK143" i="17"/>
  <c r="BC143" i="17"/>
  <c r="BG143" i="17" s="1"/>
  <c r="AX143" i="17"/>
  <c r="AV143" i="17"/>
  <c r="BT142" i="17"/>
  <c r="BS142" i="17"/>
  <c r="BR142" i="17"/>
  <c r="BL142" i="17"/>
  <c r="BK142" i="17"/>
  <c r="BC142" i="17"/>
  <c r="BG142" i="17" s="1"/>
  <c r="AX142" i="17"/>
  <c r="AV142" i="17"/>
  <c r="BT141" i="17"/>
  <c r="BS141" i="17"/>
  <c r="BR141" i="17"/>
  <c r="BL141" i="17"/>
  <c r="BK141" i="17"/>
  <c r="BC141" i="17"/>
  <c r="BG141" i="17" s="1"/>
  <c r="AX141" i="17"/>
  <c r="AV141" i="17"/>
  <c r="BT140" i="17"/>
  <c r="BS140" i="17"/>
  <c r="BR140" i="17"/>
  <c r="BL140" i="17"/>
  <c r="BK140" i="17"/>
  <c r="BC140" i="17"/>
  <c r="BG140" i="17" s="1"/>
  <c r="AX140" i="17"/>
  <c r="AV140" i="17"/>
  <c r="BT139" i="17"/>
  <c r="BS139" i="17"/>
  <c r="BR139" i="17"/>
  <c r="BL139" i="17"/>
  <c r="BK139" i="17"/>
  <c r="BC139" i="17"/>
  <c r="BG139" i="17" s="1"/>
  <c r="AX139" i="17"/>
  <c r="AV139" i="17"/>
  <c r="BT138" i="17"/>
  <c r="BS138" i="17"/>
  <c r="BR138" i="17"/>
  <c r="BL138" i="17"/>
  <c r="BK138" i="17"/>
  <c r="BC138" i="17"/>
  <c r="BG138" i="17" s="1"/>
  <c r="AX138" i="17"/>
  <c r="AV138" i="17"/>
  <c r="BT137" i="17"/>
  <c r="BS137" i="17"/>
  <c r="BR137" i="17"/>
  <c r="BL137" i="17"/>
  <c r="BK137" i="17"/>
  <c r="BC137" i="17"/>
  <c r="BG137" i="17" s="1"/>
  <c r="AX137" i="17"/>
  <c r="AV137" i="17"/>
  <c r="AP150" i="17"/>
  <c r="AN150" i="17"/>
  <c r="BN150" i="17" s="1"/>
  <c r="AM150" i="17"/>
  <c r="AP149" i="17"/>
  <c r="AN149" i="17"/>
  <c r="BN149" i="17" s="1"/>
  <c r="AM149" i="17"/>
  <c r="AP148" i="17"/>
  <c r="AN148" i="17"/>
  <c r="BN148" i="17" s="1"/>
  <c r="AM148" i="17"/>
  <c r="AP147" i="17"/>
  <c r="AN147" i="17"/>
  <c r="BN147" i="17" s="1"/>
  <c r="AM147" i="17"/>
  <c r="AP146" i="17"/>
  <c r="AN146" i="17"/>
  <c r="BN146" i="17" s="1"/>
  <c r="AM146" i="17"/>
  <c r="AP145" i="17"/>
  <c r="AN145" i="17"/>
  <c r="BN145" i="17" s="1"/>
  <c r="AM145" i="17"/>
  <c r="AP144" i="17"/>
  <c r="AN144" i="17"/>
  <c r="BN144" i="17" s="1"/>
  <c r="AM144" i="17"/>
  <c r="AP143" i="17"/>
  <c r="AN143" i="17"/>
  <c r="BN143" i="17" s="1"/>
  <c r="AM143" i="17"/>
  <c r="AP142" i="17"/>
  <c r="AN142" i="17"/>
  <c r="BN142" i="17" s="1"/>
  <c r="AM142" i="17"/>
  <c r="AP141" i="17"/>
  <c r="AN141" i="17"/>
  <c r="BN141" i="17" s="1"/>
  <c r="AM141" i="17"/>
  <c r="AP140" i="17"/>
  <c r="AN140" i="17"/>
  <c r="BN140" i="17" s="1"/>
  <c r="AM140" i="17"/>
  <c r="AP139" i="17"/>
  <c r="AN139" i="17"/>
  <c r="BN139" i="17" s="1"/>
  <c r="AM139" i="17"/>
  <c r="AP138" i="17"/>
  <c r="AN138" i="17"/>
  <c r="BN138" i="17" s="1"/>
  <c r="AM138" i="17"/>
  <c r="AP137" i="17"/>
  <c r="AN137" i="17"/>
  <c r="BN137" i="17" s="1"/>
  <c r="AM137" i="17"/>
  <c r="AF150" i="17"/>
  <c r="AD150" i="17"/>
  <c r="Z150" i="17"/>
  <c r="Q150" i="17"/>
  <c r="C150" i="17"/>
  <c r="BM150" i="17" s="1"/>
  <c r="AF149" i="17"/>
  <c r="AD149" i="17"/>
  <c r="Z149" i="17"/>
  <c r="Q149" i="17"/>
  <c r="C149" i="17"/>
  <c r="BM149" i="17" s="1"/>
  <c r="AF148" i="17"/>
  <c r="AD148" i="17"/>
  <c r="Z148" i="17"/>
  <c r="Q148" i="17"/>
  <c r="R148" i="17" s="1"/>
  <c r="C148" i="17"/>
  <c r="BM148" i="17" s="1"/>
  <c r="AF147" i="17"/>
  <c r="AD147" i="17"/>
  <c r="Z147" i="17"/>
  <c r="Q147" i="17"/>
  <c r="R147" i="17" s="1"/>
  <c r="C147" i="17"/>
  <c r="BM147" i="17" s="1"/>
  <c r="AF146" i="17"/>
  <c r="AD146" i="17"/>
  <c r="Z146" i="17"/>
  <c r="Q146" i="17"/>
  <c r="R146" i="17" s="1"/>
  <c r="C146" i="17"/>
  <c r="BM146" i="17" s="1"/>
  <c r="AF145" i="17"/>
  <c r="AD145" i="17"/>
  <c r="Z145" i="17"/>
  <c r="Q145" i="17"/>
  <c r="R145" i="17" s="1"/>
  <c r="C145" i="17"/>
  <c r="BM145" i="17" s="1"/>
  <c r="AF144" i="17"/>
  <c r="AD144" i="17"/>
  <c r="Z144" i="17"/>
  <c r="Q144" i="17"/>
  <c r="R144" i="17" s="1"/>
  <c r="C144" i="17"/>
  <c r="BM144" i="17" s="1"/>
  <c r="AF143" i="17"/>
  <c r="AD143" i="17"/>
  <c r="Z143" i="17"/>
  <c r="Q143" i="17"/>
  <c r="R143" i="17" s="1"/>
  <c r="C143" i="17"/>
  <c r="BM143" i="17" s="1"/>
  <c r="AF142" i="17"/>
  <c r="AD142" i="17"/>
  <c r="Z142" i="17"/>
  <c r="Q142" i="17"/>
  <c r="R142" i="17" s="1"/>
  <c r="C142" i="17"/>
  <c r="BM142" i="17" s="1"/>
  <c r="AF141" i="17"/>
  <c r="AD141" i="17"/>
  <c r="Z141" i="17"/>
  <c r="Q141" i="17"/>
  <c r="R141" i="17" s="1"/>
  <c r="C141" i="17"/>
  <c r="BM141" i="17" s="1"/>
  <c r="AF140" i="17"/>
  <c r="AD140" i="17"/>
  <c r="Z140" i="17"/>
  <c r="Q140" i="17"/>
  <c r="R140" i="17" s="1"/>
  <c r="C140" i="17"/>
  <c r="BM140" i="17" s="1"/>
  <c r="AF139" i="17"/>
  <c r="AD139" i="17"/>
  <c r="Z139" i="17"/>
  <c r="Q139" i="17"/>
  <c r="R139" i="17" s="1"/>
  <c r="C139" i="17"/>
  <c r="BM139" i="17" s="1"/>
  <c r="AF138" i="17"/>
  <c r="AD138" i="17"/>
  <c r="Z138" i="17"/>
  <c r="Q138" i="17"/>
  <c r="R138" i="17" s="1"/>
  <c r="C138" i="17"/>
  <c r="BM138" i="17" s="1"/>
  <c r="AF137" i="17"/>
  <c r="AD137" i="17"/>
  <c r="Z137" i="17"/>
  <c r="AK137" i="17" s="1"/>
  <c r="Q137" i="17"/>
  <c r="R137" i="17" s="1"/>
  <c r="C137" i="17"/>
  <c r="BM137" i="17" s="1"/>
  <c r="AR598" i="3"/>
  <c r="AQ598" i="3"/>
  <c r="AQ573" i="3"/>
  <c r="AR573" i="3"/>
  <c r="AN597" i="3"/>
  <c r="AM597" i="3"/>
  <c r="AN596" i="3"/>
  <c r="AM596" i="3"/>
  <c r="AN603" i="3"/>
  <c r="AN602" i="3"/>
  <c r="AN601" i="3"/>
  <c r="AN600" i="3"/>
  <c r="AN599" i="3"/>
  <c r="AN598" i="3"/>
  <c r="AM603" i="3"/>
  <c r="AM602" i="3"/>
  <c r="AM601" i="3"/>
  <c r="AM600" i="3"/>
  <c r="AM599" i="3"/>
  <c r="AM598" i="3"/>
  <c r="AF608" i="3"/>
  <c r="AD608" i="3"/>
  <c r="AF607" i="3"/>
  <c r="AD607" i="3"/>
  <c r="AF606" i="3"/>
  <c r="AD606" i="3"/>
  <c r="AF605" i="3"/>
  <c r="AH605" i="3" s="1"/>
  <c r="AJ605" i="3" s="1"/>
  <c r="AD605" i="3"/>
  <c r="AG605" i="3" s="1"/>
  <c r="AI605" i="3" s="1"/>
  <c r="Z605" i="3"/>
  <c r="AA605" i="3" s="1"/>
  <c r="AB605" i="3" s="1"/>
  <c r="R605" i="3"/>
  <c r="Q605" i="3"/>
  <c r="C605" i="3"/>
  <c r="AF604" i="3"/>
  <c r="AH604" i="3" s="1"/>
  <c r="AJ604" i="3" s="1"/>
  <c r="AD604" i="3"/>
  <c r="AG604" i="3" s="1"/>
  <c r="AI604" i="3" s="1"/>
  <c r="Z604" i="3"/>
  <c r="AA604" i="3" s="1"/>
  <c r="AB604" i="3" s="1"/>
  <c r="R604" i="3"/>
  <c r="Q604" i="3"/>
  <c r="C604" i="3"/>
  <c r="AF603" i="3"/>
  <c r="AH603" i="3" s="1"/>
  <c r="AD603" i="3"/>
  <c r="AG603" i="3" s="1"/>
  <c r="Z603" i="3"/>
  <c r="AA603" i="3" s="1"/>
  <c r="AB603" i="3" s="1"/>
  <c r="R603" i="3"/>
  <c r="Q603" i="3"/>
  <c r="C603" i="3"/>
  <c r="AF602" i="3"/>
  <c r="AH602" i="3" s="1"/>
  <c r="AD602" i="3"/>
  <c r="AG602" i="3" s="1"/>
  <c r="Z602" i="3"/>
  <c r="AA602" i="3" s="1"/>
  <c r="AB602" i="3" s="1"/>
  <c r="R602" i="3"/>
  <c r="Q602" i="3"/>
  <c r="C602" i="3"/>
  <c r="AF601" i="3"/>
  <c r="AH601" i="3" s="1"/>
  <c r="AD601" i="3"/>
  <c r="AK601" i="3" s="1"/>
  <c r="Z601" i="3"/>
  <c r="AA601" i="3" s="1"/>
  <c r="AB601" i="3" s="1"/>
  <c r="R601" i="3"/>
  <c r="Q601" i="3"/>
  <c r="C601" i="3"/>
  <c r="AF600" i="3"/>
  <c r="AH600" i="3" s="1"/>
  <c r="AD600" i="3"/>
  <c r="AG600" i="3" s="1"/>
  <c r="Z600" i="3"/>
  <c r="AA600" i="3" s="1"/>
  <c r="AB600" i="3" s="1"/>
  <c r="R600" i="3"/>
  <c r="Q600" i="3"/>
  <c r="C600" i="3"/>
  <c r="AF599" i="3"/>
  <c r="AH599" i="3" s="1"/>
  <c r="AD599" i="3"/>
  <c r="AG599" i="3" s="1"/>
  <c r="Z599" i="3"/>
  <c r="AA599" i="3" s="1"/>
  <c r="AB599" i="3" s="1"/>
  <c r="R599" i="3"/>
  <c r="Q599" i="3"/>
  <c r="C599" i="3"/>
  <c r="AF598" i="3"/>
  <c r="AH598" i="3" s="1"/>
  <c r="AD598" i="3"/>
  <c r="AG598" i="3" s="1"/>
  <c r="Z598" i="3"/>
  <c r="AA598" i="3" s="1"/>
  <c r="AB598" i="3" s="1"/>
  <c r="R598" i="3"/>
  <c r="Q598" i="3"/>
  <c r="C598" i="3"/>
  <c r="AL597" i="3"/>
  <c r="AK597" i="3"/>
  <c r="AF597" i="3"/>
  <c r="AD597" i="3"/>
  <c r="Z597" i="3"/>
  <c r="Q597" i="3"/>
  <c r="R597" i="3" s="1"/>
  <c r="AF596" i="3"/>
  <c r="AD596" i="3"/>
  <c r="AK596" i="3" s="1"/>
  <c r="Z596" i="3"/>
  <c r="AL596" i="3" s="1"/>
  <c r="Q596" i="3"/>
  <c r="R596" i="3" s="1"/>
  <c r="AF595" i="3"/>
  <c r="AH595" i="3" s="1"/>
  <c r="AJ595" i="3" s="1"/>
  <c r="AD595" i="3"/>
  <c r="AG595" i="3" s="1"/>
  <c r="AI595" i="3" s="1"/>
  <c r="Z595" i="3"/>
  <c r="AA595" i="3" s="1"/>
  <c r="AB595" i="3" s="1"/>
  <c r="R595" i="3"/>
  <c r="Q595" i="3"/>
  <c r="C595" i="3"/>
  <c r="AL592" i="3"/>
  <c r="AK592" i="3"/>
  <c r="AF592" i="3"/>
  <c r="AD592" i="3"/>
  <c r="Z592" i="3"/>
  <c r="Q592" i="3"/>
  <c r="C592" i="3"/>
  <c r="AF591" i="3"/>
  <c r="AL591" i="3" s="1"/>
  <c r="AD591" i="3"/>
  <c r="AG591" i="3" s="1"/>
  <c r="AI591" i="3" s="1"/>
  <c r="Z591" i="3"/>
  <c r="AK591" i="3" s="1"/>
  <c r="AH591" i="3"/>
  <c r="AJ591" i="3" s="1"/>
  <c r="Q591" i="3"/>
  <c r="C591" i="3"/>
  <c r="AK590" i="3"/>
  <c r="AF590" i="3"/>
  <c r="AL590" i="3" s="1"/>
  <c r="AD590" i="3"/>
  <c r="Z590" i="3"/>
  <c r="Q590" i="3"/>
  <c r="C590" i="3"/>
  <c r="AF589" i="3"/>
  <c r="AH589" i="3" s="1"/>
  <c r="AJ589" i="3" s="1"/>
  <c r="AD589" i="3"/>
  <c r="AG589" i="3" s="1"/>
  <c r="AI589" i="3" s="1"/>
  <c r="Z589" i="3"/>
  <c r="AA589" i="3" s="1"/>
  <c r="AB589" i="3" s="1"/>
  <c r="Q589" i="3"/>
  <c r="C589" i="3"/>
  <c r="AL588" i="3"/>
  <c r="AK588" i="3"/>
  <c r="AF588" i="3"/>
  <c r="AD588" i="3"/>
  <c r="AG588" i="3" s="1"/>
  <c r="AI588" i="3" s="1"/>
  <c r="Z588" i="3"/>
  <c r="Q588" i="3"/>
  <c r="R588" i="3" s="1"/>
  <c r="C588" i="3"/>
  <c r="AF587" i="3"/>
  <c r="AL587" i="3" s="1"/>
  <c r="AD587" i="3"/>
  <c r="AG587" i="3" s="1"/>
  <c r="AI587" i="3" s="1"/>
  <c r="Z587" i="3"/>
  <c r="AK587" i="3" s="1"/>
  <c r="R587" i="3"/>
  <c r="AH587" i="3" s="1"/>
  <c r="AJ587" i="3" s="1"/>
  <c r="Q587" i="3"/>
  <c r="C587" i="3"/>
  <c r="AK586" i="3"/>
  <c r="AF586" i="3"/>
  <c r="AL586" i="3" s="1"/>
  <c r="AD586" i="3"/>
  <c r="Z586" i="3"/>
  <c r="Q586" i="3"/>
  <c r="R586" i="3" s="1"/>
  <c r="C586" i="3"/>
  <c r="AF585" i="3"/>
  <c r="AH585" i="3" s="1"/>
  <c r="AJ585" i="3" s="1"/>
  <c r="AD585" i="3"/>
  <c r="AG585" i="3" s="1"/>
  <c r="AI585" i="3" s="1"/>
  <c r="Z585" i="3"/>
  <c r="AA585" i="3" s="1"/>
  <c r="AB585" i="3" s="1"/>
  <c r="R585" i="3"/>
  <c r="Q585" i="3"/>
  <c r="C585" i="3"/>
  <c r="AL584" i="3"/>
  <c r="AK584" i="3"/>
  <c r="AF584" i="3"/>
  <c r="AD584" i="3"/>
  <c r="AG584" i="3" s="1"/>
  <c r="AI584" i="3" s="1"/>
  <c r="Z584" i="3"/>
  <c r="Q584" i="3"/>
  <c r="R584" i="3" s="1"/>
  <c r="C584" i="3"/>
  <c r="AF583" i="3"/>
  <c r="AL583" i="3" s="1"/>
  <c r="AD583" i="3"/>
  <c r="AG583" i="3" s="1"/>
  <c r="AI583" i="3" s="1"/>
  <c r="Z583" i="3"/>
  <c r="AA583" i="3" s="1"/>
  <c r="AB583" i="3" s="1"/>
  <c r="R583" i="3"/>
  <c r="AH583" i="3" s="1"/>
  <c r="AJ583" i="3" s="1"/>
  <c r="Q583" i="3"/>
  <c r="C583" i="3"/>
  <c r="AK582" i="3"/>
  <c r="AF582" i="3"/>
  <c r="AL582" i="3" s="1"/>
  <c r="AD582" i="3"/>
  <c r="Z582" i="3"/>
  <c r="Q582" i="3"/>
  <c r="R582" i="3" s="1"/>
  <c r="C582" i="3"/>
  <c r="AF581" i="3"/>
  <c r="AH581" i="3" s="1"/>
  <c r="AJ581" i="3" s="1"/>
  <c r="AD581" i="3"/>
  <c r="AG581" i="3" s="1"/>
  <c r="AI581" i="3" s="1"/>
  <c r="Z581" i="3"/>
  <c r="AA581" i="3" s="1"/>
  <c r="AB581" i="3" s="1"/>
  <c r="R581" i="3"/>
  <c r="Q581" i="3"/>
  <c r="C581" i="3"/>
  <c r="AK580" i="3"/>
  <c r="AF580" i="3"/>
  <c r="AD580" i="3"/>
  <c r="AG580" i="3" s="1"/>
  <c r="AI580" i="3" s="1"/>
  <c r="Z580" i="3"/>
  <c r="AL580" i="3" s="1"/>
  <c r="Q580" i="3"/>
  <c r="R580" i="3" s="1"/>
  <c r="C580" i="3"/>
  <c r="AF579" i="3"/>
  <c r="AL579" i="3" s="1"/>
  <c r="AD579" i="3"/>
  <c r="AG579" i="3" s="1"/>
  <c r="AI579" i="3" s="1"/>
  <c r="Z579" i="3"/>
  <c r="AA579" i="3" s="1"/>
  <c r="AB579" i="3" s="1"/>
  <c r="R579" i="3"/>
  <c r="AH579" i="3" s="1"/>
  <c r="AJ579" i="3" s="1"/>
  <c r="Q579" i="3"/>
  <c r="C579" i="3"/>
  <c r="BF189" i="17" l="1"/>
  <c r="AZ179" i="17"/>
  <c r="AH143" i="17"/>
  <c r="AJ143" i="17" s="1"/>
  <c r="BQ190" i="17"/>
  <c r="BV190" i="17" s="1"/>
  <c r="BQ197" i="17"/>
  <c r="BV197" i="17" s="1"/>
  <c r="BQ186" i="17"/>
  <c r="BV186" i="17" s="1"/>
  <c r="AQ157" i="17"/>
  <c r="BP157" i="17" s="1"/>
  <c r="BF191" i="17"/>
  <c r="BB187" i="17"/>
  <c r="BQ198" i="17"/>
  <c r="BV198" i="17" s="1"/>
  <c r="AK142" i="17"/>
  <c r="BQ189" i="17"/>
  <c r="BV189" i="17" s="1"/>
  <c r="AA141" i="17"/>
  <c r="AB141" i="17" s="1"/>
  <c r="BE171" i="17"/>
  <c r="BD171" i="17"/>
  <c r="BP171" i="17"/>
  <c r="AY171" i="17"/>
  <c r="AK139" i="17"/>
  <c r="AA144" i="17"/>
  <c r="AB144" i="17" s="1"/>
  <c r="BF197" i="17"/>
  <c r="AZ175" i="17"/>
  <c r="BA175" i="17"/>
  <c r="AW175" i="17"/>
  <c r="BO175" i="17"/>
  <c r="AY178" i="17"/>
  <c r="BP178" i="17"/>
  <c r="BO172" i="17"/>
  <c r="AW172" i="17"/>
  <c r="BO176" i="17"/>
  <c r="AW176" i="17"/>
  <c r="AY180" i="17"/>
  <c r="BP180" i="17"/>
  <c r="AY184" i="17"/>
  <c r="BP184" i="17"/>
  <c r="AK144" i="17"/>
  <c r="AW162" i="17"/>
  <c r="BO162" i="17"/>
  <c r="BB185" i="17"/>
  <c r="AY174" i="17"/>
  <c r="BP174" i="17"/>
  <c r="AK141" i="17"/>
  <c r="AL144" i="17"/>
  <c r="AY160" i="17"/>
  <c r="BP160" i="17"/>
  <c r="AW155" i="17"/>
  <c r="BO155" i="17"/>
  <c r="BH197" i="17"/>
  <c r="AW183" i="17"/>
  <c r="BO183" i="17"/>
  <c r="BA183" i="17"/>
  <c r="AZ183" i="17"/>
  <c r="BU187" i="17"/>
  <c r="BI187" i="17"/>
  <c r="BW187" i="17" s="1"/>
  <c r="AY176" i="17"/>
  <c r="BP176" i="17"/>
  <c r="AW171" i="17"/>
  <c r="BO171" i="17"/>
  <c r="BA171" i="17"/>
  <c r="AZ171" i="17"/>
  <c r="BH171" i="17" s="1"/>
  <c r="BU185" i="17"/>
  <c r="BI185" i="17"/>
  <c r="BW185" i="17" s="1"/>
  <c r="BP182" i="17"/>
  <c r="AY182" i="17"/>
  <c r="AA148" i="17"/>
  <c r="AB148" i="17" s="1"/>
  <c r="BB197" i="17"/>
  <c r="BB179" i="17"/>
  <c r="BH191" i="17"/>
  <c r="BU193" i="17"/>
  <c r="BI193" i="17"/>
  <c r="BW193" i="17" s="1"/>
  <c r="BP179" i="17"/>
  <c r="BQ179" i="17" s="1"/>
  <c r="BV179" i="17" s="1"/>
  <c r="BD179" i="17"/>
  <c r="BH179" i="17" s="1"/>
  <c r="BE179" i="17"/>
  <c r="AY179" i="17"/>
  <c r="AY175" i="17"/>
  <c r="BE175" i="17"/>
  <c r="BD175" i="17"/>
  <c r="BP175" i="17"/>
  <c r="BO174" i="17"/>
  <c r="AW174" i="17"/>
  <c r="BP181" i="17"/>
  <c r="AY181" i="17"/>
  <c r="BE181" i="17"/>
  <c r="BD181" i="17"/>
  <c r="AY172" i="17"/>
  <c r="BP172" i="17"/>
  <c r="BO173" i="17"/>
  <c r="BA173" i="17"/>
  <c r="BB173" i="17" s="1"/>
  <c r="AZ173" i="17"/>
  <c r="AW173" i="17"/>
  <c r="BF185" i="17"/>
  <c r="BQ191" i="17"/>
  <c r="BV191" i="17" s="1"/>
  <c r="AY177" i="17"/>
  <c r="BE177" i="17"/>
  <c r="BD177" i="17"/>
  <c r="BP177" i="17"/>
  <c r="BU195" i="17"/>
  <c r="BI195" i="17"/>
  <c r="BW195" i="17" s="1"/>
  <c r="AY183" i="17"/>
  <c r="BE183" i="17"/>
  <c r="BD183" i="17"/>
  <c r="BP183" i="17"/>
  <c r="AW177" i="17"/>
  <c r="BO177" i="17"/>
  <c r="BQ177" i="17" s="1"/>
  <c r="BV177" i="17" s="1"/>
  <c r="BA177" i="17"/>
  <c r="AZ177" i="17"/>
  <c r="BP173" i="17"/>
  <c r="BD173" i="17"/>
  <c r="AY173" i="17"/>
  <c r="BE173" i="17"/>
  <c r="BO180" i="17"/>
  <c r="AW180" i="17"/>
  <c r="BO181" i="17"/>
  <c r="BA181" i="17"/>
  <c r="AZ181" i="17"/>
  <c r="AW181" i="17"/>
  <c r="AH139" i="17"/>
  <c r="AJ139" i="17" s="1"/>
  <c r="AK145" i="17"/>
  <c r="AH147" i="17"/>
  <c r="AJ147" i="17" s="1"/>
  <c r="BO182" i="17"/>
  <c r="AW182" i="17"/>
  <c r="AW184" i="17"/>
  <c r="BO184" i="17"/>
  <c r="BH189" i="17"/>
  <c r="BB195" i="17"/>
  <c r="BO178" i="17"/>
  <c r="AW178" i="17"/>
  <c r="AL140" i="17"/>
  <c r="AL147" i="17"/>
  <c r="AH138" i="17"/>
  <c r="AJ138" i="17" s="1"/>
  <c r="AG147" i="17"/>
  <c r="AI147" i="17" s="1"/>
  <c r="AA140" i="17"/>
  <c r="AB140" i="17" s="1"/>
  <c r="AK143" i="17"/>
  <c r="AK149" i="17"/>
  <c r="AK140" i="17"/>
  <c r="AH142" i="17"/>
  <c r="AJ142" i="17" s="1"/>
  <c r="AL146" i="17"/>
  <c r="AJ163" i="17"/>
  <c r="AQ163" i="17"/>
  <c r="R149" i="17"/>
  <c r="AA149" i="17" s="1"/>
  <c r="AB149" i="17" s="1"/>
  <c r="AK150" i="17"/>
  <c r="AI156" i="17"/>
  <c r="AO156" i="17"/>
  <c r="BA155" i="17" s="1"/>
  <c r="AI153" i="17"/>
  <c r="AO153" i="17"/>
  <c r="AJ155" i="17"/>
  <c r="AQ155" i="17"/>
  <c r="AI163" i="17"/>
  <c r="AO163" i="17"/>
  <c r="AI158" i="17"/>
  <c r="AO158" i="17"/>
  <c r="AI159" i="17"/>
  <c r="AO159" i="17"/>
  <c r="AL150" i="17"/>
  <c r="AJ154" i="17"/>
  <c r="AQ154" i="17"/>
  <c r="AJ162" i="17"/>
  <c r="AQ162" i="17"/>
  <c r="AJ165" i="17"/>
  <c r="AQ165" i="17"/>
  <c r="AI164" i="17"/>
  <c r="AO164" i="17"/>
  <c r="AJ151" i="17"/>
  <c r="AQ151" i="17"/>
  <c r="AJ170" i="17"/>
  <c r="AQ170" i="17"/>
  <c r="AI170" i="17"/>
  <c r="AO170" i="17"/>
  <c r="AI154" i="17"/>
  <c r="AO154" i="17"/>
  <c r="AI157" i="17"/>
  <c r="AO157" i="17"/>
  <c r="AJ152" i="17"/>
  <c r="AQ152" i="17"/>
  <c r="AL139" i="17"/>
  <c r="AG148" i="17"/>
  <c r="AI148" i="17" s="1"/>
  <c r="AI167" i="17"/>
  <c r="AO167" i="17"/>
  <c r="AI151" i="17"/>
  <c r="AO151" i="17"/>
  <c r="AJ166" i="17"/>
  <c r="AQ166" i="17"/>
  <c r="AJ164" i="17"/>
  <c r="AQ164" i="17"/>
  <c r="AI152" i="17"/>
  <c r="AO152" i="17"/>
  <c r="AJ159" i="17"/>
  <c r="AQ159" i="17"/>
  <c r="AJ168" i="17"/>
  <c r="AQ168" i="17"/>
  <c r="AA137" i="17"/>
  <c r="AB137" i="17" s="1"/>
  <c r="AK138" i="17"/>
  <c r="AL143" i="17"/>
  <c r="AH146" i="17"/>
  <c r="AJ146" i="17" s="1"/>
  <c r="AH148" i="17"/>
  <c r="AJ148" i="17" s="1"/>
  <c r="AI160" i="17"/>
  <c r="AO160" i="17"/>
  <c r="AI166" i="17"/>
  <c r="AO166" i="17"/>
  <c r="AI169" i="17"/>
  <c r="AO169" i="17"/>
  <c r="AJ153" i="17"/>
  <c r="AQ153" i="17"/>
  <c r="AJ167" i="17"/>
  <c r="AQ167" i="17"/>
  <c r="AJ156" i="17"/>
  <c r="AQ156" i="17"/>
  <c r="AL138" i="17"/>
  <c r="AK148" i="17"/>
  <c r="AJ158" i="17"/>
  <c r="AQ158" i="17"/>
  <c r="AJ169" i="17"/>
  <c r="AQ169" i="17"/>
  <c r="AI165" i="17"/>
  <c r="AO165" i="17"/>
  <c r="AL142" i="17"/>
  <c r="AA145" i="17"/>
  <c r="AB145" i="17" s="1"/>
  <c r="AK146" i="17"/>
  <c r="AL148" i="17"/>
  <c r="R150" i="17"/>
  <c r="AG150" i="17" s="1"/>
  <c r="AI168" i="17"/>
  <c r="AO168" i="17"/>
  <c r="AJ161" i="17"/>
  <c r="AQ161" i="17"/>
  <c r="AI161" i="17"/>
  <c r="AO161" i="17"/>
  <c r="AG140" i="17"/>
  <c r="AH140" i="17"/>
  <c r="AJ140" i="17" s="1"/>
  <c r="AG143" i="17"/>
  <c r="AI143" i="17" s="1"/>
  <c r="AQ138" i="17"/>
  <c r="BP138" i="17" s="1"/>
  <c r="AO143" i="17"/>
  <c r="BO143" i="17" s="1"/>
  <c r="AG139" i="17"/>
  <c r="AI139" i="17" s="1"/>
  <c r="AH144" i="17"/>
  <c r="AJ144" i="17" s="1"/>
  <c r="AQ143" i="17"/>
  <c r="AG141" i="17"/>
  <c r="AG144" i="17"/>
  <c r="AO147" i="17"/>
  <c r="AJ619" i="3"/>
  <c r="AJ634" i="3"/>
  <c r="AJ631" i="3"/>
  <c r="AI619" i="3"/>
  <c r="AI633" i="3"/>
  <c r="AI634" i="3"/>
  <c r="AI631" i="3"/>
  <c r="AA142" i="17"/>
  <c r="AB142" i="17" s="1"/>
  <c r="AG137" i="17"/>
  <c r="AH137" i="17"/>
  <c r="AA146" i="17"/>
  <c r="AB146" i="17" s="1"/>
  <c r="AH141" i="17"/>
  <c r="AG145" i="17"/>
  <c r="AA138" i="17"/>
  <c r="AB138" i="17" s="1"/>
  <c r="AH145" i="17"/>
  <c r="AL137" i="17"/>
  <c r="AL141" i="17"/>
  <c r="AL145" i="17"/>
  <c r="AL149" i="17"/>
  <c r="AG146" i="17"/>
  <c r="AA139" i="17"/>
  <c r="AB139" i="17" s="1"/>
  <c r="AA143" i="17"/>
  <c r="AB143" i="17" s="1"/>
  <c r="AA147" i="17"/>
  <c r="AB147" i="17" s="1"/>
  <c r="AK147" i="17"/>
  <c r="AG138" i="17"/>
  <c r="AG142" i="17"/>
  <c r="AH592" i="3"/>
  <c r="AJ592" i="3" s="1"/>
  <c r="AA592" i="3"/>
  <c r="AB592" i="3" s="1"/>
  <c r="AI599" i="3"/>
  <c r="AJ599" i="3"/>
  <c r="AG582" i="3"/>
  <c r="AI582" i="3" s="1"/>
  <c r="AA582" i="3"/>
  <c r="AB582" i="3" s="1"/>
  <c r="AG597" i="3"/>
  <c r="AI597" i="3" s="1"/>
  <c r="AI602" i="3"/>
  <c r="AJ598" i="3"/>
  <c r="AA590" i="3"/>
  <c r="AB590" i="3" s="1"/>
  <c r="AH590" i="3"/>
  <c r="AJ590" i="3" s="1"/>
  <c r="AG590" i="3"/>
  <c r="AI590" i="3" s="1"/>
  <c r="AH596" i="3"/>
  <c r="AJ596" i="3" s="1"/>
  <c r="AG596" i="3"/>
  <c r="AI596" i="3" s="1"/>
  <c r="AJ601" i="3"/>
  <c r="AH597" i="3"/>
  <c r="AJ597" i="3" s="1"/>
  <c r="AA597" i="3"/>
  <c r="AB597" i="3" s="1"/>
  <c r="AJ603" i="3"/>
  <c r="AG592" i="3"/>
  <c r="AI592" i="3" s="1"/>
  <c r="AI598" i="3"/>
  <c r="AA586" i="3"/>
  <c r="AB586" i="3" s="1"/>
  <c r="AH586" i="3"/>
  <c r="AJ586" i="3" s="1"/>
  <c r="AG586" i="3"/>
  <c r="AI586" i="3" s="1"/>
  <c r="AJ602" i="3"/>
  <c r="AA580" i="3"/>
  <c r="AB580" i="3" s="1"/>
  <c r="AH580" i="3"/>
  <c r="AJ580" i="3" s="1"/>
  <c r="AH584" i="3"/>
  <c r="AJ584" i="3" s="1"/>
  <c r="AA584" i="3"/>
  <c r="AB584" i="3" s="1"/>
  <c r="AI600" i="3"/>
  <c r="AH588" i="3"/>
  <c r="AJ588" i="3" s="1"/>
  <c r="AA588" i="3"/>
  <c r="AB588" i="3" s="1"/>
  <c r="AJ600" i="3"/>
  <c r="AI603" i="3"/>
  <c r="AA591" i="3"/>
  <c r="AB591" i="3" s="1"/>
  <c r="AG601" i="3"/>
  <c r="AK581" i="3"/>
  <c r="AK585" i="3"/>
  <c r="AK589" i="3"/>
  <c r="AK595" i="3"/>
  <c r="AK598" i="3"/>
  <c r="AK599" i="3"/>
  <c r="AK600" i="3"/>
  <c r="AK602" i="3"/>
  <c r="AK603" i="3"/>
  <c r="AK604" i="3"/>
  <c r="AK605" i="3"/>
  <c r="AL581" i="3"/>
  <c r="AL585" i="3"/>
  <c r="AL589" i="3"/>
  <c r="AL595" i="3"/>
  <c r="AL598" i="3"/>
  <c r="AL599" i="3"/>
  <c r="AL600" i="3"/>
  <c r="AL601" i="3"/>
  <c r="AL602" i="3"/>
  <c r="AL603" i="3"/>
  <c r="AL604" i="3"/>
  <c r="AL605" i="3"/>
  <c r="AH582" i="3"/>
  <c r="AJ582" i="3" s="1"/>
  <c r="AK579" i="3"/>
  <c r="AK583" i="3"/>
  <c r="AA587" i="3"/>
  <c r="AB587" i="3" s="1"/>
  <c r="AA596" i="3"/>
  <c r="AB596" i="3" s="1"/>
  <c r="BT136" i="17"/>
  <c r="BS136" i="17"/>
  <c r="BR136" i="17"/>
  <c r="BM136" i="17"/>
  <c r="BL136" i="17"/>
  <c r="BK136" i="17"/>
  <c r="BC136" i="17"/>
  <c r="BG136" i="17" s="1"/>
  <c r="AX136" i="17"/>
  <c r="AV136" i="17"/>
  <c r="BT135" i="17"/>
  <c r="BS135" i="17"/>
  <c r="BR135" i="17"/>
  <c r="BM135" i="17"/>
  <c r="BL135" i="17"/>
  <c r="BK135" i="17"/>
  <c r="BC135" i="17"/>
  <c r="BG135" i="17" s="1"/>
  <c r="AX135" i="17"/>
  <c r="AV135" i="17"/>
  <c r="BT134" i="17"/>
  <c r="BS134" i="17"/>
  <c r="BR134" i="17"/>
  <c r="BM134" i="17"/>
  <c r="BL134" i="17"/>
  <c r="BK134" i="17"/>
  <c r="BC134" i="17"/>
  <c r="BG134" i="17" s="1"/>
  <c r="AX134" i="17"/>
  <c r="AV134" i="17"/>
  <c r="BT133" i="17"/>
  <c r="BS133" i="17"/>
  <c r="BR133" i="17"/>
  <c r="BM133" i="17"/>
  <c r="BL133" i="17"/>
  <c r="BK133" i="17"/>
  <c r="BC133" i="17"/>
  <c r="BG133" i="17" s="1"/>
  <c r="AX133" i="17"/>
  <c r="AV133" i="17"/>
  <c r="BT132" i="17"/>
  <c r="BS132" i="17"/>
  <c r="BR132" i="17"/>
  <c r="BM132" i="17"/>
  <c r="BL132" i="17"/>
  <c r="BK132" i="17"/>
  <c r="BC132" i="17"/>
  <c r="BG132" i="17" s="1"/>
  <c r="AX132" i="17"/>
  <c r="AV132" i="17"/>
  <c r="BT131" i="17"/>
  <c r="BS131" i="17"/>
  <c r="BR131" i="17"/>
  <c r="BM131" i="17"/>
  <c r="BL131" i="17"/>
  <c r="BK131" i="17"/>
  <c r="BC131" i="17"/>
  <c r="BG131" i="17" s="1"/>
  <c r="AX131" i="17"/>
  <c r="AV131" i="17"/>
  <c r="BT130" i="17"/>
  <c r="BS130" i="17"/>
  <c r="BR130" i="17"/>
  <c r="BM130" i="17"/>
  <c r="BL130" i="17"/>
  <c r="BK130" i="17"/>
  <c r="BC130" i="17"/>
  <c r="BG130" i="17" s="1"/>
  <c r="AX130" i="17"/>
  <c r="AV130" i="17"/>
  <c r="BT129" i="17"/>
  <c r="BS129" i="17"/>
  <c r="BR129" i="17"/>
  <c r="BM129" i="17"/>
  <c r="BL129" i="17"/>
  <c r="BK129" i="17"/>
  <c r="BC129" i="17"/>
  <c r="BG129" i="17" s="1"/>
  <c r="AX129" i="17"/>
  <c r="AV129" i="17"/>
  <c r="BT128" i="17"/>
  <c r="BS128" i="17"/>
  <c r="BR128" i="17"/>
  <c r="BM128" i="17"/>
  <c r="BL128" i="17"/>
  <c r="BK128" i="17"/>
  <c r="BG128" i="17"/>
  <c r="BC128" i="17"/>
  <c r="AX128" i="17"/>
  <c r="AV128" i="17"/>
  <c r="BT127" i="17"/>
  <c r="BS127" i="17"/>
  <c r="BR127" i="17"/>
  <c r="BM127" i="17"/>
  <c r="BL127" i="17"/>
  <c r="BK127" i="17"/>
  <c r="BC127" i="17"/>
  <c r="BG127" i="17" s="1"/>
  <c r="AX127" i="17"/>
  <c r="AV127" i="17"/>
  <c r="BT126" i="17"/>
  <c r="BS126" i="17"/>
  <c r="BR126" i="17"/>
  <c r="BM126" i="17"/>
  <c r="BL126" i="17"/>
  <c r="BK126" i="17"/>
  <c r="BC126" i="17"/>
  <c r="BG126" i="17" s="1"/>
  <c r="AX126" i="17"/>
  <c r="AV126" i="17"/>
  <c r="BT125" i="17"/>
  <c r="BS125" i="17"/>
  <c r="BR125" i="17"/>
  <c r="BM125" i="17"/>
  <c r="BL125" i="17"/>
  <c r="BK125" i="17"/>
  <c r="BC125" i="17"/>
  <c r="BG125" i="17" s="1"/>
  <c r="AX125" i="17"/>
  <c r="AV125" i="17"/>
  <c r="BT124" i="17"/>
  <c r="BS124" i="17"/>
  <c r="BR124" i="17"/>
  <c r="BM124" i="17"/>
  <c r="BL124" i="17"/>
  <c r="BK124" i="17"/>
  <c r="BC124" i="17"/>
  <c r="BG124" i="17" s="1"/>
  <c r="AX124" i="17"/>
  <c r="AV124" i="17"/>
  <c r="BT123" i="17"/>
  <c r="BS123" i="17"/>
  <c r="BR123" i="17"/>
  <c r="BM123" i="17"/>
  <c r="BL123" i="17"/>
  <c r="BK123" i="17"/>
  <c r="BC123" i="17"/>
  <c r="BG123" i="17" s="1"/>
  <c r="AX123" i="17"/>
  <c r="AV123" i="17"/>
  <c r="AP136" i="17"/>
  <c r="AN136" i="17"/>
  <c r="BN136" i="17" s="1"/>
  <c r="AM136" i="17"/>
  <c r="AP135" i="17"/>
  <c r="AN135" i="17"/>
  <c r="BN135" i="17" s="1"/>
  <c r="AM135" i="17"/>
  <c r="AP134" i="17"/>
  <c r="AN134" i="17"/>
  <c r="BN134" i="17" s="1"/>
  <c r="AM134" i="17"/>
  <c r="AP133" i="17"/>
  <c r="AN133" i="17"/>
  <c r="BN133" i="17" s="1"/>
  <c r="AM133" i="17"/>
  <c r="AP132" i="17"/>
  <c r="AN132" i="17"/>
  <c r="BN132" i="17" s="1"/>
  <c r="AM132" i="17"/>
  <c r="AP131" i="17"/>
  <c r="AN131" i="17"/>
  <c r="BN131" i="17" s="1"/>
  <c r="AM131" i="17"/>
  <c r="AP130" i="17"/>
  <c r="AN130" i="17"/>
  <c r="BN130" i="17" s="1"/>
  <c r="AM130" i="17"/>
  <c r="AP129" i="17"/>
  <c r="AN129" i="17"/>
  <c r="BN129" i="17" s="1"/>
  <c r="AM129" i="17"/>
  <c r="AP128" i="17"/>
  <c r="AN128" i="17"/>
  <c r="BN128" i="17" s="1"/>
  <c r="AM128" i="17"/>
  <c r="AP127" i="17"/>
  <c r="AN127" i="17"/>
  <c r="BN127" i="17" s="1"/>
  <c r="AM127" i="17"/>
  <c r="AP126" i="17"/>
  <c r="AN126" i="17"/>
  <c r="BN126" i="17" s="1"/>
  <c r="AM126" i="17"/>
  <c r="AP125" i="17"/>
  <c r="AN125" i="17"/>
  <c r="BN125" i="17" s="1"/>
  <c r="AM125" i="17"/>
  <c r="AP124" i="17"/>
  <c r="AN124" i="17"/>
  <c r="BN124" i="17" s="1"/>
  <c r="AM124" i="17"/>
  <c r="AP123" i="17"/>
  <c r="AN123" i="17"/>
  <c r="BN123" i="17" s="1"/>
  <c r="AM123" i="17"/>
  <c r="AF136" i="17"/>
  <c r="AD136" i="17"/>
  <c r="Z136" i="17"/>
  <c r="Q136" i="17"/>
  <c r="R136" i="17" s="1"/>
  <c r="AF135" i="17"/>
  <c r="AD135" i="17"/>
  <c r="Z135" i="17"/>
  <c r="Q135" i="17"/>
  <c r="R135" i="17" s="1"/>
  <c r="AF134" i="17"/>
  <c r="AD134" i="17"/>
  <c r="Z134" i="17"/>
  <c r="Q134" i="17"/>
  <c r="R134" i="17" s="1"/>
  <c r="AH134" i="17" s="1"/>
  <c r="AJ134" i="17" s="1"/>
  <c r="AF133" i="17"/>
  <c r="AD133" i="17"/>
  <c r="Z133" i="17"/>
  <c r="Q133" i="17"/>
  <c r="R133" i="17" s="1"/>
  <c r="AF132" i="17"/>
  <c r="AD132" i="17"/>
  <c r="Z132" i="17"/>
  <c r="Q132" i="17"/>
  <c r="R132" i="17" s="1"/>
  <c r="AF131" i="17"/>
  <c r="AD131" i="17"/>
  <c r="Z131" i="17"/>
  <c r="Q131" i="17"/>
  <c r="R131" i="17" s="1"/>
  <c r="AF130" i="17"/>
  <c r="AD130" i="17"/>
  <c r="Z130" i="17"/>
  <c r="Q130" i="17"/>
  <c r="R130" i="17" s="1"/>
  <c r="AF129" i="17"/>
  <c r="AD129" i="17"/>
  <c r="Z129" i="17"/>
  <c r="Q129" i="17"/>
  <c r="R129" i="17" s="1"/>
  <c r="AG129" i="17" s="1"/>
  <c r="AI129" i="17" s="1"/>
  <c r="AF128" i="17"/>
  <c r="AD128" i="17"/>
  <c r="Z128" i="17"/>
  <c r="Q128" i="17"/>
  <c r="R128" i="17" s="1"/>
  <c r="AF127" i="17"/>
  <c r="AD127" i="17"/>
  <c r="Z127" i="17"/>
  <c r="Q127" i="17"/>
  <c r="R127" i="17" s="1"/>
  <c r="AF126" i="17"/>
  <c r="AD126" i="17"/>
  <c r="Z126" i="17"/>
  <c r="Q126" i="17"/>
  <c r="R126" i="17" s="1"/>
  <c r="AH126" i="17" s="1"/>
  <c r="AF125" i="17"/>
  <c r="AD125" i="17"/>
  <c r="Z125" i="17"/>
  <c r="Q125" i="17"/>
  <c r="R125" i="17" s="1"/>
  <c r="AF124" i="17"/>
  <c r="AD124" i="17"/>
  <c r="Z124" i="17"/>
  <c r="Q124" i="17"/>
  <c r="R124" i="17" s="1"/>
  <c r="AF123" i="17"/>
  <c r="AD123" i="17"/>
  <c r="Z123" i="17"/>
  <c r="Q123" i="17"/>
  <c r="R123" i="17" s="1"/>
  <c r="AN576" i="3"/>
  <c r="AN575" i="3"/>
  <c r="AN574" i="3"/>
  <c r="AN573" i="3"/>
  <c r="AM576" i="3"/>
  <c r="AM575" i="3"/>
  <c r="AM574" i="3"/>
  <c r="AM573" i="3"/>
  <c r="AN568" i="3"/>
  <c r="AM568" i="3"/>
  <c r="AN567" i="3"/>
  <c r="AM567" i="3"/>
  <c r="AN566" i="3"/>
  <c r="AN565" i="3"/>
  <c r="AM566" i="3"/>
  <c r="AM565" i="3"/>
  <c r="AL576" i="3"/>
  <c r="AK576" i="3"/>
  <c r="AG576" i="3"/>
  <c r="AI576" i="3" s="1"/>
  <c r="AF576" i="3"/>
  <c r="AD576" i="3"/>
  <c r="AA576" i="3"/>
  <c r="AB576" i="3" s="1"/>
  <c r="Z576" i="3"/>
  <c r="R576" i="3"/>
  <c r="AH576" i="3" s="1"/>
  <c r="AJ576" i="3" s="1"/>
  <c r="Q576" i="3"/>
  <c r="AL575" i="3"/>
  <c r="AF575" i="3"/>
  <c r="AD575" i="3"/>
  <c r="AK575" i="3" s="1"/>
  <c r="Z575" i="3"/>
  <c r="Q575" i="3"/>
  <c r="R575" i="3" s="1"/>
  <c r="AF574" i="3"/>
  <c r="AL574" i="3" s="1"/>
  <c r="AD574" i="3"/>
  <c r="AK574" i="3" s="1"/>
  <c r="Z574" i="3"/>
  <c r="R574" i="3"/>
  <c r="AA574" i="3" s="1"/>
  <c r="AB574" i="3" s="1"/>
  <c r="Q574" i="3"/>
  <c r="AF573" i="3"/>
  <c r="AD573" i="3"/>
  <c r="Z573" i="3"/>
  <c r="AK573" i="3" s="1"/>
  <c r="Q573" i="3"/>
  <c r="R573" i="3" s="1"/>
  <c r="AG573" i="3" s="1"/>
  <c r="AI573" i="3" s="1"/>
  <c r="AK572" i="3"/>
  <c r="AG572" i="3"/>
  <c r="AI572" i="3" s="1"/>
  <c r="AF572" i="3"/>
  <c r="AL572" i="3" s="1"/>
  <c r="AD572" i="3"/>
  <c r="AA572" i="3"/>
  <c r="AB572" i="3" s="1"/>
  <c r="Z572" i="3"/>
  <c r="R572" i="3"/>
  <c r="AH572" i="3" s="1"/>
  <c r="AJ572" i="3" s="1"/>
  <c r="Q572" i="3"/>
  <c r="AL571" i="3"/>
  <c r="AF571" i="3"/>
  <c r="AD571" i="3"/>
  <c r="AK571" i="3" s="1"/>
  <c r="Z571" i="3"/>
  <c r="AA571" i="3" s="1"/>
  <c r="AB571" i="3" s="1"/>
  <c r="Q571" i="3"/>
  <c r="R571" i="3" s="1"/>
  <c r="AH571" i="3" s="1"/>
  <c r="AJ571" i="3" s="1"/>
  <c r="AF570" i="3"/>
  <c r="AL570" i="3" s="1"/>
  <c r="AD570" i="3"/>
  <c r="AG570" i="3" s="1"/>
  <c r="AI570" i="3" s="1"/>
  <c r="Z570" i="3"/>
  <c r="R570" i="3"/>
  <c r="AH570" i="3" s="1"/>
  <c r="AJ570" i="3" s="1"/>
  <c r="Q570" i="3"/>
  <c r="AF569" i="3"/>
  <c r="AL569" i="3" s="1"/>
  <c r="AD569" i="3"/>
  <c r="AK569" i="3" s="1"/>
  <c r="Z569" i="3"/>
  <c r="AA569" i="3" s="1"/>
  <c r="AB569" i="3" s="1"/>
  <c r="Q569" i="3"/>
  <c r="R569" i="3" s="1"/>
  <c r="AG569" i="3" s="1"/>
  <c r="AI569" i="3" s="1"/>
  <c r="AF568" i="3"/>
  <c r="AD568" i="3"/>
  <c r="Q568" i="3"/>
  <c r="R568" i="3" s="1"/>
  <c r="AF567" i="3"/>
  <c r="AD567" i="3"/>
  <c r="Q567" i="3"/>
  <c r="R567" i="3" s="1"/>
  <c r="AF566" i="3"/>
  <c r="AD566" i="3"/>
  <c r="Q566" i="3"/>
  <c r="R566" i="3" s="1"/>
  <c r="AH566" i="3" s="1"/>
  <c r="AF565" i="3"/>
  <c r="AD565" i="3"/>
  <c r="Q565" i="3"/>
  <c r="R565" i="3" s="1"/>
  <c r="AH565" i="3" s="1"/>
  <c r="AL564" i="3"/>
  <c r="AK564" i="3"/>
  <c r="AF564" i="3"/>
  <c r="AD564" i="3"/>
  <c r="AG564" i="3" s="1"/>
  <c r="AI564" i="3" s="1"/>
  <c r="AA564" i="3"/>
  <c r="AB564" i="3" s="1"/>
  <c r="Z564" i="3"/>
  <c r="R564" i="3"/>
  <c r="AH564" i="3" s="1"/>
  <c r="AJ564" i="3" s="1"/>
  <c r="Q564" i="3"/>
  <c r="AF563" i="3"/>
  <c r="AD563" i="3"/>
  <c r="AK563" i="3" s="1"/>
  <c r="Z563" i="3"/>
  <c r="AL563" i="3" s="1"/>
  <c r="Q563" i="3"/>
  <c r="R563" i="3" s="1"/>
  <c r="AF560" i="3"/>
  <c r="AL560" i="3" s="1"/>
  <c r="AD560" i="3"/>
  <c r="AK560" i="3" s="1"/>
  <c r="Z560" i="3"/>
  <c r="R560" i="3"/>
  <c r="AA560" i="3" s="1"/>
  <c r="AB560" i="3" s="1"/>
  <c r="Q560" i="3"/>
  <c r="AF559" i="3"/>
  <c r="AH559" i="3" s="1"/>
  <c r="AJ559" i="3" s="1"/>
  <c r="AD559" i="3"/>
  <c r="Z559" i="3"/>
  <c r="AK559" i="3" s="1"/>
  <c r="Q559" i="3"/>
  <c r="R559" i="3" s="1"/>
  <c r="AG559" i="3" s="1"/>
  <c r="AI559" i="3" s="1"/>
  <c r="AK558" i="3"/>
  <c r="AG558" i="3"/>
  <c r="AI558" i="3" s="1"/>
  <c r="AF558" i="3"/>
  <c r="AL558" i="3" s="1"/>
  <c r="AD558" i="3"/>
  <c r="Z558" i="3"/>
  <c r="R558" i="3"/>
  <c r="AH558" i="3" s="1"/>
  <c r="AJ558" i="3" s="1"/>
  <c r="Q558" i="3"/>
  <c r="AL557" i="3"/>
  <c r="AF557" i="3"/>
  <c r="AD557" i="3"/>
  <c r="AK557" i="3" s="1"/>
  <c r="Z557" i="3"/>
  <c r="Q557" i="3"/>
  <c r="R557" i="3" s="1"/>
  <c r="AK556" i="3"/>
  <c r="AF556" i="3"/>
  <c r="AH556" i="3" s="1"/>
  <c r="AJ556" i="3" s="1"/>
  <c r="AD556" i="3"/>
  <c r="AG556" i="3" s="1"/>
  <c r="AI556" i="3" s="1"/>
  <c r="Z556" i="3"/>
  <c r="R556" i="3"/>
  <c r="AA556" i="3" s="1"/>
  <c r="AB556" i="3" s="1"/>
  <c r="Q556" i="3"/>
  <c r="AF555" i="3"/>
  <c r="AL555" i="3" s="1"/>
  <c r="AD555" i="3"/>
  <c r="Z555" i="3"/>
  <c r="AK555" i="3" s="1"/>
  <c r="Q555" i="3"/>
  <c r="R555" i="3" s="1"/>
  <c r="AG555" i="3" s="1"/>
  <c r="AI555" i="3" s="1"/>
  <c r="AL554" i="3"/>
  <c r="AK554" i="3"/>
  <c r="AF554" i="3"/>
  <c r="AD554" i="3"/>
  <c r="AG554" i="3" s="1"/>
  <c r="AI554" i="3" s="1"/>
  <c r="AA554" i="3"/>
  <c r="AB554" i="3" s="1"/>
  <c r="Z554" i="3"/>
  <c r="R554" i="3"/>
  <c r="AH554" i="3" s="1"/>
  <c r="AJ554" i="3" s="1"/>
  <c r="Q554" i="3"/>
  <c r="AF553" i="3"/>
  <c r="AD553" i="3"/>
  <c r="AG553" i="3" s="1"/>
  <c r="AI553" i="3" s="1"/>
  <c r="Z553" i="3"/>
  <c r="AL553" i="3" s="1"/>
  <c r="Q553" i="3"/>
  <c r="R553" i="3" s="1"/>
  <c r="AH553" i="3" s="1"/>
  <c r="AJ553" i="3" s="1"/>
  <c r="AF552" i="3"/>
  <c r="AL552" i="3" s="1"/>
  <c r="AD552" i="3"/>
  <c r="AK552" i="3" s="1"/>
  <c r="Z552" i="3"/>
  <c r="R552" i="3"/>
  <c r="AA552" i="3" s="1"/>
  <c r="AB552" i="3" s="1"/>
  <c r="Q552" i="3"/>
  <c r="AF551" i="3"/>
  <c r="AD551" i="3"/>
  <c r="Z551" i="3"/>
  <c r="AK551" i="3" s="1"/>
  <c r="Q551" i="3"/>
  <c r="R551" i="3" s="1"/>
  <c r="AG551" i="3" s="1"/>
  <c r="AI551" i="3" s="1"/>
  <c r="AL550" i="3"/>
  <c r="AK550" i="3"/>
  <c r="AG550" i="3"/>
  <c r="AI550" i="3" s="1"/>
  <c r="AF550" i="3"/>
  <c r="AD550" i="3"/>
  <c r="Z550" i="3"/>
  <c r="R550" i="3"/>
  <c r="AH550" i="3" s="1"/>
  <c r="AJ550" i="3" s="1"/>
  <c r="Q550" i="3"/>
  <c r="AL549" i="3"/>
  <c r="AF549" i="3"/>
  <c r="AH549" i="3" s="1"/>
  <c r="AJ549" i="3" s="1"/>
  <c r="AD549" i="3"/>
  <c r="AK549" i="3" s="1"/>
  <c r="Z549" i="3"/>
  <c r="Q549" i="3"/>
  <c r="R549" i="3" s="1"/>
  <c r="AK548" i="3"/>
  <c r="AF548" i="3"/>
  <c r="AH548" i="3" s="1"/>
  <c r="AJ548" i="3" s="1"/>
  <c r="AD548" i="3"/>
  <c r="AG548" i="3" s="1"/>
  <c r="AI548" i="3" s="1"/>
  <c r="Z548" i="3"/>
  <c r="R548" i="3"/>
  <c r="AA548" i="3" s="1"/>
  <c r="AB548" i="3" s="1"/>
  <c r="Q548" i="3"/>
  <c r="AF547" i="3"/>
  <c r="AL547" i="3" s="1"/>
  <c r="AD547" i="3"/>
  <c r="Z547" i="3"/>
  <c r="AK547" i="3" s="1"/>
  <c r="Q547" i="3"/>
  <c r="R547" i="3" s="1"/>
  <c r="AG547" i="3" s="1"/>
  <c r="AI547" i="3" s="1"/>
  <c r="AK129" i="17" l="1"/>
  <c r="BQ180" i="17"/>
  <c r="BV180" i="17" s="1"/>
  <c r="AO148" i="17"/>
  <c r="AA132" i="17"/>
  <c r="AB132" i="17" s="1"/>
  <c r="BF179" i="17"/>
  <c r="AQ146" i="17"/>
  <c r="BP146" i="17" s="1"/>
  <c r="BQ178" i="17"/>
  <c r="BV178" i="17" s="1"/>
  <c r="BF173" i="17"/>
  <c r="BF177" i="17"/>
  <c r="BQ172" i="17"/>
  <c r="BV172" i="17" s="1"/>
  <c r="AZ155" i="17"/>
  <c r="BB155" i="17" s="1"/>
  <c r="BD157" i="17"/>
  <c r="AQ147" i="17"/>
  <c r="BQ184" i="17"/>
  <c r="BV184" i="17" s="1"/>
  <c r="BH177" i="17"/>
  <c r="AY157" i="17"/>
  <c r="BQ181" i="17"/>
  <c r="BV181" i="17" s="1"/>
  <c r="BQ171" i="17"/>
  <c r="BV171" i="17" s="1"/>
  <c r="BI179" i="17"/>
  <c r="BW179" i="17" s="1"/>
  <c r="BU179" i="17"/>
  <c r="BE153" i="17"/>
  <c r="BD153" i="17"/>
  <c r="BP153" i="17"/>
  <c r="AY153" i="17"/>
  <c r="AL135" i="17"/>
  <c r="BP159" i="17"/>
  <c r="AY159" i="17"/>
  <c r="BA151" i="17"/>
  <c r="AW151" i="17"/>
  <c r="BO151" i="17"/>
  <c r="AZ151" i="17"/>
  <c r="BA157" i="17"/>
  <c r="AZ157" i="17"/>
  <c r="BO157" i="17"/>
  <c r="BQ157" i="17" s="1"/>
  <c r="BV157" i="17" s="1"/>
  <c r="AW157" i="17"/>
  <c r="AY151" i="17"/>
  <c r="BE151" i="17"/>
  <c r="BP151" i="17"/>
  <c r="BD151" i="17"/>
  <c r="AY154" i="17"/>
  <c r="BP154" i="17"/>
  <c r="BQ174" i="17"/>
  <c r="BV174" i="17" s="1"/>
  <c r="BU197" i="17"/>
  <c r="BI197" i="17"/>
  <c r="BW197" i="17" s="1"/>
  <c r="BH175" i="17"/>
  <c r="AW161" i="17"/>
  <c r="BO161" i="17"/>
  <c r="BO152" i="17"/>
  <c r="AW152" i="17"/>
  <c r="BA167" i="17"/>
  <c r="BB167" i="17" s="1"/>
  <c r="AZ167" i="17"/>
  <c r="AW167" i="17"/>
  <c r="BO167" i="17"/>
  <c r="BO154" i="17"/>
  <c r="AW154" i="17"/>
  <c r="BO164" i="17"/>
  <c r="AW164" i="17"/>
  <c r="BU189" i="17"/>
  <c r="BI189" i="17"/>
  <c r="BW189" i="17" s="1"/>
  <c r="BF183" i="17"/>
  <c r="BE155" i="17"/>
  <c r="BP155" i="17"/>
  <c r="BQ155" i="17" s="1"/>
  <c r="BV155" i="17" s="1"/>
  <c r="BD155" i="17"/>
  <c r="AY155" i="17"/>
  <c r="AZ169" i="17"/>
  <c r="AW169" i="17"/>
  <c r="BO169" i="17"/>
  <c r="BA169" i="17"/>
  <c r="BO159" i="17"/>
  <c r="AW159" i="17"/>
  <c r="AW153" i="17"/>
  <c r="BO153" i="17"/>
  <c r="BQ153" i="17" s="1"/>
  <c r="BV153" i="17" s="1"/>
  <c r="BA153" i="17"/>
  <c r="BB153" i="17" s="1"/>
  <c r="AZ153" i="17"/>
  <c r="BH153" i="17" s="1"/>
  <c r="BB181" i="17"/>
  <c r="BH181" i="17"/>
  <c r="BF175" i="17"/>
  <c r="BU191" i="17"/>
  <c r="BI191" i="17"/>
  <c r="BW191" i="17" s="1"/>
  <c r="BU171" i="17"/>
  <c r="BI171" i="17"/>
  <c r="BW171" i="17" s="1"/>
  <c r="BH183" i="17"/>
  <c r="AK124" i="17"/>
  <c r="AQ148" i="17"/>
  <c r="BP148" i="17" s="1"/>
  <c r="AY161" i="17"/>
  <c r="BP161" i="17"/>
  <c r="BQ161" i="17" s="1"/>
  <c r="BV161" i="17" s="1"/>
  <c r="AY164" i="17"/>
  <c r="BP164" i="17"/>
  <c r="BO170" i="17"/>
  <c r="AW170" i="17"/>
  <c r="AY165" i="17"/>
  <c r="BP165" i="17"/>
  <c r="BU177" i="17"/>
  <c r="BI177" i="17"/>
  <c r="BW177" i="17" s="1"/>
  <c r="BF181" i="17"/>
  <c r="BB171" i="17"/>
  <c r="BB183" i="17"/>
  <c r="AY158" i="17"/>
  <c r="BP158" i="17"/>
  <c r="AA127" i="17"/>
  <c r="AB127" i="17" s="1"/>
  <c r="AL132" i="17"/>
  <c r="AQ144" i="17"/>
  <c r="AY144" i="17" s="1"/>
  <c r="AW165" i="17"/>
  <c r="BO165" i="17"/>
  <c r="AY156" i="17"/>
  <c r="BP156" i="17"/>
  <c r="AW166" i="17"/>
  <c r="BO166" i="17"/>
  <c r="BO158" i="17"/>
  <c r="AW158" i="17"/>
  <c r="BO156" i="17"/>
  <c r="AW156" i="17"/>
  <c r="BB177" i="17"/>
  <c r="BH173" i="17"/>
  <c r="BQ183" i="17"/>
  <c r="BV183" i="17" s="1"/>
  <c r="BQ175" i="17"/>
  <c r="BV175" i="17" s="1"/>
  <c r="BE157" i="17"/>
  <c r="AK128" i="17"/>
  <c r="BO168" i="17"/>
  <c r="AW168" i="17"/>
  <c r="BP168" i="17"/>
  <c r="AY168" i="17"/>
  <c r="BP166" i="17"/>
  <c r="AY166" i="17"/>
  <c r="BP152" i="17"/>
  <c r="AY152" i="17"/>
  <c r="AY170" i="17"/>
  <c r="BP170" i="17"/>
  <c r="AY162" i="17"/>
  <c r="BP162" i="17"/>
  <c r="BQ162" i="17" s="1"/>
  <c r="BV162" i="17" s="1"/>
  <c r="BQ182" i="17"/>
  <c r="BV182" i="17" s="1"/>
  <c r="BE163" i="17"/>
  <c r="BP163" i="17"/>
  <c r="AY163" i="17"/>
  <c r="BD163" i="17"/>
  <c r="AK123" i="17"/>
  <c r="AQ139" i="17"/>
  <c r="BP139" i="17" s="1"/>
  <c r="AY169" i="17"/>
  <c r="BP169" i="17"/>
  <c r="BE169" i="17"/>
  <c r="BF169" i="17" s="1"/>
  <c r="BD169" i="17"/>
  <c r="BE167" i="17"/>
  <c r="AY167" i="17"/>
  <c r="BP167" i="17"/>
  <c r="BD167" i="17"/>
  <c r="BO160" i="17"/>
  <c r="BQ160" i="17" s="1"/>
  <c r="BV160" i="17" s="1"/>
  <c r="AW160" i="17"/>
  <c r="BO163" i="17"/>
  <c r="BQ163" i="17" s="1"/>
  <c r="BV163" i="17" s="1"/>
  <c r="BA163" i="17"/>
  <c r="AW163" i="17"/>
  <c r="AZ163" i="17"/>
  <c r="BH163" i="17" s="1"/>
  <c r="BQ173" i="17"/>
  <c r="BV173" i="17" s="1"/>
  <c r="BQ176" i="17"/>
  <c r="BV176" i="17" s="1"/>
  <c r="BB175" i="17"/>
  <c r="BF171" i="17"/>
  <c r="AL127" i="17"/>
  <c r="AK131" i="17"/>
  <c r="AH149" i="17"/>
  <c r="AJ149" i="17" s="1"/>
  <c r="AQ142" i="17"/>
  <c r="BP142" i="17" s="1"/>
  <c r="AK133" i="17"/>
  <c r="AG149" i="17"/>
  <c r="AI149" i="17" s="1"/>
  <c r="AA150" i="17"/>
  <c r="AB150" i="17" s="1"/>
  <c r="AL128" i="17"/>
  <c r="AK132" i="17"/>
  <c r="AA124" i="17"/>
  <c r="AB124" i="17" s="1"/>
  <c r="AA125" i="17"/>
  <c r="AB125" i="17" s="1"/>
  <c r="AJ126" i="17"/>
  <c r="AQ126" i="17"/>
  <c r="AL125" i="17"/>
  <c r="AH150" i="17"/>
  <c r="AG124" i="17"/>
  <c r="AK125" i="17"/>
  <c r="AH124" i="17"/>
  <c r="AK134" i="17"/>
  <c r="AA126" i="17"/>
  <c r="AB126" i="17" s="1"/>
  <c r="AL123" i="17"/>
  <c r="AL124" i="17"/>
  <c r="AL131" i="17"/>
  <c r="AG133" i="17"/>
  <c r="AI133" i="17" s="1"/>
  <c r="AL134" i="17"/>
  <c r="AK136" i="17"/>
  <c r="AY147" i="17"/>
  <c r="BP147" i="17"/>
  <c r="AG125" i="17"/>
  <c r="AL126" i="17"/>
  <c r="AA130" i="17"/>
  <c r="AB130" i="17" s="1"/>
  <c r="AA135" i="17"/>
  <c r="AB135" i="17" s="1"/>
  <c r="AL136" i="17"/>
  <c r="AY138" i="17"/>
  <c r="AQ140" i="17"/>
  <c r="AY140" i="17" s="1"/>
  <c r="AW143" i="17"/>
  <c r="AI140" i="17"/>
  <c r="AO140" i="17"/>
  <c r="AO139" i="17"/>
  <c r="AH130" i="17"/>
  <c r="AG135" i="17"/>
  <c r="AI146" i="17"/>
  <c r="AO146" i="17"/>
  <c r="AI144" i="17"/>
  <c r="AO144" i="17"/>
  <c r="AI141" i="17"/>
  <c r="AO141" i="17"/>
  <c r="AO129" i="17"/>
  <c r="AI145" i="17"/>
  <c r="AO145" i="17"/>
  <c r="BP144" i="17"/>
  <c r="AG132" i="17"/>
  <c r="AI142" i="17"/>
  <c r="AO142" i="17"/>
  <c r="AJ141" i="17"/>
  <c r="AQ141" i="17"/>
  <c r="AJ145" i="17"/>
  <c r="AQ145" i="17"/>
  <c r="AG130" i="17"/>
  <c r="AH132" i="17"/>
  <c r="AQ134" i="17"/>
  <c r="AI138" i="17"/>
  <c r="AO138" i="17"/>
  <c r="AA136" i="17"/>
  <c r="AB136" i="17" s="1"/>
  <c r="AI137" i="17"/>
  <c r="AO137" i="17"/>
  <c r="BE143" i="17"/>
  <c r="BP143" i="17"/>
  <c r="BQ143" i="17" s="1"/>
  <c r="BV143" i="17" s="1"/>
  <c r="AY143" i="17"/>
  <c r="AJ137" i="17"/>
  <c r="AQ137" i="17"/>
  <c r="AW148" i="17"/>
  <c r="BO148" i="17"/>
  <c r="AI150" i="17"/>
  <c r="AO150" i="17"/>
  <c r="AO149" i="17"/>
  <c r="BO147" i="17"/>
  <c r="BA147" i="17"/>
  <c r="AZ147" i="17"/>
  <c r="AW147" i="17"/>
  <c r="AI601" i="3"/>
  <c r="AH123" i="17"/>
  <c r="AG123" i="17"/>
  <c r="AH127" i="17"/>
  <c r="AA128" i="17"/>
  <c r="AB128" i="17" s="1"/>
  <c r="AH128" i="17"/>
  <c r="AG128" i="17"/>
  <c r="AH131" i="17"/>
  <c r="AG131" i="17"/>
  <c r="AH135" i="17"/>
  <c r="AA123" i="17"/>
  <c r="AB123" i="17" s="1"/>
  <c r="AH133" i="17"/>
  <c r="AA131" i="17"/>
  <c r="AB131" i="17" s="1"/>
  <c r="AH136" i="17"/>
  <c r="AG136" i="17"/>
  <c r="AG127" i="17"/>
  <c r="AA133" i="17"/>
  <c r="AB133" i="17" s="1"/>
  <c r="AH125" i="17"/>
  <c r="AK126" i="17"/>
  <c r="AL129" i="17"/>
  <c r="AA134" i="17"/>
  <c r="AB134" i="17" s="1"/>
  <c r="AG126" i="17"/>
  <c r="AH129" i="17"/>
  <c r="AK130" i="17"/>
  <c r="AL133" i="17"/>
  <c r="AG134" i="17"/>
  <c r="AK127" i="17"/>
  <c r="AL130" i="17"/>
  <c r="AK135" i="17"/>
  <c r="AA129" i="17"/>
  <c r="AB129" i="17" s="1"/>
  <c r="AA557" i="3"/>
  <c r="AB557" i="3" s="1"/>
  <c r="AH567" i="3"/>
  <c r="AG565" i="3"/>
  <c r="AH568" i="3"/>
  <c r="AG568" i="3"/>
  <c r="AG567" i="3"/>
  <c r="AH575" i="3"/>
  <c r="AJ575" i="3" s="1"/>
  <c r="AG575" i="3"/>
  <c r="AI575" i="3" s="1"/>
  <c r="AA549" i="3"/>
  <c r="AB549" i="3" s="1"/>
  <c r="AG563" i="3"/>
  <c r="AI563" i="3" s="1"/>
  <c r="AH563" i="3"/>
  <c r="AJ563" i="3" s="1"/>
  <c r="AG566" i="3"/>
  <c r="AA575" i="3"/>
  <c r="AB575" i="3" s="1"/>
  <c r="AH557" i="3"/>
  <c r="AJ557" i="3" s="1"/>
  <c r="AH551" i="3"/>
  <c r="AJ551" i="3" s="1"/>
  <c r="AH573" i="3"/>
  <c r="AJ573" i="3" s="1"/>
  <c r="AG552" i="3"/>
  <c r="AI552" i="3" s="1"/>
  <c r="AH555" i="3"/>
  <c r="AJ555" i="3" s="1"/>
  <c r="AL559" i="3"/>
  <c r="AG560" i="3"/>
  <c r="AI560" i="3" s="1"/>
  <c r="AH569" i="3"/>
  <c r="AJ569" i="3" s="1"/>
  <c r="AA570" i="3"/>
  <c r="AB570" i="3" s="1"/>
  <c r="AK570" i="3"/>
  <c r="AL573" i="3"/>
  <c r="AG574" i="3"/>
  <c r="AI574" i="3" s="1"/>
  <c r="AL548" i="3"/>
  <c r="AG549" i="3"/>
  <c r="AI549" i="3" s="1"/>
  <c r="AH552" i="3"/>
  <c r="AJ552" i="3" s="1"/>
  <c r="AA553" i="3"/>
  <c r="AB553" i="3" s="1"/>
  <c r="AK553" i="3"/>
  <c r="AL556" i="3"/>
  <c r="AG557" i="3"/>
  <c r="AI557" i="3" s="1"/>
  <c r="AH560" i="3"/>
  <c r="AJ560" i="3" s="1"/>
  <c r="AA563" i="3"/>
  <c r="AB563" i="3" s="1"/>
  <c r="AG571" i="3"/>
  <c r="AI571" i="3" s="1"/>
  <c r="AH574" i="3"/>
  <c r="AJ574" i="3" s="1"/>
  <c r="AL551" i="3"/>
  <c r="AA547" i="3"/>
  <c r="AB547" i="3" s="1"/>
  <c r="AA555" i="3"/>
  <c r="AB555" i="3" s="1"/>
  <c r="AA558" i="3"/>
  <c r="AB558" i="3" s="1"/>
  <c r="AH547" i="3"/>
  <c r="AJ547" i="3" s="1"/>
  <c r="AA550" i="3"/>
  <c r="AB550" i="3" s="1"/>
  <c r="AA551" i="3"/>
  <c r="AB551" i="3" s="1"/>
  <c r="AA559" i="3"/>
  <c r="AB559" i="3" s="1"/>
  <c r="AA573" i="3"/>
  <c r="AB573" i="3" s="1"/>
  <c r="BT122" i="17"/>
  <c r="BS122" i="17"/>
  <c r="BR122" i="17"/>
  <c r="BM122" i="17"/>
  <c r="BL122" i="17"/>
  <c r="BK122" i="17"/>
  <c r="BC122" i="17"/>
  <c r="BG122" i="17" s="1"/>
  <c r="AX122" i="17"/>
  <c r="AV122" i="17"/>
  <c r="BT121" i="17"/>
  <c r="BS121" i="17"/>
  <c r="BR121" i="17"/>
  <c r="BM121" i="17"/>
  <c r="BL121" i="17"/>
  <c r="BK121" i="17"/>
  <c r="BC121" i="17"/>
  <c r="BG121" i="17" s="1"/>
  <c r="AX121" i="17"/>
  <c r="AV121" i="17"/>
  <c r="BT120" i="17"/>
  <c r="BS120" i="17"/>
  <c r="BR120" i="17"/>
  <c r="BM120" i="17"/>
  <c r="BL120" i="17"/>
  <c r="BK120" i="17"/>
  <c r="BC120" i="17"/>
  <c r="BG120" i="17" s="1"/>
  <c r="AX120" i="17"/>
  <c r="AV120" i="17"/>
  <c r="BT119" i="17"/>
  <c r="BS119" i="17"/>
  <c r="BR119" i="17"/>
  <c r="BM119" i="17"/>
  <c r="BL119" i="17"/>
  <c r="BK119" i="17"/>
  <c r="BC119" i="17"/>
  <c r="BG119" i="17" s="1"/>
  <c r="AX119" i="17"/>
  <c r="AV119" i="17"/>
  <c r="BT118" i="17"/>
  <c r="BS118" i="17"/>
  <c r="BR118" i="17"/>
  <c r="BM118" i="17"/>
  <c r="BL118" i="17"/>
  <c r="BK118" i="17"/>
  <c r="BG118" i="17"/>
  <c r="BC118" i="17"/>
  <c r="AX118" i="17"/>
  <c r="AV118" i="17"/>
  <c r="BT117" i="17"/>
  <c r="BS117" i="17"/>
  <c r="BR117" i="17"/>
  <c r="BM117" i="17"/>
  <c r="BL117" i="17"/>
  <c r="BK117" i="17"/>
  <c r="BC117" i="17"/>
  <c r="BG117" i="17" s="1"/>
  <c r="AX117" i="17"/>
  <c r="AV117" i="17"/>
  <c r="BT116" i="17"/>
  <c r="BS116" i="17"/>
  <c r="BR116" i="17"/>
  <c r="BM116" i="17"/>
  <c r="BL116" i="17"/>
  <c r="BK116" i="17"/>
  <c r="BC116" i="17"/>
  <c r="BG116" i="17" s="1"/>
  <c r="AX116" i="17"/>
  <c r="AV116" i="17"/>
  <c r="BT115" i="17"/>
  <c r="BS115" i="17"/>
  <c r="BR115" i="17"/>
  <c r="BM115" i="17"/>
  <c r="BL115" i="17"/>
  <c r="BK115" i="17"/>
  <c r="BC115" i="17"/>
  <c r="BG115" i="17" s="1"/>
  <c r="AX115" i="17"/>
  <c r="AV115" i="17"/>
  <c r="BT114" i="17"/>
  <c r="BS114" i="17"/>
  <c r="BR114" i="17"/>
  <c r="BM114" i="17"/>
  <c r="BL114" i="17"/>
  <c r="BK114" i="17"/>
  <c r="BC114" i="17"/>
  <c r="BG114" i="17" s="1"/>
  <c r="AX114" i="17"/>
  <c r="AV114" i="17"/>
  <c r="BT113" i="17"/>
  <c r="BS113" i="17"/>
  <c r="BR113" i="17"/>
  <c r="BM113" i="17"/>
  <c r="BL113" i="17"/>
  <c r="BK113" i="17"/>
  <c r="BC113" i="17"/>
  <c r="BG113" i="17" s="1"/>
  <c r="AX113" i="17"/>
  <c r="AV113" i="17"/>
  <c r="BT112" i="17"/>
  <c r="BS112" i="17"/>
  <c r="BR112" i="17"/>
  <c r="BM112" i="17"/>
  <c r="BL112" i="17"/>
  <c r="BK112" i="17"/>
  <c r="BG112" i="17"/>
  <c r="BC112" i="17"/>
  <c r="AX112" i="17"/>
  <c r="AV112" i="17"/>
  <c r="BT111" i="17"/>
  <c r="BS111" i="17"/>
  <c r="BR111" i="17"/>
  <c r="BM111" i="17"/>
  <c r="BL111" i="17"/>
  <c r="BK111" i="17"/>
  <c r="BC111" i="17"/>
  <c r="BG111" i="17" s="1"/>
  <c r="AX111" i="17"/>
  <c r="AV111" i="17"/>
  <c r="BT110" i="17"/>
  <c r="BS110" i="17"/>
  <c r="BR110" i="17"/>
  <c r="BM110" i="17"/>
  <c r="BL110" i="17"/>
  <c r="BK110" i="17"/>
  <c r="BC110" i="17"/>
  <c r="BG110" i="17" s="1"/>
  <c r="AX110" i="17"/>
  <c r="AV110" i="17"/>
  <c r="BT109" i="17"/>
  <c r="BS109" i="17"/>
  <c r="BR109" i="17"/>
  <c r="BM109" i="17"/>
  <c r="BL109" i="17"/>
  <c r="BK109" i="17"/>
  <c r="BC109" i="17"/>
  <c r="BG109" i="17" s="1"/>
  <c r="AX109" i="17"/>
  <c r="AV109" i="17"/>
  <c r="AP122" i="17"/>
  <c r="AN122" i="17"/>
  <c r="BN122" i="17" s="1"/>
  <c r="AM122" i="17"/>
  <c r="AP121" i="17"/>
  <c r="AN121" i="17"/>
  <c r="BN121" i="17" s="1"/>
  <c r="AM121" i="17"/>
  <c r="AP120" i="17"/>
  <c r="AN120" i="17"/>
  <c r="BN120" i="17" s="1"/>
  <c r="AM120" i="17"/>
  <c r="AP119" i="17"/>
  <c r="AN119" i="17"/>
  <c r="BN119" i="17" s="1"/>
  <c r="AM119" i="17"/>
  <c r="AP118" i="17"/>
  <c r="AN118" i="17"/>
  <c r="BN118" i="17" s="1"/>
  <c r="AM118" i="17"/>
  <c r="AP117" i="17"/>
  <c r="AN117" i="17"/>
  <c r="BN117" i="17" s="1"/>
  <c r="AM117" i="17"/>
  <c r="AP116" i="17"/>
  <c r="AN116" i="17"/>
  <c r="BN116" i="17" s="1"/>
  <c r="AM116" i="17"/>
  <c r="AP115" i="17"/>
  <c r="AN115" i="17"/>
  <c r="BN115" i="17" s="1"/>
  <c r="AM115" i="17"/>
  <c r="AP114" i="17"/>
  <c r="AN114" i="17"/>
  <c r="BN114" i="17" s="1"/>
  <c r="AM114" i="17"/>
  <c r="AP113" i="17"/>
  <c r="AN113" i="17"/>
  <c r="BN113" i="17" s="1"/>
  <c r="AM113" i="17"/>
  <c r="AP112" i="17"/>
  <c r="AN112" i="17"/>
  <c r="BN112" i="17" s="1"/>
  <c r="AM112" i="17"/>
  <c r="AP111" i="17"/>
  <c r="AN111" i="17"/>
  <c r="BN111" i="17" s="1"/>
  <c r="AM111" i="17"/>
  <c r="AP110" i="17"/>
  <c r="AN110" i="17"/>
  <c r="BN110" i="17" s="1"/>
  <c r="AM110" i="17"/>
  <c r="AP109" i="17"/>
  <c r="AN109" i="17"/>
  <c r="BN109" i="17" s="1"/>
  <c r="AM109" i="17"/>
  <c r="AF122" i="17"/>
  <c r="AD122" i="17"/>
  <c r="Z122" i="17"/>
  <c r="Q122" i="17"/>
  <c r="R122" i="17" s="1"/>
  <c r="AF121" i="17"/>
  <c r="AD121" i="17"/>
  <c r="Z121" i="17"/>
  <c r="Q121" i="17"/>
  <c r="R121" i="17" s="1"/>
  <c r="AF120" i="17"/>
  <c r="AD120" i="17"/>
  <c r="Z120" i="17"/>
  <c r="Q120" i="17"/>
  <c r="R120" i="17" s="1"/>
  <c r="AA120" i="17" s="1"/>
  <c r="AB120" i="17" s="1"/>
  <c r="AF119" i="17"/>
  <c r="AD119" i="17"/>
  <c r="Z119" i="17"/>
  <c r="Q119" i="17"/>
  <c r="R119" i="17" s="1"/>
  <c r="AF118" i="17"/>
  <c r="AD118" i="17"/>
  <c r="Z118" i="17"/>
  <c r="Q118" i="17"/>
  <c r="R118" i="17" s="1"/>
  <c r="AA118" i="17" s="1"/>
  <c r="AB118" i="17" s="1"/>
  <c r="AF117" i="17"/>
  <c r="AD117" i="17"/>
  <c r="Z117" i="17"/>
  <c r="Q117" i="17"/>
  <c r="R117" i="17" s="1"/>
  <c r="AF116" i="17"/>
  <c r="AD116" i="17"/>
  <c r="Z116" i="17"/>
  <c r="Q116" i="17"/>
  <c r="R116" i="17" s="1"/>
  <c r="AF115" i="17"/>
  <c r="AD115" i="17"/>
  <c r="Z115" i="17"/>
  <c r="Q115" i="17"/>
  <c r="R115" i="17" s="1"/>
  <c r="AF114" i="17"/>
  <c r="AD114" i="17"/>
  <c r="Z114" i="17"/>
  <c r="Q114" i="17"/>
  <c r="R114" i="17" s="1"/>
  <c r="AF113" i="17"/>
  <c r="AD113" i="17"/>
  <c r="Z113" i="17"/>
  <c r="Q113" i="17"/>
  <c r="R113" i="17" s="1"/>
  <c r="AF112" i="17"/>
  <c r="AD112" i="17"/>
  <c r="Z112" i="17"/>
  <c r="Q112" i="17"/>
  <c r="R112" i="17" s="1"/>
  <c r="AF111" i="17"/>
  <c r="AD111" i="17"/>
  <c r="Z111" i="17"/>
  <c r="Q111" i="17"/>
  <c r="R111" i="17" s="1"/>
  <c r="AF110" i="17"/>
  <c r="AD110" i="17"/>
  <c r="Z110" i="17"/>
  <c r="Q110" i="17"/>
  <c r="R110" i="17" s="1"/>
  <c r="AF109" i="17"/>
  <c r="AD109" i="17"/>
  <c r="Z109" i="17"/>
  <c r="Q109" i="17"/>
  <c r="R109" i="17" s="1"/>
  <c r="AN544" i="3"/>
  <c r="AN543" i="3"/>
  <c r="AN542" i="3"/>
  <c r="AN541" i="3"/>
  <c r="AN540" i="3"/>
  <c r="AN539" i="3"/>
  <c r="AM539" i="3"/>
  <c r="AN538" i="3"/>
  <c r="AN537" i="3"/>
  <c r="AN536" i="3"/>
  <c r="AN535" i="3"/>
  <c r="AN534" i="3"/>
  <c r="AN533" i="3"/>
  <c r="AN532" i="3"/>
  <c r="AN531" i="3"/>
  <c r="AM531" i="3"/>
  <c r="AF544" i="3"/>
  <c r="AL544" i="3" s="1"/>
  <c r="AD544" i="3"/>
  <c r="AK544" i="3" s="1"/>
  <c r="Z544" i="3"/>
  <c r="Q544" i="3"/>
  <c r="R544" i="3" s="1"/>
  <c r="AF543" i="3"/>
  <c r="AD543" i="3"/>
  <c r="Z543" i="3"/>
  <c r="AK543" i="3" s="1"/>
  <c r="Q543" i="3"/>
  <c r="R543" i="3" s="1"/>
  <c r="AF542" i="3"/>
  <c r="AD542" i="3"/>
  <c r="Z542" i="3"/>
  <c r="AL542" i="3" s="1"/>
  <c r="Q542" i="3"/>
  <c r="R542" i="3" s="1"/>
  <c r="AL541" i="3"/>
  <c r="AF541" i="3"/>
  <c r="AD541" i="3"/>
  <c r="AK541" i="3" s="1"/>
  <c r="Z541" i="3"/>
  <c r="AA541" i="3" s="1"/>
  <c r="AB541" i="3" s="1"/>
  <c r="Q541" i="3"/>
  <c r="R541" i="3" s="1"/>
  <c r="AH541" i="3" s="1"/>
  <c r="AJ541" i="3" s="1"/>
  <c r="AF540" i="3"/>
  <c r="AH540" i="3" s="1"/>
  <c r="AJ540" i="3" s="1"/>
  <c r="AD540" i="3"/>
  <c r="AG540" i="3" s="1"/>
  <c r="AI540" i="3" s="1"/>
  <c r="Z540" i="3"/>
  <c r="AL540" i="3" s="1"/>
  <c r="R540" i="3"/>
  <c r="Q540" i="3"/>
  <c r="AG539" i="3"/>
  <c r="AI539" i="3" s="1"/>
  <c r="AF539" i="3"/>
  <c r="AL539" i="3" s="1"/>
  <c r="AD539" i="3"/>
  <c r="Z539" i="3"/>
  <c r="AK539" i="3" s="1"/>
  <c r="R539" i="3"/>
  <c r="Q539" i="3"/>
  <c r="AL538" i="3"/>
  <c r="AK538" i="3"/>
  <c r="AF538" i="3"/>
  <c r="AH538" i="3" s="1"/>
  <c r="AJ538" i="3" s="1"/>
  <c r="AD538" i="3"/>
  <c r="Z538" i="3"/>
  <c r="Q538" i="3"/>
  <c r="R538" i="3" s="1"/>
  <c r="AL537" i="3"/>
  <c r="AK537" i="3"/>
  <c r="AF537" i="3"/>
  <c r="AD537" i="3"/>
  <c r="Z537" i="3"/>
  <c r="Q537" i="3"/>
  <c r="R537" i="3" s="1"/>
  <c r="AF536" i="3"/>
  <c r="AL536" i="3" s="1"/>
  <c r="AD536" i="3"/>
  <c r="AK536" i="3" s="1"/>
  <c r="Z536" i="3"/>
  <c r="Q536" i="3"/>
  <c r="R536" i="3" s="1"/>
  <c r="AF535" i="3"/>
  <c r="AD535" i="3"/>
  <c r="Z535" i="3"/>
  <c r="AK535" i="3" s="1"/>
  <c r="Q535" i="3"/>
  <c r="R535" i="3" s="1"/>
  <c r="AF534" i="3"/>
  <c r="AL534" i="3" s="1"/>
  <c r="AD534" i="3"/>
  <c r="Z534" i="3"/>
  <c r="AK534" i="3" s="1"/>
  <c r="Q534" i="3"/>
  <c r="R534" i="3" s="1"/>
  <c r="AL533" i="3"/>
  <c r="AF533" i="3"/>
  <c r="AD533" i="3"/>
  <c r="AK533" i="3" s="1"/>
  <c r="Z533" i="3"/>
  <c r="AA533" i="3" s="1"/>
  <c r="AB533" i="3" s="1"/>
  <c r="Q533" i="3"/>
  <c r="R533" i="3" s="1"/>
  <c r="AH533" i="3" s="1"/>
  <c r="AJ533" i="3" s="1"/>
  <c r="AF532" i="3"/>
  <c r="AD532" i="3"/>
  <c r="AG532" i="3" s="1"/>
  <c r="AI532" i="3" s="1"/>
  <c r="Z532" i="3"/>
  <c r="AL532" i="3" s="1"/>
  <c r="R532" i="3"/>
  <c r="AH532" i="3" s="1"/>
  <c r="AJ532" i="3" s="1"/>
  <c r="Q532" i="3"/>
  <c r="AG531" i="3"/>
  <c r="AI531" i="3" s="1"/>
  <c r="AF531" i="3"/>
  <c r="AL531" i="3" s="1"/>
  <c r="AD531" i="3"/>
  <c r="AK531" i="3" s="1"/>
  <c r="Z531" i="3"/>
  <c r="AA531" i="3" s="1"/>
  <c r="AB531" i="3" s="1"/>
  <c r="R531" i="3"/>
  <c r="Q531" i="3"/>
  <c r="AL528" i="3"/>
  <c r="AK528" i="3"/>
  <c r="AG528" i="3"/>
  <c r="AI528" i="3" s="1"/>
  <c r="AF528" i="3"/>
  <c r="AH528" i="3" s="1"/>
  <c r="AJ528" i="3" s="1"/>
  <c r="AD528" i="3"/>
  <c r="AA528" i="3"/>
  <c r="AB528" i="3" s="1"/>
  <c r="Z528" i="3"/>
  <c r="R528" i="3"/>
  <c r="Q528" i="3"/>
  <c r="AL527" i="3"/>
  <c r="AK527" i="3"/>
  <c r="AF527" i="3"/>
  <c r="AD527" i="3"/>
  <c r="Z527" i="3"/>
  <c r="Q527" i="3"/>
  <c r="R527" i="3" s="1"/>
  <c r="AF526" i="3"/>
  <c r="AL526" i="3" s="1"/>
  <c r="AD526" i="3"/>
  <c r="AK526" i="3" s="1"/>
  <c r="Z526" i="3"/>
  <c r="Q526" i="3"/>
  <c r="R526" i="3" s="1"/>
  <c r="AA526" i="3" s="1"/>
  <c r="AB526" i="3" s="1"/>
  <c r="AF525" i="3"/>
  <c r="AH525" i="3" s="1"/>
  <c r="AJ525" i="3" s="1"/>
  <c r="AD525" i="3"/>
  <c r="Z525" i="3"/>
  <c r="AK525" i="3" s="1"/>
  <c r="Q525" i="3"/>
  <c r="R525" i="3" s="1"/>
  <c r="AF524" i="3"/>
  <c r="AL524" i="3" s="1"/>
  <c r="AD524" i="3"/>
  <c r="Z524" i="3"/>
  <c r="Q524" i="3"/>
  <c r="R524" i="3" s="1"/>
  <c r="AL523" i="3"/>
  <c r="AF523" i="3"/>
  <c r="AD523" i="3"/>
  <c r="AK523" i="3" s="1"/>
  <c r="Z523" i="3"/>
  <c r="Q523" i="3"/>
  <c r="R523" i="3" s="1"/>
  <c r="AH523" i="3" s="1"/>
  <c r="AJ523" i="3" s="1"/>
  <c r="AF522" i="3"/>
  <c r="AD522" i="3"/>
  <c r="AG522" i="3" s="1"/>
  <c r="AI522" i="3" s="1"/>
  <c r="Z522" i="3"/>
  <c r="AL522" i="3" s="1"/>
  <c r="R522" i="3"/>
  <c r="AH522" i="3" s="1"/>
  <c r="AJ522" i="3" s="1"/>
  <c r="Q522" i="3"/>
  <c r="AG521" i="3"/>
  <c r="AI521" i="3" s="1"/>
  <c r="AF521" i="3"/>
  <c r="AL521" i="3" s="1"/>
  <c r="AD521" i="3"/>
  <c r="AK521" i="3" s="1"/>
  <c r="Z521" i="3"/>
  <c r="AA521" i="3" s="1"/>
  <c r="AB521" i="3" s="1"/>
  <c r="R521" i="3"/>
  <c r="Q521" i="3"/>
  <c r="AL520" i="3"/>
  <c r="AK520" i="3"/>
  <c r="AG520" i="3"/>
  <c r="AI520" i="3" s="1"/>
  <c r="AF520" i="3"/>
  <c r="AH520" i="3" s="1"/>
  <c r="AJ520" i="3" s="1"/>
  <c r="AD520" i="3"/>
  <c r="AA520" i="3"/>
  <c r="AB520" i="3" s="1"/>
  <c r="Z520" i="3"/>
  <c r="R520" i="3"/>
  <c r="Q520" i="3"/>
  <c r="AL519" i="3"/>
  <c r="AK519" i="3"/>
  <c r="AF519" i="3"/>
  <c r="AD519" i="3"/>
  <c r="Z519" i="3"/>
  <c r="Q519" i="3"/>
  <c r="R519" i="3" s="1"/>
  <c r="AF518" i="3"/>
  <c r="AL518" i="3" s="1"/>
  <c r="AD518" i="3"/>
  <c r="AK518" i="3" s="1"/>
  <c r="Z518" i="3"/>
  <c r="Q518" i="3"/>
  <c r="R518" i="3" s="1"/>
  <c r="AA518" i="3" s="1"/>
  <c r="AB518" i="3" s="1"/>
  <c r="AF517" i="3"/>
  <c r="AD517" i="3"/>
  <c r="AG517" i="3" s="1"/>
  <c r="AI517" i="3" s="1"/>
  <c r="Z517" i="3"/>
  <c r="Q517" i="3"/>
  <c r="R517" i="3" s="1"/>
  <c r="AF516" i="3"/>
  <c r="AL516" i="3" s="1"/>
  <c r="AD516" i="3"/>
  <c r="Z516" i="3"/>
  <c r="AK516" i="3" s="1"/>
  <c r="Q516" i="3"/>
  <c r="R516" i="3" s="1"/>
  <c r="AL515" i="3"/>
  <c r="AF515" i="3"/>
  <c r="AD515" i="3"/>
  <c r="AK515" i="3" s="1"/>
  <c r="Z515" i="3"/>
  <c r="Q515" i="3"/>
  <c r="R515" i="3" s="1"/>
  <c r="AH515" i="3" s="1"/>
  <c r="AJ515" i="3" s="1"/>
  <c r="AY148" i="17" l="1"/>
  <c r="AL111" i="17"/>
  <c r="AL119" i="17"/>
  <c r="BD147" i="17"/>
  <c r="BQ158" i="17"/>
  <c r="BV158" i="17" s="1"/>
  <c r="BQ166" i="17"/>
  <c r="BV166" i="17" s="1"/>
  <c r="BH155" i="17"/>
  <c r="BH157" i="17"/>
  <c r="BU157" i="17" s="1"/>
  <c r="AY146" i="17"/>
  <c r="BQ168" i="17"/>
  <c r="BV168" i="17" s="1"/>
  <c r="BQ156" i="17"/>
  <c r="BV156" i="17" s="1"/>
  <c r="BQ152" i="17"/>
  <c r="BV152" i="17" s="1"/>
  <c r="AG112" i="17"/>
  <c r="AI112" i="17" s="1"/>
  <c r="BF167" i="17"/>
  <c r="AG109" i="17"/>
  <c r="AI109" i="17" s="1"/>
  <c r="BE147" i="17"/>
  <c r="BF147" i="17" s="1"/>
  <c r="BP140" i="17"/>
  <c r="BF157" i="17"/>
  <c r="BQ159" i="17"/>
  <c r="BV159" i="17" s="1"/>
  <c r="BE139" i="17"/>
  <c r="AY139" i="17"/>
  <c r="BI157" i="17"/>
  <c r="BW157" i="17" s="1"/>
  <c r="BQ164" i="17"/>
  <c r="BV164" i="17" s="1"/>
  <c r="AL110" i="17"/>
  <c r="AA112" i="17"/>
  <c r="AB112" i="17" s="1"/>
  <c r="BQ147" i="17"/>
  <c r="BV147" i="17" s="1"/>
  <c r="BD143" i="17"/>
  <c r="BF143" i="17" s="1"/>
  <c r="BQ170" i="17"/>
  <c r="BV170" i="17" s="1"/>
  <c r="BH169" i="17"/>
  <c r="BU155" i="17"/>
  <c r="BI155" i="17"/>
  <c r="BW155" i="17" s="1"/>
  <c r="AK114" i="17"/>
  <c r="AY142" i="17"/>
  <c r="BB163" i="17"/>
  <c r="BH151" i="17"/>
  <c r="BB157" i="17"/>
  <c r="AL114" i="17"/>
  <c r="AK120" i="17"/>
  <c r="BF163" i="17"/>
  <c r="BQ154" i="17"/>
  <c r="BV154" i="17" s="1"/>
  <c r="BQ151" i="17"/>
  <c r="BV151" i="17" s="1"/>
  <c r="AK112" i="17"/>
  <c r="AK111" i="17"/>
  <c r="BD139" i="17"/>
  <c r="BF139" i="17" s="1"/>
  <c r="BQ165" i="17"/>
  <c r="BV165" i="17" s="1"/>
  <c r="BU181" i="17"/>
  <c r="BI181" i="17"/>
  <c r="BW181" i="17" s="1"/>
  <c r="BB169" i="17"/>
  <c r="BF155" i="17"/>
  <c r="BQ167" i="17"/>
  <c r="BV167" i="17" s="1"/>
  <c r="BU175" i="17"/>
  <c r="BI175" i="17"/>
  <c r="BW175" i="17" s="1"/>
  <c r="BF151" i="17"/>
  <c r="BF153" i="17"/>
  <c r="AL115" i="17"/>
  <c r="AQ149" i="17"/>
  <c r="AY149" i="17" s="1"/>
  <c r="BU173" i="17"/>
  <c r="BI173" i="17"/>
  <c r="BW173" i="17" s="1"/>
  <c r="BQ169" i="17"/>
  <c r="BV169" i="17" s="1"/>
  <c r="BB151" i="17"/>
  <c r="BU163" i="17"/>
  <c r="BI163" i="17"/>
  <c r="BW163" i="17" s="1"/>
  <c r="AL113" i="17"/>
  <c r="AA110" i="17"/>
  <c r="AB110" i="17" s="1"/>
  <c r="AK117" i="17"/>
  <c r="BI183" i="17"/>
  <c r="BW183" i="17" s="1"/>
  <c r="BU183" i="17"/>
  <c r="BU153" i="17"/>
  <c r="BI153" i="17"/>
  <c r="BW153" i="17" s="1"/>
  <c r="BH167" i="17"/>
  <c r="BA139" i="17"/>
  <c r="AL118" i="17"/>
  <c r="AG122" i="17"/>
  <c r="AI122" i="17" s="1"/>
  <c r="AK118" i="17"/>
  <c r="AA116" i="17"/>
  <c r="AB116" i="17" s="1"/>
  <c r="AL117" i="17"/>
  <c r="AL120" i="17"/>
  <c r="BO139" i="17"/>
  <c r="AG110" i="17"/>
  <c r="AG116" i="17"/>
  <c r="AK119" i="17"/>
  <c r="AG120" i="17"/>
  <c r="AK122" i="17"/>
  <c r="AI124" i="17"/>
  <c r="AO124" i="17"/>
  <c r="AH110" i="17"/>
  <c r="AH116" i="17"/>
  <c r="AL122" i="17"/>
  <c r="AI123" i="17"/>
  <c r="AO123" i="17"/>
  <c r="BQ148" i="17"/>
  <c r="BV148" i="17" s="1"/>
  <c r="AJ150" i="17"/>
  <c r="AQ150" i="17"/>
  <c r="AA109" i="17"/>
  <c r="AB109" i="17" s="1"/>
  <c r="AK110" i="17"/>
  <c r="AH113" i="17"/>
  <c r="AK116" i="17"/>
  <c r="AJ125" i="17"/>
  <c r="AQ125" i="17"/>
  <c r="AJ123" i="17"/>
  <c r="AQ123" i="17"/>
  <c r="AO133" i="17"/>
  <c r="AW133" i="17" s="1"/>
  <c r="AI126" i="17"/>
  <c r="AO126" i="17"/>
  <c r="AJ124" i="17"/>
  <c r="AQ124" i="17"/>
  <c r="AK109" i="17"/>
  <c r="AL116" i="17"/>
  <c r="AG118" i="17"/>
  <c r="AL121" i="17"/>
  <c r="AO112" i="17"/>
  <c r="AI125" i="17"/>
  <c r="AO125" i="17"/>
  <c r="BP126" i="17"/>
  <c r="AY126" i="17"/>
  <c r="AL109" i="17"/>
  <c r="AL112" i="17"/>
  <c r="AA114" i="17"/>
  <c r="AB114" i="17" s="1"/>
  <c r="AG117" i="17"/>
  <c r="AH118" i="17"/>
  <c r="AO109" i="17"/>
  <c r="AW139" i="17"/>
  <c r="AZ139" i="17"/>
  <c r="AW140" i="17"/>
  <c r="BO140" i="17"/>
  <c r="BQ140" i="17" s="1"/>
  <c r="BV140" i="17" s="1"/>
  <c r="BP134" i="17"/>
  <c r="AY134" i="17"/>
  <c r="AI127" i="17"/>
  <c r="AO127" i="17"/>
  <c r="AJ131" i="17"/>
  <c r="AQ131" i="17"/>
  <c r="AJ132" i="17"/>
  <c r="AQ132" i="17"/>
  <c r="BO129" i="17"/>
  <c r="AW129" i="17"/>
  <c r="AJ129" i="17"/>
  <c r="AQ129" i="17"/>
  <c r="AI136" i="17"/>
  <c r="AO136" i="17"/>
  <c r="AI128" i="17"/>
  <c r="AO128" i="17"/>
  <c r="AI130" i="17"/>
  <c r="AO130" i="17"/>
  <c r="AZ129" i="17" s="1"/>
  <c r="AW141" i="17"/>
  <c r="BO141" i="17"/>
  <c r="BA141" i="17"/>
  <c r="AZ141" i="17"/>
  <c r="AI135" i="17"/>
  <c r="AO135" i="17"/>
  <c r="AJ136" i="17"/>
  <c r="AQ136" i="17"/>
  <c r="AJ130" i="17"/>
  <c r="AQ130" i="17"/>
  <c r="BE137" i="17"/>
  <c r="BD137" i="17"/>
  <c r="BP137" i="17"/>
  <c r="AY137" i="17"/>
  <c r="BO137" i="17"/>
  <c r="BA137" i="17"/>
  <c r="AW137" i="17"/>
  <c r="AZ137" i="17"/>
  <c r="BO144" i="17"/>
  <c r="BQ144" i="17" s="1"/>
  <c r="BV144" i="17" s="1"/>
  <c r="AW144" i="17"/>
  <c r="AZ143" i="17"/>
  <c r="BA143" i="17"/>
  <c r="AJ133" i="17"/>
  <c r="AQ133" i="17"/>
  <c r="AJ127" i="17"/>
  <c r="AQ127" i="17"/>
  <c r="BE141" i="17"/>
  <c r="BD141" i="17"/>
  <c r="AY141" i="17"/>
  <c r="BP141" i="17"/>
  <c r="AI131" i="17"/>
  <c r="AO131" i="17"/>
  <c r="BD145" i="17"/>
  <c r="AY145" i="17"/>
  <c r="BP145" i="17"/>
  <c r="BE145" i="17"/>
  <c r="BO145" i="17"/>
  <c r="BA145" i="17"/>
  <c r="AZ145" i="17"/>
  <c r="AW145" i="17"/>
  <c r="BO146" i="17"/>
  <c r="BQ146" i="17" s="1"/>
  <c r="BV146" i="17" s="1"/>
  <c r="AW146" i="17"/>
  <c r="AJ128" i="17"/>
  <c r="AQ128" i="17"/>
  <c r="AI132" i="17"/>
  <c r="AO132" i="17"/>
  <c r="AI134" i="17"/>
  <c r="AO134" i="17"/>
  <c r="AJ135" i="17"/>
  <c r="AQ135" i="17"/>
  <c r="BO138" i="17"/>
  <c r="BQ138" i="17" s="1"/>
  <c r="BV138" i="17" s="1"/>
  <c r="AW138" i="17"/>
  <c r="BO142" i="17"/>
  <c r="BQ142" i="17" s="1"/>
  <c r="BV142" i="17" s="1"/>
  <c r="AW142" i="17"/>
  <c r="BQ139" i="17"/>
  <c r="BV139" i="17" s="1"/>
  <c r="BH147" i="17"/>
  <c r="BU147" i="17" s="1"/>
  <c r="AW149" i="17"/>
  <c r="BA149" i="17"/>
  <c r="AZ149" i="17"/>
  <c r="BO149" i="17"/>
  <c r="BO150" i="17"/>
  <c r="AW150" i="17"/>
  <c r="BB147" i="17"/>
  <c r="AG121" i="17"/>
  <c r="AA117" i="17"/>
  <c r="AB117" i="17" s="1"/>
  <c r="AH121" i="17"/>
  <c r="AA111" i="17"/>
  <c r="AB111" i="17" s="1"/>
  <c r="AA119" i="17"/>
  <c r="AB119" i="17" s="1"/>
  <c r="AA122" i="17"/>
  <c r="AB122" i="17" s="1"/>
  <c r="AH111" i="17"/>
  <c r="AG115" i="17"/>
  <c r="AH115" i="17"/>
  <c r="AG113" i="17"/>
  <c r="AH119" i="17"/>
  <c r="AH112" i="17"/>
  <c r="AA113" i="17"/>
  <c r="AB113" i="17" s="1"/>
  <c r="AK113" i="17"/>
  <c r="AH120" i="17"/>
  <c r="AA121" i="17"/>
  <c r="AB121" i="17" s="1"/>
  <c r="AK121" i="17"/>
  <c r="AG114" i="17"/>
  <c r="AG111" i="17"/>
  <c r="AH114" i="17"/>
  <c r="AA115" i="17"/>
  <c r="AB115" i="17" s="1"/>
  <c r="AK115" i="17"/>
  <c r="AG119" i="17"/>
  <c r="AH122" i="17"/>
  <c r="AH109" i="17"/>
  <c r="AH117" i="17"/>
  <c r="AM532" i="3"/>
  <c r="AM540" i="3"/>
  <c r="AA537" i="3"/>
  <c r="AB537" i="3" s="1"/>
  <c r="AH537" i="3"/>
  <c r="AJ537" i="3" s="1"/>
  <c r="AA524" i="3"/>
  <c r="AB524" i="3" s="1"/>
  <c r="AG535" i="3"/>
  <c r="AG537" i="3"/>
  <c r="AG543" i="3"/>
  <c r="AH524" i="3"/>
  <c r="AJ524" i="3" s="1"/>
  <c r="AG524" i="3"/>
  <c r="AI524" i="3" s="1"/>
  <c r="AA515" i="3"/>
  <c r="AB515" i="3" s="1"/>
  <c r="AG519" i="3"/>
  <c r="AI519" i="3" s="1"/>
  <c r="AH519" i="3"/>
  <c r="AJ519" i="3" s="1"/>
  <c r="AA519" i="3"/>
  <c r="AB519" i="3" s="1"/>
  <c r="AA517" i="3"/>
  <c r="AB517" i="3" s="1"/>
  <c r="AH535" i="3"/>
  <c r="AJ535" i="3" s="1"/>
  <c r="AH543" i="3"/>
  <c r="AJ543" i="3" s="1"/>
  <c r="AG534" i="3"/>
  <c r="AH534" i="3"/>
  <c r="AJ534" i="3" s="1"/>
  <c r="AG542" i="3"/>
  <c r="AH542" i="3"/>
  <c r="AJ542" i="3" s="1"/>
  <c r="AH517" i="3"/>
  <c r="AJ517" i="3" s="1"/>
  <c r="AA523" i="3"/>
  <c r="AB523" i="3" s="1"/>
  <c r="AG527" i="3"/>
  <c r="AI527" i="3" s="1"/>
  <c r="AA527" i="3"/>
  <c r="AB527" i="3" s="1"/>
  <c r="AH527" i="3"/>
  <c r="AJ527" i="3" s="1"/>
  <c r="AA536" i="3"/>
  <c r="AB536" i="3" s="1"/>
  <c r="AA544" i="3"/>
  <c r="AB544" i="3" s="1"/>
  <c r="AG516" i="3"/>
  <c r="AI516" i="3" s="1"/>
  <c r="AH516" i="3"/>
  <c r="AJ516" i="3" s="1"/>
  <c r="AG538" i="3"/>
  <c r="AA538" i="3"/>
  <c r="AB538" i="3" s="1"/>
  <c r="AG525" i="3"/>
  <c r="AI525" i="3" s="1"/>
  <c r="AA525" i="3"/>
  <c r="AB525" i="3" s="1"/>
  <c r="AA535" i="3"/>
  <c r="AB535" i="3" s="1"/>
  <c r="AA543" i="3"/>
  <c r="AB543" i="3" s="1"/>
  <c r="AL517" i="3"/>
  <c r="AG518" i="3"/>
  <c r="AI518" i="3" s="1"/>
  <c r="AH521" i="3"/>
  <c r="AJ521" i="3" s="1"/>
  <c r="AA522" i="3"/>
  <c r="AB522" i="3" s="1"/>
  <c r="AK522" i="3"/>
  <c r="AL525" i="3"/>
  <c r="AG526" i="3"/>
  <c r="AI526" i="3" s="1"/>
  <c r="AH531" i="3"/>
  <c r="AJ531" i="3" s="1"/>
  <c r="AA532" i="3"/>
  <c r="AB532" i="3" s="1"/>
  <c r="AK532" i="3"/>
  <c r="AL535" i="3"/>
  <c r="AG536" i="3"/>
  <c r="AH539" i="3"/>
  <c r="AJ539" i="3" s="1"/>
  <c r="AA540" i="3"/>
  <c r="AB540" i="3" s="1"/>
  <c r="AK540" i="3"/>
  <c r="AL543" i="3"/>
  <c r="AG544" i="3"/>
  <c r="AG515" i="3"/>
  <c r="AI515" i="3" s="1"/>
  <c r="AH526" i="3"/>
  <c r="AJ526" i="3" s="1"/>
  <c r="AG533" i="3"/>
  <c r="AH536" i="3"/>
  <c r="AJ536" i="3" s="1"/>
  <c r="AG541" i="3"/>
  <c r="AH544" i="3"/>
  <c r="AJ544" i="3" s="1"/>
  <c r="AH518" i="3"/>
  <c r="AJ518" i="3" s="1"/>
  <c r="AA516" i="3"/>
  <c r="AB516" i="3" s="1"/>
  <c r="AK524" i="3"/>
  <c r="AA534" i="3"/>
  <c r="AB534" i="3" s="1"/>
  <c r="AA542" i="3"/>
  <c r="AB542" i="3" s="1"/>
  <c r="AK542" i="3"/>
  <c r="AK517" i="3"/>
  <c r="AA539" i="3"/>
  <c r="AB539" i="3" s="1"/>
  <c r="AG523" i="3"/>
  <c r="AI523" i="3" s="1"/>
  <c r="BT94" i="17"/>
  <c r="BS94" i="17"/>
  <c r="BR94" i="17"/>
  <c r="BM94" i="17"/>
  <c r="BL94" i="17"/>
  <c r="BK94" i="17"/>
  <c r="BT93" i="17"/>
  <c r="BS93" i="17"/>
  <c r="BR93" i="17"/>
  <c r="BM93" i="17"/>
  <c r="BL93" i="17"/>
  <c r="BK93" i="17"/>
  <c r="BT108" i="17"/>
  <c r="BS108" i="17"/>
  <c r="BR108" i="17"/>
  <c r="BM108" i="17"/>
  <c r="BL108" i="17"/>
  <c r="BK108" i="17"/>
  <c r="BT107" i="17"/>
  <c r="BS107" i="17"/>
  <c r="BR107" i="17"/>
  <c r="BM107" i="17"/>
  <c r="BL107" i="17"/>
  <c r="BK107" i="17"/>
  <c r="BT106" i="17"/>
  <c r="BS106" i="17"/>
  <c r="BR106" i="17"/>
  <c r="BM106" i="17"/>
  <c r="BL106" i="17"/>
  <c r="BK106" i="17"/>
  <c r="BT105" i="17"/>
  <c r="BS105" i="17"/>
  <c r="BR105" i="17"/>
  <c r="BM105" i="17"/>
  <c r="BL105" i="17"/>
  <c r="BK105" i="17"/>
  <c r="BT104" i="17"/>
  <c r="BS104" i="17"/>
  <c r="BR104" i="17"/>
  <c r="BM104" i="17"/>
  <c r="BL104" i="17"/>
  <c r="BK104" i="17"/>
  <c r="BT103" i="17"/>
  <c r="BS103" i="17"/>
  <c r="BR103" i="17"/>
  <c r="BM103" i="17"/>
  <c r="BL103" i="17"/>
  <c r="BK103" i="17"/>
  <c r="BT102" i="17"/>
  <c r="BS102" i="17"/>
  <c r="BR102" i="17"/>
  <c r="BM102" i="17"/>
  <c r="BL102" i="17"/>
  <c r="BK102" i="17"/>
  <c r="BT101" i="17"/>
  <c r="BS101" i="17"/>
  <c r="BR101" i="17"/>
  <c r="BM101" i="17"/>
  <c r="BL101" i="17"/>
  <c r="BK101" i="17"/>
  <c r="BT100" i="17"/>
  <c r="BS100" i="17"/>
  <c r="BR100" i="17"/>
  <c r="BM100" i="17"/>
  <c r="BL100" i="17"/>
  <c r="BK100" i="17"/>
  <c r="BT99" i="17"/>
  <c r="BS99" i="17"/>
  <c r="BR99" i="17"/>
  <c r="BM99" i="17"/>
  <c r="BL99" i="17"/>
  <c r="BK99" i="17"/>
  <c r="BT98" i="17"/>
  <c r="BS98" i="17"/>
  <c r="BR98" i="17"/>
  <c r="BM98" i="17"/>
  <c r="BL98" i="17"/>
  <c r="BK98" i="17"/>
  <c r="BT97" i="17"/>
  <c r="BS97" i="17"/>
  <c r="BR97" i="17"/>
  <c r="BM97" i="17"/>
  <c r="BL97" i="17"/>
  <c r="BK97" i="17"/>
  <c r="BT96" i="17"/>
  <c r="BS96" i="17"/>
  <c r="BR96" i="17"/>
  <c r="BM96" i="17"/>
  <c r="BL96" i="17"/>
  <c r="BK96" i="17"/>
  <c r="BT95" i="17"/>
  <c r="BS95" i="17"/>
  <c r="BR95" i="17"/>
  <c r="BM95" i="17"/>
  <c r="BL95" i="17"/>
  <c r="BK95" i="17"/>
  <c r="BC94" i="17"/>
  <c r="BG94" i="17" s="1"/>
  <c r="AX94" i="17"/>
  <c r="AV94" i="17"/>
  <c r="BC93" i="17"/>
  <c r="BG93" i="17" s="1"/>
  <c r="AX93" i="17"/>
  <c r="AV93" i="17"/>
  <c r="BC108" i="17"/>
  <c r="BG108" i="17" s="1"/>
  <c r="AX108" i="17"/>
  <c r="AV108" i="17"/>
  <c r="BC107" i="17"/>
  <c r="BG107" i="17" s="1"/>
  <c r="AX107" i="17"/>
  <c r="AV107" i="17"/>
  <c r="BC106" i="17"/>
  <c r="BG106" i="17" s="1"/>
  <c r="AX106" i="17"/>
  <c r="AV106" i="17"/>
  <c r="BC105" i="17"/>
  <c r="BG105" i="17" s="1"/>
  <c r="AX105" i="17"/>
  <c r="AV105" i="17"/>
  <c r="BC104" i="17"/>
  <c r="BG104" i="17" s="1"/>
  <c r="AX104" i="17"/>
  <c r="AV104" i="17"/>
  <c r="BC103" i="17"/>
  <c r="BG103" i="17" s="1"/>
  <c r="AX103" i="17"/>
  <c r="AV103" i="17"/>
  <c r="BC102" i="17"/>
  <c r="BG102" i="17" s="1"/>
  <c r="AX102" i="17"/>
  <c r="AV102" i="17"/>
  <c r="BC101" i="17"/>
  <c r="BG101" i="17" s="1"/>
  <c r="AX101" i="17"/>
  <c r="AV101" i="17"/>
  <c r="BC100" i="17"/>
  <c r="BG100" i="17" s="1"/>
  <c r="AX100" i="17"/>
  <c r="AV100" i="17"/>
  <c r="BC99" i="17"/>
  <c r="BG99" i="17" s="1"/>
  <c r="AX99" i="17"/>
  <c r="AV99" i="17"/>
  <c r="BC98" i="17"/>
  <c r="BG98" i="17" s="1"/>
  <c r="AX98" i="17"/>
  <c r="AV98" i="17"/>
  <c r="BC97" i="17"/>
  <c r="BG97" i="17" s="1"/>
  <c r="AX97" i="17"/>
  <c r="AV97" i="17"/>
  <c r="BC96" i="17"/>
  <c r="BG96" i="17" s="1"/>
  <c r="AX96" i="17"/>
  <c r="AV96" i="17"/>
  <c r="BC95" i="17"/>
  <c r="BG95" i="17" s="1"/>
  <c r="AX95" i="17"/>
  <c r="AV95" i="17"/>
  <c r="AP108" i="17"/>
  <c r="AN108" i="17"/>
  <c r="BN108" i="17" s="1"/>
  <c r="AM108" i="17"/>
  <c r="AP107" i="17"/>
  <c r="AN107" i="17"/>
  <c r="BN107" i="17" s="1"/>
  <c r="AM107" i="17"/>
  <c r="AP106" i="17"/>
  <c r="AN106" i="17"/>
  <c r="BN106" i="17" s="1"/>
  <c r="AM106" i="17"/>
  <c r="AP105" i="17"/>
  <c r="AN105" i="17"/>
  <c r="BN105" i="17" s="1"/>
  <c r="AM105" i="17"/>
  <c r="AP104" i="17"/>
  <c r="AN104" i="17"/>
  <c r="BN104" i="17" s="1"/>
  <c r="AM104" i="17"/>
  <c r="AP103" i="17"/>
  <c r="AN103" i="17"/>
  <c r="BN103" i="17" s="1"/>
  <c r="AM103" i="17"/>
  <c r="AP102" i="17"/>
  <c r="AN102" i="17"/>
  <c r="BN102" i="17" s="1"/>
  <c r="AM102" i="17"/>
  <c r="AP101" i="17"/>
  <c r="AN101" i="17"/>
  <c r="BN101" i="17" s="1"/>
  <c r="AM101" i="17"/>
  <c r="AP100" i="17"/>
  <c r="AN100" i="17"/>
  <c r="BN100" i="17" s="1"/>
  <c r="AM100" i="17"/>
  <c r="AP99" i="17"/>
  <c r="AN99" i="17"/>
  <c r="BN99" i="17" s="1"/>
  <c r="AM99" i="17"/>
  <c r="AP98" i="17"/>
  <c r="AN98" i="17"/>
  <c r="BN98" i="17" s="1"/>
  <c r="AM98" i="17"/>
  <c r="AP97" i="17"/>
  <c r="AN97" i="17"/>
  <c r="BN97" i="17" s="1"/>
  <c r="AM97" i="17"/>
  <c r="AP96" i="17"/>
  <c r="AN96" i="17"/>
  <c r="BN96" i="17" s="1"/>
  <c r="AM96" i="17"/>
  <c r="AP95" i="17"/>
  <c r="AN95" i="17"/>
  <c r="BN95" i="17" s="1"/>
  <c r="AM95" i="17"/>
  <c r="AP94" i="17"/>
  <c r="AN94" i="17"/>
  <c r="BN94" i="17" s="1"/>
  <c r="AM94" i="17"/>
  <c r="AP93" i="17"/>
  <c r="AN93" i="17"/>
  <c r="BN93" i="17" s="1"/>
  <c r="AM93" i="17"/>
  <c r="AF108" i="17"/>
  <c r="AD108" i="17"/>
  <c r="Z108" i="17"/>
  <c r="Q108" i="17"/>
  <c r="R108" i="17" s="1"/>
  <c r="AF107" i="17"/>
  <c r="AD107" i="17"/>
  <c r="Z107" i="17"/>
  <c r="AL107" i="17" s="1"/>
  <c r="Q107" i="17"/>
  <c r="R107" i="17" s="1"/>
  <c r="AF106" i="17"/>
  <c r="AD106" i="17"/>
  <c r="Z106" i="17"/>
  <c r="Q106" i="17"/>
  <c r="R106" i="17" s="1"/>
  <c r="AF105" i="17"/>
  <c r="AD105" i="17"/>
  <c r="Z105" i="17"/>
  <c r="Q105" i="17"/>
  <c r="R105" i="17" s="1"/>
  <c r="AF104" i="17"/>
  <c r="AD104" i="17"/>
  <c r="Z104" i="17"/>
  <c r="Q104" i="17"/>
  <c r="R104" i="17" s="1"/>
  <c r="AF103" i="17"/>
  <c r="AD103" i="17"/>
  <c r="Z103" i="17"/>
  <c r="Q103" i="17"/>
  <c r="R103" i="17" s="1"/>
  <c r="AF102" i="17"/>
  <c r="AD102" i="17"/>
  <c r="Z102" i="17"/>
  <c r="Q102" i="17"/>
  <c r="R102" i="17" s="1"/>
  <c r="AF101" i="17"/>
  <c r="AD101" i="17"/>
  <c r="Z101" i="17"/>
  <c r="AK101" i="17" s="1"/>
  <c r="Q101" i="17"/>
  <c r="R101" i="17" s="1"/>
  <c r="AF100" i="17"/>
  <c r="AD100" i="17"/>
  <c r="Z100" i="17"/>
  <c r="Q100" i="17"/>
  <c r="R100" i="17" s="1"/>
  <c r="AF99" i="17"/>
  <c r="AD99" i="17"/>
  <c r="Z99" i="17"/>
  <c r="Q99" i="17"/>
  <c r="R99" i="17" s="1"/>
  <c r="AF98" i="17"/>
  <c r="AD98" i="17"/>
  <c r="Z98" i="17"/>
  <c r="Q98" i="17"/>
  <c r="R98" i="17" s="1"/>
  <c r="AF97" i="17"/>
  <c r="AD97" i="17"/>
  <c r="Z97" i="17"/>
  <c r="Q97" i="17"/>
  <c r="R97" i="17" s="1"/>
  <c r="AF96" i="17"/>
  <c r="AD96" i="17"/>
  <c r="Z96" i="17"/>
  <c r="Q96" i="17"/>
  <c r="R96" i="17" s="1"/>
  <c r="AF95" i="17"/>
  <c r="AD95" i="17"/>
  <c r="Z95" i="17"/>
  <c r="Q95" i="17"/>
  <c r="R95" i="17" s="1"/>
  <c r="AF94" i="17"/>
  <c r="AD94" i="17"/>
  <c r="Z94" i="17"/>
  <c r="Q94" i="17"/>
  <c r="R94" i="17" s="1"/>
  <c r="AF93" i="17"/>
  <c r="AD93" i="17"/>
  <c r="Z93" i="17"/>
  <c r="Q93" i="17"/>
  <c r="R93" i="17" s="1"/>
  <c r="AS473" i="3"/>
  <c r="AS503" i="3"/>
  <c r="AN508" i="3"/>
  <c r="AM508" i="3"/>
  <c r="AN507" i="3"/>
  <c r="AM507" i="3"/>
  <c r="AN506" i="3"/>
  <c r="AM506" i="3"/>
  <c r="AN505" i="3"/>
  <c r="AM505" i="3"/>
  <c r="AN504" i="3"/>
  <c r="AM504" i="3"/>
  <c r="AN503" i="3"/>
  <c r="AM503" i="3"/>
  <c r="AK512" i="3"/>
  <c r="AF512" i="3"/>
  <c r="AL512" i="3" s="1"/>
  <c r="AD512" i="3"/>
  <c r="Z512" i="3"/>
  <c r="Q512" i="3"/>
  <c r="R512" i="3" s="1"/>
  <c r="AA512" i="3" s="1"/>
  <c r="AB512" i="3" s="1"/>
  <c r="AK511" i="3"/>
  <c r="AF511" i="3"/>
  <c r="AL511" i="3" s="1"/>
  <c r="AD511" i="3"/>
  <c r="AG511" i="3" s="1"/>
  <c r="AI511" i="3" s="1"/>
  <c r="Z511" i="3"/>
  <c r="Q511" i="3"/>
  <c r="R511" i="3" s="1"/>
  <c r="AF510" i="3"/>
  <c r="AL510" i="3" s="1"/>
  <c r="AD510" i="3"/>
  <c r="AK510" i="3" s="1"/>
  <c r="Z510" i="3"/>
  <c r="Q510" i="3"/>
  <c r="R510" i="3" s="1"/>
  <c r="AH510" i="3" s="1"/>
  <c r="AJ510" i="3" s="1"/>
  <c r="AF509" i="3"/>
  <c r="AD509" i="3"/>
  <c r="AK509" i="3" s="1"/>
  <c r="Z509" i="3"/>
  <c r="Q509" i="3"/>
  <c r="R509" i="3" s="1"/>
  <c r="AH509" i="3" s="1"/>
  <c r="AJ509" i="3" s="1"/>
  <c r="AL508" i="3"/>
  <c r="AF508" i="3"/>
  <c r="AH508" i="3" s="1"/>
  <c r="AD508" i="3"/>
  <c r="Z508" i="3"/>
  <c r="AK508" i="3" s="1"/>
  <c r="R508" i="3"/>
  <c r="AG508" i="3" s="1"/>
  <c r="Q508" i="3"/>
  <c r="AK507" i="3"/>
  <c r="AF507" i="3"/>
  <c r="AL507" i="3" s="1"/>
  <c r="AD507" i="3"/>
  <c r="AG507" i="3" s="1"/>
  <c r="Z507" i="3"/>
  <c r="Q507" i="3"/>
  <c r="R507" i="3" s="1"/>
  <c r="AF506" i="3"/>
  <c r="AL506" i="3" s="1"/>
  <c r="AD506" i="3"/>
  <c r="AK506" i="3" s="1"/>
  <c r="Z506" i="3"/>
  <c r="AA506" i="3" s="1"/>
  <c r="AB506" i="3" s="1"/>
  <c r="Q506" i="3"/>
  <c r="R506" i="3" s="1"/>
  <c r="AF505" i="3"/>
  <c r="AL505" i="3" s="1"/>
  <c r="AD505" i="3"/>
  <c r="AK505" i="3" s="1"/>
  <c r="Z505" i="3"/>
  <c r="R505" i="3"/>
  <c r="AG505" i="3" s="1"/>
  <c r="Q505" i="3"/>
  <c r="AF504" i="3"/>
  <c r="AL504" i="3" s="1"/>
  <c r="AD504" i="3"/>
  <c r="AK504" i="3" s="1"/>
  <c r="Z504" i="3"/>
  <c r="Q504" i="3"/>
  <c r="R504" i="3" s="1"/>
  <c r="AF503" i="3"/>
  <c r="AL503" i="3" s="1"/>
  <c r="AD503" i="3"/>
  <c r="AK503" i="3" s="1"/>
  <c r="Z503" i="3"/>
  <c r="R503" i="3"/>
  <c r="AG503" i="3" s="1"/>
  <c r="Q503" i="3"/>
  <c r="AF502" i="3"/>
  <c r="AL502" i="3" s="1"/>
  <c r="AD502" i="3"/>
  <c r="AK502" i="3" s="1"/>
  <c r="AB502" i="3"/>
  <c r="AA502" i="3"/>
  <c r="Z502" i="3"/>
  <c r="R502" i="3"/>
  <c r="Q502" i="3"/>
  <c r="AK501" i="3"/>
  <c r="AF501" i="3"/>
  <c r="AL501" i="3" s="1"/>
  <c r="AD501" i="3"/>
  <c r="AG501" i="3" s="1"/>
  <c r="AI501" i="3" s="1"/>
  <c r="AA501" i="3"/>
  <c r="AB501" i="3" s="1"/>
  <c r="Z501" i="3"/>
  <c r="R501" i="3"/>
  <c r="AH501" i="3" s="1"/>
  <c r="AJ501" i="3" s="1"/>
  <c r="Q501" i="3"/>
  <c r="AF500" i="3"/>
  <c r="AL500" i="3" s="1"/>
  <c r="AD500" i="3"/>
  <c r="AK500" i="3" s="1"/>
  <c r="Z500" i="3"/>
  <c r="Q500" i="3"/>
  <c r="R500" i="3" s="1"/>
  <c r="AL499" i="3"/>
  <c r="AF499" i="3"/>
  <c r="AD499" i="3"/>
  <c r="AK499" i="3" s="1"/>
  <c r="Z499" i="3"/>
  <c r="Q499" i="3"/>
  <c r="R499" i="3" s="1"/>
  <c r="AF496" i="3"/>
  <c r="AD496" i="3"/>
  <c r="AK496" i="3" s="1"/>
  <c r="Z496" i="3"/>
  <c r="AL496" i="3" s="1"/>
  <c r="Q496" i="3"/>
  <c r="R496" i="3" s="1"/>
  <c r="AG495" i="3"/>
  <c r="AI495" i="3" s="1"/>
  <c r="AF495" i="3"/>
  <c r="AL495" i="3" s="1"/>
  <c r="AD495" i="3"/>
  <c r="AK495" i="3" s="1"/>
  <c r="Z495" i="3"/>
  <c r="AA495" i="3" s="1"/>
  <c r="AB495" i="3" s="1"/>
  <c r="R495" i="3"/>
  <c r="Q495" i="3"/>
  <c r="AL494" i="3"/>
  <c r="AF494" i="3"/>
  <c r="AH494" i="3" s="1"/>
  <c r="AJ494" i="3" s="1"/>
  <c r="AD494" i="3"/>
  <c r="Z494" i="3"/>
  <c r="AK494" i="3" s="1"/>
  <c r="R494" i="3"/>
  <c r="AG494" i="3" s="1"/>
  <c r="AI494" i="3" s="1"/>
  <c r="Q494" i="3"/>
  <c r="AK493" i="3"/>
  <c r="AF493" i="3"/>
  <c r="AL493" i="3" s="1"/>
  <c r="AD493" i="3"/>
  <c r="Z493" i="3"/>
  <c r="R493" i="3"/>
  <c r="AG493" i="3" s="1"/>
  <c r="AI493" i="3" s="1"/>
  <c r="Q493" i="3"/>
  <c r="AF492" i="3"/>
  <c r="AL492" i="3" s="1"/>
  <c r="AD492" i="3"/>
  <c r="AK492" i="3" s="1"/>
  <c r="Z492" i="3"/>
  <c r="Q492" i="3"/>
  <c r="R492" i="3" s="1"/>
  <c r="AA492" i="3" s="1"/>
  <c r="AB492" i="3" s="1"/>
  <c r="AK491" i="3"/>
  <c r="AF491" i="3"/>
  <c r="AL491" i="3" s="1"/>
  <c r="AD491" i="3"/>
  <c r="AG491" i="3" s="1"/>
  <c r="AI491" i="3" s="1"/>
  <c r="AA491" i="3"/>
  <c r="AB491" i="3" s="1"/>
  <c r="Z491" i="3"/>
  <c r="R491" i="3"/>
  <c r="AH491" i="3" s="1"/>
  <c r="AJ491" i="3" s="1"/>
  <c r="Q491" i="3"/>
  <c r="AF490" i="3"/>
  <c r="AL490" i="3" s="1"/>
  <c r="AD490" i="3"/>
  <c r="AK490" i="3" s="1"/>
  <c r="Z490" i="3"/>
  <c r="AA490" i="3" s="1"/>
  <c r="AB490" i="3" s="1"/>
  <c r="Q490" i="3"/>
  <c r="R490" i="3" s="1"/>
  <c r="AL489" i="3"/>
  <c r="AF489" i="3"/>
  <c r="AD489" i="3"/>
  <c r="AK489" i="3" s="1"/>
  <c r="Z489" i="3"/>
  <c r="Q489" i="3"/>
  <c r="R489" i="3" s="1"/>
  <c r="AF488" i="3"/>
  <c r="AD488" i="3"/>
  <c r="AK488" i="3" s="1"/>
  <c r="Z488" i="3"/>
  <c r="AL488" i="3" s="1"/>
  <c r="Q488" i="3"/>
  <c r="R488" i="3" s="1"/>
  <c r="AG487" i="3"/>
  <c r="AI487" i="3" s="1"/>
  <c r="AF487" i="3"/>
  <c r="AL487" i="3" s="1"/>
  <c r="AD487" i="3"/>
  <c r="AK487" i="3" s="1"/>
  <c r="Z487" i="3"/>
  <c r="AA487" i="3" s="1"/>
  <c r="AB487" i="3" s="1"/>
  <c r="R487" i="3"/>
  <c r="Q487" i="3"/>
  <c r="AL486" i="3"/>
  <c r="AF486" i="3"/>
  <c r="AH486" i="3" s="1"/>
  <c r="AJ486" i="3" s="1"/>
  <c r="AD486" i="3"/>
  <c r="AB486" i="3"/>
  <c r="AA486" i="3"/>
  <c r="Z486" i="3"/>
  <c r="AK486" i="3" s="1"/>
  <c r="R486" i="3"/>
  <c r="AG486" i="3" s="1"/>
  <c r="AI486" i="3" s="1"/>
  <c r="Q486" i="3"/>
  <c r="AK485" i="3"/>
  <c r="AF485" i="3"/>
  <c r="AL485" i="3" s="1"/>
  <c r="AD485" i="3"/>
  <c r="Z485" i="3"/>
  <c r="R485" i="3"/>
  <c r="AG485" i="3" s="1"/>
  <c r="AI485" i="3" s="1"/>
  <c r="Q485" i="3"/>
  <c r="AF484" i="3"/>
  <c r="AL484" i="3" s="1"/>
  <c r="AD484" i="3"/>
  <c r="AK484" i="3" s="1"/>
  <c r="Z484" i="3"/>
  <c r="Q484" i="3"/>
  <c r="R484" i="3" s="1"/>
  <c r="AA484" i="3" s="1"/>
  <c r="AB484" i="3" s="1"/>
  <c r="AK483" i="3"/>
  <c r="AF483" i="3"/>
  <c r="AL483" i="3" s="1"/>
  <c r="AD483" i="3"/>
  <c r="AG483" i="3" s="1"/>
  <c r="AI483" i="3" s="1"/>
  <c r="AA483" i="3"/>
  <c r="AB483" i="3" s="1"/>
  <c r="Z483" i="3"/>
  <c r="R483" i="3"/>
  <c r="AH483" i="3" s="1"/>
  <c r="AJ483" i="3" s="1"/>
  <c r="Q483" i="3"/>
  <c r="BE149" i="17" l="1"/>
  <c r="BF149" i="17" s="1"/>
  <c r="BP149" i="17"/>
  <c r="BQ149" i="17" s="1"/>
  <c r="BV149" i="17" s="1"/>
  <c r="AA99" i="17"/>
  <c r="AB99" i="17" s="1"/>
  <c r="BD149" i="17"/>
  <c r="AL104" i="17"/>
  <c r="BU151" i="17"/>
  <c r="BI151" i="17"/>
  <c r="BW151" i="17" s="1"/>
  <c r="AL94" i="17"/>
  <c r="AL100" i="17"/>
  <c r="BH143" i="17"/>
  <c r="BU143" i="17" s="1"/>
  <c r="BU167" i="17"/>
  <c r="BI167" i="17"/>
  <c r="BW167" i="17" s="1"/>
  <c r="AL99" i="17"/>
  <c r="BU169" i="17"/>
  <c r="BI169" i="17"/>
  <c r="BW169" i="17" s="1"/>
  <c r="AH95" i="17"/>
  <c r="AJ95" i="17" s="1"/>
  <c r="AA97" i="17"/>
  <c r="AB97" i="17" s="1"/>
  <c r="AK100" i="17"/>
  <c r="AO122" i="17"/>
  <c r="AW122" i="17" s="1"/>
  <c r="AK93" i="17"/>
  <c r="AK97" i="17"/>
  <c r="BB139" i="17"/>
  <c r="AL93" i="17"/>
  <c r="AL95" i="17"/>
  <c r="AA105" i="17"/>
  <c r="AB105" i="17" s="1"/>
  <c r="AG101" i="17"/>
  <c r="AI101" i="17" s="1"/>
  <c r="AK98" i="17"/>
  <c r="AL96" i="17"/>
  <c r="AL98" i="17"/>
  <c r="AG102" i="17"/>
  <c r="AJ109" i="17"/>
  <c r="AQ109" i="17"/>
  <c r="AJ115" i="17"/>
  <c r="AQ115" i="17"/>
  <c r="AI121" i="17"/>
  <c r="AO121" i="17"/>
  <c r="AI117" i="17"/>
  <c r="AO117" i="17"/>
  <c r="BO112" i="17"/>
  <c r="AW112" i="17"/>
  <c r="AJ113" i="17"/>
  <c r="AQ113" i="17"/>
  <c r="AI120" i="17"/>
  <c r="AO120" i="17"/>
  <c r="AG93" i="17"/>
  <c r="AK95" i="17"/>
  <c r="AK106" i="17"/>
  <c r="AK108" i="17"/>
  <c r="AQ95" i="17"/>
  <c r="AI119" i="17"/>
  <c r="AO119" i="17"/>
  <c r="AJ120" i="17"/>
  <c r="AQ120" i="17"/>
  <c r="AJ111" i="17"/>
  <c r="AQ111" i="17"/>
  <c r="AI118" i="17"/>
  <c r="AO118" i="17"/>
  <c r="AY123" i="17"/>
  <c r="BE123" i="17"/>
  <c r="BD123" i="17"/>
  <c r="BP123" i="17"/>
  <c r="AJ116" i="17"/>
  <c r="AQ116" i="17"/>
  <c r="AI116" i="17"/>
  <c r="AO116" i="17"/>
  <c r="AA95" i="17"/>
  <c r="AB95" i="17" s="1"/>
  <c r="AA106" i="17"/>
  <c r="AB106" i="17" s="1"/>
  <c r="AL101" i="17"/>
  <c r="BP150" i="17"/>
  <c r="BQ150" i="17" s="1"/>
  <c r="BV150" i="17" s="1"/>
  <c r="AY150" i="17"/>
  <c r="AJ110" i="17"/>
  <c r="AQ110" i="17"/>
  <c r="AI110" i="17"/>
  <c r="AO110" i="17"/>
  <c r="BA109" i="17" s="1"/>
  <c r="AH102" i="17"/>
  <c r="AL106" i="17"/>
  <c r="AK103" i="17"/>
  <c r="AY125" i="17"/>
  <c r="BE125" i="17"/>
  <c r="BP125" i="17"/>
  <c r="BD125" i="17"/>
  <c r="BO124" i="17"/>
  <c r="AW124" i="17"/>
  <c r="AI115" i="17"/>
  <c r="AO115" i="17"/>
  <c r="AG99" i="17"/>
  <c r="AH103" i="17"/>
  <c r="AG105" i="17"/>
  <c r="AJ114" i="17"/>
  <c r="AQ114" i="17"/>
  <c r="AJ112" i="17"/>
  <c r="AQ112" i="17"/>
  <c r="BH149" i="17"/>
  <c r="BO133" i="17"/>
  <c r="AY124" i="17"/>
  <c r="BP124" i="17"/>
  <c r="AJ122" i="17"/>
  <c r="AQ122" i="17"/>
  <c r="AL108" i="17"/>
  <c r="AG94" i="17"/>
  <c r="AK96" i="17"/>
  <c r="AL103" i="17"/>
  <c r="AH105" i="17"/>
  <c r="AI111" i="17"/>
  <c r="AO111" i="17"/>
  <c r="AJ119" i="17"/>
  <c r="AQ119" i="17"/>
  <c r="AJ121" i="17"/>
  <c r="AQ121" i="17"/>
  <c r="AW109" i="17"/>
  <c r="BO109" i="17"/>
  <c r="AW125" i="17"/>
  <c r="AZ125" i="17"/>
  <c r="BO125" i="17"/>
  <c r="BA125" i="17"/>
  <c r="BO123" i="17"/>
  <c r="BQ123" i="17" s="1"/>
  <c r="BV123" i="17" s="1"/>
  <c r="BA123" i="17"/>
  <c r="AZ123" i="17"/>
  <c r="BH123" i="17" s="1"/>
  <c r="AW123" i="17"/>
  <c r="AA93" i="17"/>
  <c r="AB93" i="17" s="1"/>
  <c r="AH94" i="17"/>
  <c r="AK99" i="17"/>
  <c r="AL102" i="17"/>
  <c r="AK105" i="17"/>
  <c r="AJ117" i="17"/>
  <c r="AQ117" i="17"/>
  <c r="AI114" i="17"/>
  <c r="AO114" i="17"/>
  <c r="AI113" i="17"/>
  <c r="AO113" i="17"/>
  <c r="BB143" i="17"/>
  <c r="AJ118" i="17"/>
  <c r="AQ118" i="17"/>
  <c r="BO126" i="17"/>
  <c r="BQ126" i="17" s="1"/>
  <c r="BV126" i="17" s="1"/>
  <c r="AW126" i="17"/>
  <c r="BF141" i="17"/>
  <c r="BQ145" i="17"/>
  <c r="BV145" i="17" s="1"/>
  <c r="BF137" i="17"/>
  <c r="BH137" i="17"/>
  <c r="BU137" i="17" s="1"/>
  <c r="BQ141" i="17"/>
  <c r="BV141" i="17" s="1"/>
  <c r="BH139" i="17"/>
  <c r="BI139" i="17" s="1"/>
  <c r="BW139" i="17" s="1"/>
  <c r="BA129" i="17"/>
  <c r="BB129" i="17" s="1"/>
  <c r="BB141" i="17"/>
  <c r="BD127" i="17"/>
  <c r="BP127" i="17"/>
  <c r="BE127" i="17"/>
  <c r="AY127" i="17"/>
  <c r="BP130" i="17"/>
  <c r="AY130" i="17"/>
  <c r="BO134" i="17"/>
  <c r="BQ134" i="17" s="1"/>
  <c r="BV134" i="17" s="1"/>
  <c r="AW134" i="17"/>
  <c r="AZ133" i="17"/>
  <c r="BA133" i="17"/>
  <c r="AW131" i="17"/>
  <c r="AZ131" i="17"/>
  <c r="BO131" i="17"/>
  <c r="BA131" i="17"/>
  <c r="BE129" i="17"/>
  <c r="BP129" i="17"/>
  <c r="BQ129" i="17" s="1"/>
  <c r="BV129" i="17" s="1"/>
  <c r="BD129" i="17"/>
  <c r="BH129" i="17" s="1"/>
  <c r="AY129" i="17"/>
  <c r="AY131" i="17"/>
  <c r="BE131" i="17"/>
  <c r="BD131" i="17"/>
  <c r="BP131" i="17"/>
  <c r="BO132" i="17"/>
  <c r="AW132" i="17"/>
  <c r="BB145" i="17"/>
  <c r="BQ137" i="17"/>
  <c r="BV137" i="17" s="1"/>
  <c r="BO130" i="17"/>
  <c r="AW130" i="17"/>
  <c r="AW127" i="17"/>
  <c r="BO127" i="17"/>
  <c r="BA127" i="17"/>
  <c r="AZ127" i="17"/>
  <c r="BO136" i="17"/>
  <c r="AW136" i="17"/>
  <c r="BB137" i="17"/>
  <c r="AZ135" i="17"/>
  <c r="BO135" i="17"/>
  <c r="BA135" i="17"/>
  <c r="AW135" i="17"/>
  <c r="BP135" i="17"/>
  <c r="AY135" i="17"/>
  <c r="BE135" i="17"/>
  <c r="BD135" i="17"/>
  <c r="BP128" i="17"/>
  <c r="AY128" i="17"/>
  <c r="BF145" i="17"/>
  <c r="AW128" i="17"/>
  <c r="BO128" i="17"/>
  <c r="AY132" i="17"/>
  <c r="BP132" i="17"/>
  <c r="BH145" i="17"/>
  <c r="BE133" i="17"/>
  <c r="BP133" i="17"/>
  <c r="BD133" i="17"/>
  <c r="AY133" i="17"/>
  <c r="AY136" i="17"/>
  <c r="BP136" i="17"/>
  <c r="BH141" i="17"/>
  <c r="BU149" i="17"/>
  <c r="BI149" i="17"/>
  <c r="BW149" i="17" s="1"/>
  <c r="BB149" i="17"/>
  <c r="BI147" i="17"/>
  <c r="BW147" i="17" s="1"/>
  <c r="AI533" i="3"/>
  <c r="AM533" i="3"/>
  <c r="AI536" i="3"/>
  <c r="AM536" i="3"/>
  <c r="AI543" i="3"/>
  <c r="AM543" i="3"/>
  <c r="AI538" i="3"/>
  <c r="AM538" i="3"/>
  <c r="AI537" i="3"/>
  <c r="AM537" i="3"/>
  <c r="AI535" i="3"/>
  <c r="AM535" i="3"/>
  <c r="AI544" i="3"/>
  <c r="AM544" i="3"/>
  <c r="AI542" i="3"/>
  <c r="AM542" i="3"/>
  <c r="AI541" i="3"/>
  <c r="AM541" i="3"/>
  <c r="AI534" i="3"/>
  <c r="AM534" i="3"/>
  <c r="AG107" i="17"/>
  <c r="AH107" i="17"/>
  <c r="AA108" i="17"/>
  <c r="AB108" i="17" s="1"/>
  <c r="AA107" i="17"/>
  <c r="AB107" i="17" s="1"/>
  <c r="AK107" i="17"/>
  <c r="AG108" i="17"/>
  <c r="AH108" i="17"/>
  <c r="AH97" i="17"/>
  <c r="AH100" i="17"/>
  <c r="AH96" i="17"/>
  <c r="AG96" i="17"/>
  <c r="AA98" i="17"/>
  <c r="AB98" i="17" s="1"/>
  <c r="AG104" i="17"/>
  <c r="AH104" i="17"/>
  <c r="AG100" i="17"/>
  <c r="AA100" i="17"/>
  <c r="AB100" i="17" s="1"/>
  <c r="AG97" i="17"/>
  <c r="AA103" i="17"/>
  <c r="AB103" i="17" s="1"/>
  <c r="AH99" i="17"/>
  <c r="AH93" i="17"/>
  <c r="AA94" i="17"/>
  <c r="AB94" i="17" s="1"/>
  <c r="AK94" i="17"/>
  <c r="AL97" i="17"/>
  <c r="AG98" i="17"/>
  <c r="AH101" i="17"/>
  <c r="AA102" i="17"/>
  <c r="AB102" i="17" s="1"/>
  <c r="AK102" i="17"/>
  <c r="AL105" i="17"/>
  <c r="AG106" i="17"/>
  <c r="AG95" i="17"/>
  <c r="AH98" i="17"/>
  <c r="AG103" i="17"/>
  <c r="AH106" i="17"/>
  <c r="AA96" i="17"/>
  <c r="AB96" i="17" s="1"/>
  <c r="AA104" i="17"/>
  <c r="AB104" i="17" s="1"/>
  <c r="AK104" i="17"/>
  <c r="AA101" i="17"/>
  <c r="AB101" i="17" s="1"/>
  <c r="AA499" i="3"/>
  <c r="AB499" i="3" s="1"/>
  <c r="AH499" i="3"/>
  <c r="AJ499" i="3" s="1"/>
  <c r="AI503" i="3"/>
  <c r="AI505" i="3"/>
  <c r="AH507" i="3"/>
  <c r="AA507" i="3"/>
  <c r="AB507" i="3" s="1"/>
  <c r="AA510" i="3"/>
  <c r="AB510" i="3" s="1"/>
  <c r="AH488" i="3"/>
  <c r="AJ488" i="3" s="1"/>
  <c r="AG488" i="3"/>
  <c r="AI488" i="3" s="1"/>
  <c r="AJ508" i="3"/>
  <c r="AI508" i="3"/>
  <c r="AH490" i="3"/>
  <c r="AJ490" i="3" s="1"/>
  <c r="AG490" i="3"/>
  <c r="AI490" i="3" s="1"/>
  <c r="AI507" i="3"/>
  <c r="AG512" i="3"/>
  <c r="AI512" i="3" s="1"/>
  <c r="AH496" i="3"/>
  <c r="AJ496" i="3" s="1"/>
  <c r="AG496" i="3"/>
  <c r="AI496" i="3" s="1"/>
  <c r="AH504" i="3"/>
  <c r="AA504" i="3"/>
  <c r="AB504" i="3" s="1"/>
  <c r="AH511" i="3"/>
  <c r="AJ511" i="3" s="1"/>
  <c r="AA511" i="3"/>
  <c r="AB511" i="3" s="1"/>
  <c r="AA489" i="3"/>
  <c r="AB489" i="3" s="1"/>
  <c r="AH489" i="3"/>
  <c r="AJ489" i="3" s="1"/>
  <c r="AH500" i="3"/>
  <c r="AJ500" i="3" s="1"/>
  <c r="AA500" i="3"/>
  <c r="AB500" i="3" s="1"/>
  <c r="AG500" i="3"/>
  <c r="AI500" i="3" s="1"/>
  <c r="AH506" i="3"/>
  <c r="AG506" i="3"/>
  <c r="AA509" i="3"/>
  <c r="AB509" i="3" s="1"/>
  <c r="AH485" i="3"/>
  <c r="AJ485" i="3" s="1"/>
  <c r="AH493" i="3"/>
  <c r="AJ493" i="3" s="1"/>
  <c r="AA494" i="3"/>
  <c r="AB494" i="3" s="1"/>
  <c r="AH503" i="3"/>
  <c r="AG504" i="3"/>
  <c r="AH505" i="3"/>
  <c r="AA508" i="3"/>
  <c r="AB508" i="3" s="1"/>
  <c r="AL509" i="3"/>
  <c r="AG510" i="3"/>
  <c r="AI510" i="3" s="1"/>
  <c r="AG484" i="3"/>
  <c r="AI484" i="3" s="1"/>
  <c r="AH487" i="3"/>
  <c r="AJ487" i="3" s="1"/>
  <c r="AA488" i="3"/>
  <c r="AB488" i="3" s="1"/>
  <c r="AG492" i="3"/>
  <c r="AI492" i="3" s="1"/>
  <c r="AH495" i="3"/>
  <c r="AJ495" i="3" s="1"/>
  <c r="AA496" i="3"/>
  <c r="AB496" i="3" s="1"/>
  <c r="AG502" i="3"/>
  <c r="AI502" i="3" s="1"/>
  <c r="AH484" i="3"/>
  <c r="AJ484" i="3" s="1"/>
  <c r="AA485" i="3"/>
  <c r="AB485" i="3" s="1"/>
  <c r="AG489" i="3"/>
  <c r="AI489" i="3" s="1"/>
  <c r="AH492" i="3"/>
  <c r="AJ492" i="3" s="1"/>
  <c r="AA493" i="3"/>
  <c r="AB493" i="3" s="1"/>
  <c r="AG499" i="3"/>
  <c r="AI499" i="3" s="1"/>
  <c r="AH502" i="3"/>
  <c r="AJ502" i="3" s="1"/>
  <c r="AA503" i="3"/>
  <c r="AB503" i="3" s="1"/>
  <c r="AA505" i="3"/>
  <c r="AB505" i="3" s="1"/>
  <c r="AG509" i="3"/>
  <c r="AI509" i="3" s="1"/>
  <c r="AH512" i="3"/>
  <c r="AJ512" i="3" s="1"/>
  <c r="BQ133" i="17" l="1"/>
  <c r="BV133" i="17" s="1"/>
  <c r="AZ109" i="17"/>
  <c r="BF127" i="17"/>
  <c r="BI143" i="17"/>
  <c r="BW143" i="17" s="1"/>
  <c r="BB125" i="17"/>
  <c r="BO122" i="17"/>
  <c r="BB109" i="17"/>
  <c r="BQ130" i="17"/>
  <c r="BV130" i="17" s="1"/>
  <c r="BQ125" i="17"/>
  <c r="BV125" i="17" s="1"/>
  <c r="AO101" i="17"/>
  <c r="BQ124" i="17"/>
  <c r="BV124" i="17" s="1"/>
  <c r="BB123" i="17"/>
  <c r="BU139" i="17"/>
  <c r="BH125" i="17"/>
  <c r="BI125" i="17" s="1"/>
  <c r="BW125" i="17" s="1"/>
  <c r="BQ127" i="17"/>
  <c r="BV127" i="17" s="1"/>
  <c r="AJ96" i="17"/>
  <c r="AQ96" i="17"/>
  <c r="BD95" i="17" s="1"/>
  <c r="AJ99" i="17"/>
  <c r="AQ99" i="17"/>
  <c r="AI96" i="17"/>
  <c r="AO96" i="17"/>
  <c r="AI99" i="17"/>
  <c r="AO99" i="17"/>
  <c r="BO119" i="17"/>
  <c r="BA119" i="17"/>
  <c r="AZ119" i="17"/>
  <c r="AW119" i="17"/>
  <c r="AW116" i="17"/>
  <c r="BO116" i="17"/>
  <c r="BO118" i="17"/>
  <c r="AW118" i="17"/>
  <c r="AY115" i="17"/>
  <c r="BE115" i="17"/>
  <c r="BP115" i="17"/>
  <c r="BD115" i="17"/>
  <c r="AJ106" i="17"/>
  <c r="AQ106" i="17"/>
  <c r="AJ101" i="17"/>
  <c r="AQ101" i="17"/>
  <c r="AI97" i="17"/>
  <c r="AO97" i="17"/>
  <c r="AJ100" i="17"/>
  <c r="AQ100" i="17"/>
  <c r="AI107" i="17"/>
  <c r="AO107" i="17"/>
  <c r="BP118" i="17"/>
  <c r="AY118" i="17"/>
  <c r="BI123" i="17"/>
  <c r="BW123" i="17" s="1"/>
  <c r="BU123" i="17"/>
  <c r="BP95" i="17"/>
  <c r="AY95" i="17"/>
  <c r="AW111" i="17"/>
  <c r="AZ111" i="17"/>
  <c r="BO111" i="17"/>
  <c r="BA111" i="17"/>
  <c r="BP113" i="17"/>
  <c r="BE113" i="17"/>
  <c r="AY113" i="17"/>
  <c r="BD113" i="17"/>
  <c r="AI103" i="17"/>
  <c r="AO103" i="17"/>
  <c r="AI98" i="17"/>
  <c r="AO98" i="17"/>
  <c r="AJ97" i="17"/>
  <c r="AQ97" i="17"/>
  <c r="BP114" i="17"/>
  <c r="AY114" i="17"/>
  <c r="BP116" i="17"/>
  <c r="AY116" i="17"/>
  <c r="BP109" i="17"/>
  <c r="BQ109" i="17" s="1"/>
  <c r="BV109" i="17" s="1"/>
  <c r="AY109" i="17"/>
  <c r="BE109" i="17"/>
  <c r="BD109" i="17"/>
  <c r="BH109" i="17" s="1"/>
  <c r="AJ98" i="17"/>
  <c r="AQ98" i="17"/>
  <c r="AJ105" i="17"/>
  <c r="AQ105" i="17"/>
  <c r="AJ102" i="17"/>
  <c r="AQ102" i="17"/>
  <c r="BE111" i="17"/>
  <c r="BP111" i="17"/>
  <c r="BD111" i="17"/>
  <c r="AY111" i="17"/>
  <c r="BE117" i="17"/>
  <c r="BD117" i="17"/>
  <c r="BP117" i="17"/>
  <c r="AY117" i="17"/>
  <c r="AZ115" i="17"/>
  <c r="BO115" i="17"/>
  <c r="AW115" i="17"/>
  <c r="BA115" i="17"/>
  <c r="AJ108" i="17"/>
  <c r="AQ108" i="17"/>
  <c r="AI95" i="17"/>
  <c r="AO95" i="17"/>
  <c r="AJ104" i="17"/>
  <c r="AQ104" i="17"/>
  <c r="AI108" i="17"/>
  <c r="AO108" i="17"/>
  <c r="BO113" i="17"/>
  <c r="BA113" i="17"/>
  <c r="AZ113" i="17"/>
  <c r="AW113" i="17"/>
  <c r="BP121" i="17"/>
  <c r="AY121" i="17"/>
  <c r="BE121" i="17"/>
  <c r="BD121" i="17"/>
  <c r="AW110" i="17"/>
  <c r="BO110" i="17"/>
  <c r="BO117" i="17"/>
  <c r="BQ117" i="17" s="1"/>
  <c r="BV117" i="17" s="1"/>
  <c r="BA117" i="17"/>
  <c r="AZ117" i="17"/>
  <c r="AW117" i="17"/>
  <c r="AI102" i="17"/>
  <c r="AO102" i="17"/>
  <c r="AY122" i="17"/>
  <c r="BP122" i="17"/>
  <c r="AI100" i="17"/>
  <c r="AO100" i="17"/>
  <c r="AI106" i="17"/>
  <c r="AO106" i="17"/>
  <c r="AI104" i="17"/>
  <c r="AO104" i="17"/>
  <c r="AI105" i="17"/>
  <c r="AO105" i="17"/>
  <c r="BP120" i="17"/>
  <c r="AY120" i="17"/>
  <c r="AI93" i="17"/>
  <c r="AO93" i="17"/>
  <c r="AW101" i="17"/>
  <c r="AJ107" i="17"/>
  <c r="AQ107" i="17"/>
  <c r="BP112" i="17"/>
  <c r="BQ112" i="17" s="1"/>
  <c r="BV112" i="17" s="1"/>
  <c r="AY112" i="17"/>
  <c r="AJ93" i="17"/>
  <c r="AQ93" i="17"/>
  <c r="BO114" i="17"/>
  <c r="AW114" i="17"/>
  <c r="AJ94" i="17"/>
  <c r="AQ94" i="17"/>
  <c r="BU125" i="17"/>
  <c r="AY119" i="17"/>
  <c r="BE119" i="17"/>
  <c r="BP119" i="17"/>
  <c r="BD119" i="17"/>
  <c r="AI94" i="17"/>
  <c r="AO94" i="17"/>
  <c r="AJ103" i="17"/>
  <c r="AQ103" i="17"/>
  <c r="BF125" i="17"/>
  <c r="BP110" i="17"/>
  <c r="AY110" i="17"/>
  <c r="BF123" i="17"/>
  <c r="BO120" i="17"/>
  <c r="AW120" i="17"/>
  <c r="AZ121" i="17"/>
  <c r="AW121" i="17"/>
  <c r="BO121" i="17"/>
  <c r="BA121" i="17"/>
  <c r="BI137" i="17"/>
  <c r="BW137" i="17" s="1"/>
  <c r="BH127" i="17"/>
  <c r="BI127" i="17" s="1"/>
  <c r="BW127" i="17" s="1"/>
  <c r="BB133" i="17"/>
  <c r="BH135" i="17"/>
  <c r="BU135" i="17" s="1"/>
  <c r="BB131" i="17"/>
  <c r="BQ128" i="17"/>
  <c r="BV128" i="17" s="1"/>
  <c r="BF135" i="17"/>
  <c r="BQ131" i="17"/>
  <c r="BV131" i="17" s="1"/>
  <c r="BF131" i="17"/>
  <c r="BH131" i="17"/>
  <c r="BI129" i="17"/>
  <c r="BW129" i="17" s="1"/>
  <c r="BU129" i="17"/>
  <c r="BF133" i="17"/>
  <c r="BB127" i="17"/>
  <c r="BH133" i="17"/>
  <c r="BQ136" i="17"/>
  <c r="BV136" i="17" s="1"/>
  <c r="BU145" i="17"/>
  <c r="BI145" i="17"/>
  <c r="BW145" i="17" s="1"/>
  <c r="BB135" i="17"/>
  <c r="BI141" i="17"/>
  <c r="BW141" i="17" s="1"/>
  <c r="BU141" i="17"/>
  <c r="BQ135" i="17"/>
  <c r="BV135" i="17" s="1"/>
  <c r="BQ132" i="17"/>
  <c r="BV132" i="17" s="1"/>
  <c r="BF129" i="17"/>
  <c r="AJ506" i="3"/>
  <c r="AJ504" i="3"/>
  <c r="AR503" i="3"/>
  <c r="AJ503" i="3"/>
  <c r="AQ503" i="3"/>
  <c r="AI504" i="3"/>
  <c r="AJ505" i="3"/>
  <c r="AJ507" i="3"/>
  <c r="AI506" i="3"/>
  <c r="BQ122" i="17" l="1"/>
  <c r="BV122" i="17" s="1"/>
  <c r="AZ101" i="17"/>
  <c r="BQ114" i="17"/>
  <c r="BV114" i="17" s="1"/>
  <c r="BO101" i="17"/>
  <c r="BA101" i="17"/>
  <c r="BB101" i="17" s="1"/>
  <c r="BF115" i="17"/>
  <c r="BH117" i="17"/>
  <c r="BI117" i="17" s="1"/>
  <c r="BW117" i="17" s="1"/>
  <c r="BH115" i="17"/>
  <c r="BI115" i="17" s="1"/>
  <c r="BW115" i="17" s="1"/>
  <c r="BF111" i="17"/>
  <c r="BF109" i="17"/>
  <c r="BB111" i="17"/>
  <c r="BH121" i="17"/>
  <c r="BU121" i="17" s="1"/>
  <c r="BQ113" i="17"/>
  <c r="BV113" i="17" s="1"/>
  <c r="BQ120" i="17"/>
  <c r="BV120" i="17" s="1"/>
  <c r="BB113" i="17"/>
  <c r="BQ119" i="17"/>
  <c r="BV119" i="17" s="1"/>
  <c r="BB119" i="17"/>
  <c r="BE95" i="17"/>
  <c r="BF95" i="17" s="1"/>
  <c r="BQ116" i="17"/>
  <c r="BV116" i="17" s="1"/>
  <c r="BQ115" i="17"/>
  <c r="BV115" i="17" s="1"/>
  <c r="BO94" i="17"/>
  <c r="AW94" i="17"/>
  <c r="BE103" i="17"/>
  <c r="BD103" i="17"/>
  <c r="AY103" i="17"/>
  <c r="BP103" i="17"/>
  <c r="BO93" i="17"/>
  <c r="AW93" i="17"/>
  <c r="BO106" i="17"/>
  <c r="AW106" i="17"/>
  <c r="BP104" i="17"/>
  <c r="AY104" i="17"/>
  <c r="BU109" i="17"/>
  <c r="BI109" i="17"/>
  <c r="BW109" i="17" s="1"/>
  <c r="AY101" i="17"/>
  <c r="BE101" i="17"/>
  <c r="BP101" i="17"/>
  <c r="BQ101" i="17" s="1"/>
  <c r="BV101" i="17" s="1"/>
  <c r="BD101" i="17"/>
  <c r="BA99" i="17"/>
  <c r="BO99" i="17"/>
  <c r="AZ99" i="17"/>
  <c r="AW99" i="17"/>
  <c r="BP98" i="17"/>
  <c r="AY98" i="17"/>
  <c r="BQ118" i="17"/>
  <c r="BV118" i="17" s="1"/>
  <c r="AY107" i="17"/>
  <c r="BP107" i="17"/>
  <c r="BE107" i="17"/>
  <c r="BD107" i="17"/>
  <c r="BB117" i="17"/>
  <c r="BA95" i="17"/>
  <c r="BO95" i="17"/>
  <c r="BQ95" i="17" s="1"/>
  <c r="BV95" i="17" s="1"/>
  <c r="AW95" i="17"/>
  <c r="AZ95" i="17"/>
  <c r="BH95" i="17" s="1"/>
  <c r="BO107" i="17"/>
  <c r="BQ107" i="17" s="1"/>
  <c r="BV107" i="17" s="1"/>
  <c r="AW107" i="17"/>
  <c r="AZ107" i="17"/>
  <c r="BH107" i="17" s="1"/>
  <c r="BA107" i="17"/>
  <c r="BB107" i="17" s="1"/>
  <c r="AY106" i="17"/>
  <c r="BP106" i="17"/>
  <c r="AW96" i="17"/>
  <c r="BO96" i="17"/>
  <c r="BO100" i="17"/>
  <c r="AW100" i="17"/>
  <c r="BH113" i="17"/>
  <c r="BP102" i="17"/>
  <c r="AY102" i="17"/>
  <c r="AY97" i="17"/>
  <c r="BP97" i="17"/>
  <c r="BD97" i="17"/>
  <c r="BE97" i="17"/>
  <c r="BF113" i="17"/>
  <c r="AW105" i="17"/>
  <c r="BO105" i="17"/>
  <c r="BA105" i="17"/>
  <c r="AZ105" i="17"/>
  <c r="BQ110" i="17"/>
  <c r="BV110" i="17" s="1"/>
  <c r="BP108" i="17"/>
  <c r="AY108" i="17"/>
  <c r="BP100" i="17"/>
  <c r="AY100" i="17"/>
  <c r="BD99" i="17"/>
  <c r="BE99" i="17"/>
  <c r="AY99" i="17"/>
  <c r="BP99" i="17"/>
  <c r="BP94" i="17"/>
  <c r="AY94" i="17"/>
  <c r="BI135" i="17"/>
  <c r="BW135" i="17" s="1"/>
  <c r="BF117" i="17"/>
  <c r="BO98" i="17"/>
  <c r="AW98" i="17"/>
  <c r="BH119" i="17"/>
  <c r="BB121" i="17"/>
  <c r="BF119" i="17"/>
  <c r="BP93" i="17"/>
  <c r="BQ93" i="17" s="1"/>
  <c r="BV93" i="17" s="1"/>
  <c r="AY93" i="17"/>
  <c r="AW104" i="17"/>
  <c r="BO104" i="17"/>
  <c r="BO102" i="17"/>
  <c r="AW102" i="17"/>
  <c r="AW108" i="17"/>
  <c r="BO108" i="17"/>
  <c r="BQ108" i="17" s="1"/>
  <c r="BV108" i="17" s="1"/>
  <c r="BB115" i="17"/>
  <c r="BE105" i="17"/>
  <c r="AY105" i="17"/>
  <c r="BP105" i="17"/>
  <c r="BQ105" i="17" s="1"/>
  <c r="BV105" i="17" s="1"/>
  <c r="BD105" i="17"/>
  <c r="BQ111" i="17"/>
  <c r="BV111" i="17" s="1"/>
  <c r="BA97" i="17"/>
  <c r="AZ97" i="17"/>
  <c r="BO97" i="17"/>
  <c r="AW97" i="17"/>
  <c r="AY96" i="17"/>
  <c r="BP96" i="17"/>
  <c r="BQ121" i="17"/>
  <c r="BV121" i="17" s="1"/>
  <c r="BF121" i="17"/>
  <c r="AW103" i="17"/>
  <c r="BO103" i="17"/>
  <c r="BA103" i="17"/>
  <c r="AZ103" i="17"/>
  <c r="BH111" i="17"/>
  <c r="BU127" i="17"/>
  <c r="BU131" i="17"/>
  <c r="BI131" i="17"/>
  <c r="BW131" i="17" s="1"/>
  <c r="BI133" i="17"/>
  <c r="BW133" i="17" s="1"/>
  <c r="BU133" i="17"/>
  <c r="BI3" i="11"/>
  <c r="BH3" i="11"/>
  <c r="BU3" i="11" s="1"/>
  <c r="BH101" i="17" l="1"/>
  <c r="BU101" i="17" s="1"/>
  <c r="BB97" i="17"/>
  <c r="BQ102" i="17"/>
  <c r="BV102" i="17" s="1"/>
  <c r="BF99" i="17"/>
  <c r="BF107" i="17"/>
  <c r="BQ104" i="17"/>
  <c r="BV104" i="17" s="1"/>
  <c r="BU115" i="17"/>
  <c r="BU117" i="17"/>
  <c r="BQ100" i="17"/>
  <c r="BV100" i="17" s="1"/>
  <c r="BI121" i="17"/>
  <c r="BW121" i="17" s="1"/>
  <c r="BH105" i="17"/>
  <c r="BI105" i="17" s="1"/>
  <c r="BW105" i="17" s="1"/>
  <c r="BF97" i="17"/>
  <c r="BH99" i="17"/>
  <c r="BI99" i="17" s="1"/>
  <c r="BW99" i="17" s="1"/>
  <c r="BF103" i="17"/>
  <c r="BF105" i="17"/>
  <c r="BB95" i="17"/>
  <c r="BQ97" i="17"/>
  <c r="BV97" i="17" s="1"/>
  <c r="BH103" i="17"/>
  <c r="BI103" i="17" s="1"/>
  <c r="BW103" i="17" s="1"/>
  <c r="BQ99" i="17"/>
  <c r="BV99" i="17" s="1"/>
  <c r="BB105" i="17"/>
  <c r="BQ96" i="17"/>
  <c r="BV96" i="17" s="1"/>
  <c r="BI95" i="17"/>
  <c r="BW95" i="17" s="1"/>
  <c r="BU95" i="17"/>
  <c r="BB99" i="17"/>
  <c r="BI111" i="17"/>
  <c r="BW111" i="17" s="1"/>
  <c r="BU111" i="17"/>
  <c r="BI119" i="17"/>
  <c r="BW119" i="17" s="1"/>
  <c r="BU119" i="17"/>
  <c r="BQ98" i="17"/>
  <c r="BV98" i="17" s="1"/>
  <c r="BQ106" i="17"/>
  <c r="BV106" i="17" s="1"/>
  <c r="BQ94" i="17"/>
  <c r="BV94" i="17" s="1"/>
  <c r="BF101" i="17"/>
  <c r="BI101" i="17"/>
  <c r="BW101" i="17" s="1"/>
  <c r="BB103" i="17"/>
  <c r="BQ103" i="17"/>
  <c r="BV103" i="17" s="1"/>
  <c r="BH97" i="17"/>
  <c r="BI113" i="17"/>
  <c r="BW113" i="17" s="1"/>
  <c r="BU113" i="17"/>
  <c r="BI107" i="17"/>
  <c r="BW107" i="17" s="1"/>
  <c r="BU107" i="17"/>
  <c r="BT92" i="17"/>
  <c r="BS92" i="17"/>
  <c r="BR92" i="17"/>
  <c r="BM92" i="17"/>
  <c r="BL92" i="17"/>
  <c r="BK92" i="17"/>
  <c r="BT91" i="17"/>
  <c r="BS91" i="17"/>
  <c r="BR91" i="17"/>
  <c r="BM91" i="17"/>
  <c r="BL91" i="17"/>
  <c r="BK91" i="17"/>
  <c r="BT90" i="17"/>
  <c r="BS90" i="17"/>
  <c r="BR90" i="17"/>
  <c r="BM90" i="17"/>
  <c r="BL90" i="17"/>
  <c r="BK90" i="17"/>
  <c r="BT89" i="17"/>
  <c r="BS89" i="17"/>
  <c r="BR89" i="17"/>
  <c r="BM89" i="17"/>
  <c r="BL89" i="17"/>
  <c r="BK89" i="17"/>
  <c r="BT88" i="17"/>
  <c r="BS88" i="17"/>
  <c r="BR88" i="17"/>
  <c r="BM88" i="17"/>
  <c r="BL88" i="17"/>
  <c r="BK88" i="17"/>
  <c r="BT87" i="17"/>
  <c r="BS87" i="17"/>
  <c r="BR87" i="17"/>
  <c r="BM87" i="17"/>
  <c r="BL87" i="17"/>
  <c r="BK87" i="17"/>
  <c r="BT86" i="17"/>
  <c r="BS86" i="17"/>
  <c r="BR86" i="17"/>
  <c r="BM86" i="17"/>
  <c r="BL86" i="17"/>
  <c r="BK86" i="17"/>
  <c r="BT85" i="17"/>
  <c r="BS85" i="17"/>
  <c r="BR85" i="17"/>
  <c r="BM85" i="17"/>
  <c r="BL85" i="17"/>
  <c r="BK85" i="17"/>
  <c r="BT84" i="17"/>
  <c r="BS84" i="17"/>
  <c r="BR84" i="17"/>
  <c r="BM84" i="17"/>
  <c r="BL84" i="17"/>
  <c r="BK84" i="17"/>
  <c r="BT83" i="17"/>
  <c r="BS83" i="17"/>
  <c r="BR83" i="17"/>
  <c r="BM83" i="17"/>
  <c r="BL83" i="17"/>
  <c r="BK83" i="17"/>
  <c r="BT82" i="17"/>
  <c r="BS82" i="17"/>
  <c r="BR82" i="17"/>
  <c r="BM82" i="17"/>
  <c r="BL82" i="17"/>
  <c r="BK82" i="17"/>
  <c r="BT81" i="17"/>
  <c r="BS81" i="17"/>
  <c r="BR81" i="17"/>
  <c r="BM81" i="17"/>
  <c r="BL81" i="17"/>
  <c r="BK81" i="17"/>
  <c r="BT80" i="17"/>
  <c r="BS80" i="17"/>
  <c r="BR80" i="17"/>
  <c r="BM80" i="17"/>
  <c r="BL80" i="17"/>
  <c r="BK80" i="17"/>
  <c r="BT79" i="17"/>
  <c r="BS79" i="17"/>
  <c r="BR79" i="17"/>
  <c r="BM79" i="17"/>
  <c r="BL79" i="17"/>
  <c r="BK79" i="17"/>
  <c r="BT78" i="17"/>
  <c r="BS78" i="17"/>
  <c r="BR78" i="17"/>
  <c r="BM78" i="17"/>
  <c r="BL78" i="17"/>
  <c r="BK78" i="17"/>
  <c r="BT77" i="17"/>
  <c r="BS77" i="17"/>
  <c r="BR77" i="17"/>
  <c r="BM77" i="17"/>
  <c r="BL77" i="17"/>
  <c r="BK77" i="17"/>
  <c r="BC92" i="17"/>
  <c r="BG92" i="17" s="1"/>
  <c r="AX92" i="17"/>
  <c r="AV92" i="17"/>
  <c r="BC91" i="17"/>
  <c r="BG91" i="17" s="1"/>
  <c r="AX91" i="17"/>
  <c r="AV91" i="17"/>
  <c r="BC90" i="17"/>
  <c r="BG90" i="17" s="1"/>
  <c r="AX90" i="17"/>
  <c r="AV90" i="17"/>
  <c r="BC89" i="17"/>
  <c r="BG89" i="17" s="1"/>
  <c r="AX89" i="17"/>
  <c r="AV89" i="17"/>
  <c r="BC88" i="17"/>
  <c r="BG88" i="17" s="1"/>
  <c r="AX88" i="17"/>
  <c r="AV88" i="17"/>
  <c r="BC87" i="17"/>
  <c r="BG87" i="17" s="1"/>
  <c r="AX87" i="17"/>
  <c r="AV87" i="17"/>
  <c r="BC86" i="17"/>
  <c r="BG86" i="17" s="1"/>
  <c r="AX86" i="17"/>
  <c r="AV86" i="17"/>
  <c r="BC85" i="17"/>
  <c r="BG85" i="17" s="1"/>
  <c r="AX85" i="17"/>
  <c r="AV85" i="17"/>
  <c r="BC84" i="17"/>
  <c r="BG84" i="17" s="1"/>
  <c r="AX84" i="17"/>
  <c r="AV84" i="17"/>
  <c r="BC83" i="17"/>
  <c r="BG83" i="17" s="1"/>
  <c r="AX83" i="17"/>
  <c r="AV83" i="17"/>
  <c r="BC82" i="17"/>
  <c r="BG82" i="17" s="1"/>
  <c r="AX82" i="17"/>
  <c r="AV82" i="17"/>
  <c r="BC81" i="17"/>
  <c r="BG81" i="17" s="1"/>
  <c r="AX81" i="17"/>
  <c r="AV81" i="17"/>
  <c r="BC80" i="17"/>
  <c r="BG80" i="17" s="1"/>
  <c r="AX80" i="17"/>
  <c r="AV80" i="17"/>
  <c r="BC79" i="17"/>
  <c r="BG79" i="17" s="1"/>
  <c r="AX79" i="17"/>
  <c r="AV79" i="17"/>
  <c r="BC78" i="17"/>
  <c r="BG78" i="17" s="1"/>
  <c r="AX78" i="17"/>
  <c r="AV78" i="17"/>
  <c r="BC77" i="17"/>
  <c r="BG77" i="17" s="1"/>
  <c r="AX77" i="17"/>
  <c r="AV77" i="17"/>
  <c r="AP92" i="17"/>
  <c r="AN92" i="17"/>
  <c r="BN92" i="17" s="1"/>
  <c r="AM92" i="17"/>
  <c r="AP91" i="17"/>
  <c r="AN91" i="17"/>
  <c r="BN91" i="17" s="1"/>
  <c r="AM91" i="17"/>
  <c r="AP90" i="17"/>
  <c r="AN90" i="17"/>
  <c r="BN90" i="17" s="1"/>
  <c r="AM90" i="17"/>
  <c r="AP89" i="17"/>
  <c r="AN89" i="17"/>
  <c r="BN89" i="17" s="1"/>
  <c r="AM89" i="17"/>
  <c r="AP88" i="17"/>
  <c r="AN88" i="17"/>
  <c r="BN88" i="17" s="1"/>
  <c r="AM88" i="17"/>
  <c r="AP87" i="17"/>
  <c r="AN87" i="17"/>
  <c r="BN87" i="17" s="1"/>
  <c r="AM87" i="17"/>
  <c r="AP86" i="17"/>
  <c r="AN86" i="17"/>
  <c r="BN86" i="17" s="1"/>
  <c r="AM86" i="17"/>
  <c r="AP85" i="17"/>
  <c r="AN85" i="17"/>
  <c r="BN85" i="17" s="1"/>
  <c r="AM85" i="17"/>
  <c r="AP84" i="17"/>
  <c r="AN84" i="17"/>
  <c r="BN84" i="17" s="1"/>
  <c r="AM84" i="17"/>
  <c r="AP83" i="17"/>
  <c r="AN83" i="17"/>
  <c r="BN83" i="17" s="1"/>
  <c r="AM83" i="17"/>
  <c r="AP82" i="17"/>
  <c r="AN82" i="17"/>
  <c r="BN82" i="17" s="1"/>
  <c r="AM82" i="17"/>
  <c r="AP81" i="17"/>
  <c r="AN81" i="17"/>
  <c r="BN81" i="17" s="1"/>
  <c r="AM81" i="17"/>
  <c r="AP80" i="17"/>
  <c r="AN80" i="17"/>
  <c r="BN80" i="17" s="1"/>
  <c r="AM80" i="17"/>
  <c r="AP79" i="17"/>
  <c r="AN79" i="17"/>
  <c r="BN79" i="17" s="1"/>
  <c r="AM79" i="17"/>
  <c r="AP78" i="17"/>
  <c r="AN78" i="17"/>
  <c r="BN78" i="17" s="1"/>
  <c r="AM78" i="17"/>
  <c r="AP77" i="17"/>
  <c r="AN77" i="17"/>
  <c r="BN77" i="17" s="1"/>
  <c r="AM77" i="17"/>
  <c r="AF92" i="17"/>
  <c r="AD92" i="17"/>
  <c r="Z92" i="17"/>
  <c r="Q92" i="17"/>
  <c r="R92" i="17" s="1"/>
  <c r="AF91" i="17"/>
  <c r="AD91" i="17"/>
  <c r="Z91" i="17"/>
  <c r="Q91" i="17"/>
  <c r="R91" i="17" s="1"/>
  <c r="AF90" i="17"/>
  <c r="AD90" i="17"/>
  <c r="Z90" i="17"/>
  <c r="Q90" i="17"/>
  <c r="R90" i="17" s="1"/>
  <c r="AF89" i="17"/>
  <c r="AD89" i="17"/>
  <c r="AK89" i="17" s="1"/>
  <c r="Z89" i="17"/>
  <c r="Q89" i="17"/>
  <c r="R89" i="17" s="1"/>
  <c r="AF88" i="17"/>
  <c r="AD88" i="17"/>
  <c r="Z88" i="17"/>
  <c r="Q88" i="17"/>
  <c r="R88" i="17" s="1"/>
  <c r="AF87" i="17"/>
  <c r="AD87" i="17"/>
  <c r="Z87" i="17"/>
  <c r="Q87" i="17"/>
  <c r="R87" i="17" s="1"/>
  <c r="AF86" i="17"/>
  <c r="AD86" i="17"/>
  <c r="Z86" i="17"/>
  <c r="Q86" i="17"/>
  <c r="R86" i="17" s="1"/>
  <c r="AF85" i="17"/>
  <c r="AD85" i="17"/>
  <c r="Z85" i="17"/>
  <c r="Q85" i="17"/>
  <c r="R85" i="17" s="1"/>
  <c r="AF84" i="17"/>
  <c r="AD84" i="17"/>
  <c r="Z84" i="17"/>
  <c r="AL84" i="17" s="1"/>
  <c r="Q84" i="17"/>
  <c r="R84" i="17" s="1"/>
  <c r="AF83" i="17"/>
  <c r="AD83" i="17"/>
  <c r="Z83" i="17"/>
  <c r="R83" i="17"/>
  <c r="Q83" i="17"/>
  <c r="AF82" i="17"/>
  <c r="AD82" i="17"/>
  <c r="Z82" i="17"/>
  <c r="Q82" i="17"/>
  <c r="R82" i="17" s="1"/>
  <c r="AF81" i="17"/>
  <c r="AD81" i="17"/>
  <c r="Z81" i="17"/>
  <c r="Q81" i="17"/>
  <c r="R81" i="17" s="1"/>
  <c r="AF80" i="17"/>
  <c r="AD80" i="17"/>
  <c r="Z80" i="17"/>
  <c r="Q80" i="17"/>
  <c r="R80" i="17" s="1"/>
  <c r="AF79" i="17"/>
  <c r="AD79" i="17"/>
  <c r="Z79" i="17"/>
  <c r="Q79" i="17"/>
  <c r="R79" i="17" s="1"/>
  <c r="AF78" i="17"/>
  <c r="AD78" i="17"/>
  <c r="Z78" i="17"/>
  <c r="Q78" i="17"/>
  <c r="R78" i="17" s="1"/>
  <c r="AF77" i="17"/>
  <c r="AD77" i="17"/>
  <c r="Z77" i="17"/>
  <c r="Q77" i="17"/>
  <c r="R77" i="17" s="1"/>
  <c r="AN478" i="3"/>
  <c r="AM478" i="3"/>
  <c r="AN477" i="3"/>
  <c r="AM477" i="3"/>
  <c r="AN476" i="3"/>
  <c r="AM476" i="3"/>
  <c r="AN475" i="3"/>
  <c r="AM475" i="3"/>
  <c r="AN474" i="3"/>
  <c r="AM474" i="3"/>
  <c r="AN473" i="3"/>
  <c r="AM473" i="3"/>
  <c r="AN444" i="3"/>
  <c r="AN443" i="3"/>
  <c r="AN442" i="3"/>
  <c r="AM444" i="3"/>
  <c r="AM443" i="3"/>
  <c r="AM442" i="3"/>
  <c r="AN439" i="3"/>
  <c r="AN438" i="3"/>
  <c r="AN437" i="3"/>
  <c r="AM439" i="3"/>
  <c r="AM438" i="3"/>
  <c r="AM437" i="3"/>
  <c r="AF480" i="3"/>
  <c r="AH480" i="3" s="1"/>
  <c r="AJ480" i="3" s="1"/>
  <c r="AD480" i="3"/>
  <c r="AK480" i="3" s="1"/>
  <c r="Z480" i="3"/>
  <c r="AA480" i="3" s="1"/>
  <c r="AB480" i="3" s="1"/>
  <c r="R480" i="3"/>
  <c r="Q480" i="3"/>
  <c r="AK479" i="3"/>
  <c r="AF479" i="3"/>
  <c r="AH479" i="3" s="1"/>
  <c r="AJ479" i="3" s="1"/>
  <c r="AD479" i="3"/>
  <c r="AG479" i="3" s="1"/>
  <c r="AI479" i="3" s="1"/>
  <c r="AA479" i="3"/>
  <c r="AB479" i="3" s="1"/>
  <c r="Z479" i="3"/>
  <c r="R479" i="3"/>
  <c r="Q479" i="3"/>
  <c r="AF478" i="3"/>
  <c r="AD478" i="3"/>
  <c r="Z478" i="3"/>
  <c r="AL478" i="3" s="1"/>
  <c r="Q478" i="3"/>
  <c r="R478" i="3" s="1"/>
  <c r="AH478" i="3" s="1"/>
  <c r="AL477" i="3"/>
  <c r="AK477" i="3"/>
  <c r="AF477" i="3"/>
  <c r="AD477" i="3"/>
  <c r="Z477" i="3"/>
  <c r="R477" i="3"/>
  <c r="AA477" i="3" s="1"/>
  <c r="AB477" i="3" s="1"/>
  <c r="Q477" i="3"/>
  <c r="AK476" i="3"/>
  <c r="AF476" i="3"/>
  <c r="AL476" i="3" s="1"/>
  <c r="AD476" i="3"/>
  <c r="Z476" i="3"/>
  <c r="Q476" i="3"/>
  <c r="R476" i="3" s="1"/>
  <c r="AF475" i="3"/>
  <c r="AL475" i="3" s="1"/>
  <c r="AD475" i="3"/>
  <c r="AK475" i="3" s="1"/>
  <c r="Z475" i="3"/>
  <c r="AA475" i="3" s="1"/>
  <c r="AB475" i="3" s="1"/>
  <c r="R475" i="3"/>
  <c r="Q475" i="3"/>
  <c r="AL474" i="3"/>
  <c r="AF474" i="3"/>
  <c r="AH474" i="3" s="1"/>
  <c r="AD474" i="3"/>
  <c r="AK474" i="3" s="1"/>
  <c r="Z474" i="3"/>
  <c r="AA474" i="3" s="1"/>
  <c r="AB474" i="3" s="1"/>
  <c r="R474" i="3"/>
  <c r="Q474" i="3"/>
  <c r="AF473" i="3"/>
  <c r="AL473" i="3" s="1"/>
  <c r="AD473" i="3"/>
  <c r="AK473" i="3" s="1"/>
  <c r="Z473" i="3"/>
  <c r="AA473" i="3" s="1"/>
  <c r="AB473" i="3" s="1"/>
  <c r="R473" i="3"/>
  <c r="AH473" i="3" s="1"/>
  <c r="Q473" i="3"/>
  <c r="AF472" i="3"/>
  <c r="AD472" i="3"/>
  <c r="AK472" i="3" s="1"/>
  <c r="Z472" i="3"/>
  <c r="AL472" i="3" s="1"/>
  <c r="Q472" i="3"/>
  <c r="R472" i="3" s="1"/>
  <c r="AG472" i="3" s="1"/>
  <c r="AI472" i="3" s="1"/>
  <c r="AL471" i="3"/>
  <c r="AK471" i="3"/>
  <c r="AG471" i="3"/>
  <c r="AI471" i="3" s="1"/>
  <c r="AF471" i="3"/>
  <c r="AD471" i="3"/>
  <c r="Z471" i="3"/>
  <c r="R471" i="3"/>
  <c r="AA471" i="3" s="1"/>
  <c r="AB471" i="3" s="1"/>
  <c r="Q471" i="3"/>
  <c r="AL470" i="3"/>
  <c r="AF470" i="3"/>
  <c r="AH470" i="3" s="1"/>
  <c r="AJ470" i="3" s="1"/>
  <c r="AD470" i="3"/>
  <c r="AK470" i="3" s="1"/>
  <c r="Z470" i="3"/>
  <c r="AA470" i="3" s="1"/>
  <c r="AB470" i="3" s="1"/>
  <c r="R470" i="3"/>
  <c r="AG470" i="3" s="1"/>
  <c r="AI470" i="3" s="1"/>
  <c r="Q470" i="3"/>
  <c r="AK469" i="3"/>
  <c r="AF469" i="3"/>
  <c r="AH469" i="3" s="1"/>
  <c r="AJ469" i="3" s="1"/>
  <c r="AD469" i="3"/>
  <c r="AG469" i="3" s="1"/>
  <c r="AI469" i="3" s="1"/>
  <c r="Z469" i="3"/>
  <c r="R469" i="3"/>
  <c r="AA469" i="3" s="1"/>
  <c r="AB469" i="3" s="1"/>
  <c r="Q469" i="3"/>
  <c r="AK468" i="3"/>
  <c r="AF468" i="3"/>
  <c r="AL468" i="3" s="1"/>
  <c r="AD468" i="3"/>
  <c r="Z468" i="3"/>
  <c r="Q468" i="3"/>
  <c r="R468" i="3" s="1"/>
  <c r="AK467" i="3"/>
  <c r="AF467" i="3"/>
  <c r="AL467" i="3" s="1"/>
  <c r="AD467" i="3"/>
  <c r="Z467" i="3"/>
  <c r="Q467" i="3"/>
  <c r="R467" i="3" s="1"/>
  <c r="AF464" i="3"/>
  <c r="AD464" i="3"/>
  <c r="AG464" i="3" s="1"/>
  <c r="AI464" i="3" s="1"/>
  <c r="Z464" i="3"/>
  <c r="AL464" i="3" s="1"/>
  <c r="Q464" i="3"/>
  <c r="R464" i="3" s="1"/>
  <c r="AH464" i="3" s="1"/>
  <c r="AJ464" i="3" s="1"/>
  <c r="AF463" i="3"/>
  <c r="AL463" i="3" s="1"/>
  <c r="AD463" i="3"/>
  <c r="AK463" i="3" s="1"/>
  <c r="Z463" i="3"/>
  <c r="AA463" i="3" s="1"/>
  <c r="AB463" i="3" s="1"/>
  <c r="R463" i="3"/>
  <c r="AH463" i="3" s="1"/>
  <c r="AJ463" i="3" s="1"/>
  <c r="Q463" i="3"/>
  <c r="AF462" i="3"/>
  <c r="AH462" i="3" s="1"/>
  <c r="AJ462" i="3" s="1"/>
  <c r="AD462" i="3"/>
  <c r="AK462" i="3" s="1"/>
  <c r="Z462" i="3"/>
  <c r="AL462" i="3" s="1"/>
  <c r="Q462" i="3"/>
  <c r="R462" i="3" s="1"/>
  <c r="AG462" i="3" s="1"/>
  <c r="AI462" i="3" s="1"/>
  <c r="AL461" i="3"/>
  <c r="AK461" i="3"/>
  <c r="AG461" i="3"/>
  <c r="AI461" i="3" s="1"/>
  <c r="AF461" i="3"/>
  <c r="AH461" i="3" s="1"/>
  <c r="AJ461" i="3" s="1"/>
  <c r="AD461" i="3"/>
  <c r="Z461" i="3"/>
  <c r="R461" i="3"/>
  <c r="AA461" i="3" s="1"/>
  <c r="AB461" i="3" s="1"/>
  <c r="Q461" i="3"/>
  <c r="AL460" i="3"/>
  <c r="AF460" i="3"/>
  <c r="AH460" i="3" s="1"/>
  <c r="AJ460" i="3" s="1"/>
  <c r="AD460" i="3"/>
  <c r="AK460" i="3" s="1"/>
  <c r="Z460" i="3"/>
  <c r="AA460" i="3" s="1"/>
  <c r="AB460" i="3" s="1"/>
  <c r="R460" i="3"/>
  <c r="AG460" i="3" s="1"/>
  <c r="AI460" i="3" s="1"/>
  <c r="Q460" i="3"/>
  <c r="AK459" i="3"/>
  <c r="AF459" i="3"/>
  <c r="AH459" i="3" s="1"/>
  <c r="AJ459" i="3" s="1"/>
  <c r="AD459" i="3"/>
  <c r="AG459" i="3" s="1"/>
  <c r="AI459" i="3" s="1"/>
  <c r="Z459" i="3"/>
  <c r="R459" i="3"/>
  <c r="AA459" i="3" s="1"/>
  <c r="AB459" i="3" s="1"/>
  <c r="Q459" i="3"/>
  <c r="AK458" i="3"/>
  <c r="AF458" i="3"/>
  <c r="AL458" i="3" s="1"/>
  <c r="AD458" i="3"/>
  <c r="Z458" i="3"/>
  <c r="Q458" i="3"/>
  <c r="R458" i="3" s="1"/>
  <c r="AK457" i="3"/>
  <c r="AF457" i="3"/>
  <c r="AL457" i="3" s="1"/>
  <c r="AD457" i="3"/>
  <c r="Z457" i="3"/>
  <c r="Q457" i="3"/>
  <c r="R457" i="3" s="1"/>
  <c r="AF456" i="3"/>
  <c r="AD456" i="3"/>
  <c r="AG456" i="3" s="1"/>
  <c r="AI456" i="3" s="1"/>
  <c r="Z456" i="3"/>
  <c r="AL456" i="3" s="1"/>
  <c r="Q456" i="3"/>
  <c r="R456" i="3" s="1"/>
  <c r="AH456" i="3" s="1"/>
  <c r="AJ456" i="3" s="1"/>
  <c r="AF455" i="3"/>
  <c r="AL455" i="3" s="1"/>
  <c r="AD455" i="3"/>
  <c r="AK455" i="3" s="1"/>
  <c r="Z455" i="3"/>
  <c r="AA455" i="3" s="1"/>
  <c r="AB455" i="3" s="1"/>
  <c r="R455" i="3"/>
  <c r="Q455" i="3"/>
  <c r="AF454" i="3"/>
  <c r="AD454" i="3"/>
  <c r="AK454" i="3" s="1"/>
  <c r="Z454" i="3"/>
  <c r="AL454" i="3" s="1"/>
  <c r="Q454" i="3"/>
  <c r="R454" i="3" s="1"/>
  <c r="AG454" i="3" s="1"/>
  <c r="AI454" i="3" s="1"/>
  <c r="AL453" i="3"/>
  <c r="AK453" i="3"/>
  <c r="AG453" i="3"/>
  <c r="AI453" i="3" s="1"/>
  <c r="AF453" i="3"/>
  <c r="AH453" i="3" s="1"/>
  <c r="AJ453" i="3" s="1"/>
  <c r="AD453" i="3"/>
  <c r="Z453" i="3"/>
  <c r="R453" i="3"/>
  <c r="AA453" i="3" s="1"/>
  <c r="AB453" i="3" s="1"/>
  <c r="Q453" i="3"/>
  <c r="AL452" i="3"/>
  <c r="AF452" i="3"/>
  <c r="AH452" i="3" s="1"/>
  <c r="AJ452" i="3" s="1"/>
  <c r="AD452" i="3"/>
  <c r="AK452" i="3" s="1"/>
  <c r="Z452" i="3"/>
  <c r="AA452" i="3" s="1"/>
  <c r="AB452" i="3" s="1"/>
  <c r="R452" i="3"/>
  <c r="Q452" i="3"/>
  <c r="AK451" i="3"/>
  <c r="AF451" i="3"/>
  <c r="AH451" i="3" s="1"/>
  <c r="AJ451" i="3" s="1"/>
  <c r="AD451" i="3"/>
  <c r="AG451" i="3" s="1"/>
  <c r="AI451" i="3" s="1"/>
  <c r="Z451" i="3"/>
  <c r="R451" i="3"/>
  <c r="AA451" i="3" s="1"/>
  <c r="AB451" i="3" s="1"/>
  <c r="Q451" i="3"/>
  <c r="AH91" i="17" l="1"/>
  <c r="AJ91" i="17" s="1"/>
  <c r="AK80" i="17"/>
  <c r="AA88" i="17"/>
  <c r="AB88" i="17" s="1"/>
  <c r="BU105" i="17"/>
  <c r="AH81" i="17"/>
  <c r="AJ81" i="17" s="1"/>
  <c r="AK90" i="17"/>
  <c r="AK92" i="17"/>
  <c r="BU103" i="17"/>
  <c r="AG89" i="17"/>
  <c r="AI89" i="17" s="1"/>
  <c r="AA79" i="17"/>
  <c r="AB79" i="17" s="1"/>
  <c r="AA83" i="17"/>
  <c r="AB83" i="17" s="1"/>
  <c r="AK81" i="17"/>
  <c r="AH84" i="17"/>
  <c r="AJ84" i="17" s="1"/>
  <c r="AL80" i="17"/>
  <c r="BU99" i="17"/>
  <c r="AL77" i="17"/>
  <c r="AH83" i="17"/>
  <c r="AA87" i="17"/>
  <c r="AB87" i="17" s="1"/>
  <c r="AQ91" i="17"/>
  <c r="BP91" i="17" s="1"/>
  <c r="AA80" i="17"/>
  <c r="AB80" i="17" s="1"/>
  <c r="AG83" i="17"/>
  <c r="AI83" i="17" s="1"/>
  <c r="AK87" i="17"/>
  <c r="AA89" i="17"/>
  <c r="AB89" i="17" s="1"/>
  <c r="AL85" i="17"/>
  <c r="AA82" i="17"/>
  <c r="AB82" i="17" s="1"/>
  <c r="AK88" i="17"/>
  <c r="AK77" i="17"/>
  <c r="AA81" i="17"/>
  <c r="AB81" i="17" s="1"/>
  <c r="AL86" i="17"/>
  <c r="AL88" i="17"/>
  <c r="AA90" i="17"/>
  <c r="AB90" i="17" s="1"/>
  <c r="AA92" i="17"/>
  <c r="AB92" i="17" s="1"/>
  <c r="BI97" i="17"/>
  <c r="BW97" i="17" s="1"/>
  <c r="BU97" i="17"/>
  <c r="AL81" i="17"/>
  <c r="AL89" i="17"/>
  <c r="AG82" i="17"/>
  <c r="AL83" i="17"/>
  <c r="AK85" i="17"/>
  <c r="AG90" i="17"/>
  <c r="AO89" i="17"/>
  <c r="AK79" i="17"/>
  <c r="AG78" i="17"/>
  <c r="AH79" i="17"/>
  <c r="AL82" i="17"/>
  <c r="AH87" i="17"/>
  <c r="AL90" i="17"/>
  <c r="AL92" i="17"/>
  <c r="AK82" i="17"/>
  <c r="AK78" i="17"/>
  <c r="AY91" i="17"/>
  <c r="AH89" i="17"/>
  <c r="AK91" i="17"/>
  <c r="AG91" i="17"/>
  <c r="AA91" i="17"/>
  <c r="AB91" i="17" s="1"/>
  <c r="AL91" i="17"/>
  <c r="AG92" i="17"/>
  <c r="AH92" i="17"/>
  <c r="AA84" i="17"/>
  <c r="AB84" i="17" s="1"/>
  <c r="AH80" i="17"/>
  <c r="AG80" i="17"/>
  <c r="AH88" i="17"/>
  <c r="AG88" i="17"/>
  <c r="AH78" i="17"/>
  <c r="AA85" i="17"/>
  <c r="AB85" i="17" s="1"/>
  <c r="AG85" i="17"/>
  <c r="AH85" i="17"/>
  <c r="AH77" i="17"/>
  <c r="AG77" i="17"/>
  <c r="AA77" i="17"/>
  <c r="AB77" i="17" s="1"/>
  <c r="AH86" i="17"/>
  <c r="AG86" i="17"/>
  <c r="AG84" i="17"/>
  <c r="AA86" i="17"/>
  <c r="AB86" i="17" s="1"/>
  <c r="AL79" i="17"/>
  <c r="AK84" i="17"/>
  <c r="AL87" i="17"/>
  <c r="AL78" i="17"/>
  <c r="AG79" i="17"/>
  <c r="AH82" i="17"/>
  <c r="AK83" i="17"/>
  <c r="AG87" i="17"/>
  <c r="AH90" i="17"/>
  <c r="AA78" i="17"/>
  <c r="AB78" i="17" s="1"/>
  <c r="AK86" i="17"/>
  <c r="AG81" i="17"/>
  <c r="AJ478" i="3"/>
  <c r="AG457" i="3"/>
  <c r="AI457" i="3" s="1"/>
  <c r="AH467" i="3"/>
  <c r="AJ467" i="3" s="1"/>
  <c r="AA467" i="3"/>
  <c r="AB467" i="3" s="1"/>
  <c r="AG478" i="3"/>
  <c r="AH472" i="3"/>
  <c r="AJ472" i="3" s="1"/>
  <c r="AH457" i="3"/>
  <c r="AJ457" i="3" s="1"/>
  <c r="AA457" i="3"/>
  <c r="AB457" i="3" s="1"/>
  <c r="AA468" i="3"/>
  <c r="AB468" i="3" s="1"/>
  <c r="AG468" i="3"/>
  <c r="AI468" i="3" s="1"/>
  <c r="AA458" i="3"/>
  <c r="AB458" i="3" s="1"/>
  <c r="AG458" i="3"/>
  <c r="AI458" i="3" s="1"/>
  <c r="AG467" i="3"/>
  <c r="AI467" i="3" s="1"/>
  <c r="AA476" i="3"/>
  <c r="AB476" i="3" s="1"/>
  <c r="AG476" i="3"/>
  <c r="AH454" i="3"/>
  <c r="AJ454" i="3" s="1"/>
  <c r="AJ473" i="3"/>
  <c r="AJ474" i="3"/>
  <c r="AG477" i="3"/>
  <c r="AL480" i="3"/>
  <c r="AA454" i="3"/>
  <c r="AB454" i="3" s="1"/>
  <c r="AA462" i="3"/>
  <c r="AB462" i="3" s="1"/>
  <c r="AH471" i="3"/>
  <c r="AJ471" i="3" s="1"/>
  <c r="AA472" i="3"/>
  <c r="AB472" i="3" s="1"/>
  <c r="AH477" i="3"/>
  <c r="AG455" i="3"/>
  <c r="AI455" i="3" s="1"/>
  <c r="AG463" i="3"/>
  <c r="AI463" i="3" s="1"/>
  <c r="AG473" i="3"/>
  <c r="AH476" i="3"/>
  <c r="AL451" i="3"/>
  <c r="AG452" i="3"/>
  <c r="AI452" i="3" s="1"/>
  <c r="AH455" i="3"/>
  <c r="AJ455" i="3" s="1"/>
  <c r="AA456" i="3"/>
  <c r="AB456" i="3" s="1"/>
  <c r="AK456" i="3"/>
  <c r="AL459" i="3"/>
  <c r="AA464" i="3"/>
  <c r="AB464" i="3" s="1"/>
  <c r="AK464" i="3"/>
  <c r="AL469" i="3"/>
  <c r="AG474" i="3"/>
  <c r="AH475" i="3"/>
  <c r="AA478" i="3"/>
  <c r="AB478" i="3" s="1"/>
  <c r="AK478" i="3"/>
  <c r="AL479" i="3"/>
  <c r="AG480" i="3"/>
  <c r="AI480" i="3" s="1"/>
  <c r="AH458" i="3"/>
  <c r="AJ458" i="3" s="1"/>
  <c r="AH468" i="3"/>
  <c r="AJ468" i="3" s="1"/>
  <c r="AG475" i="3"/>
  <c r="BT76" i="17"/>
  <c r="BS76" i="17"/>
  <c r="BR76" i="17"/>
  <c r="BL76" i="17"/>
  <c r="BK76" i="17"/>
  <c r="BC76" i="17"/>
  <c r="BG76" i="17" s="1"/>
  <c r="AX76" i="17"/>
  <c r="AV76" i="17"/>
  <c r="BT75" i="17"/>
  <c r="BS75" i="17"/>
  <c r="BR75" i="17"/>
  <c r="BL75" i="17"/>
  <c r="BK75" i="17"/>
  <c r="BC75" i="17"/>
  <c r="BG75" i="17" s="1"/>
  <c r="AX75" i="17"/>
  <c r="AV75" i="17"/>
  <c r="BT74" i="17"/>
  <c r="BS74" i="17"/>
  <c r="BR74" i="17"/>
  <c r="BL74" i="17"/>
  <c r="BK74" i="17"/>
  <c r="BC74" i="17"/>
  <c r="BG74" i="17" s="1"/>
  <c r="AX74" i="17"/>
  <c r="AV74" i="17"/>
  <c r="BT73" i="17"/>
  <c r="BS73" i="17"/>
  <c r="BR73" i="17"/>
  <c r="BL73" i="17"/>
  <c r="BK73" i="17"/>
  <c r="BC73" i="17"/>
  <c r="BG73" i="17" s="1"/>
  <c r="AX73" i="17"/>
  <c r="AV73" i="17"/>
  <c r="BT72" i="17"/>
  <c r="BS72" i="17"/>
  <c r="BR72" i="17"/>
  <c r="BL72" i="17"/>
  <c r="BK72" i="17"/>
  <c r="BC72" i="17"/>
  <c r="BG72" i="17" s="1"/>
  <c r="AX72" i="17"/>
  <c r="AV72" i="17"/>
  <c r="BT71" i="17"/>
  <c r="BS71" i="17"/>
  <c r="BR71" i="17"/>
  <c r="BL71" i="17"/>
  <c r="BK71" i="17"/>
  <c r="BC71" i="17"/>
  <c r="BG71" i="17" s="1"/>
  <c r="AX71" i="17"/>
  <c r="AV71" i="17"/>
  <c r="BT70" i="17"/>
  <c r="BS70" i="17"/>
  <c r="BR70" i="17"/>
  <c r="BL70" i="17"/>
  <c r="BK70" i="17"/>
  <c r="BC70" i="17"/>
  <c r="BG70" i="17" s="1"/>
  <c r="AX70" i="17"/>
  <c r="AV70" i="17"/>
  <c r="BT69" i="17"/>
  <c r="BS69" i="17"/>
  <c r="BR69" i="17"/>
  <c r="BL69" i="17"/>
  <c r="BK69" i="17"/>
  <c r="BC69" i="17"/>
  <c r="BG69" i="17" s="1"/>
  <c r="AX69" i="17"/>
  <c r="AV69" i="17"/>
  <c r="BT68" i="17"/>
  <c r="BS68" i="17"/>
  <c r="BR68" i="17"/>
  <c r="BL68" i="17"/>
  <c r="BK68" i="17"/>
  <c r="BC68" i="17"/>
  <c r="BG68" i="17" s="1"/>
  <c r="AX68" i="17"/>
  <c r="AV68" i="17"/>
  <c r="BT67" i="17"/>
  <c r="BS67" i="17"/>
  <c r="BR67" i="17"/>
  <c r="BL67" i="17"/>
  <c r="BK67" i="17"/>
  <c r="BC67" i="17"/>
  <c r="BG67" i="17" s="1"/>
  <c r="AX67" i="17"/>
  <c r="AV67" i="17"/>
  <c r="BT66" i="17"/>
  <c r="BS66" i="17"/>
  <c r="BR66" i="17"/>
  <c r="BL66" i="17"/>
  <c r="BK66" i="17"/>
  <c r="BC66" i="17"/>
  <c r="BG66" i="17" s="1"/>
  <c r="AX66" i="17"/>
  <c r="AV66" i="17"/>
  <c r="BT65" i="17"/>
  <c r="BS65" i="17"/>
  <c r="BR65" i="17"/>
  <c r="BL65" i="17"/>
  <c r="BK65" i="17"/>
  <c r="BC65" i="17"/>
  <c r="BG65" i="17" s="1"/>
  <c r="AX65" i="17"/>
  <c r="AV65" i="17"/>
  <c r="BT64" i="17"/>
  <c r="BS64" i="17"/>
  <c r="BR64" i="17"/>
  <c r="BL64" i="17"/>
  <c r="BK64" i="17"/>
  <c r="BC64" i="17"/>
  <c r="BG64" i="17" s="1"/>
  <c r="AX64" i="17"/>
  <c r="AV64" i="17"/>
  <c r="BT63" i="17"/>
  <c r="BS63" i="17"/>
  <c r="BR63" i="17"/>
  <c r="BL63" i="17"/>
  <c r="BK63" i="17"/>
  <c r="BC63" i="17"/>
  <c r="BG63" i="17" s="1"/>
  <c r="AX63" i="17"/>
  <c r="AV63" i="17"/>
  <c r="BT62" i="17"/>
  <c r="BS62" i="17"/>
  <c r="BR62" i="17"/>
  <c r="BL62" i="17"/>
  <c r="BK62" i="17"/>
  <c r="BC62" i="17"/>
  <c r="BG62" i="17" s="1"/>
  <c r="AX62" i="17"/>
  <c r="AV62" i="17"/>
  <c r="BT61" i="17"/>
  <c r="BS61" i="17"/>
  <c r="BR61" i="17"/>
  <c r="BL61" i="17"/>
  <c r="BK61" i="17"/>
  <c r="BC61" i="17"/>
  <c r="BG61" i="17" s="1"/>
  <c r="AX61" i="17"/>
  <c r="AV61" i="17"/>
  <c r="AP76" i="17"/>
  <c r="AN76" i="17"/>
  <c r="BN76" i="17" s="1"/>
  <c r="AM76" i="17"/>
  <c r="AP75" i="17"/>
  <c r="AN75" i="17"/>
  <c r="BN75" i="17" s="1"/>
  <c r="AM75" i="17"/>
  <c r="AP74" i="17"/>
  <c r="AN74" i="17"/>
  <c r="BN74" i="17" s="1"/>
  <c r="AM74" i="17"/>
  <c r="AP73" i="17"/>
  <c r="AN73" i="17"/>
  <c r="BN73" i="17" s="1"/>
  <c r="AM73" i="17"/>
  <c r="AP72" i="17"/>
  <c r="AN72" i="17"/>
  <c r="BN72" i="17" s="1"/>
  <c r="AM72" i="17"/>
  <c r="AP71" i="17"/>
  <c r="AN71" i="17"/>
  <c r="BN71" i="17" s="1"/>
  <c r="AM71" i="17"/>
  <c r="AP70" i="17"/>
  <c r="AN70" i="17"/>
  <c r="BN70" i="17" s="1"/>
  <c r="AM70" i="17"/>
  <c r="AP69" i="17"/>
  <c r="AN69" i="17"/>
  <c r="BN69" i="17" s="1"/>
  <c r="AM69" i="17"/>
  <c r="AP68" i="17"/>
  <c r="AN68" i="17"/>
  <c r="BN68" i="17" s="1"/>
  <c r="AM68" i="17"/>
  <c r="AP67" i="17"/>
  <c r="AN67" i="17"/>
  <c r="BN67" i="17" s="1"/>
  <c r="AM67" i="17"/>
  <c r="AP66" i="17"/>
  <c r="AN66" i="17"/>
  <c r="BN66" i="17" s="1"/>
  <c r="AM66" i="17"/>
  <c r="AP65" i="17"/>
  <c r="AN65" i="17"/>
  <c r="BN65" i="17" s="1"/>
  <c r="AM65" i="17"/>
  <c r="AP64" i="17"/>
  <c r="AN64" i="17"/>
  <c r="BN64" i="17" s="1"/>
  <c r="AM64" i="17"/>
  <c r="AP63" i="17"/>
  <c r="AN63" i="17"/>
  <c r="BN63" i="17" s="1"/>
  <c r="AM63" i="17"/>
  <c r="AP62" i="17"/>
  <c r="AN62" i="17"/>
  <c r="BN62" i="17" s="1"/>
  <c r="AM62" i="17"/>
  <c r="AP61" i="17"/>
  <c r="AN61" i="17"/>
  <c r="BN61" i="17" s="1"/>
  <c r="AM61" i="17"/>
  <c r="AF62" i="17"/>
  <c r="AL62" i="17" s="1"/>
  <c r="AD62" i="17"/>
  <c r="Z62" i="17"/>
  <c r="Q62" i="17"/>
  <c r="R62" i="17" s="1"/>
  <c r="C62" i="17"/>
  <c r="BM62" i="17" s="1"/>
  <c r="AF61" i="17"/>
  <c r="AD61" i="17"/>
  <c r="Z61" i="17"/>
  <c r="AK61" i="17" s="1"/>
  <c r="Q61" i="17"/>
  <c r="R61" i="17" s="1"/>
  <c r="C61" i="17"/>
  <c r="BM61" i="17" s="1"/>
  <c r="AF76" i="17"/>
  <c r="AD76" i="17"/>
  <c r="Z76" i="17"/>
  <c r="Q76" i="17"/>
  <c r="R76" i="17" s="1"/>
  <c r="C76" i="17"/>
  <c r="BM76" i="17" s="1"/>
  <c r="AF75" i="17"/>
  <c r="AD75" i="17"/>
  <c r="Z75" i="17"/>
  <c r="Q75" i="17"/>
  <c r="R75" i="17" s="1"/>
  <c r="C75" i="17"/>
  <c r="BM75" i="17" s="1"/>
  <c r="AF74" i="17"/>
  <c r="AD74" i="17"/>
  <c r="Z74" i="17"/>
  <c r="Q74" i="17"/>
  <c r="R74" i="17" s="1"/>
  <c r="C74" i="17"/>
  <c r="BM74" i="17" s="1"/>
  <c r="AF73" i="17"/>
  <c r="AD73" i="17"/>
  <c r="Z73" i="17"/>
  <c r="Q73" i="17"/>
  <c r="R73" i="17" s="1"/>
  <c r="C73" i="17"/>
  <c r="BM73" i="17" s="1"/>
  <c r="AF72" i="17"/>
  <c r="AD72" i="17"/>
  <c r="Z72" i="17"/>
  <c r="Q72" i="17"/>
  <c r="R72" i="17" s="1"/>
  <c r="C72" i="17"/>
  <c r="BM72" i="17" s="1"/>
  <c r="AF71" i="17"/>
  <c r="AD71" i="17"/>
  <c r="Z71" i="17"/>
  <c r="Q71" i="17"/>
  <c r="R71" i="17" s="1"/>
  <c r="C71" i="17"/>
  <c r="BM71" i="17" s="1"/>
  <c r="AF70" i="17"/>
  <c r="AD70" i="17"/>
  <c r="Z70" i="17"/>
  <c r="Q70" i="17"/>
  <c r="R70" i="17" s="1"/>
  <c r="C70" i="17"/>
  <c r="BM70" i="17" s="1"/>
  <c r="AF69" i="17"/>
  <c r="AD69" i="17"/>
  <c r="Z69" i="17"/>
  <c r="Q69" i="17"/>
  <c r="R69" i="17" s="1"/>
  <c r="C69" i="17"/>
  <c r="BM69" i="17" s="1"/>
  <c r="AF68" i="17"/>
  <c r="AD68" i="17"/>
  <c r="Z68" i="17"/>
  <c r="Q68" i="17"/>
  <c r="R68" i="17" s="1"/>
  <c r="C68" i="17"/>
  <c r="BM68" i="17" s="1"/>
  <c r="AF67" i="17"/>
  <c r="AD67" i="17"/>
  <c r="Z67" i="17"/>
  <c r="Q67" i="17"/>
  <c r="R67" i="17" s="1"/>
  <c r="C67" i="17"/>
  <c r="BM67" i="17" s="1"/>
  <c r="AF66" i="17"/>
  <c r="AD66" i="17"/>
  <c r="Z66" i="17"/>
  <c r="Q66" i="17"/>
  <c r="R66" i="17" s="1"/>
  <c r="C66" i="17"/>
  <c r="BM66" i="17" s="1"/>
  <c r="AF65" i="17"/>
  <c r="AD65" i="17"/>
  <c r="Z65" i="17"/>
  <c r="Q65" i="17"/>
  <c r="R65" i="17" s="1"/>
  <c r="C65" i="17"/>
  <c r="BM65" i="17" s="1"/>
  <c r="AF64" i="17"/>
  <c r="AD64" i="17"/>
  <c r="Z64" i="17"/>
  <c r="Q64" i="17"/>
  <c r="R64" i="17" s="1"/>
  <c r="C64" i="17"/>
  <c r="BM64" i="17" s="1"/>
  <c r="AF63" i="17"/>
  <c r="AD63" i="17"/>
  <c r="Z63" i="17"/>
  <c r="Q63" i="17"/>
  <c r="R63" i="17" s="1"/>
  <c r="C63" i="17"/>
  <c r="BM63" i="17" s="1"/>
  <c r="AF448" i="3"/>
  <c r="AL448" i="3" s="1"/>
  <c r="AD448" i="3"/>
  <c r="AK448" i="3" s="1"/>
  <c r="Z448" i="3"/>
  <c r="AA448" i="3" s="1"/>
  <c r="AB448" i="3" s="1"/>
  <c r="Q448" i="3"/>
  <c r="R448" i="3" s="1"/>
  <c r="C448" i="3"/>
  <c r="AL447" i="3"/>
  <c r="AK447" i="3"/>
  <c r="AF447" i="3"/>
  <c r="AD447" i="3"/>
  <c r="Z447" i="3"/>
  <c r="Q447" i="3"/>
  <c r="R447" i="3" s="1"/>
  <c r="AA447" i="3" s="1"/>
  <c r="AB447" i="3" s="1"/>
  <c r="C447" i="3"/>
  <c r="AF446" i="3"/>
  <c r="AH446" i="3" s="1"/>
  <c r="AJ446" i="3" s="1"/>
  <c r="AD446" i="3"/>
  <c r="AG446" i="3" s="1"/>
  <c r="AI446" i="3" s="1"/>
  <c r="Z446" i="3"/>
  <c r="AL446" i="3" s="1"/>
  <c r="R446" i="3"/>
  <c r="Q446" i="3"/>
  <c r="C446" i="3"/>
  <c r="AF445" i="3"/>
  <c r="AD445" i="3"/>
  <c r="Z445" i="3"/>
  <c r="AL445" i="3" s="1"/>
  <c r="Q445" i="3"/>
  <c r="R445" i="3" s="1"/>
  <c r="C445" i="3"/>
  <c r="AF444" i="3"/>
  <c r="AD444" i="3"/>
  <c r="Z444" i="3"/>
  <c r="AL444" i="3" s="1"/>
  <c r="Q444" i="3"/>
  <c r="R444" i="3" s="1"/>
  <c r="C444" i="3"/>
  <c r="AF443" i="3"/>
  <c r="AD443" i="3"/>
  <c r="Z443" i="3"/>
  <c r="AL443" i="3" s="1"/>
  <c r="Q443" i="3"/>
  <c r="R443" i="3" s="1"/>
  <c r="C443" i="3"/>
  <c r="AF442" i="3"/>
  <c r="AD442" i="3"/>
  <c r="Z442" i="3"/>
  <c r="AL442" i="3" s="1"/>
  <c r="R442" i="3"/>
  <c r="AH442" i="3" s="1"/>
  <c r="Q442" i="3"/>
  <c r="C442" i="3"/>
  <c r="AF441" i="3"/>
  <c r="AD441" i="3"/>
  <c r="Z441" i="3"/>
  <c r="AL441" i="3" s="1"/>
  <c r="R441" i="3"/>
  <c r="AH441" i="3" s="1"/>
  <c r="Q441" i="3"/>
  <c r="AF440" i="3"/>
  <c r="AL440" i="3" s="1"/>
  <c r="AD440" i="3"/>
  <c r="Z440" i="3"/>
  <c r="AK440" i="3" s="1"/>
  <c r="Q440" i="3"/>
  <c r="R440" i="3" s="1"/>
  <c r="AF439" i="3"/>
  <c r="AL439" i="3" s="1"/>
  <c r="AD439" i="3"/>
  <c r="AK439" i="3" s="1"/>
  <c r="Z439" i="3"/>
  <c r="AA439" i="3" s="1"/>
  <c r="AB439" i="3" s="1"/>
  <c r="Q439" i="3"/>
  <c r="R439" i="3" s="1"/>
  <c r="C439" i="3"/>
  <c r="AF438" i="3"/>
  <c r="AL438" i="3" s="1"/>
  <c r="AD438" i="3"/>
  <c r="AK438" i="3" s="1"/>
  <c r="Z438" i="3"/>
  <c r="Q438" i="3"/>
  <c r="R438" i="3" s="1"/>
  <c r="C438" i="3"/>
  <c r="AF437" i="3"/>
  <c r="AL437" i="3" s="1"/>
  <c r="AD437" i="3"/>
  <c r="Z437" i="3"/>
  <c r="AK437" i="3" s="1"/>
  <c r="R437" i="3"/>
  <c r="AH437" i="3" s="1"/>
  <c r="Q437" i="3"/>
  <c r="C437" i="3"/>
  <c r="AF436" i="3"/>
  <c r="AL436" i="3" s="1"/>
  <c r="AD436" i="3"/>
  <c r="Z436" i="3"/>
  <c r="AK436" i="3" s="1"/>
  <c r="R436" i="3"/>
  <c r="AH436" i="3" s="1"/>
  <c r="Q436" i="3"/>
  <c r="AF435" i="3"/>
  <c r="AL435" i="3" s="1"/>
  <c r="AD435" i="3"/>
  <c r="AK435" i="3" s="1"/>
  <c r="Z435" i="3"/>
  <c r="Q435" i="3"/>
  <c r="R435" i="3" s="1"/>
  <c r="AF432" i="3"/>
  <c r="AL432" i="3" s="1"/>
  <c r="AD432" i="3"/>
  <c r="AK432" i="3" s="1"/>
  <c r="Z432" i="3"/>
  <c r="R432" i="3"/>
  <c r="AA432" i="3" s="1"/>
  <c r="AB432" i="3" s="1"/>
  <c r="Q432" i="3"/>
  <c r="C432" i="3"/>
  <c r="AL431" i="3"/>
  <c r="AK431" i="3"/>
  <c r="AF431" i="3"/>
  <c r="AD431" i="3"/>
  <c r="AG431" i="3" s="1"/>
  <c r="AI431" i="3" s="1"/>
  <c r="AA431" i="3"/>
  <c r="AB431" i="3" s="1"/>
  <c r="Z431" i="3"/>
  <c r="R431" i="3"/>
  <c r="AH431" i="3" s="1"/>
  <c r="AJ431" i="3" s="1"/>
  <c r="Q431" i="3"/>
  <c r="C431" i="3"/>
  <c r="AF430" i="3"/>
  <c r="AH430" i="3" s="1"/>
  <c r="AJ430" i="3" s="1"/>
  <c r="AD430" i="3"/>
  <c r="Z430" i="3"/>
  <c r="AK430" i="3" s="1"/>
  <c r="R430" i="3"/>
  <c r="AG430" i="3" s="1"/>
  <c r="AI430" i="3" s="1"/>
  <c r="Q430" i="3"/>
  <c r="C430" i="3"/>
  <c r="AL429" i="3"/>
  <c r="AF429" i="3"/>
  <c r="AD429" i="3"/>
  <c r="AK429" i="3" s="1"/>
  <c r="Z429" i="3"/>
  <c r="Q429" i="3"/>
  <c r="R429" i="3" s="1"/>
  <c r="C429" i="3"/>
  <c r="AF428" i="3"/>
  <c r="AL428" i="3" s="1"/>
  <c r="AD428" i="3"/>
  <c r="AK428" i="3" s="1"/>
  <c r="Z428" i="3"/>
  <c r="AA428" i="3" s="1"/>
  <c r="AB428" i="3" s="1"/>
  <c r="R428" i="3"/>
  <c r="Q428" i="3"/>
  <c r="C428" i="3"/>
  <c r="AL427" i="3"/>
  <c r="AK427" i="3"/>
  <c r="AF427" i="3"/>
  <c r="AD427" i="3"/>
  <c r="Z427" i="3"/>
  <c r="Q427" i="3"/>
  <c r="R427" i="3" s="1"/>
  <c r="C427" i="3"/>
  <c r="AF426" i="3"/>
  <c r="AH426" i="3" s="1"/>
  <c r="AJ426" i="3" s="1"/>
  <c r="AD426" i="3"/>
  <c r="AG426" i="3" s="1"/>
  <c r="AI426" i="3" s="1"/>
  <c r="Z426" i="3"/>
  <c r="AA426" i="3" s="1"/>
  <c r="AB426" i="3" s="1"/>
  <c r="R426" i="3"/>
  <c r="Q426" i="3"/>
  <c r="C426" i="3"/>
  <c r="AL425" i="3"/>
  <c r="AK425" i="3"/>
  <c r="AF425" i="3"/>
  <c r="AD425" i="3"/>
  <c r="Z425" i="3"/>
  <c r="Q425" i="3"/>
  <c r="R425" i="3" s="1"/>
  <c r="C425" i="3"/>
  <c r="AF424" i="3"/>
  <c r="AL424" i="3" s="1"/>
  <c r="AD424" i="3"/>
  <c r="AK424" i="3" s="1"/>
  <c r="Z424" i="3"/>
  <c r="AA424" i="3" s="1"/>
  <c r="AB424" i="3" s="1"/>
  <c r="R424" i="3"/>
  <c r="Q424" i="3"/>
  <c r="C424" i="3"/>
  <c r="AL423" i="3"/>
  <c r="AK423" i="3"/>
  <c r="AF423" i="3"/>
  <c r="AD423" i="3"/>
  <c r="Z423" i="3"/>
  <c r="Q423" i="3"/>
  <c r="R423" i="3" s="1"/>
  <c r="C423" i="3"/>
  <c r="AF422" i="3"/>
  <c r="AH422" i="3" s="1"/>
  <c r="AJ422" i="3" s="1"/>
  <c r="AD422" i="3"/>
  <c r="AG422" i="3" s="1"/>
  <c r="AI422" i="3" s="1"/>
  <c r="Z422" i="3"/>
  <c r="AA422" i="3" s="1"/>
  <c r="AB422" i="3" s="1"/>
  <c r="R422" i="3"/>
  <c r="Q422" i="3"/>
  <c r="C422" i="3"/>
  <c r="AL421" i="3"/>
  <c r="AK421" i="3"/>
  <c r="AF421" i="3"/>
  <c r="AD421" i="3"/>
  <c r="Z421" i="3"/>
  <c r="Q421" i="3"/>
  <c r="R421" i="3" s="1"/>
  <c r="C421" i="3"/>
  <c r="AF420" i="3"/>
  <c r="AL420" i="3" s="1"/>
  <c r="AD420" i="3"/>
  <c r="AK420" i="3" s="1"/>
  <c r="Z420" i="3"/>
  <c r="AA420" i="3" s="1"/>
  <c r="AB420" i="3" s="1"/>
  <c r="R420" i="3"/>
  <c r="Q420" i="3"/>
  <c r="C420" i="3"/>
  <c r="AL419" i="3"/>
  <c r="AK419" i="3"/>
  <c r="AF419" i="3"/>
  <c r="AD419" i="3"/>
  <c r="Z419" i="3"/>
  <c r="Q419" i="3"/>
  <c r="R419" i="3" s="1"/>
  <c r="C419" i="3"/>
  <c r="AO83" i="17" l="1"/>
  <c r="AW83" i="17" s="1"/>
  <c r="AK75" i="17"/>
  <c r="AQ84" i="17"/>
  <c r="AY84" i="17" s="1"/>
  <c r="AQ81" i="17"/>
  <c r="BE81" i="17" s="1"/>
  <c r="AK62" i="17"/>
  <c r="AL64" i="17"/>
  <c r="AK69" i="17"/>
  <c r="AG61" i="17"/>
  <c r="AH61" i="17"/>
  <c r="AJ61" i="17" s="1"/>
  <c r="AG62" i="17"/>
  <c r="AJ83" i="17"/>
  <c r="AQ83" i="17"/>
  <c r="BE83" i="17" s="1"/>
  <c r="AI92" i="17"/>
  <c r="AO92" i="17"/>
  <c r="AJ79" i="17"/>
  <c r="AQ79" i="17"/>
  <c r="AI84" i="17"/>
  <c r="AO84" i="17"/>
  <c r="AK71" i="17"/>
  <c r="AJ82" i="17"/>
  <c r="AQ82" i="17"/>
  <c r="AI86" i="17"/>
  <c r="AO86" i="17"/>
  <c r="AJ78" i="17"/>
  <c r="AQ78" i="17"/>
  <c r="AI78" i="17"/>
  <c r="AO78" i="17"/>
  <c r="AW89" i="17"/>
  <c r="BO89" i="17"/>
  <c r="AI79" i="17"/>
  <c r="AO79" i="17"/>
  <c r="AJ86" i="17"/>
  <c r="AQ86" i="17"/>
  <c r="AI88" i="17"/>
  <c r="AO88" i="17"/>
  <c r="AI81" i="17"/>
  <c r="AO81" i="17"/>
  <c r="AJ88" i="17"/>
  <c r="AQ88" i="17"/>
  <c r="AI91" i="17"/>
  <c r="AO91" i="17"/>
  <c r="AJ89" i="17"/>
  <c r="AQ89" i="17"/>
  <c r="BP84" i="17"/>
  <c r="AK65" i="17"/>
  <c r="AK73" i="17"/>
  <c r="AI77" i="17"/>
  <c r="AO77" i="17"/>
  <c r="AI80" i="17"/>
  <c r="AO80" i="17"/>
  <c r="AI90" i="17"/>
  <c r="AO90" i="17"/>
  <c r="BA89" i="17" s="1"/>
  <c r="AL75" i="17"/>
  <c r="AJ77" i="17"/>
  <c r="AQ77" i="17"/>
  <c r="AJ80" i="17"/>
  <c r="AQ80" i="17"/>
  <c r="AJ90" i="17"/>
  <c r="AQ90" i="17"/>
  <c r="AJ85" i="17"/>
  <c r="AQ85" i="17"/>
  <c r="BO83" i="17"/>
  <c r="AJ87" i="17"/>
  <c r="AQ87" i="17"/>
  <c r="AH66" i="17"/>
  <c r="AH74" i="17"/>
  <c r="AI87" i="17"/>
  <c r="AO87" i="17"/>
  <c r="AI85" i="17"/>
  <c r="AO85" i="17"/>
  <c r="AJ92" i="17"/>
  <c r="AQ92" i="17"/>
  <c r="BP81" i="17"/>
  <c r="AY81" i="17"/>
  <c r="AI82" i="17"/>
  <c r="AO82" i="17"/>
  <c r="AI476" i="3"/>
  <c r="AI478" i="3"/>
  <c r="AJ476" i="3"/>
  <c r="AI473" i="3"/>
  <c r="AQ473" i="3"/>
  <c r="AI477" i="3"/>
  <c r="AJ477" i="3"/>
  <c r="AJ475" i="3"/>
  <c r="AR473" i="3"/>
  <c r="AI475" i="3"/>
  <c r="AI474" i="3"/>
  <c r="AA62" i="17"/>
  <c r="AB62" i="17" s="1"/>
  <c r="AH62" i="17"/>
  <c r="AA61" i="17"/>
  <c r="AB61" i="17" s="1"/>
  <c r="AL61" i="17"/>
  <c r="AG74" i="17"/>
  <c r="AL74" i="17"/>
  <c r="AA72" i="17"/>
  <c r="AB72" i="17" s="1"/>
  <c r="AA68" i="17"/>
  <c r="AB68" i="17" s="1"/>
  <c r="AL69" i="17"/>
  <c r="AK72" i="17"/>
  <c r="AA76" i="17"/>
  <c r="AB76" i="17" s="1"/>
  <c r="AA74" i="17"/>
  <c r="AB74" i="17" s="1"/>
  <c r="AA64" i="17"/>
  <c r="AB64" i="17" s="1"/>
  <c r="AL65" i="17"/>
  <c r="AK68" i="17"/>
  <c r="AH72" i="17"/>
  <c r="AK76" i="17"/>
  <c r="AL70" i="17"/>
  <c r="AK64" i="17"/>
  <c r="AL67" i="17"/>
  <c r="AH68" i="17"/>
  <c r="AL72" i="17"/>
  <c r="AH76" i="17"/>
  <c r="AL66" i="17"/>
  <c r="AL73" i="17"/>
  <c r="AK63" i="17"/>
  <c r="AH64" i="17"/>
  <c r="AL68" i="17"/>
  <c r="AH70" i="17"/>
  <c r="AL76" i="17"/>
  <c r="AA70" i="17"/>
  <c r="AB70" i="17" s="1"/>
  <c r="AA66" i="17"/>
  <c r="AB66" i="17" s="1"/>
  <c r="AA69" i="17"/>
  <c r="AB69" i="17" s="1"/>
  <c r="AG69" i="17"/>
  <c r="AG70" i="17"/>
  <c r="AG66" i="17"/>
  <c r="AA65" i="17"/>
  <c r="AB65" i="17" s="1"/>
  <c r="AG65" i="17"/>
  <c r="AH71" i="17"/>
  <c r="AG71" i="17"/>
  <c r="AH75" i="17"/>
  <c r="AG75" i="17"/>
  <c r="AA75" i="17"/>
  <c r="AB75" i="17" s="1"/>
  <c r="AA73" i="17"/>
  <c r="AB73" i="17" s="1"/>
  <c r="AG73" i="17"/>
  <c r="AH67" i="17"/>
  <c r="AG67" i="17"/>
  <c r="AG63" i="17"/>
  <c r="AH63" i="17"/>
  <c r="AA63" i="17"/>
  <c r="AB63" i="17" s="1"/>
  <c r="AA71" i="17"/>
  <c r="AB71" i="17" s="1"/>
  <c r="AL63" i="17"/>
  <c r="AH65" i="17"/>
  <c r="AL71" i="17"/>
  <c r="AH73" i="17"/>
  <c r="AG64" i="17"/>
  <c r="AK66" i="17"/>
  <c r="AG68" i="17"/>
  <c r="AK70" i="17"/>
  <c r="AG72" i="17"/>
  <c r="AK74" i="17"/>
  <c r="AG76" i="17"/>
  <c r="AA67" i="17"/>
  <c r="AB67" i="17" s="1"/>
  <c r="AK67" i="17"/>
  <c r="AH69" i="17"/>
  <c r="AG435" i="3"/>
  <c r="AH435" i="3"/>
  <c r="AH427" i="3"/>
  <c r="AJ427" i="3" s="1"/>
  <c r="AA427" i="3"/>
  <c r="AB427" i="3" s="1"/>
  <c r="AA435" i="3"/>
  <c r="AB435" i="3" s="1"/>
  <c r="AA438" i="3"/>
  <c r="AB438" i="3" s="1"/>
  <c r="AG440" i="3"/>
  <c r="AH440" i="3"/>
  <c r="AH443" i="3"/>
  <c r="AG443" i="3"/>
  <c r="AH447" i="3"/>
  <c r="AJ447" i="3" s="1"/>
  <c r="AG421" i="3"/>
  <c r="AI421" i="3" s="1"/>
  <c r="AH421" i="3"/>
  <c r="AJ421" i="3" s="1"/>
  <c r="AA421" i="3"/>
  <c r="AB421" i="3" s="1"/>
  <c r="AG444" i="3"/>
  <c r="AH444" i="3"/>
  <c r="AH423" i="3"/>
  <c r="AJ423" i="3" s="1"/>
  <c r="AG423" i="3"/>
  <c r="AI423" i="3" s="1"/>
  <c r="AA423" i="3"/>
  <c r="AB423" i="3" s="1"/>
  <c r="AH438" i="3"/>
  <c r="AG438" i="3"/>
  <c r="AG447" i="3"/>
  <c r="AI447" i="3" s="1"/>
  <c r="AG427" i="3"/>
  <c r="AI427" i="3" s="1"/>
  <c r="AH425" i="3"/>
  <c r="AJ425" i="3" s="1"/>
  <c r="AA425" i="3"/>
  <c r="AB425" i="3" s="1"/>
  <c r="AG425" i="3"/>
  <c r="AI425" i="3" s="1"/>
  <c r="AJ442" i="3"/>
  <c r="AH429" i="3"/>
  <c r="AJ429" i="3" s="1"/>
  <c r="AG429" i="3"/>
  <c r="AI429" i="3" s="1"/>
  <c r="AA429" i="3"/>
  <c r="AB429" i="3" s="1"/>
  <c r="AN441" i="3"/>
  <c r="AJ441" i="3"/>
  <c r="AJ437" i="3"/>
  <c r="AG445" i="3"/>
  <c r="AI445" i="3" s="1"/>
  <c r="AH445" i="3"/>
  <c r="AJ445" i="3" s="1"/>
  <c r="AH419" i="3"/>
  <c r="AJ419" i="3" s="1"/>
  <c r="AG419" i="3"/>
  <c r="AI419" i="3" s="1"/>
  <c r="AA419" i="3"/>
  <c r="AB419" i="3" s="1"/>
  <c r="AN436" i="3"/>
  <c r="AJ436" i="3"/>
  <c r="AH439" i="3"/>
  <c r="AG439" i="3"/>
  <c r="AK422" i="3"/>
  <c r="AG424" i="3"/>
  <c r="AI424" i="3" s="1"/>
  <c r="AK426" i="3"/>
  <c r="AG428" i="3"/>
  <c r="AI428" i="3" s="1"/>
  <c r="AA430" i="3"/>
  <c r="AB430" i="3" s="1"/>
  <c r="AG432" i="3"/>
  <c r="AI432" i="3" s="1"/>
  <c r="AA436" i="3"/>
  <c r="AB436" i="3" s="1"/>
  <c r="AA437" i="3"/>
  <c r="AB437" i="3" s="1"/>
  <c r="AA441" i="3"/>
  <c r="AB441" i="3" s="1"/>
  <c r="AK441" i="3"/>
  <c r="AA442" i="3"/>
  <c r="AB442" i="3" s="1"/>
  <c r="AK442" i="3"/>
  <c r="AA446" i="3"/>
  <c r="AB446" i="3" s="1"/>
  <c r="AK446" i="3"/>
  <c r="AG448" i="3"/>
  <c r="AI448" i="3" s="1"/>
  <c r="AG420" i="3"/>
  <c r="AI420" i="3" s="1"/>
  <c r="AH420" i="3"/>
  <c r="AJ420" i="3" s="1"/>
  <c r="AL422" i="3"/>
  <c r="AH424" i="3"/>
  <c r="AJ424" i="3" s="1"/>
  <c r="AL426" i="3"/>
  <c r="AH428" i="3"/>
  <c r="AJ428" i="3" s="1"/>
  <c r="AL430" i="3"/>
  <c r="AH432" i="3"/>
  <c r="AJ432" i="3" s="1"/>
  <c r="AA440" i="3"/>
  <c r="AB440" i="3" s="1"/>
  <c r="AH448" i="3"/>
  <c r="AJ448" i="3" s="1"/>
  <c r="AA443" i="3"/>
  <c r="AB443" i="3" s="1"/>
  <c r="AK443" i="3"/>
  <c r="AA444" i="3"/>
  <c r="AB444" i="3" s="1"/>
  <c r="AK444" i="3"/>
  <c r="AA445" i="3"/>
  <c r="AB445" i="3" s="1"/>
  <c r="AK445" i="3"/>
  <c r="AG436" i="3"/>
  <c r="AG437" i="3"/>
  <c r="AG441" i="3"/>
  <c r="AG442" i="3"/>
  <c r="BT50" i="17"/>
  <c r="BS50" i="17"/>
  <c r="BR50" i="17"/>
  <c r="BM50" i="17"/>
  <c r="BL50" i="17"/>
  <c r="BK50" i="17"/>
  <c r="BT49" i="17"/>
  <c r="BS49" i="17"/>
  <c r="BR49" i="17"/>
  <c r="BM49" i="17"/>
  <c r="BL49" i="17"/>
  <c r="BK49" i="17"/>
  <c r="BT58" i="17"/>
  <c r="BS58" i="17"/>
  <c r="BR58" i="17"/>
  <c r="BM58" i="17"/>
  <c r="BL58" i="17"/>
  <c r="BK58" i="17"/>
  <c r="BT57" i="17"/>
  <c r="BS57" i="17"/>
  <c r="BR57" i="17"/>
  <c r="BM57" i="17"/>
  <c r="BL57" i="17"/>
  <c r="BK57" i="17"/>
  <c r="BT56" i="17"/>
  <c r="BS56" i="17"/>
  <c r="BR56" i="17"/>
  <c r="BM56" i="17"/>
  <c r="BL56" i="17"/>
  <c r="BK56" i="17"/>
  <c r="BT55" i="17"/>
  <c r="BS55" i="17"/>
  <c r="BR55" i="17"/>
  <c r="BM55" i="17"/>
  <c r="BL55" i="17"/>
  <c r="BK55" i="17"/>
  <c r="BT54" i="17"/>
  <c r="BS54" i="17"/>
  <c r="BR54" i="17"/>
  <c r="BM54" i="17"/>
  <c r="BL54" i="17"/>
  <c r="BK54" i="17"/>
  <c r="BT53" i="17"/>
  <c r="BS53" i="17"/>
  <c r="BR53" i="17"/>
  <c r="BM53" i="17"/>
  <c r="BL53" i="17"/>
  <c r="BK53" i="17"/>
  <c r="BT52" i="17"/>
  <c r="BS52" i="17"/>
  <c r="BR52" i="17"/>
  <c r="BM52" i="17"/>
  <c r="BL52" i="17"/>
  <c r="BK52" i="17"/>
  <c r="BT51" i="17"/>
  <c r="BS51" i="17"/>
  <c r="BR51" i="17"/>
  <c r="BM51" i="17"/>
  <c r="BL51" i="17"/>
  <c r="BK51" i="17"/>
  <c r="BT48" i="17"/>
  <c r="BS48" i="17"/>
  <c r="BR48" i="17"/>
  <c r="BM48" i="17"/>
  <c r="BL48" i="17"/>
  <c r="BK48" i="17"/>
  <c r="BT47" i="17"/>
  <c r="BS47" i="17"/>
  <c r="BR47" i="17"/>
  <c r="BM47" i="17"/>
  <c r="BL47" i="17"/>
  <c r="BK47" i="17"/>
  <c r="BT46" i="17"/>
  <c r="BS46" i="17"/>
  <c r="BR46" i="17"/>
  <c r="BM46" i="17"/>
  <c r="BL46" i="17"/>
  <c r="BK46" i="17"/>
  <c r="BT45" i="17"/>
  <c r="BS45" i="17"/>
  <c r="BR45" i="17"/>
  <c r="BM45" i="17"/>
  <c r="BL45" i="17"/>
  <c r="BK45" i="17"/>
  <c r="BT44" i="17"/>
  <c r="BS44" i="17"/>
  <c r="BR44" i="17"/>
  <c r="BM44" i="17"/>
  <c r="BL44" i="17"/>
  <c r="BK44" i="17"/>
  <c r="BT43" i="17"/>
  <c r="BS43" i="17"/>
  <c r="BR43" i="17"/>
  <c r="BM43" i="17"/>
  <c r="BL43" i="17"/>
  <c r="BK43" i="17"/>
  <c r="BT39" i="17"/>
  <c r="BS39" i="17"/>
  <c r="BR39" i="17"/>
  <c r="BM39" i="17"/>
  <c r="BL39" i="17"/>
  <c r="BK39" i="17"/>
  <c r="BT38" i="17"/>
  <c r="BS38" i="17"/>
  <c r="BR38" i="17"/>
  <c r="BM38" i="17"/>
  <c r="BL38" i="17"/>
  <c r="BK38" i="17"/>
  <c r="BT60" i="17"/>
  <c r="BS60" i="17"/>
  <c r="BR60" i="17"/>
  <c r="BM60" i="17"/>
  <c r="BL60" i="17"/>
  <c r="BK60" i="17"/>
  <c r="BT59" i="17"/>
  <c r="BS59" i="17"/>
  <c r="BR59" i="17"/>
  <c r="BM59" i="17"/>
  <c r="BL59" i="17"/>
  <c r="BK59" i="17"/>
  <c r="BT42" i="17"/>
  <c r="BS42" i="17"/>
  <c r="BR42" i="17"/>
  <c r="BM42" i="17"/>
  <c r="BL42" i="17"/>
  <c r="BK42" i="17"/>
  <c r="BT41" i="17"/>
  <c r="BS41" i="17"/>
  <c r="BR41" i="17"/>
  <c r="BM41" i="17"/>
  <c r="BL41" i="17"/>
  <c r="BK41" i="17"/>
  <c r="BT40" i="17"/>
  <c r="BS40" i="17"/>
  <c r="BR40" i="17"/>
  <c r="BM40" i="17"/>
  <c r="BL40" i="17"/>
  <c r="BK40" i="17"/>
  <c r="BT37" i="17"/>
  <c r="BS37" i="17"/>
  <c r="BR37" i="17"/>
  <c r="BM37" i="17"/>
  <c r="BL37" i="17"/>
  <c r="BK37" i="17"/>
  <c r="BT36" i="17"/>
  <c r="BS36" i="17"/>
  <c r="BR36" i="17"/>
  <c r="BM36" i="17"/>
  <c r="BL36" i="17"/>
  <c r="BK36" i="17"/>
  <c r="BT33" i="17"/>
  <c r="BS33" i="17"/>
  <c r="BR33" i="17"/>
  <c r="BM33" i="17"/>
  <c r="BL33" i="17"/>
  <c r="BK33" i="17"/>
  <c r="BT32" i="17"/>
  <c r="BS32" i="17"/>
  <c r="BR32" i="17"/>
  <c r="BM32" i="17"/>
  <c r="BL32" i="17"/>
  <c r="BK32" i="17"/>
  <c r="BT31" i="17"/>
  <c r="BS31" i="17"/>
  <c r="BR31" i="17"/>
  <c r="BM31" i="17"/>
  <c r="BL31" i="17"/>
  <c r="BK31" i="17"/>
  <c r="BC50" i="17"/>
  <c r="BG50" i="17" s="1"/>
  <c r="AX50" i="17"/>
  <c r="AV50" i="17"/>
  <c r="BC49" i="17"/>
  <c r="BG49" i="17" s="1"/>
  <c r="AX49" i="17"/>
  <c r="AV49" i="17"/>
  <c r="BC48" i="17"/>
  <c r="BG48" i="17" s="1"/>
  <c r="AX48" i="17"/>
  <c r="AV48" i="17"/>
  <c r="BC47" i="17"/>
  <c r="BG47" i="17" s="1"/>
  <c r="AX47" i="17"/>
  <c r="AV47" i="17"/>
  <c r="BC58" i="17"/>
  <c r="BG58" i="17" s="1"/>
  <c r="AX58" i="17"/>
  <c r="AV58" i="17"/>
  <c r="BC57" i="17"/>
  <c r="BG57" i="17" s="1"/>
  <c r="AX57" i="17"/>
  <c r="AV57" i="17"/>
  <c r="BC56" i="17"/>
  <c r="BG56" i="17" s="1"/>
  <c r="AX56" i="17"/>
  <c r="AV56" i="17"/>
  <c r="BC55" i="17"/>
  <c r="BG55" i="17" s="1"/>
  <c r="AX55" i="17"/>
  <c r="AV55" i="17"/>
  <c r="BC54" i="17"/>
  <c r="BG54" i="17" s="1"/>
  <c r="AX54" i="17"/>
  <c r="AV54" i="17"/>
  <c r="BC53" i="17"/>
  <c r="BG53" i="17" s="1"/>
  <c r="AX53" i="17"/>
  <c r="AV53" i="17"/>
  <c r="BC52" i="17"/>
  <c r="BG52" i="17" s="1"/>
  <c r="AX52" i="17"/>
  <c r="AV52" i="17"/>
  <c r="BC51" i="17"/>
  <c r="BG51" i="17" s="1"/>
  <c r="AX51" i="17"/>
  <c r="AV51" i="17"/>
  <c r="BC46" i="17"/>
  <c r="BG46" i="17" s="1"/>
  <c r="AX46" i="17"/>
  <c r="AV46" i="17"/>
  <c r="BC45" i="17"/>
  <c r="BG45" i="17" s="1"/>
  <c r="AX45" i="17"/>
  <c r="AV45" i="17"/>
  <c r="BC44" i="17"/>
  <c r="BG44" i="17" s="1"/>
  <c r="AX44" i="17"/>
  <c r="AV44" i="17"/>
  <c r="BC43" i="17"/>
  <c r="BG43" i="17" s="1"/>
  <c r="AX43" i="17"/>
  <c r="AV43" i="17"/>
  <c r="BC39" i="17"/>
  <c r="BG39" i="17" s="1"/>
  <c r="AX39" i="17"/>
  <c r="AV39" i="17"/>
  <c r="BC38" i="17"/>
  <c r="BG38" i="17" s="1"/>
  <c r="AX38" i="17"/>
  <c r="AV38" i="17"/>
  <c r="BC60" i="17"/>
  <c r="BG60" i="17" s="1"/>
  <c r="AX60" i="17"/>
  <c r="AV60" i="17"/>
  <c r="BC59" i="17"/>
  <c r="BG59" i="17" s="1"/>
  <c r="AX59" i="17"/>
  <c r="AV59" i="17"/>
  <c r="BC42" i="17"/>
  <c r="BG42" i="17" s="1"/>
  <c r="AX42" i="17"/>
  <c r="AV42" i="17"/>
  <c r="BC41" i="17"/>
  <c r="BG41" i="17" s="1"/>
  <c r="AX41" i="17"/>
  <c r="AV41" i="17"/>
  <c r="BC40" i="17"/>
  <c r="BG40" i="17" s="1"/>
  <c r="AX40" i="17"/>
  <c r="AV40" i="17"/>
  <c r="BC37" i="17"/>
  <c r="BG37" i="17" s="1"/>
  <c r="AX37" i="17"/>
  <c r="AV37" i="17"/>
  <c r="BC36" i="17"/>
  <c r="BG36" i="17" s="1"/>
  <c r="AX36" i="17"/>
  <c r="AV36" i="17"/>
  <c r="BC33" i="17"/>
  <c r="BG33" i="17" s="1"/>
  <c r="AX33" i="17"/>
  <c r="AV33" i="17"/>
  <c r="BC32" i="17"/>
  <c r="BG32" i="17" s="1"/>
  <c r="AX32" i="17"/>
  <c r="AV32" i="17"/>
  <c r="BC31" i="17"/>
  <c r="BG31" i="17" s="1"/>
  <c r="AX31" i="17"/>
  <c r="AV31" i="17"/>
  <c r="AP60" i="17"/>
  <c r="AN60" i="17"/>
  <c r="BN60" i="17" s="1"/>
  <c r="AM60" i="17"/>
  <c r="AP59" i="17"/>
  <c r="AN59" i="17"/>
  <c r="BN59" i="17" s="1"/>
  <c r="AM59" i="17"/>
  <c r="AP58" i="17"/>
  <c r="AN58" i="17"/>
  <c r="BN58" i="17" s="1"/>
  <c r="AM58" i="17"/>
  <c r="AP57" i="17"/>
  <c r="AN57" i="17"/>
  <c r="BN57" i="17" s="1"/>
  <c r="AM57" i="17"/>
  <c r="AP56" i="17"/>
  <c r="AN56" i="17"/>
  <c r="BN56" i="17" s="1"/>
  <c r="AM56" i="17"/>
  <c r="AP55" i="17"/>
  <c r="AN55" i="17"/>
  <c r="BN55" i="17" s="1"/>
  <c r="AM55" i="17"/>
  <c r="AP54" i="17"/>
  <c r="AN54" i="17"/>
  <c r="BN54" i="17" s="1"/>
  <c r="AM54" i="17"/>
  <c r="AP53" i="17"/>
  <c r="AN53" i="17"/>
  <c r="BN53" i="17" s="1"/>
  <c r="AM53" i="17"/>
  <c r="AP52" i="17"/>
  <c r="AN52" i="17"/>
  <c r="BN52" i="17" s="1"/>
  <c r="AM52" i="17"/>
  <c r="AP51" i="17"/>
  <c r="AN51" i="17"/>
  <c r="BN51" i="17" s="1"/>
  <c r="AM51" i="17"/>
  <c r="AP50" i="17"/>
  <c r="AN50" i="17"/>
  <c r="BN50" i="17" s="1"/>
  <c r="AM50" i="17"/>
  <c r="AP49" i="17"/>
  <c r="AN49" i="17"/>
  <c r="BN49" i="17" s="1"/>
  <c r="AM49" i="17"/>
  <c r="AP48" i="17"/>
  <c r="AN48" i="17"/>
  <c r="BN48" i="17" s="1"/>
  <c r="AM48" i="17"/>
  <c r="AP47" i="17"/>
  <c r="AN47" i="17"/>
  <c r="BN47" i="17" s="1"/>
  <c r="AM47" i="17"/>
  <c r="AP46" i="17"/>
  <c r="AN46" i="17"/>
  <c r="BN46" i="17" s="1"/>
  <c r="AM46" i="17"/>
  <c r="AP45" i="17"/>
  <c r="AN45" i="17"/>
  <c r="BN45" i="17" s="1"/>
  <c r="AM45" i="17"/>
  <c r="AP44" i="17"/>
  <c r="AN44" i="17"/>
  <c r="BN44" i="17" s="1"/>
  <c r="AM44" i="17"/>
  <c r="AP43" i="17"/>
  <c r="AN43" i="17"/>
  <c r="BN43" i="17" s="1"/>
  <c r="AM43" i="17"/>
  <c r="AP42" i="17"/>
  <c r="AN42" i="17"/>
  <c r="BN42" i="17" s="1"/>
  <c r="AM42" i="17"/>
  <c r="AP41" i="17"/>
  <c r="AN41" i="17"/>
  <c r="BN41" i="17" s="1"/>
  <c r="AM41" i="17"/>
  <c r="AP40" i="17"/>
  <c r="AN40" i="17"/>
  <c r="BN40" i="17" s="1"/>
  <c r="AM40" i="17"/>
  <c r="AP39" i="17"/>
  <c r="AN39" i="17"/>
  <c r="BN39" i="17" s="1"/>
  <c r="AM39" i="17"/>
  <c r="AP38" i="17"/>
  <c r="AN38" i="17"/>
  <c r="BN38" i="17" s="1"/>
  <c r="AM38" i="17"/>
  <c r="AP37" i="17"/>
  <c r="AN37" i="17"/>
  <c r="BN37" i="17" s="1"/>
  <c r="AM37" i="17"/>
  <c r="AP36" i="17"/>
  <c r="AN36" i="17"/>
  <c r="BN36" i="17" s="1"/>
  <c r="AM36" i="17"/>
  <c r="AP35" i="17"/>
  <c r="AN35" i="17"/>
  <c r="AM35" i="17"/>
  <c r="AP34" i="17"/>
  <c r="AN34" i="17"/>
  <c r="AM34" i="17"/>
  <c r="AP33" i="17"/>
  <c r="AN33" i="17"/>
  <c r="BN33" i="17" s="1"/>
  <c r="AM33" i="17"/>
  <c r="AP32" i="17"/>
  <c r="AN32" i="17"/>
  <c r="BN32" i="17" s="1"/>
  <c r="AM32" i="17"/>
  <c r="AP31" i="17"/>
  <c r="AN31" i="17"/>
  <c r="BN31" i="17" s="1"/>
  <c r="AM31" i="17"/>
  <c r="AF60" i="17"/>
  <c r="AD60" i="17"/>
  <c r="Z60" i="17"/>
  <c r="Q60" i="17"/>
  <c r="R60" i="17" s="1"/>
  <c r="AF59" i="17"/>
  <c r="AD59" i="17"/>
  <c r="Z59" i="17"/>
  <c r="Q59" i="17"/>
  <c r="R59" i="17" s="1"/>
  <c r="AF58" i="17"/>
  <c r="AD58" i="17"/>
  <c r="Z58" i="17"/>
  <c r="Q58" i="17"/>
  <c r="R58" i="17" s="1"/>
  <c r="AF57" i="17"/>
  <c r="AD57" i="17"/>
  <c r="Z57" i="17"/>
  <c r="Q57" i="17"/>
  <c r="R57" i="17" s="1"/>
  <c r="AF56" i="17"/>
  <c r="AD56" i="17"/>
  <c r="Z56" i="17"/>
  <c r="Q56" i="17"/>
  <c r="R56" i="17" s="1"/>
  <c r="AF55" i="17"/>
  <c r="AD55" i="17"/>
  <c r="Z55" i="17"/>
  <c r="Q55" i="17"/>
  <c r="R55" i="17" s="1"/>
  <c r="AF54" i="17"/>
  <c r="AD54" i="17"/>
  <c r="Z54" i="17"/>
  <c r="Q54" i="17"/>
  <c r="R54" i="17" s="1"/>
  <c r="AF53" i="17"/>
  <c r="AD53" i="17"/>
  <c r="Z53" i="17"/>
  <c r="Q53" i="17"/>
  <c r="R53" i="17" s="1"/>
  <c r="AF52" i="17"/>
  <c r="AD52" i="17"/>
  <c r="Z52" i="17"/>
  <c r="Q52" i="17"/>
  <c r="R52" i="17" s="1"/>
  <c r="AF51" i="17"/>
  <c r="AD51" i="17"/>
  <c r="Z51" i="17"/>
  <c r="Q51" i="17"/>
  <c r="R51" i="17" s="1"/>
  <c r="AF50" i="17"/>
  <c r="AD50" i="17"/>
  <c r="Z50" i="17"/>
  <c r="Q50" i="17"/>
  <c r="R50" i="17" s="1"/>
  <c r="AF49" i="17"/>
  <c r="AD49" i="17"/>
  <c r="Z49" i="17"/>
  <c r="Q49" i="17"/>
  <c r="R49" i="17" s="1"/>
  <c r="AF48" i="17"/>
  <c r="AD48" i="17"/>
  <c r="Z48" i="17"/>
  <c r="Q48" i="17"/>
  <c r="R48" i="17" s="1"/>
  <c r="AF47" i="17"/>
  <c r="AD47" i="17"/>
  <c r="Z47" i="17"/>
  <c r="Q47" i="17"/>
  <c r="R47" i="17" s="1"/>
  <c r="AF46" i="17"/>
  <c r="AD46" i="17"/>
  <c r="Z46" i="17"/>
  <c r="Q46" i="17"/>
  <c r="R46" i="17" s="1"/>
  <c r="AF45" i="17"/>
  <c r="AD45" i="17"/>
  <c r="Z45" i="17"/>
  <c r="Q45" i="17"/>
  <c r="R45" i="17" s="1"/>
  <c r="AF44" i="17"/>
  <c r="AD44" i="17"/>
  <c r="Z44" i="17"/>
  <c r="Q44" i="17"/>
  <c r="R44" i="17" s="1"/>
  <c r="AF43" i="17"/>
  <c r="AD43" i="17"/>
  <c r="Z43" i="17"/>
  <c r="Q43" i="17"/>
  <c r="R43" i="17" s="1"/>
  <c r="AF42" i="17"/>
  <c r="AD42" i="17"/>
  <c r="Z42" i="17"/>
  <c r="Q42" i="17"/>
  <c r="R42" i="17" s="1"/>
  <c r="AF41" i="17"/>
  <c r="AD41" i="17"/>
  <c r="Z41" i="17"/>
  <c r="Q41" i="17"/>
  <c r="R41" i="17" s="1"/>
  <c r="AF40" i="17"/>
  <c r="AD40" i="17"/>
  <c r="Z40" i="17"/>
  <c r="Q40" i="17"/>
  <c r="R40" i="17" s="1"/>
  <c r="AF39" i="17"/>
  <c r="AD39" i="17"/>
  <c r="Z39" i="17"/>
  <c r="Q39" i="17"/>
  <c r="R39" i="17" s="1"/>
  <c r="AF38" i="17"/>
  <c r="AD38" i="17"/>
  <c r="Z38" i="17"/>
  <c r="Q38" i="17"/>
  <c r="R38" i="17" s="1"/>
  <c r="AF37" i="17"/>
  <c r="AD37" i="17"/>
  <c r="Z37" i="17"/>
  <c r="Q37" i="17"/>
  <c r="R37" i="17" s="1"/>
  <c r="AF36" i="17"/>
  <c r="AD36" i="17"/>
  <c r="Z36" i="17"/>
  <c r="Q36" i="17"/>
  <c r="R36" i="17" s="1"/>
  <c r="AF33" i="17"/>
  <c r="AD33" i="17"/>
  <c r="Z33" i="17"/>
  <c r="Q33" i="17"/>
  <c r="R33" i="17" s="1"/>
  <c r="AF32" i="17"/>
  <c r="AD32" i="17"/>
  <c r="Z32" i="17"/>
  <c r="Q32" i="17"/>
  <c r="R32" i="17" s="1"/>
  <c r="AF31" i="17"/>
  <c r="AD31" i="17"/>
  <c r="Z31" i="17"/>
  <c r="Q31" i="17"/>
  <c r="R31" i="17" s="1"/>
  <c r="AF416" i="3"/>
  <c r="AD416" i="3"/>
  <c r="Z416" i="3"/>
  <c r="AK416" i="3" s="1"/>
  <c r="Q416" i="3"/>
  <c r="R416" i="3" s="1"/>
  <c r="AF415" i="3"/>
  <c r="AD415" i="3"/>
  <c r="AK415" i="3" s="1"/>
  <c r="Z415" i="3"/>
  <c r="AL415" i="3" s="1"/>
  <c r="Q415" i="3"/>
  <c r="R415" i="3" s="1"/>
  <c r="AF414" i="3"/>
  <c r="AL414" i="3" s="1"/>
  <c r="AD414" i="3"/>
  <c r="Z414" i="3"/>
  <c r="Q414" i="3"/>
  <c r="R414" i="3" s="1"/>
  <c r="AF413" i="3"/>
  <c r="AD413" i="3"/>
  <c r="AK413" i="3" s="1"/>
  <c r="Z413" i="3"/>
  <c r="Q413" i="3"/>
  <c r="R413" i="3" s="1"/>
  <c r="AF412" i="3"/>
  <c r="AD412" i="3"/>
  <c r="AG412" i="3" s="1"/>
  <c r="AI412" i="3" s="1"/>
  <c r="Z412" i="3"/>
  <c r="AK412" i="3" s="1"/>
  <c r="R412" i="3"/>
  <c r="Q412" i="3"/>
  <c r="AK411" i="3"/>
  <c r="AF411" i="3"/>
  <c r="AL411" i="3" s="1"/>
  <c r="AD411" i="3"/>
  <c r="Z411" i="3"/>
  <c r="Q411" i="3"/>
  <c r="R411" i="3" s="1"/>
  <c r="AL410" i="3"/>
  <c r="AF410" i="3"/>
  <c r="AD410" i="3"/>
  <c r="AG410" i="3" s="1"/>
  <c r="AI410" i="3" s="1"/>
  <c r="Z410" i="3"/>
  <c r="R410" i="3"/>
  <c r="AH410" i="3" s="1"/>
  <c r="AJ410" i="3" s="1"/>
  <c r="Q410" i="3"/>
  <c r="AF409" i="3"/>
  <c r="AD409" i="3"/>
  <c r="Z409" i="3"/>
  <c r="Q409" i="3"/>
  <c r="R409" i="3" s="1"/>
  <c r="AF408" i="3"/>
  <c r="AL408" i="3" s="1"/>
  <c r="AD408" i="3"/>
  <c r="Z408" i="3"/>
  <c r="Q408" i="3"/>
  <c r="R408" i="3" s="1"/>
  <c r="AA408" i="3" s="1"/>
  <c r="AB408" i="3" s="1"/>
  <c r="AF407" i="3"/>
  <c r="AD407" i="3"/>
  <c r="AK407" i="3" s="1"/>
  <c r="Z407" i="3"/>
  <c r="AL407" i="3" s="1"/>
  <c r="Q407" i="3"/>
  <c r="R407" i="3" s="1"/>
  <c r="AF406" i="3"/>
  <c r="AL406" i="3" s="1"/>
  <c r="AD406" i="3"/>
  <c r="AK406" i="3" s="1"/>
  <c r="Z406" i="3"/>
  <c r="Q406" i="3"/>
  <c r="R406" i="3" s="1"/>
  <c r="AF405" i="3"/>
  <c r="AD405" i="3"/>
  <c r="Z405" i="3"/>
  <c r="Q405" i="3"/>
  <c r="R405" i="3" s="1"/>
  <c r="AF404" i="3"/>
  <c r="AD404" i="3"/>
  <c r="Z404" i="3"/>
  <c r="AK404" i="3" s="1"/>
  <c r="Q404" i="3"/>
  <c r="R404" i="3" s="1"/>
  <c r="AG404" i="3" s="1"/>
  <c r="AI404" i="3" s="1"/>
  <c r="AF403" i="3"/>
  <c r="AL403" i="3" s="1"/>
  <c r="AD403" i="3"/>
  <c r="AK403" i="3" s="1"/>
  <c r="Z403" i="3"/>
  <c r="Q403" i="3"/>
  <c r="R403" i="3" s="1"/>
  <c r="AF400" i="3"/>
  <c r="AL400" i="3" s="1"/>
  <c r="AD400" i="3"/>
  <c r="Z400" i="3"/>
  <c r="AK400" i="3" s="1"/>
  <c r="R400" i="3"/>
  <c r="AH400" i="3" s="1"/>
  <c r="AJ400" i="3" s="1"/>
  <c r="Q400" i="3"/>
  <c r="AF399" i="3"/>
  <c r="AL399" i="3" s="1"/>
  <c r="AD399" i="3"/>
  <c r="Z399" i="3"/>
  <c r="Q399" i="3"/>
  <c r="R399" i="3" s="1"/>
  <c r="AF398" i="3"/>
  <c r="AD398" i="3"/>
  <c r="Z398" i="3"/>
  <c r="AK398" i="3" s="1"/>
  <c r="Q398" i="3"/>
  <c r="R398" i="3" s="1"/>
  <c r="AF397" i="3"/>
  <c r="AD397" i="3"/>
  <c r="Z397" i="3"/>
  <c r="AL397" i="3" s="1"/>
  <c r="Q397" i="3"/>
  <c r="R397" i="3" s="1"/>
  <c r="AF396" i="3"/>
  <c r="AL396" i="3" s="1"/>
  <c r="AD396" i="3"/>
  <c r="Z396" i="3"/>
  <c r="Q396" i="3"/>
  <c r="R396" i="3" s="1"/>
  <c r="AF395" i="3"/>
  <c r="AD395" i="3"/>
  <c r="AK395" i="3" s="1"/>
  <c r="Z395" i="3"/>
  <c r="Q395" i="3"/>
  <c r="R395" i="3" s="1"/>
  <c r="AF394" i="3"/>
  <c r="AD394" i="3"/>
  <c r="AG394" i="3" s="1"/>
  <c r="AI394" i="3" s="1"/>
  <c r="Z394" i="3"/>
  <c r="AK394" i="3" s="1"/>
  <c r="R394" i="3"/>
  <c r="Q394" i="3"/>
  <c r="AK393" i="3"/>
  <c r="AF393" i="3"/>
  <c r="AL393" i="3" s="1"/>
  <c r="AD393" i="3"/>
  <c r="Z393" i="3"/>
  <c r="Q393" i="3"/>
  <c r="R393" i="3" s="1"/>
  <c r="AL392" i="3"/>
  <c r="AF392" i="3"/>
  <c r="AD392" i="3"/>
  <c r="AG392" i="3" s="1"/>
  <c r="AI392" i="3" s="1"/>
  <c r="Z392" i="3"/>
  <c r="R392" i="3"/>
  <c r="AH392" i="3" s="1"/>
  <c r="AJ392" i="3" s="1"/>
  <c r="Q392" i="3"/>
  <c r="AF391" i="3"/>
  <c r="AD391" i="3"/>
  <c r="Z391" i="3"/>
  <c r="Q391" i="3"/>
  <c r="R391" i="3" s="1"/>
  <c r="AF390" i="3"/>
  <c r="AL390" i="3" s="1"/>
  <c r="AD390" i="3"/>
  <c r="Z390" i="3"/>
  <c r="Q390" i="3"/>
  <c r="R390" i="3" s="1"/>
  <c r="AA390" i="3" s="1"/>
  <c r="AB390" i="3" s="1"/>
  <c r="AF389" i="3"/>
  <c r="AD389" i="3"/>
  <c r="Z389" i="3"/>
  <c r="Q389" i="3"/>
  <c r="R389" i="3" s="1"/>
  <c r="AF388" i="3"/>
  <c r="AD388" i="3"/>
  <c r="Z388" i="3"/>
  <c r="AA388" i="3" s="1"/>
  <c r="AB388" i="3" s="1"/>
  <c r="Q388" i="3"/>
  <c r="R388" i="3" s="1"/>
  <c r="AH388" i="3" s="1"/>
  <c r="AJ388" i="3" s="1"/>
  <c r="AF387" i="3"/>
  <c r="AD387" i="3"/>
  <c r="AK387" i="3" s="1"/>
  <c r="Z387" i="3"/>
  <c r="R387" i="3"/>
  <c r="Q387" i="3"/>
  <c r="BD81" i="17" l="1"/>
  <c r="AY83" i="17"/>
  <c r="BP83" i="17"/>
  <c r="BQ83" i="17" s="1"/>
  <c r="BV83" i="17" s="1"/>
  <c r="AI62" i="17"/>
  <c r="AO62" i="17"/>
  <c r="AQ61" i="17"/>
  <c r="BD83" i="17"/>
  <c r="BF83" i="17" s="1"/>
  <c r="AI61" i="17"/>
  <c r="AO61" i="17"/>
  <c r="AI76" i="17"/>
  <c r="AO76" i="17"/>
  <c r="AJ67" i="17"/>
  <c r="AQ67" i="17"/>
  <c r="AI65" i="17"/>
  <c r="AO65" i="17"/>
  <c r="AW79" i="17"/>
  <c r="BA79" i="17"/>
  <c r="BO79" i="17"/>
  <c r="AZ79" i="17"/>
  <c r="BO78" i="17"/>
  <c r="AW78" i="17"/>
  <c r="AJ65" i="17"/>
  <c r="AQ65" i="17"/>
  <c r="AI73" i="17"/>
  <c r="AO73" i="17"/>
  <c r="AJ70" i="17"/>
  <c r="AQ70" i="17"/>
  <c r="AJ68" i="17"/>
  <c r="AQ68" i="17"/>
  <c r="AI74" i="17"/>
  <c r="AO74" i="17"/>
  <c r="AW87" i="17"/>
  <c r="BA87" i="17"/>
  <c r="AZ87" i="17"/>
  <c r="BO87" i="17"/>
  <c r="AW77" i="17"/>
  <c r="BO77" i="17"/>
  <c r="BA77" i="17"/>
  <c r="AZ77" i="17"/>
  <c r="AZ81" i="17"/>
  <c r="BO81" i="17"/>
  <c r="BQ81" i="17" s="1"/>
  <c r="BV81" i="17" s="1"/>
  <c r="AW81" i="17"/>
  <c r="BA81" i="17"/>
  <c r="BO84" i="17"/>
  <c r="BQ84" i="17" s="1"/>
  <c r="BV84" i="17" s="1"/>
  <c r="AW84" i="17"/>
  <c r="AI72" i="17"/>
  <c r="AO72" i="17"/>
  <c r="AI66" i="17"/>
  <c r="AO66" i="17"/>
  <c r="BF81" i="17"/>
  <c r="AZ83" i="17"/>
  <c r="AY78" i="17"/>
  <c r="BP78" i="17"/>
  <c r="AI70" i="17"/>
  <c r="AO70" i="17"/>
  <c r="AJ64" i="17"/>
  <c r="AQ64" i="17"/>
  <c r="BA83" i="17"/>
  <c r="BP80" i="17"/>
  <c r="AY80" i="17"/>
  <c r="AY61" i="17"/>
  <c r="BP61" i="17"/>
  <c r="AY89" i="17"/>
  <c r="BP89" i="17"/>
  <c r="BQ89" i="17" s="1"/>
  <c r="BV89" i="17" s="1"/>
  <c r="BE89" i="17"/>
  <c r="BD89" i="17"/>
  <c r="BE79" i="17"/>
  <c r="BD79" i="17"/>
  <c r="BP79" i="17"/>
  <c r="AY79" i="17"/>
  <c r="AI68" i="17"/>
  <c r="AO68" i="17"/>
  <c r="AI75" i="17"/>
  <c r="AO75" i="17"/>
  <c r="AI69" i="17"/>
  <c r="AO69" i="17"/>
  <c r="AJ62" i="17"/>
  <c r="AQ62" i="17"/>
  <c r="BD61" i="17" s="1"/>
  <c r="AJ74" i="17"/>
  <c r="AQ74" i="17"/>
  <c r="BE85" i="17"/>
  <c r="BP85" i="17"/>
  <c r="BD85" i="17"/>
  <c r="AY85" i="17"/>
  <c r="BO88" i="17"/>
  <c r="AW88" i="17"/>
  <c r="BO86" i="17"/>
  <c r="AW86" i="17"/>
  <c r="AJ69" i="17"/>
  <c r="AQ69" i="17"/>
  <c r="AJ63" i="17"/>
  <c r="AQ63" i="17"/>
  <c r="AJ75" i="17"/>
  <c r="AQ75" i="17"/>
  <c r="AY92" i="17"/>
  <c r="BP92" i="17"/>
  <c r="BE91" i="17"/>
  <c r="BD91" i="17"/>
  <c r="AJ66" i="17"/>
  <c r="AQ66" i="17"/>
  <c r="BP77" i="17"/>
  <c r="BQ77" i="17" s="1"/>
  <c r="BV77" i="17" s="1"/>
  <c r="BE77" i="17"/>
  <c r="BD77" i="17"/>
  <c r="AY77" i="17"/>
  <c r="BO90" i="17"/>
  <c r="AW90" i="17"/>
  <c r="BA91" i="17"/>
  <c r="AZ91" i="17"/>
  <c r="AW91" i="17"/>
  <c r="BO91" i="17"/>
  <c r="BQ91" i="17" s="1"/>
  <c r="BV91" i="17" s="1"/>
  <c r="AW92" i="17"/>
  <c r="BO92" i="17"/>
  <c r="BQ92" i="17" s="1"/>
  <c r="BV92" i="17" s="1"/>
  <c r="AI64" i="17"/>
  <c r="AO64" i="17"/>
  <c r="AI63" i="17"/>
  <c r="AO63" i="17"/>
  <c r="AI71" i="17"/>
  <c r="AO71" i="17"/>
  <c r="AJ72" i="17"/>
  <c r="AQ72" i="17"/>
  <c r="BE87" i="17"/>
  <c r="BD87" i="17"/>
  <c r="BP87" i="17"/>
  <c r="AY87" i="17"/>
  <c r="BP90" i="17"/>
  <c r="AY90" i="17"/>
  <c r="AY86" i="17"/>
  <c r="BP86" i="17"/>
  <c r="AY82" i="17"/>
  <c r="BP82" i="17"/>
  <c r="AJ73" i="17"/>
  <c r="AQ73" i="17"/>
  <c r="AI67" i="17"/>
  <c r="AO67" i="17"/>
  <c r="AJ71" i="17"/>
  <c r="AQ71" i="17"/>
  <c r="AJ76" i="17"/>
  <c r="AQ76" i="17"/>
  <c r="AW82" i="17"/>
  <c r="BO82" i="17"/>
  <c r="AW85" i="17"/>
  <c r="BO85" i="17"/>
  <c r="BA85" i="17"/>
  <c r="AZ85" i="17"/>
  <c r="AW80" i="17"/>
  <c r="BO80" i="17"/>
  <c r="BP88" i="17"/>
  <c r="AY88" i="17"/>
  <c r="AZ89" i="17"/>
  <c r="AJ444" i="3"/>
  <c r="AN440" i="3"/>
  <c r="AJ440" i="3"/>
  <c r="AI442" i="3"/>
  <c r="AR442" i="3"/>
  <c r="AI444" i="3"/>
  <c r="AM440" i="3"/>
  <c r="AI440" i="3"/>
  <c r="AI438" i="3"/>
  <c r="AM436" i="3"/>
  <c r="AI436" i="3"/>
  <c r="AI439" i="3"/>
  <c r="AJ438" i="3"/>
  <c r="AJ439" i="3"/>
  <c r="AS442" i="3"/>
  <c r="AM441" i="3"/>
  <c r="AI441" i="3"/>
  <c r="AI437" i="3"/>
  <c r="AS437" i="3"/>
  <c r="AI443" i="3"/>
  <c r="AN435" i="3"/>
  <c r="AJ435" i="3"/>
  <c r="AJ443" i="3"/>
  <c r="AI435" i="3"/>
  <c r="AM435" i="3"/>
  <c r="AH387" i="3"/>
  <c r="AJ387" i="3" s="1"/>
  <c r="AH406" i="3"/>
  <c r="AJ406" i="3" s="1"/>
  <c r="AA391" i="3"/>
  <c r="AB391" i="3" s="1"/>
  <c r="AK392" i="3"/>
  <c r="AA395" i="3"/>
  <c r="AB395" i="3" s="1"/>
  <c r="AL398" i="3"/>
  <c r="AH404" i="3"/>
  <c r="AJ404" i="3" s="1"/>
  <c r="AA409" i="3"/>
  <c r="AB409" i="3" s="1"/>
  <c r="AK410" i="3"/>
  <c r="AA413" i="3"/>
  <c r="AB413" i="3" s="1"/>
  <c r="AL416" i="3"/>
  <c r="AL409" i="3"/>
  <c r="AH413" i="3"/>
  <c r="AJ413" i="3" s="1"/>
  <c r="AG45" i="17"/>
  <c r="AI45" i="17" s="1"/>
  <c r="AG53" i="17"/>
  <c r="AI53" i="17" s="1"/>
  <c r="AK388" i="3"/>
  <c r="AL391" i="3"/>
  <c r="AH395" i="3"/>
  <c r="AJ395" i="3" s="1"/>
  <c r="AG400" i="3"/>
  <c r="AI400" i="3" s="1"/>
  <c r="AG390" i="3"/>
  <c r="AI390" i="3" s="1"/>
  <c r="AH396" i="3"/>
  <c r="AJ396" i="3" s="1"/>
  <c r="AG408" i="3"/>
  <c r="AI408" i="3" s="1"/>
  <c r="AH414" i="3"/>
  <c r="AJ414" i="3" s="1"/>
  <c r="AH405" i="3"/>
  <c r="AJ405" i="3" s="1"/>
  <c r="AH403" i="3"/>
  <c r="AJ403" i="3" s="1"/>
  <c r="AL388" i="3"/>
  <c r="AH394" i="3"/>
  <c r="AJ394" i="3" s="1"/>
  <c r="AA399" i="3"/>
  <c r="AB399" i="3" s="1"/>
  <c r="AA405" i="3"/>
  <c r="AB405" i="3" s="1"/>
  <c r="AH412" i="3"/>
  <c r="AJ412" i="3" s="1"/>
  <c r="AG391" i="3"/>
  <c r="AI391" i="3" s="1"/>
  <c r="AG409" i="3"/>
  <c r="AI409" i="3" s="1"/>
  <c r="AK397" i="3"/>
  <c r="AA387" i="3"/>
  <c r="AB387" i="3" s="1"/>
  <c r="AK390" i="3"/>
  <c r="AK396" i="3"/>
  <c r="AA398" i="3"/>
  <c r="AB398" i="3" s="1"/>
  <c r="AG399" i="3"/>
  <c r="AI399" i="3" s="1"/>
  <c r="AK405" i="3"/>
  <c r="AK408" i="3"/>
  <c r="AK414" i="3"/>
  <c r="AH32" i="17"/>
  <c r="AG36" i="17"/>
  <c r="AH42" i="17"/>
  <c r="AG44" i="17"/>
  <c r="AK44" i="17"/>
  <c r="AA49" i="17"/>
  <c r="AB49" i="17" s="1"/>
  <c r="AA57" i="17"/>
  <c r="AB57" i="17" s="1"/>
  <c r="AL47" i="17"/>
  <c r="AG60" i="17"/>
  <c r="AL33" i="17"/>
  <c r="AA41" i="17"/>
  <c r="AB41" i="17" s="1"/>
  <c r="AH54" i="17"/>
  <c r="AA51" i="17"/>
  <c r="AB51" i="17" s="1"/>
  <c r="AL43" i="17"/>
  <c r="AK49" i="17"/>
  <c r="AL60" i="17"/>
  <c r="AA59" i="17"/>
  <c r="AB59" i="17" s="1"/>
  <c r="AH33" i="17"/>
  <c r="AG37" i="17"/>
  <c r="AH51" i="17"/>
  <c r="AK59" i="17"/>
  <c r="AG43" i="17"/>
  <c r="AL52" i="17"/>
  <c r="AK60" i="17"/>
  <c r="AH38" i="17"/>
  <c r="AH50" i="17"/>
  <c r="AG51" i="17"/>
  <c r="AA31" i="17"/>
  <c r="AB31" i="17" s="1"/>
  <c r="AL39" i="17"/>
  <c r="AH46" i="17"/>
  <c r="AG52" i="17"/>
  <c r="AA33" i="17"/>
  <c r="AB33" i="17" s="1"/>
  <c r="AL54" i="17"/>
  <c r="AA58" i="17"/>
  <c r="AB58" i="17" s="1"/>
  <c r="AH59" i="17"/>
  <c r="AG33" i="17"/>
  <c r="AA42" i="17"/>
  <c r="AB42" i="17" s="1"/>
  <c r="AK32" i="17"/>
  <c r="AK33" i="17"/>
  <c r="AK37" i="17"/>
  <c r="AK42" i="17"/>
  <c r="AK43" i="17"/>
  <c r="AA45" i="17"/>
  <c r="AB45" i="17" s="1"/>
  <c r="AK50" i="17"/>
  <c r="AK51" i="17"/>
  <c r="AK53" i="17"/>
  <c r="AK58" i="17"/>
  <c r="AG59" i="17"/>
  <c r="AL46" i="17"/>
  <c r="AL32" i="17"/>
  <c r="AL42" i="17"/>
  <c r="AL50" i="17"/>
  <c r="AL51" i="17"/>
  <c r="AL58" i="17"/>
  <c r="AL59" i="17"/>
  <c r="AL37" i="17"/>
  <c r="AK39" i="17"/>
  <c r="AL45" i="17"/>
  <c r="AK47" i="17"/>
  <c r="AL53" i="17"/>
  <c r="AK55" i="17"/>
  <c r="AH43" i="17"/>
  <c r="AL55" i="17"/>
  <c r="AA50" i="17"/>
  <c r="AB50" i="17" s="1"/>
  <c r="AG31" i="17"/>
  <c r="AK36" i="17"/>
  <c r="AK41" i="17"/>
  <c r="AA46" i="17"/>
  <c r="AB46" i="17" s="1"/>
  <c r="AK52" i="17"/>
  <c r="AK57" i="17"/>
  <c r="AA32" i="17"/>
  <c r="AB32" i="17" s="1"/>
  <c r="AL38" i="17"/>
  <c r="AH31" i="17"/>
  <c r="AL40" i="17"/>
  <c r="AH41" i="17"/>
  <c r="AA43" i="17"/>
  <c r="AB43" i="17" s="1"/>
  <c r="AH49" i="17"/>
  <c r="AK56" i="17"/>
  <c r="AH57" i="17"/>
  <c r="AH58" i="17"/>
  <c r="AG58" i="17"/>
  <c r="AA39" i="17"/>
  <c r="AB39" i="17" s="1"/>
  <c r="AH39" i="17"/>
  <c r="AG39" i="17"/>
  <c r="AH47" i="17"/>
  <c r="AA47" i="17"/>
  <c r="AB47" i="17" s="1"/>
  <c r="AG47" i="17"/>
  <c r="AG55" i="17"/>
  <c r="AA55" i="17"/>
  <c r="AB55" i="17" s="1"/>
  <c r="AH55" i="17"/>
  <c r="AA36" i="17"/>
  <c r="AB36" i="17" s="1"/>
  <c r="AA52" i="17"/>
  <c r="AB52" i="17" s="1"/>
  <c r="AA60" i="17"/>
  <c r="AB60" i="17" s="1"/>
  <c r="AA38" i="17"/>
  <c r="AB38" i="17" s="1"/>
  <c r="AG48" i="17"/>
  <c r="AH48" i="17"/>
  <c r="AA54" i="17"/>
  <c r="AB54" i="17" s="1"/>
  <c r="AH56" i="17"/>
  <c r="AG56" i="17"/>
  <c r="AG40" i="17"/>
  <c r="AH40" i="17"/>
  <c r="AH36" i="17"/>
  <c r="AG38" i="17"/>
  <c r="AH44" i="17"/>
  <c r="AG46" i="17"/>
  <c r="AA48" i="17"/>
  <c r="AB48" i="17" s="1"/>
  <c r="AG54" i="17"/>
  <c r="AA40" i="17"/>
  <c r="AB40" i="17" s="1"/>
  <c r="AK31" i="17"/>
  <c r="AL36" i="17"/>
  <c r="AL44" i="17"/>
  <c r="AL31" i="17"/>
  <c r="AG32" i="17"/>
  <c r="AH37" i="17"/>
  <c r="AK38" i="17"/>
  <c r="AL41" i="17"/>
  <c r="AG42" i="17"/>
  <c r="AH45" i="17"/>
  <c r="AK46" i="17"/>
  <c r="AL49" i="17"/>
  <c r="AG50" i="17"/>
  <c r="AH53" i="17"/>
  <c r="AK54" i="17"/>
  <c r="AL57" i="17"/>
  <c r="AK48" i="17"/>
  <c r="AA37" i="17"/>
  <c r="AB37" i="17" s="1"/>
  <c r="AG41" i="17"/>
  <c r="AL48" i="17"/>
  <c r="AH52" i="17"/>
  <c r="AA53" i="17"/>
  <c r="AB53" i="17" s="1"/>
  <c r="AL56" i="17"/>
  <c r="AG57" i="17"/>
  <c r="AH60" i="17"/>
  <c r="AK40" i="17"/>
  <c r="AA56" i="17"/>
  <c r="AB56" i="17" s="1"/>
  <c r="AK45" i="17"/>
  <c r="AG49" i="17"/>
  <c r="AA44" i="17"/>
  <c r="AB44" i="17" s="1"/>
  <c r="AA411" i="3"/>
  <c r="AB411" i="3" s="1"/>
  <c r="AG411" i="3"/>
  <c r="AI411" i="3" s="1"/>
  <c r="AA396" i="3"/>
  <c r="AB396" i="3" s="1"/>
  <c r="AH407" i="3"/>
  <c r="AJ407" i="3" s="1"/>
  <c r="AG407" i="3"/>
  <c r="AI407" i="3" s="1"/>
  <c r="AA407" i="3"/>
  <c r="AB407" i="3" s="1"/>
  <c r="AA414" i="3"/>
  <c r="AB414" i="3" s="1"/>
  <c r="AG389" i="3"/>
  <c r="AI389" i="3" s="1"/>
  <c r="AH389" i="3"/>
  <c r="AJ389" i="3" s="1"/>
  <c r="AH393" i="3"/>
  <c r="AJ393" i="3" s="1"/>
  <c r="AH411" i="3"/>
  <c r="AJ411" i="3" s="1"/>
  <c r="AA416" i="3"/>
  <c r="AB416" i="3" s="1"/>
  <c r="AG416" i="3"/>
  <c r="AI416" i="3" s="1"/>
  <c r="AA403" i="3"/>
  <c r="AB403" i="3" s="1"/>
  <c r="AG403" i="3"/>
  <c r="AI403" i="3" s="1"/>
  <c r="AA389" i="3"/>
  <c r="AB389" i="3" s="1"/>
  <c r="AG398" i="3"/>
  <c r="AI398" i="3" s="1"/>
  <c r="AG397" i="3"/>
  <c r="AI397" i="3" s="1"/>
  <c r="AH397" i="3"/>
  <c r="AJ397" i="3" s="1"/>
  <c r="AA397" i="3"/>
  <c r="AB397" i="3" s="1"/>
  <c r="AA406" i="3"/>
  <c r="AB406" i="3" s="1"/>
  <c r="AH415" i="3"/>
  <c r="AJ415" i="3" s="1"/>
  <c r="AG415" i="3"/>
  <c r="AI415" i="3" s="1"/>
  <c r="AA415" i="3"/>
  <c r="AB415" i="3" s="1"/>
  <c r="AA393" i="3"/>
  <c r="AB393" i="3" s="1"/>
  <c r="AG393" i="3"/>
  <c r="AI393" i="3" s="1"/>
  <c r="AH391" i="3"/>
  <c r="AJ391" i="3" s="1"/>
  <c r="AA392" i="3"/>
  <c r="AB392" i="3" s="1"/>
  <c r="AL395" i="3"/>
  <c r="AG396" i="3"/>
  <c r="AI396" i="3" s="1"/>
  <c r="AH399" i="3"/>
  <c r="AJ399" i="3" s="1"/>
  <c r="AA400" i="3"/>
  <c r="AB400" i="3" s="1"/>
  <c r="AL405" i="3"/>
  <c r="AG406" i="3"/>
  <c r="AI406" i="3" s="1"/>
  <c r="AH409" i="3"/>
  <c r="AJ409" i="3" s="1"/>
  <c r="AA410" i="3"/>
  <c r="AB410" i="3" s="1"/>
  <c r="AL413" i="3"/>
  <c r="AG414" i="3"/>
  <c r="AI414" i="3" s="1"/>
  <c r="AG388" i="3"/>
  <c r="AI388" i="3" s="1"/>
  <c r="AK389" i="3"/>
  <c r="AL389" i="3"/>
  <c r="AA394" i="3"/>
  <c r="AB394" i="3" s="1"/>
  <c r="AA404" i="3"/>
  <c r="AB404" i="3" s="1"/>
  <c r="AA412" i="3"/>
  <c r="AB412" i="3" s="1"/>
  <c r="AG387" i="3"/>
  <c r="AI387" i="3" s="1"/>
  <c r="AH390" i="3"/>
  <c r="AJ390" i="3" s="1"/>
  <c r="AK391" i="3"/>
  <c r="AL394" i="3"/>
  <c r="AG395" i="3"/>
  <c r="AI395" i="3" s="1"/>
  <c r="AH398" i="3"/>
  <c r="AJ398" i="3" s="1"/>
  <c r="AK399" i="3"/>
  <c r="AL404" i="3"/>
  <c r="AG405" i="3"/>
  <c r="AI405" i="3" s="1"/>
  <c r="AH408" i="3"/>
  <c r="AJ408" i="3" s="1"/>
  <c r="AK409" i="3"/>
  <c r="AL412" i="3"/>
  <c r="AG413" i="3"/>
  <c r="AI413" i="3" s="1"/>
  <c r="AH416" i="3"/>
  <c r="AJ416" i="3" s="1"/>
  <c r="AL387" i="3"/>
  <c r="BH85" i="17" l="1"/>
  <c r="BH81" i="17"/>
  <c r="BH89" i="17"/>
  <c r="BI89" i="17" s="1"/>
  <c r="BW89" i="17" s="1"/>
  <c r="BF89" i="17"/>
  <c r="BQ80" i="17"/>
  <c r="BV80" i="17" s="1"/>
  <c r="BB85" i="17"/>
  <c r="BQ86" i="17"/>
  <c r="BV86" i="17" s="1"/>
  <c r="BB81" i="17"/>
  <c r="BF85" i="17"/>
  <c r="BB77" i="17"/>
  <c r="BF79" i="17"/>
  <c r="BH83" i="17"/>
  <c r="BI83" i="17" s="1"/>
  <c r="BW83" i="17" s="1"/>
  <c r="BO62" i="17"/>
  <c r="AW62" i="17"/>
  <c r="BB83" i="17"/>
  <c r="BQ90" i="17"/>
  <c r="BV90" i="17" s="1"/>
  <c r="BO61" i="17"/>
  <c r="BQ61" i="17" s="1"/>
  <c r="BV61" i="17" s="1"/>
  <c r="AW61" i="17"/>
  <c r="BA61" i="17"/>
  <c r="AZ61" i="17"/>
  <c r="BH61" i="17" s="1"/>
  <c r="BQ82" i="17"/>
  <c r="BV82" i="17" s="1"/>
  <c r="AY73" i="17"/>
  <c r="BE73" i="17"/>
  <c r="BD73" i="17"/>
  <c r="BP73" i="17"/>
  <c r="AW63" i="17"/>
  <c r="BO63" i="17"/>
  <c r="BA63" i="17"/>
  <c r="AZ63" i="17"/>
  <c r="BH91" i="17"/>
  <c r="AY66" i="17"/>
  <c r="BP66" i="17"/>
  <c r="AY63" i="17"/>
  <c r="BP63" i="17"/>
  <c r="BE63" i="17"/>
  <c r="BD63" i="17"/>
  <c r="BO69" i="17"/>
  <c r="BA69" i="17"/>
  <c r="AZ69" i="17"/>
  <c r="AW69" i="17"/>
  <c r="BE61" i="17"/>
  <c r="BF61" i="17" s="1"/>
  <c r="BO70" i="17"/>
  <c r="AW70" i="17"/>
  <c r="BI81" i="17"/>
  <c r="BW81" i="17" s="1"/>
  <c r="BU81" i="17"/>
  <c r="BB91" i="17"/>
  <c r="BO72" i="17"/>
  <c r="AW72" i="17"/>
  <c r="BH77" i="17"/>
  <c r="BO74" i="17"/>
  <c r="AW74" i="17"/>
  <c r="BE65" i="17"/>
  <c r="BP65" i="17"/>
  <c r="BD65" i="17"/>
  <c r="AY65" i="17"/>
  <c r="AW65" i="17"/>
  <c r="BO65" i="17"/>
  <c r="BA65" i="17"/>
  <c r="AZ65" i="17"/>
  <c r="BP76" i="17"/>
  <c r="AY76" i="17"/>
  <c r="BO64" i="17"/>
  <c r="AW64" i="17"/>
  <c r="BE69" i="17"/>
  <c r="BP69" i="17"/>
  <c r="BD69" i="17"/>
  <c r="AY69" i="17"/>
  <c r="BQ85" i="17"/>
  <c r="BV85" i="17" s="1"/>
  <c r="AZ75" i="17"/>
  <c r="BA75" i="17"/>
  <c r="AW75" i="17"/>
  <c r="BO75" i="17"/>
  <c r="BF87" i="17"/>
  <c r="BF91" i="17"/>
  <c r="AY68" i="17"/>
  <c r="BP68" i="17"/>
  <c r="BE67" i="17"/>
  <c r="BD67" i="17"/>
  <c r="BP67" i="17"/>
  <c r="AY67" i="17"/>
  <c r="BI85" i="17"/>
  <c r="BW85" i="17" s="1"/>
  <c r="BU85" i="17"/>
  <c r="BD71" i="17"/>
  <c r="AY71" i="17"/>
  <c r="BP71" i="17"/>
  <c r="BE71" i="17"/>
  <c r="BP72" i="17"/>
  <c r="BQ72" i="17" s="1"/>
  <c r="BV72" i="17" s="1"/>
  <c r="AY72" i="17"/>
  <c r="AY74" i="17"/>
  <c r="BP74" i="17"/>
  <c r="BQ74" i="17" s="1"/>
  <c r="BV74" i="17" s="1"/>
  <c r="BO68" i="17"/>
  <c r="AW68" i="17"/>
  <c r="BQ78" i="17"/>
  <c r="BV78" i="17" s="1"/>
  <c r="BQ87" i="17"/>
  <c r="BV87" i="17" s="1"/>
  <c r="AY70" i="17"/>
  <c r="BP70" i="17"/>
  <c r="BH79" i="17"/>
  <c r="BO76" i="17"/>
  <c r="AW76" i="17"/>
  <c r="AW67" i="17"/>
  <c r="BO67" i="17"/>
  <c r="BQ67" i="17" s="1"/>
  <c r="BV67" i="17" s="1"/>
  <c r="BA67" i="17"/>
  <c r="AZ67" i="17"/>
  <c r="BA71" i="17"/>
  <c r="BB71" i="17" s="1"/>
  <c r="AZ71" i="17"/>
  <c r="BO71" i="17"/>
  <c r="AW71" i="17"/>
  <c r="BF77" i="17"/>
  <c r="BE75" i="17"/>
  <c r="BD75" i="17"/>
  <c r="BP75" i="17"/>
  <c r="AY75" i="17"/>
  <c r="AY62" i="17"/>
  <c r="BP62" i="17"/>
  <c r="AY64" i="17"/>
  <c r="BP64" i="17"/>
  <c r="BH87" i="17"/>
  <c r="BQ79" i="17"/>
  <c r="BV79" i="17" s="1"/>
  <c r="BU89" i="17"/>
  <c r="BQ88" i="17"/>
  <c r="BV88" i="17" s="1"/>
  <c r="BO66" i="17"/>
  <c r="AW66" i="17"/>
  <c r="BB87" i="17"/>
  <c r="AZ73" i="17"/>
  <c r="BA73" i="17"/>
  <c r="BB73" i="17" s="1"/>
  <c r="AW73" i="17"/>
  <c r="BO73" i="17"/>
  <c r="BQ73" i="17" s="1"/>
  <c r="BV73" i="17" s="1"/>
  <c r="BB79" i="17"/>
  <c r="BB89" i="17"/>
  <c r="AO53" i="17"/>
  <c r="AW53" i="17" s="1"/>
  <c r="AO45" i="17"/>
  <c r="AW45" i="17" s="1"/>
  <c r="AR437" i="3"/>
  <c r="AJ52" i="17"/>
  <c r="AQ52" i="17"/>
  <c r="AI32" i="17"/>
  <c r="AO32" i="17"/>
  <c r="AI58" i="17"/>
  <c r="AO58" i="17"/>
  <c r="AI31" i="17"/>
  <c r="AO31" i="17"/>
  <c r="AJ38" i="17"/>
  <c r="AQ38" i="17"/>
  <c r="AI60" i="17"/>
  <c r="AO60" i="17"/>
  <c r="AI55" i="17"/>
  <c r="AO55" i="17"/>
  <c r="AJ45" i="17"/>
  <c r="AQ45" i="17"/>
  <c r="AJ36" i="17"/>
  <c r="AQ36" i="17"/>
  <c r="AJ43" i="17"/>
  <c r="AQ43" i="17"/>
  <c r="AJ46" i="17"/>
  <c r="AQ46" i="17"/>
  <c r="AI43" i="17"/>
  <c r="AO43" i="17"/>
  <c r="AI42" i="17"/>
  <c r="AO42" i="17"/>
  <c r="AJ40" i="17"/>
  <c r="AQ40" i="17"/>
  <c r="AJ49" i="17"/>
  <c r="AQ49" i="17"/>
  <c r="AI57" i="17"/>
  <c r="AO57" i="17"/>
  <c r="AI40" i="17"/>
  <c r="AO40" i="17"/>
  <c r="AI39" i="17"/>
  <c r="AO39" i="17"/>
  <c r="AI33" i="17"/>
  <c r="AO33" i="17"/>
  <c r="AJ51" i="17"/>
  <c r="AQ51" i="17"/>
  <c r="AJ54" i="17"/>
  <c r="AQ54" i="17"/>
  <c r="AI44" i="17"/>
  <c r="AO44" i="17"/>
  <c r="AJ60" i="17"/>
  <c r="AQ60" i="17"/>
  <c r="AI54" i="17"/>
  <c r="AO54" i="17"/>
  <c r="AI56" i="17"/>
  <c r="AO56" i="17"/>
  <c r="AJ39" i="17"/>
  <c r="AQ39" i="17"/>
  <c r="AJ41" i="17"/>
  <c r="AQ41" i="17"/>
  <c r="AJ59" i="17"/>
  <c r="AQ59" i="17"/>
  <c r="AI51" i="17"/>
  <c r="AO51" i="17"/>
  <c r="AI37" i="17"/>
  <c r="AO37" i="17"/>
  <c r="AJ42" i="17"/>
  <c r="AQ42" i="17"/>
  <c r="AJ47" i="17"/>
  <c r="AQ47" i="17"/>
  <c r="AJ53" i="17"/>
  <c r="AQ53" i="17"/>
  <c r="AJ37" i="17"/>
  <c r="AQ37" i="17"/>
  <c r="AJ56" i="17"/>
  <c r="AQ56" i="17"/>
  <c r="AJ55" i="17"/>
  <c r="AQ55" i="17"/>
  <c r="AJ50" i="17"/>
  <c r="AQ50" i="17"/>
  <c r="AJ33" i="17"/>
  <c r="AQ33" i="17"/>
  <c r="AI36" i="17"/>
  <c r="AO36" i="17"/>
  <c r="AI49" i="17"/>
  <c r="AO49" i="17"/>
  <c r="AI50" i="17"/>
  <c r="AO50" i="17"/>
  <c r="AI46" i="17"/>
  <c r="AO46" i="17"/>
  <c r="BA45" i="17" s="1"/>
  <c r="AJ31" i="17"/>
  <c r="AQ31" i="17"/>
  <c r="AJ32" i="17"/>
  <c r="AQ32" i="17"/>
  <c r="AJ44" i="17"/>
  <c r="AQ44" i="17"/>
  <c r="AJ48" i="17"/>
  <c r="AQ48" i="17"/>
  <c r="AJ58" i="17"/>
  <c r="AQ58" i="17"/>
  <c r="AI59" i="17"/>
  <c r="AO59" i="17"/>
  <c r="AI41" i="17"/>
  <c r="AO41" i="17"/>
  <c r="AI38" i="17"/>
  <c r="AO38" i="17"/>
  <c r="AI48" i="17"/>
  <c r="AO48" i="17"/>
  <c r="AI47" i="17"/>
  <c r="AO47" i="17"/>
  <c r="AJ57" i="17"/>
  <c r="AQ57" i="17"/>
  <c r="AI52" i="17"/>
  <c r="AO52" i="17"/>
  <c r="BQ64" i="17" l="1"/>
  <c r="BV64" i="17" s="1"/>
  <c r="BB61" i="17"/>
  <c r="BQ62" i="17"/>
  <c r="BV62" i="17" s="1"/>
  <c r="BH71" i="17"/>
  <c r="BU71" i="17" s="1"/>
  <c r="BQ65" i="17"/>
  <c r="BV65" i="17" s="1"/>
  <c r="BO45" i="17"/>
  <c r="BO53" i="17"/>
  <c r="BQ71" i="17"/>
  <c r="BV71" i="17" s="1"/>
  <c r="BU83" i="17"/>
  <c r="BI61" i="17"/>
  <c r="BW61" i="17" s="1"/>
  <c r="BU61" i="17"/>
  <c r="BF63" i="17"/>
  <c r="BH73" i="17"/>
  <c r="BI73" i="17" s="1"/>
  <c r="BW73" i="17" s="1"/>
  <c r="BF75" i="17"/>
  <c r="BF73" i="17"/>
  <c r="BF71" i="17"/>
  <c r="BB75" i="17"/>
  <c r="BH67" i="17"/>
  <c r="BI77" i="17"/>
  <c r="BW77" i="17" s="1"/>
  <c r="BU77" i="17"/>
  <c r="BB67" i="17"/>
  <c r="BQ75" i="17"/>
  <c r="BV75" i="17" s="1"/>
  <c r="BF69" i="17"/>
  <c r="BQ66" i="17"/>
  <c r="BV66" i="17" s="1"/>
  <c r="BB69" i="17"/>
  <c r="BH69" i="17"/>
  <c r="BI91" i="17"/>
  <c r="BW91" i="17" s="1"/>
  <c r="BU91" i="17"/>
  <c r="BF67" i="17"/>
  <c r="BH75" i="17"/>
  <c r="BQ69" i="17"/>
  <c r="BV69" i="17" s="1"/>
  <c r="BB63" i="17"/>
  <c r="BH63" i="17"/>
  <c r="BI87" i="17"/>
  <c r="BW87" i="17" s="1"/>
  <c r="BU87" i="17"/>
  <c r="AZ45" i="17"/>
  <c r="BB45" i="17" s="1"/>
  <c r="BQ76" i="17"/>
  <c r="BV76" i="17" s="1"/>
  <c r="BF65" i="17"/>
  <c r="BQ70" i="17"/>
  <c r="BV70" i="17" s="1"/>
  <c r="BI79" i="17"/>
  <c r="BW79" i="17" s="1"/>
  <c r="BU79" i="17"/>
  <c r="BQ68" i="17"/>
  <c r="BV68" i="17" s="1"/>
  <c r="BB65" i="17"/>
  <c r="BH65" i="17"/>
  <c r="BQ63" i="17"/>
  <c r="BV63" i="17" s="1"/>
  <c r="AY58" i="17"/>
  <c r="BP58" i="17"/>
  <c r="BP42" i="17"/>
  <c r="AY42" i="17"/>
  <c r="BD42" i="17"/>
  <c r="BA47" i="17"/>
  <c r="AZ47" i="17"/>
  <c r="BO47" i="17"/>
  <c r="AW47" i="17"/>
  <c r="BD32" i="17"/>
  <c r="BP32" i="17"/>
  <c r="AY32" i="17"/>
  <c r="BD47" i="17"/>
  <c r="AY47" i="17"/>
  <c r="BP47" i="17"/>
  <c r="BE47" i="17"/>
  <c r="AW43" i="17"/>
  <c r="BA43" i="17"/>
  <c r="BO43" i="17"/>
  <c r="AZ43" i="17"/>
  <c r="BO36" i="17"/>
  <c r="AW36" i="17"/>
  <c r="AZ36" i="17"/>
  <c r="AY60" i="17"/>
  <c r="BD60" i="17"/>
  <c r="BP60" i="17"/>
  <c r="AY49" i="17"/>
  <c r="BP49" i="17"/>
  <c r="BP48" i="17"/>
  <c r="AY48" i="17"/>
  <c r="AY39" i="17"/>
  <c r="BP39" i="17"/>
  <c r="BO60" i="17"/>
  <c r="AZ60" i="17"/>
  <c r="AW60" i="17"/>
  <c r="AW49" i="17"/>
  <c r="BO49" i="17"/>
  <c r="BO54" i="17"/>
  <c r="AW54" i="17"/>
  <c r="AW31" i="17"/>
  <c r="BO31" i="17"/>
  <c r="AZ31" i="17"/>
  <c r="BO48" i="17"/>
  <c r="AW48" i="17"/>
  <c r="AY41" i="17"/>
  <c r="BP41" i="17"/>
  <c r="BD41" i="17"/>
  <c r="BA55" i="17"/>
  <c r="AZ55" i="17"/>
  <c r="AW55" i="17"/>
  <c r="BO55" i="17"/>
  <c r="BD33" i="17"/>
  <c r="BP33" i="17"/>
  <c r="AY33" i="17"/>
  <c r="BO44" i="17"/>
  <c r="AW44" i="17"/>
  <c r="AW32" i="17"/>
  <c r="AZ32" i="17"/>
  <c r="BH32" i="17" s="1"/>
  <c r="BO32" i="17"/>
  <c r="BQ32" i="17" s="1"/>
  <c r="BV32" i="17" s="1"/>
  <c r="BP57" i="17"/>
  <c r="AY57" i="17"/>
  <c r="BE57" i="17"/>
  <c r="BD57" i="17"/>
  <c r="AZ41" i="17"/>
  <c r="AW41" i="17"/>
  <c r="BO41" i="17"/>
  <c r="BP44" i="17"/>
  <c r="AY44" i="17"/>
  <c r="BO50" i="17"/>
  <c r="AW50" i="17"/>
  <c r="AY50" i="17"/>
  <c r="BP50" i="17"/>
  <c r="BP53" i="17"/>
  <c r="BQ53" i="17" s="1"/>
  <c r="BV53" i="17" s="1"/>
  <c r="AY53" i="17"/>
  <c r="BE53" i="17"/>
  <c r="BD53" i="17"/>
  <c r="BO51" i="17"/>
  <c r="BA51" i="17"/>
  <c r="AZ51" i="17"/>
  <c r="AW51" i="17"/>
  <c r="AW56" i="17"/>
  <c r="BO56" i="17"/>
  <c r="AY54" i="17"/>
  <c r="BP54" i="17"/>
  <c r="AZ40" i="17"/>
  <c r="BO40" i="17"/>
  <c r="AW40" i="17"/>
  <c r="AW42" i="17"/>
  <c r="AZ42" i="17"/>
  <c r="BO42" i="17"/>
  <c r="BP36" i="17"/>
  <c r="AY36" i="17"/>
  <c r="BD36" i="17"/>
  <c r="BP38" i="17"/>
  <c r="BE38" i="17"/>
  <c r="BD38" i="17"/>
  <c r="AY38" i="17"/>
  <c r="AY52" i="17"/>
  <c r="BP52" i="17"/>
  <c r="AZ53" i="17"/>
  <c r="BH53" i="17" s="1"/>
  <c r="AZ59" i="17"/>
  <c r="AW59" i="17"/>
  <c r="BO59" i="17"/>
  <c r="BD55" i="17"/>
  <c r="AY55" i="17"/>
  <c r="BP55" i="17"/>
  <c r="BE55" i="17"/>
  <c r="BD59" i="17"/>
  <c r="AY59" i="17"/>
  <c r="BP59" i="17"/>
  <c r="AY51" i="17"/>
  <c r="BE51" i="17"/>
  <c r="BD51" i="17"/>
  <c r="BP51" i="17"/>
  <c r="BA57" i="17"/>
  <c r="AZ57" i="17"/>
  <c r="BO57" i="17"/>
  <c r="AW57" i="17"/>
  <c r="BP45" i="17"/>
  <c r="BQ45" i="17" s="1"/>
  <c r="BV45" i="17" s="1"/>
  <c r="AY45" i="17"/>
  <c r="BE45" i="17"/>
  <c r="BD45" i="17"/>
  <c r="BP31" i="17"/>
  <c r="BD31" i="17"/>
  <c r="AY31" i="17"/>
  <c r="AY56" i="17"/>
  <c r="BP56" i="17"/>
  <c r="AW33" i="17"/>
  <c r="BO33" i="17"/>
  <c r="AZ33" i="17"/>
  <c r="BP46" i="17"/>
  <c r="AY46" i="17"/>
  <c r="BO58" i="17"/>
  <c r="AW58" i="17"/>
  <c r="AW52" i="17"/>
  <c r="BO52" i="17"/>
  <c r="BO38" i="17"/>
  <c r="BA38" i="17"/>
  <c r="AZ38" i="17"/>
  <c r="AW38" i="17"/>
  <c r="AW46" i="17"/>
  <c r="BO46" i="17"/>
  <c r="AY37" i="17"/>
  <c r="BP37" i="17"/>
  <c r="BD37" i="17"/>
  <c r="AZ37" i="17"/>
  <c r="AW37" i="17"/>
  <c r="BO37" i="17"/>
  <c r="AW39" i="17"/>
  <c r="BO39" i="17"/>
  <c r="BP40" i="17"/>
  <c r="AY40" i="17"/>
  <c r="BD40" i="17"/>
  <c r="BP43" i="17"/>
  <c r="BE43" i="17"/>
  <c r="BD43" i="17"/>
  <c r="AY43" i="17"/>
  <c r="BA53" i="17"/>
  <c r="BT18" i="17"/>
  <c r="BS18" i="17"/>
  <c r="BR18" i="17"/>
  <c r="BL18" i="17"/>
  <c r="BK18" i="17"/>
  <c r="BC18" i="17"/>
  <c r="BG18" i="17" s="1"/>
  <c r="AX18" i="17"/>
  <c r="AV18" i="17"/>
  <c r="BT17" i="17"/>
  <c r="BS17" i="17"/>
  <c r="BR17" i="17"/>
  <c r="BL17" i="17"/>
  <c r="BK17" i="17"/>
  <c r="BC17" i="17"/>
  <c r="BG17" i="17" s="1"/>
  <c r="AX17" i="17"/>
  <c r="AV17" i="17"/>
  <c r="AP18" i="17"/>
  <c r="AN18" i="17"/>
  <c r="BN18" i="17" s="1"/>
  <c r="AM18" i="17"/>
  <c r="AP17" i="17"/>
  <c r="AN17" i="17"/>
  <c r="BN17" i="17" s="1"/>
  <c r="AM17" i="17"/>
  <c r="AF18" i="17"/>
  <c r="AD18" i="17"/>
  <c r="Z18" i="17"/>
  <c r="Q18" i="17"/>
  <c r="R18" i="17" s="1"/>
  <c r="C18" i="17"/>
  <c r="BM18" i="17" s="1"/>
  <c r="AF17" i="17"/>
  <c r="AD17" i="17"/>
  <c r="Z17" i="17"/>
  <c r="Q17" i="17"/>
  <c r="R17" i="17" s="1"/>
  <c r="C17" i="17"/>
  <c r="BM17" i="17" s="1"/>
  <c r="BT187" i="11"/>
  <c r="BS187" i="11"/>
  <c r="BR187" i="11"/>
  <c r="BN187" i="11"/>
  <c r="BL187" i="11"/>
  <c r="BK187" i="11"/>
  <c r="BC187" i="11"/>
  <c r="BG187" i="11" s="1"/>
  <c r="AX187" i="11"/>
  <c r="AV187" i="11"/>
  <c r="BT186" i="11"/>
  <c r="BS186" i="11"/>
  <c r="BR186" i="11"/>
  <c r="BL186" i="11"/>
  <c r="BK186" i="11"/>
  <c r="BC186" i="11"/>
  <c r="BG186" i="11" s="1"/>
  <c r="AX186" i="11"/>
  <c r="AV186" i="11"/>
  <c r="BT185" i="11"/>
  <c r="BS185" i="11"/>
  <c r="BR185" i="11"/>
  <c r="BL185" i="11"/>
  <c r="BK185" i="11"/>
  <c r="BC185" i="11"/>
  <c r="BG185" i="11" s="1"/>
  <c r="AX185" i="11"/>
  <c r="AV185" i="11"/>
  <c r="BT184" i="11"/>
  <c r="BS184" i="11"/>
  <c r="BR184" i="11"/>
  <c r="BN184" i="11"/>
  <c r="BL184" i="11"/>
  <c r="BK184" i="11"/>
  <c r="BC184" i="11"/>
  <c r="BG184" i="11" s="1"/>
  <c r="AX184" i="11"/>
  <c r="AV184" i="11"/>
  <c r="BT183" i="11"/>
  <c r="BS183" i="11"/>
  <c r="BR183" i="11"/>
  <c r="BL183" i="11"/>
  <c r="BK183" i="11"/>
  <c r="BC183" i="11"/>
  <c r="BG183" i="11" s="1"/>
  <c r="AX183" i="11"/>
  <c r="AV183" i="11"/>
  <c r="BT182" i="11"/>
  <c r="BS182" i="11"/>
  <c r="BR182" i="11"/>
  <c r="BN182" i="11"/>
  <c r="BL182" i="11"/>
  <c r="BK182" i="11"/>
  <c r="BC182" i="11"/>
  <c r="BG182" i="11" s="1"/>
  <c r="AX182" i="11"/>
  <c r="AV182" i="11"/>
  <c r="BT181" i="11"/>
  <c r="BS181" i="11"/>
  <c r="BR181" i="11"/>
  <c r="BL181" i="11"/>
  <c r="BK181" i="11"/>
  <c r="BC181" i="11"/>
  <c r="BG181" i="11" s="1"/>
  <c r="AX181" i="11"/>
  <c r="AV181" i="11"/>
  <c r="BT180" i="11"/>
  <c r="BS180" i="11"/>
  <c r="BR180" i="11"/>
  <c r="BL180" i="11"/>
  <c r="BK180" i="11"/>
  <c r="BC180" i="11"/>
  <c r="BG180" i="11" s="1"/>
  <c r="AX180" i="11"/>
  <c r="AV180" i="11"/>
  <c r="BT179" i="11"/>
  <c r="BS179" i="11"/>
  <c r="BR179" i="11"/>
  <c r="BL179" i="11"/>
  <c r="BK179" i="11"/>
  <c r="BC179" i="11"/>
  <c r="BG179" i="11" s="1"/>
  <c r="AX179" i="11"/>
  <c r="AV179" i="11"/>
  <c r="BT178" i="11"/>
  <c r="BS178" i="11"/>
  <c r="BR178" i="11"/>
  <c r="BL178" i="11"/>
  <c r="BK178" i="11"/>
  <c r="BC178" i="11"/>
  <c r="BG178" i="11" s="1"/>
  <c r="AX178" i="11"/>
  <c r="AV178" i="11"/>
  <c r="BT177" i="11"/>
  <c r="BS177" i="11"/>
  <c r="BR177" i="11"/>
  <c r="BL177" i="11"/>
  <c r="BK177" i="11"/>
  <c r="BC177" i="11"/>
  <c r="BG177" i="11" s="1"/>
  <c r="AX177" i="11"/>
  <c r="AV177" i="11"/>
  <c r="BT176" i="11"/>
  <c r="BS176" i="11"/>
  <c r="BR176" i="11"/>
  <c r="BL176" i="11"/>
  <c r="BK176" i="11"/>
  <c r="BG176" i="11"/>
  <c r="BC176" i="11"/>
  <c r="AX176" i="11"/>
  <c r="AV176" i="11"/>
  <c r="AP187" i="11"/>
  <c r="AN187" i="11"/>
  <c r="AM187" i="11"/>
  <c r="AP186" i="11"/>
  <c r="AN186" i="11"/>
  <c r="BN186" i="11" s="1"/>
  <c r="AM186" i="11"/>
  <c r="AP185" i="11"/>
  <c r="AN185" i="11"/>
  <c r="BN185" i="11" s="1"/>
  <c r="AM185" i="11"/>
  <c r="AP184" i="11"/>
  <c r="AN184" i="11"/>
  <c r="AM184" i="11"/>
  <c r="AP183" i="11"/>
  <c r="AN183" i="11"/>
  <c r="BN183" i="11" s="1"/>
  <c r="AM183" i="11"/>
  <c r="AP182" i="11"/>
  <c r="AN182" i="11"/>
  <c r="AM182" i="11"/>
  <c r="AP181" i="11"/>
  <c r="AO181" i="11"/>
  <c r="BO181" i="11" s="1"/>
  <c r="AN181" i="11"/>
  <c r="BN181" i="11" s="1"/>
  <c r="AM181" i="11"/>
  <c r="AP180" i="11"/>
  <c r="AN180" i="11"/>
  <c r="BN180" i="11" s="1"/>
  <c r="AM180" i="11"/>
  <c r="AP179" i="11"/>
  <c r="AN179" i="11"/>
  <c r="BN179" i="11" s="1"/>
  <c r="AM179" i="11"/>
  <c r="AP178" i="11"/>
  <c r="AN178" i="11"/>
  <c r="BN178" i="11" s="1"/>
  <c r="AM178" i="11"/>
  <c r="AP177" i="11"/>
  <c r="AN177" i="11"/>
  <c r="BN177" i="11" s="1"/>
  <c r="AM177" i="11"/>
  <c r="AP176" i="11"/>
  <c r="AN176" i="11"/>
  <c r="BN176" i="11" s="1"/>
  <c r="AM176" i="11"/>
  <c r="AF187" i="11"/>
  <c r="AD187" i="11"/>
  <c r="Z187" i="11"/>
  <c r="R187" i="11"/>
  <c r="C187" i="11"/>
  <c r="BM187" i="11" s="1"/>
  <c r="AF186" i="11"/>
  <c r="AH186" i="11" s="1"/>
  <c r="AJ186" i="11" s="1"/>
  <c r="AD186" i="11"/>
  <c r="Z186" i="11"/>
  <c r="R186" i="11"/>
  <c r="AG186" i="11" s="1"/>
  <c r="C186" i="11"/>
  <c r="BM186" i="11" s="1"/>
  <c r="AL185" i="11"/>
  <c r="AK185" i="11"/>
  <c r="AF185" i="11"/>
  <c r="AD185" i="11"/>
  <c r="Z185" i="11"/>
  <c r="R185" i="11"/>
  <c r="AA185" i="11" s="1"/>
  <c r="AB185" i="11" s="1"/>
  <c r="C185" i="11"/>
  <c r="BM185" i="11" s="1"/>
  <c r="AL184" i="11"/>
  <c r="AF184" i="11"/>
  <c r="AD184" i="11"/>
  <c r="AK184" i="11" s="1"/>
  <c r="Z184" i="11"/>
  <c r="R184" i="11"/>
  <c r="C184" i="11"/>
  <c r="BM184" i="11" s="1"/>
  <c r="AF183" i="11"/>
  <c r="AH183" i="11" s="1"/>
  <c r="AJ183" i="11" s="1"/>
  <c r="AD183" i="11"/>
  <c r="AG183" i="11" s="1"/>
  <c r="AI183" i="11" s="1"/>
  <c r="Z183" i="11"/>
  <c r="AK183" i="11" s="1"/>
  <c r="R183" i="11"/>
  <c r="C183" i="11"/>
  <c r="BM183" i="11" s="1"/>
  <c r="AF182" i="11"/>
  <c r="AD182" i="11"/>
  <c r="AK182" i="11" s="1"/>
  <c r="Z182" i="11"/>
  <c r="AA182" i="11" s="1"/>
  <c r="AB182" i="11" s="1"/>
  <c r="R182" i="11"/>
  <c r="C182" i="11"/>
  <c r="BM182" i="11" s="1"/>
  <c r="AF181" i="11"/>
  <c r="AL181" i="11" s="1"/>
  <c r="AD181" i="11"/>
  <c r="AG181" i="11" s="1"/>
  <c r="AI181" i="11" s="1"/>
  <c r="AA181" i="11"/>
  <c r="AB181" i="11" s="1"/>
  <c r="Z181" i="11"/>
  <c r="R181" i="11"/>
  <c r="C181" i="11"/>
  <c r="BM181" i="11" s="1"/>
  <c r="AF180" i="11"/>
  <c r="AD180" i="11"/>
  <c r="Z180" i="11"/>
  <c r="AL180" i="11" s="1"/>
  <c r="R180" i="11"/>
  <c r="AH180" i="11" s="1"/>
  <c r="C180" i="11"/>
  <c r="BM180" i="11" s="1"/>
  <c r="AF179" i="11"/>
  <c r="AL179" i="11" s="1"/>
  <c r="AD179" i="11"/>
  <c r="Z179" i="11"/>
  <c r="AA179" i="11" s="1"/>
  <c r="AB179" i="11" s="1"/>
  <c r="R179" i="11"/>
  <c r="C179" i="11"/>
  <c r="BM179" i="11" s="1"/>
  <c r="AG178" i="11"/>
  <c r="AI178" i="11" s="1"/>
  <c r="AF178" i="11"/>
  <c r="AH178" i="11" s="1"/>
  <c r="AJ178" i="11" s="1"/>
  <c r="AD178" i="11"/>
  <c r="Z178" i="11"/>
  <c r="AA178" i="11" s="1"/>
  <c r="AB178" i="11" s="1"/>
  <c r="R178" i="11"/>
  <c r="C178" i="11"/>
  <c r="BM178" i="11" s="1"/>
  <c r="AK177" i="11"/>
  <c r="AH177" i="11"/>
  <c r="AJ177" i="11" s="1"/>
  <c r="AG177" i="11"/>
  <c r="AI177" i="11" s="1"/>
  <c r="AF177" i="11"/>
  <c r="AL177" i="11" s="1"/>
  <c r="AD177" i="11"/>
  <c r="Z177" i="11"/>
  <c r="R177" i="11"/>
  <c r="AA177" i="11" s="1"/>
  <c r="AB177" i="11" s="1"/>
  <c r="C177" i="11"/>
  <c r="BM177" i="11" s="1"/>
  <c r="AF176" i="11"/>
  <c r="AH176" i="11" s="1"/>
  <c r="AJ176" i="11" s="1"/>
  <c r="AD176" i="11"/>
  <c r="AK176" i="11" s="1"/>
  <c r="Z176" i="11"/>
  <c r="R176" i="11"/>
  <c r="C176" i="11"/>
  <c r="BM176" i="11" s="1"/>
  <c r="AF384" i="3"/>
  <c r="AL384" i="3" s="1"/>
  <c r="AD384" i="3"/>
  <c r="AK384" i="3" s="1"/>
  <c r="Z384" i="3"/>
  <c r="Q384" i="3"/>
  <c r="R384" i="3" s="1"/>
  <c r="C384" i="3"/>
  <c r="AF383" i="3"/>
  <c r="AD383" i="3"/>
  <c r="Z383" i="3"/>
  <c r="Q383" i="3"/>
  <c r="R383" i="3" s="1"/>
  <c r="C383" i="3"/>
  <c r="AF382" i="3"/>
  <c r="AD382" i="3"/>
  <c r="Z382" i="3"/>
  <c r="AL382" i="3" s="1"/>
  <c r="R382" i="3"/>
  <c r="AH382" i="3" s="1"/>
  <c r="AJ382" i="3" s="1"/>
  <c r="C382" i="3"/>
  <c r="AL381" i="3"/>
  <c r="AF381" i="3"/>
  <c r="AD381" i="3"/>
  <c r="AK381" i="3" s="1"/>
  <c r="Z381" i="3"/>
  <c r="R381" i="3"/>
  <c r="AA381" i="3" s="1"/>
  <c r="AB381" i="3" s="1"/>
  <c r="C381" i="3"/>
  <c r="AF380" i="3"/>
  <c r="AH380" i="3" s="1"/>
  <c r="AJ380" i="3" s="1"/>
  <c r="AD380" i="3"/>
  <c r="AG380" i="3" s="1"/>
  <c r="AI380" i="3" s="1"/>
  <c r="Z380" i="3"/>
  <c r="AK380" i="3" s="1"/>
  <c r="R380" i="3"/>
  <c r="C380" i="3"/>
  <c r="AF379" i="3"/>
  <c r="AD379" i="3"/>
  <c r="AK379" i="3" s="1"/>
  <c r="Z379" i="3"/>
  <c r="R379" i="3"/>
  <c r="AA379" i="3" s="1"/>
  <c r="AB379" i="3" s="1"/>
  <c r="C379" i="3"/>
  <c r="AF378" i="3"/>
  <c r="AD378" i="3"/>
  <c r="Z378" i="3"/>
  <c r="AL378" i="3" s="1"/>
  <c r="R378" i="3"/>
  <c r="C378" i="3"/>
  <c r="AF377" i="3"/>
  <c r="AD377" i="3"/>
  <c r="Z377" i="3"/>
  <c r="R377" i="3"/>
  <c r="AH377" i="3" s="1"/>
  <c r="AJ377" i="3" s="1"/>
  <c r="C377" i="3"/>
  <c r="AF376" i="3"/>
  <c r="AL376" i="3" s="1"/>
  <c r="AD376" i="3"/>
  <c r="Z376" i="3"/>
  <c r="AA376" i="3" s="1"/>
  <c r="AB376" i="3" s="1"/>
  <c r="R376" i="3"/>
  <c r="C376" i="3"/>
  <c r="AF375" i="3"/>
  <c r="AD375" i="3"/>
  <c r="Z375" i="3"/>
  <c r="AL375" i="3" s="1"/>
  <c r="R375" i="3"/>
  <c r="C375" i="3"/>
  <c r="AF374" i="3"/>
  <c r="AD374" i="3"/>
  <c r="AG374" i="3" s="1"/>
  <c r="AI374" i="3" s="1"/>
  <c r="Z374" i="3"/>
  <c r="AL374" i="3" s="1"/>
  <c r="R374" i="3"/>
  <c r="AH374" i="3" s="1"/>
  <c r="AJ374" i="3" s="1"/>
  <c r="C374" i="3"/>
  <c r="AF373" i="3"/>
  <c r="AH373" i="3" s="1"/>
  <c r="AJ373" i="3" s="1"/>
  <c r="AD373" i="3"/>
  <c r="Z373" i="3"/>
  <c r="AA373" i="3" s="1"/>
  <c r="AB373" i="3" s="1"/>
  <c r="R373" i="3"/>
  <c r="C373" i="3"/>
  <c r="AF372" i="3"/>
  <c r="AH372" i="3" s="1"/>
  <c r="AJ372" i="3" s="1"/>
  <c r="AD372" i="3"/>
  <c r="AG372" i="3" s="1"/>
  <c r="AI372" i="3" s="1"/>
  <c r="Z372" i="3"/>
  <c r="R372" i="3"/>
  <c r="C372" i="3"/>
  <c r="AF371" i="3"/>
  <c r="AD371" i="3"/>
  <c r="AK371" i="3" s="1"/>
  <c r="Z371" i="3"/>
  <c r="R371" i="3"/>
  <c r="C371" i="3"/>
  <c r="BI71" i="17" l="1"/>
  <c r="BW71" i="17" s="1"/>
  <c r="BH45" i="17"/>
  <c r="BI45" i="17" s="1"/>
  <c r="BW45" i="17" s="1"/>
  <c r="BU73" i="17"/>
  <c r="BQ39" i="17"/>
  <c r="BV39" i="17" s="1"/>
  <c r="BQ46" i="17"/>
  <c r="BV46" i="17" s="1"/>
  <c r="BQ38" i="17"/>
  <c r="BV38" i="17" s="1"/>
  <c r="BQ50" i="17"/>
  <c r="BV50" i="17" s="1"/>
  <c r="BQ37" i="17"/>
  <c r="BV37" i="17" s="1"/>
  <c r="BH38" i="17"/>
  <c r="BI38" i="17" s="1"/>
  <c r="BW38" i="17" s="1"/>
  <c r="BF55" i="17"/>
  <c r="BH37" i="17"/>
  <c r="BI37" i="17" s="1"/>
  <c r="BW37" i="17" s="1"/>
  <c r="BQ55" i="17"/>
  <c r="BV55" i="17" s="1"/>
  <c r="BQ42" i="17"/>
  <c r="BV42" i="17" s="1"/>
  <c r="BH60" i="17"/>
  <c r="BQ58" i="17"/>
  <c r="BV58" i="17" s="1"/>
  <c r="BH59" i="17"/>
  <c r="BI59" i="17" s="1"/>
  <c r="BW59" i="17" s="1"/>
  <c r="BQ51" i="17"/>
  <c r="BV51" i="17" s="1"/>
  <c r="BQ33" i="17"/>
  <c r="BV33" i="17" s="1"/>
  <c r="BQ36" i="17"/>
  <c r="BV36" i="17" s="1"/>
  <c r="BH31" i="17"/>
  <c r="BQ52" i="17"/>
  <c r="BV52" i="17" s="1"/>
  <c r="BB55" i="17"/>
  <c r="BU65" i="17"/>
  <c r="BI65" i="17"/>
  <c r="BW65" i="17" s="1"/>
  <c r="BU75" i="17"/>
  <c r="BI75" i="17"/>
  <c r="BW75" i="17" s="1"/>
  <c r="BB38" i="17"/>
  <c r="BQ60" i="17"/>
  <c r="BV60" i="17" s="1"/>
  <c r="BU63" i="17"/>
  <c r="BI63" i="17"/>
  <c r="BW63" i="17" s="1"/>
  <c r="BU69" i="17"/>
  <c r="BI69" i="17"/>
  <c r="BW69" i="17" s="1"/>
  <c r="BF51" i="17"/>
  <c r="BF38" i="17"/>
  <c r="BQ47" i="17"/>
  <c r="BV47" i="17" s="1"/>
  <c r="BU67" i="17"/>
  <c r="BI67" i="17"/>
  <c r="BW67" i="17" s="1"/>
  <c r="BB53" i="17"/>
  <c r="BQ40" i="17"/>
  <c r="BV40" i="17" s="1"/>
  <c r="BB51" i="17"/>
  <c r="BQ54" i="17"/>
  <c r="BV54" i="17" s="1"/>
  <c r="BB47" i="17"/>
  <c r="BH57" i="17"/>
  <c r="BU57" i="17" s="1"/>
  <c r="BH41" i="17"/>
  <c r="AI186" i="11"/>
  <c r="AO186" i="11"/>
  <c r="AJ180" i="11"/>
  <c r="AQ180" i="11"/>
  <c r="BU45" i="17"/>
  <c r="BI31" i="17"/>
  <c r="BW31" i="17" s="1"/>
  <c r="BU31" i="17"/>
  <c r="AG371" i="3"/>
  <c r="AI371" i="3" s="1"/>
  <c r="AH375" i="3"/>
  <c r="AJ375" i="3" s="1"/>
  <c r="AK377" i="3"/>
  <c r="AG378" i="3"/>
  <c r="AI378" i="3" s="1"/>
  <c r="AH379" i="3"/>
  <c r="AJ379" i="3" s="1"/>
  <c r="AK383" i="3"/>
  <c r="AH181" i="11"/>
  <c r="AL182" i="11"/>
  <c r="AK187" i="11"/>
  <c r="AQ178" i="11"/>
  <c r="AQ186" i="11"/>
  <c r="BF43" i="17"/>
  <c r="BB57" i="17"/>
  <c r="BF53" i="17"/>
  <c r="BQ48" i="17"/>
  <c r="BV48" i="17" s="1"/>
  <c r="BQ43" i="17"/>
  <c r="BV43" i="17" s="1"/>
  <c r="AQ176" i="11"/>
  <c r="AG375" i="3"/>
  <c r="AI375" i="3" s="1"/>
  <c r="BI53" i="17"/>
  <c r="BW53" i="17" s="1"/>
  <c r="BU53" i="17"/>
  <c r="BH43" i="17"/>
  <c r="AG377" i="3"/>
  <c r="AI377" i="3" s="1"/>
  <c r="AH378" i="3"/>
  <c r="AJ378" i="3" s="1"/>
  <c r="AG379" i="3"/>
  <c r="AI379" i="3" s="1"/>
  <c r="AG383" i="3"/>
  <c r="AI383" i="3" s="1"/>
  <c r="AK181" i="11"/>
  <c r="AG182" i="11"/>
  <c r="AA186" i="11"/>
  <c r="AB186" i="11" s="1"/>
  <c r="AL187" i="11"/>
  <c r="AO177" i="11"/>
  <c r="AQ183" i="11"/>
  <c r="BH33" i="17"/>
  <c r="BQ56" i="17"/>
  <c r="BV56" i="17" s="1"/>
  <c r="BQ41" i="17"/>
  <c r="BV41" i="17" s="1"/>
  <c r="BI32" i="17"/>
  <c r="BW32" i="17" s="1"/>
  <c r="BU32" i="17"/>
  <c r="BI60" i="17"/>
  <c r="BW60" i="17" s="1"/>
  <c r="BU60" i="17"/>
  <c r="BB43" i="17"/>
  <c r="AA378" i="3"/>
  <c r="AB378" i="3" s="1"/>
  <c r="AK373" i="3"/>
  <c r="AK378" i="3"/>
  <c r="AH383" i="3"/>
  <c r="AJ383" i="3" s="1"/>
  <c r="AG179" i="11"/>
  <c r="AA184" i="11"/>
  <c r="AB184" i="11" s="1"/>
  <c r="BH40" i="17"/>
  <c r="BF45" i="17"/>
  <c r="BH42" i="17"/>
  <c r="BH55" i="17"/>
  <c r="BQ31" i="17"/>
  <c r="BV31" i="17" s="1"/>
  <c r="AO178" i="11"/>
  <c r="AA187" i="11"/>
  <c r="AB187" i="11" s="1"/>
  <c r="BQ49" i="17"/>
  <c r="BV49" i="17" s="1"/>
  <c r="AG382" i="3"/>
  <c r="AI382" i="3" s="1"/>
  <c r="AG185" i="11"/>
  <c r="AQ177" i="11"/>
  <c r="BI41" i="17"/>
  <c r="BW41" i="17" s="1"/>
  <c r="BU41" i="17"/>
  <c r="BF47" i="17"/>
  <c r="AL371" i="3"/>
  <c r="AL176" i="11"/>
  <c r="AG180" i="11"/>
  <c r="AO183" i="11"/>
  <c r="BQ57" i="17"/>
  <c r="BV57" i="17" s="1"/>
  <c r="AA371" i="3"/>
  <c r="AB371" i="3" s="1"/>
  <c r="AK372" i="3"/>
  <c r="AL373" i="3"/>
  <c r="AK376" i="3"/>
  <c r="AH381" i="3"/>
  <c r="AJ381" i="3" s="1"/>
  <c r="AA384" i="3"/>
  <c r="AB384" i="3" s="1"/>
  <c r="AA176" i="11"/>
  <c r="AB176" i="11" s="1"/>
  <c r="AH184" i="11"/>
  <c r="AH185" i="11"/>
  <c r="AW181" i="11"/>
  <c r="BQ59" i="17"/>
  <c r="BV59" i="17" s="1"/>
  <c r="BH51" i="17"/>
  <c r="BF57" i="17"/>
  <c r="BQ44" i="17"/>
  <c r="BV44" i="17" s="1"/>
  <c r="BH36" i="17"/>
  <c r="BH47" i="17"/>
  <c r="AL17" i="17"/>
  <c r="AA18" i="17"/>
  <c r="AB18" i="17" s="1"/>
  <c r="AH17" i="17"/>
  <c r="AJ17" i="17" s="1"/>
  <c r="AK18" i="17"/>
  <c r="AG18" i="17"/>
  <c r="AG17" i="17"/>
  <c r="AH18" i="17"/>
  <c r="AA17" i="17"/>
  <c r="AB17" i="17" s="1"/>
  <c r="AL18" i="17"/>
  <c r="AK17" i="17"/>
  <c r="AL178" i="11"/>
  <c r="AH182" i="11"/>
  <c r="AA183" i="11"/>
  <c r="AB183" i="11" s="1"/>
  <c r="AL186" i="11"/>
  <c r="AG187" i="11"/>
  <c r="AG176" i="11"/>
  <c r="AH179" i="11"/>
  <c r="AA180" i="11"/>
  <c r="AB180" i="11" s="1"/>
  <c r="AK180" i="11"/>
  <c r="AL183" i="11"/>
  <c r="AG184" i="11"/>
  <c r="AH187" i="11"/>
  <c r="AK186" i="11"/>
  <c r="AK178" i="11"/>
  <c r="AK179" i="11"/>
  <c r="AH384" i="3"/>
  <c r="AJ384" i="3" s="1"/>
  <c r="AG384" i="3"/>
  <c r="AI384" i="3" s="1"/>
  <c r="AA372" i="3"/>
  <c r="AB372" i="3" s="1"/>
  <c r="AG376" i="3"/>
  <c r="AI376" i="3" s="1"/>
  <c r="AA383" i="3"/>
  <c r="AB383" i="3" s="1"/>
  <c r="AL372" i="3"/>
  <c r="AG373" i="3"/>
  <c r="AI373" i="3" s="1"/>
  <c r="AA377" i="3"/>
  <c r="AB377" i="3" s="1"/>
  <c r="AL380" i="3"/>
  <c r="AG381" i="3"/>
  <c r="AI381" i="3" s="1"/>
  <c r="AL383" i="3"/>
  <c r="AA374" i="3"/>
  <c r="AB374" i="3" s="1"/>
  <c r="AK374" i="3"/>
  <c r="AL377" i="3"/>
  <c r="AA382" i="3"/>
  <c r="AB382" i="3" s="1"/>
  <c r="AK382" i="3"/>
  <c r="AA375" i="3"/>
  <c r="AB375" i="3" s="1"/>
  <c r="AK375" i="3"/>
  <c r="AH371" i="3"/>
  <c r="AJ371" i="3" s="1"/>
  <c r="AH376" i="3"/>
  <c r="AJ376" i="3" s="1"/>
  <c r="AL379" i="3"/>
  <c r="AA380" i="3"/>
  <c r="AB380" i="3" s="1"/>
  <c r="BT35" i="17"/>
  <c r="BS35" i="17"/>
  <c r="BR35" i="17"/>
  <c r="BM35" i="17"/>
  <c r="BL35" i="17"/>
  <c r="BK35" i="17"/>
  <c r="BC35" i="17"/>
  <c r="BG35" i="17" s="1"/>
  <c r="AX35" i="17"/>
  <c r="AV35" i="17"/>
  <c r="BT34" i="17"/>
  <c r="BS34" i="17"/>
  <c r="BR34" i="17"/>
  <c r="BM34" i="17"/>
  <c r="BL34" i="17"/>
  <c r="BK34" i="17"/>
  <c r="BC34" i="17"/>
  <c r="BG34" i="17" s="1"/>
  <c r="AX34" i="17"/>
  <c r="AV34" i="17"/>
  <c r="BT30" i="17"/>
  <c r="BS30" i="17"/>
  <c r="BR30" i="17"/>
  <c r="BM30" i="17"/>
  <c r="BL30" i="17"/>
  <c r="BK30" i="17"/>
  <c r="BC30" i="17"/>
  <c r="BG30" i="17" s="1"/>
  <c r="AX30" i="17"/>
  <c r="AV30" i="17"/>
  <c r="BT29" i="17"/>
  <c r="BS29" i="17"/>
  <c r="BR29" i="17"/>
  <c r="BM29" i="17"/>
  <c r="BL29" i="17"/>
  <c r="BK29" i="17"/>
  <c r="BC29" i="17"/>
  <c r="BG29" i="17" s="1"/>
  <c r="AX29" i="17"/>
  <c r="AV29" i="17"/>
  <c r="BT28" i="17"/>
  <c r="BS28" i="17"/>
  <c r="BR28" i="17"/>
  <c r="BM28" i="17"/>
  <c r="BL28" i="17"/>
  <c r="BK28" i="17"/>
  <c r="BC28" i="17"/>
  <c r="BG28" i="17" s="1"/>
  <c r="AX28" i="17"/>
  <c r="AV28" i="17"/>
  <c r="BT27" i="17"/>
  <c r="BS27" i="17"/>
  <c r="BR27" i="17"/>
  <c r="BM27" i="17"/>
  <c r="BL27" i="17"/>
  <c r="BK27" i="17"/>
  <c r="BC27" i="17"/>
  <c r="BG27" i="17" s="1"/>
  <c r="AX27" i="17"/>
  <c r="AV27" i="17"/>
  <c r="BT26" i="17"/>
  <c r="BS26" i="17"/>
  <c r="BR26" i="17"/>
  <c r="BM26" i="17"/>
  <c r="BL26" i="17"/>
  <c r="BK26" i="17"/>
  <c r="BC26" i="17"/>
  <c r="BG26" i="17" s="1"/>
  <c r="AX26" i="17"/>
  <c r="AV26" i="17"/>
  <c r="BT25" i="17"/>
  <c r="BS25" i="17"/>
  <c r="BR25" i="17"/>
  <c r="BM25" i="17"/>
  <c r="BL25" i="17"/>
  <c r="BK25" i="17"/>
  <c r="BC25" i="17"/>
  <c r="BG25" i="17" s="1"/>
  <c r="AX25" i="17"/>
  <c r="AV25" i="17"/>
  <c r="BT24" i="17"/>
  <c r="BS24" i="17"/>
  <c r="BR24" i="17"/>
  <c r="BM24" i="17"/>
  <c r="BL24" i="17"/>
  <c r="BK24" i="17"/>
  <c r="BC24" i="17"/>
  <c r="BG24" i="17" s="1"/>
  <c r="AX24" i="17"/>
  <c r="AV24" i="17"/>
  <c r="BT23" i="17"/>
  <c r="BS23" i="17"/>
  <c r="BR23" i="17"/>
  <c r="BM23" i="17"/>
  <c r="BL23" i="17"/>
  <c r="BK23" i="17"/>
  <c r="BC23" i="17"/>
  <c r="BG23" i="17" s="1"/>
  <c r="AX23" i="17"/>
  <c r="AV23" i="17"/>
  <c r="BT22" i="17"/>
  <c r="BS22" i="17"/>
  <c r="BR22" i="17"/>
  <c r="BM22" i="17"/>
  <c r="BL22" i="17"/>
  <c r="BK22" i="17"/>
  <c r="BC22" i="17"/>
  <c r="BG22" i="17" s="1"/>
  <c r="AX22" i="17"/>
  <c r="AV22" i="17"/>
  <c r="BT21" i="17"/>
  <c r="BS21" i="17"/>
  <c r="BR21" i="17"/>
  <c r="BM21" i="17"/>
  <c r="BL21" i="17"/>
  <c r="BK21" i="17"/>
  <c r="BC21" i="17"/>
  <c r="BG21" i="17" s="1"/>
  <c r="AX21" i="17"/>
  <c r="AV21" i="17"/>
  <c r="BT20" i="17"/>
  <c r="BS20" i="17"/>
  <c r="BR20" i="17"/>
  <c r="BM20" i="17"/>
  <c r="BL20" i="17"/>
  <c r="BK20" i="17"/>
  <c r="BC20" i="17"/>
  <c r="BG20" i="17" s="1"/>
  <c r="AX20" i="17"/>
  <c r="AV20" i="17"/>
  <c r="BT19" i="17"/>
  <c r="BS19" i="17"/>
  <c r="BR19" i="17"/>
  <c r="BM19" i="17"/>
  <c r="BL19" i="17"/>
  <c r="BK19" i="17"/>
  <c r="BC19" i="17"/>
  <c r="BG19" i="17" s="1"/>
  <c r="AX19" i="17"/>
  <c r="AV19" i="17"/>
  <c r="BN35" i="17"/>
  <c r="BN34" i="17"/>
  <c r="AP30" i="17"/>
  <c r="AN30" i="17"/>
  <c r="BN30" i="17" s="1"/>
  <c r="AM30" i="17"/>
  <c r="AP29" i="17"/>
  <c r="AN29" i="17"/>
  <c r="BN29" i="17" s="1"/>
  <c r="AM29" i="17"/>
  <c r="AP28" i="17"/>
  <c r="AN28" i="17"/>
  <c r="BN28" i="17" s="1"/>
  <c r="AM28" i="17"/>
  <c r="AP27" i="17"/>
  <c r="AN27" i="17"/>
  <c r="BN27" i="17" s="1"/>
  <c r="AM27" i="17"/>
  <c r="AP26" i="17"/>
  <c r="AN26" i="17"/>
  <c r="BN26" i="17" s="1"/>
  <c r="AM26" i="17"/>
  <c r="AP25" i="17"/>
  <c r="AN25" i="17"/>
  <c r="BN25" i="17" s="1"/>
  <c r="AM25" i="17"/>
  <c r="AP24" i="17"/>
  <c r="AN24" i="17"/>
  <c r="BN24" i="17" s="1"/>
  <c r="AM24" i="17"/>
  <c r="AP23" i="17"/>
  <c r="AN23" i="17"/>
  <c r="BN23" i="17" s="1"/>
  <c r="AM23" i="17"/>
  <c r="AP22" i="17"/>
  <c r="AN22" i="17"/>
  <c r="BN22" i="17" s="1"/>
  <c r="AM22" i="17"/>
  <c r="AP21" i="17"/>
  <c r="AN21" i="17"/>
  <c r="BN21" i="17" s="1"/>
  <c r="AM21" i="17"/>
  <c r="AP20" i="17"/>
  <c r="AN20" i="17"/>
  <c r="BN20" i="17" s="1"/>
  <c r="AM20" i="17"/>
  <c r="AP19" i="17"/>
  <c r="AN19" i="17"/>
  <c r="BN19" i="17" s="1"/>
  <c r="AM19" i="17"/>
  <c r="AF35" i="17"/>
  <c r="AD35" i="17"/>
  <c r="Z35" i="17"/>
  <c r="Q35" i="17"/>
  <c r="R35" i="17" s="1"/>
  <c r="AF34" i="17"/>
  <c r="AD34" i="17"/>
  <c r="Z34" i="17"/>
  <c r="Q34" i="17"/>
  <c r="R34" i="17" s="1"/>
  <c r="AF30" i="17"/>
  <c r="AD30" i="17"/>
  <c r="Z30" i="17"/>
  <c r="Q30" i="17"/>
  <c r="R30" i="17" s="1"/>
  <c r="AF29" i="17"/>
  <c r="AD29" i="17"/>
  <c r="Z29" i="17"/>
  <c r="Q29" i="17"/>
  <c r="R29" i="17" s="1"/>
  <c r="AF28" i="17"/>
  <c r="AD28" i="17"/>
  <c r="Z28" i="17"/>
  <c r="Q28" i="17"/>
  <c r="R28" i="17" s="1"/>
  <c r="AF27" i="17"/>
  <c r="AD27" i="17"/>
  <c r="Z27" i="17"/>
  <c r="Q27" i="17"/>
  <c r="R27" i="17" s="1"/>
  <c r="AF26" i="17"/>
  <c r="AD26" i="17"/>
  <c r="Z26" i="17"/>
  <c r="Q26" i="17"/>
  <c r="R26" i="17" s="1"/>
  <c r="AF25" i="17"/>
  <c r="AD25" i="17"/>
  <c r="Z25" i="17"/>
  <c r="Q25" i="17"/>
  <c r="R25" i="17" s="1"/>
  <c r="AF24" i="17"/>
  <c r="AD24" i="17"/>
  <c r="Z24" i="17"/>
  <c r="Q24" i="17"/>
  <c r="R24" i="17" s="1"/>
  <c r="AF23" i="17"/>
  <c r="AD23" i="17"/>
  <c r="Z23" i="17"/>
  <c r="Q23" i="17"/>
  <c r="R23" i="17" s="1"/>
  <c r="AF22" i="17"/>
  <c r="AD22" i="17"/>
  <c r="Z22" i="17"/>
  <c r="Q22" i="17"/>
  <c r="R22" i="17" s="1"/>
  <c r="AF21" i="17"/>
  <c r="AD21" i="17"/>
  <c r="Z21" i="17"/>
  <c r="Q21" i="17"/>
  <c r="R21" i="17" s="1"/>
  <c r="AF20" i="17"/>
  <c r="AD20" i="17"/>
  <c r="Z20" i="17"/>
  <c r="Q20" i="17"/>
  <c r="R20" i="17" s="1"/>
  <c r="AF19" i="17"/>
  <c r="AD19" i="17"/>
  <c r="Z19" i="17"/>
  <c r="Q19" i="17"/>
  <c r="R19" i="17" s="1"/>
  <c r="BT175" i="11"/>
  <c r="BS175" i="11"/>
  <c r="BR175" i="11"/>
  <c r="BM175" i="11"/>
  <c r="BL175" i="11"/>
  <c r="BK175" i="11"/>
  <c r="BC175" i="11"/>
  <c r="BG175" i="11" s="1"/>
  <c r="AX175" i="11"/>
  <c r="AV175" i="11"/>
  <c r="BT168" i="11"/>
  <c r="BS168" i="11"/>
  <c r="BR168" i="11"/>
  <c r="BM168" i="11"/>
  <c r="BL168" i="11"/>
  <c r="BK168" i="11"/>
  <c r="BC168" i="11"/>
  <c r="BG168" i="11" s="1"/>
  <c r="AX168" i="11"/>
  <c r="AV168" i="11"/>
  <c r="BT174" i="11"/>
  <c r="BS174" i="11"/>
  <c r="BR174" i="11"/>
  <c r="BM174" i="11"/>
  <c r="BL174" i="11"/>
  <c r="BK174" i="11"/>
  <c r="BC174" i="11"/>
  <c r="BG174" i="11" s="1"/>
  <c r="AX174" i="11"/>
  <c r="AV174" i="11"/>
  <c r="BT173" i="11"/>
  <c r="BS173" i="11"/>
  <c r="BR173" i="11"/>
  <c r="BM173" i="11"/>
  <c r="BL173" i="11"/>
  <c r="BK173" i="11"/>
  <c r="BC173" i="11"/>
  <c r="BG173" i="11" s="1"/>
  <c r="AX173" i="11"/>
  <c r="AV173" i="11"/>
  <c r="BT172" i="11"/>
  <c r="BS172" i="11"/>
  <c r="BR172" i="11"/>
  <c r="BM172" i="11"/>
  <c r="BL172" i="11"/>
  <c r="BK172" i="11"/>
  <c r="BC172" i="11"/>
  <c r="BG172" i="11" s="1"/>
  <c r="AX172" i="11"/>
  <c r="AV172" i="11"/>
  <c r="BT171" i="11"/>
  <c r="BS171" i="11"/>
  <c r="BR171" i="11"/>
  <c r="BM171" i="11"/>
  <c r="BL171" i="11"/>
  <c r="BK171" i="11"/>
  <c r="BC171" i="11"/>
  <c r="BG171" i="11" s="1"/>
  <c r="AX171" i="11"/>
  <c r="AV171" i="11"/>
  <c r="BT170" i="11"/>
  <c r="BS170" i="11"/>
  <c r="BR170" i="11"/>
  <c r="BM170" i="11"/>
  <c r="BL170" i="11"/>
  <c r="BK170" i="11"/>
  <c r="BC170" i="11"/>
  <c r="BG170" i="11" s="1"/>
  <c r="AX170" i="11"/>
  <c r="AV170" i="11"/>
  <c r="BT169" i="11"/>
  <c r="BS169" i="11"/>
  <c r="BR169" i="11"/>
  <c r="BM169" i="11"/>
  <c r="BL169" i="11"/>
  <c r="BK169" i="11"/>
  <c r="BC169" i="11"/>
  <c r="BG169" i="11" s="1"/>
  <c r="AX169" i="11"/>
  <c r="AV169" i="11"/>
  <c r="BT167" i="11"/>
  <c r="BS167" i="11"/>
  <c r="BR167" i="11"/>
  <c r="BM167" i="11"/>
  <c r="BL167" i="11"/>
  <c r="BK167" i="11"/>
  <c r="BC167" i="11"/>
  <c r="BG167" i="11" s="1"/>
  <c r="AX167" i="11"/>
  <c r="AV167" i="11"/>
  <c r="BT166" i="11"/>
  <c r="BS166" i="11"/>
  <c r="BR166" i="11"/>
  <c r="BM166" i="11"/>
  <c r="BL166" i="11"/>
  <c r="BK166" i="11"/>
  <c r="BC166" i="11"/>
  <c r="BG166" i="11" s="1"/>
  <c r="AX166" i="11"/>
  <c r="AV166" i="11"/>
  <c r="BT165" i="11"/>
  <c r="BS165" i="11"/>
  <c r="BR165" i="11"/>
  <c r="BM165" i="11"/>
  <c r="BL165" i="11"/>
  <c r="BK165" i="11"/>
  <c r="BC165" i="11"/>
  <c r="BG165" i="11" s="1"/>
  <c r="AX165" i="11"/>
  <c r="AV165" i="11"/>
  <c r="BT164" i="11"/>
  <c r="BS164" i="11"/>
  <c r="BR164" i="11"/>
  <c r="BM164" i="11"/>
  <c r="BL164" i="11"/>
  <c r="BK164" i="11"/>
  <c r="BC164" i="11"/>
  <c r="BG164" i="11" s="1"/>
  <c r="AX164" i="11"/>
  <c r="AV164" i="11"/>
  <c r="AP175" i="11"/>
  <c r="AN175" i="11"/>
  <c r="BN175" i="11" s="1"/>
  <c r="AM175" i="11"/>
  <c r="AP174" i="11"/>
  <c r="AN174" i="11"/>
  <c r="BN174" i="11" s="1"/>
  <c r="AM174" i="11"/>
  <c r="AP173" i="11"/>
  <c r="AN173" i="11"/>
  <c r="BN173" i="11" s="1"/>
  <c r="AM173" i="11"/>
  <c r="AP172" i="11"/>
  <c r="AN172" i="11"/>
  <c r="BN172" i="11" s="1"/>
  <c r="AM172" i="11"/>
  <c r="AP171" i="11"/>
  <c r="AN171" i="11"/>
  <c r="BN171" i="11" s="1"/>
  <c r="AM171" i="11"/>
  <c r="AP170" i="11"/>
  <c r="AN170" i="11"/>
  <c r="BN170" i="11" s="1"/>
  <c r="AM170" i="11"/>
  <c r="AP169" i="11"/>
  <c r="AN169" i="11"/>
  <c r="BN169" i="11" s="1"/>
  <c r="AM169" i="11"/>
  <c r="AP168" i="11"/>
  <c r="AN168" i="11"/>
  <c r="BN168" i="11" s="1"/>
  <c r="AM168" i="11"/>
  <c r="AP167" i="11"/>
  <c r="AN167" i="11"/>
  <c r="BN167" i="11" s="1"/>
  <c r="AM167" i="11"/>
  <c r="AP166" i="11"/>
  <c r="AN166" i="11"/>
  <c r="BN166" i="11" s="1"/>
  <c r="AM166" i="11"/>
  <c r="AP165" i="11"/>
  <c r="AN165" i="11"/>
  <c r="BN165" i="11" s="1"/>
  <c r="AM165" i="11"/>
  <c r="AP164" i="11"/>
  <c r="AN164" i="11"/>
  <c r="BN164" i="11" s="1"/>
  <c r="AM164" i="11"/>
  <c r="AF175" i="11"/>
  <c r="AD175" i="11"/>
  <c r="Z175" i="11"/>
  <c r="R175" i="11"/>
  <c r="AA175" i="11" s="1"/>
  <c r="AB175" i="11" s="1"/>
  <c r="AF174" i="11"/>
  <c r="AD174" i="11"/>
  <c r="Z174" i="11"/>
  <c r="R174" i="11"/>
  <c r="AF173" i="11"/>
  <c r="AD173" i="11"/>
  <c r="Z173" i="11"/>
  <c r="R173" i="11"/>
  <c r="AF172" i="11"/>
  <c r="AD172" i="11"/>
  <c r="Z172" i="11"/>
  <c r="R172" i="11"/>
  <c r="AF171" i="11"/>
  <c r="AD171" i="11"/>
  <c r="Z171" i="11"/>
  <c r="R171" i="11"/>
  <c r="AF170" i="11"/>
  <c r="AD170" i="11"/>
  <c r="Z170" i="11"/>
  <c r="R170" i="11"/>
  <c r="AF169" i="11"/>
  <c r="AD169" i="11"/>
  <c r="Z169" i="11"/>
  <c r="AK169" i="11" s="1"/>
  <c r="R169" i="11"/>
  <c r="AF168" i="11"/>
  <c r="AD168" i="11"/>
  <c r="Z168" i="11"/>
  <c r="R168" i="11"/>
  <c r="AF167" i="11"/>
  <c r="AD167" i="11"/>
  <c r="Z167" i="11"/>
  <c r="AK167" i="11" s="1"/>
  <c r="R167" i="11"/>
  <c r="AF166" i="11"/>
  <c r="AD166" i="11"/>
  <c r="Z166" i="11"/>
  <c r="R166" i="11"/>
  <c r="AF165" i="11"/>
  <c r="AD165" i="11"/>
  <c r="Z165" i="11"/>
  <c r="AK165" i="11" s="1"/>
  <c r="R165" i="11"/>
  <c r="AF164" i="11"/>
  <c r="AD164" i="11"/>
  <c r="Z164" i="11"/>
  <c r="R164" i="11"/>
  <c r="AG22" i="17" l="1"/>
  <c r="AG30" i="17"/>
  <c r="BU37" i="17"/>
  <c r="BU38" i="17"/>
  <c r="BU59" i="17"/>
  <c r="BI57" i="17"/>
  <c r="BW57" i="17" s="1"/>
  <c r="AK20" i="17"/>
  <c r="AK28" i="17"/>
  <c r="AK30" i="17"/>
  <c r="AI176" i="11"/>
  <c r="AO176" i="11"/>
  <c r="AJ185" i="11"/>
  <c r="AQ185" i="11"/>
  <c r="BA178" i="11"/>
  <c r="AZ178" i="11"/>
  <c r="AW178" i="11"/>
  <c r="BO178" i="11"/>
  <c r="BQ178" i="11" s="1"/>
  <c r="BV178" i="11" s="1"/>
  <c r="AK171" i="11"/>
  <c r="AK173" i="11"/>
  <c r="AK175" i="11"/>
  <c r="AJ187" i="11"/>
  <c r="AQ187" i="11"/>
  <c r="BI36" i="17"/>
  <c r="BW36" i="17" s="1"/>
  <c r="BU36" i="17"/>
  <c r="BO183" i="11"/>
  <c r="AW183" i="11"/>
  <c r="AY177" i="11"/>
  <c r="BP177" i="11"/>
  <c r="BD180" i="11"/>
  <c r="AY180" i="11"/>
  <c r="BP180" i="11"/>
  <c r="BE180" i="11"/>
  <c r="AI187" i="11"/>
  <c r="AO187" i="11"/>
  <c r="BI47" i="17"/>
  <c r="BW47" i="17" s="1"/>
  <c r="BU47" i="17"/>
  <c r="AJ184" i="11"/>
  <c r="AQ184" i="11"/>
  <c r="AI179" i="11"/>
  <c r="AO179" i="11"/>
  <c r="BP176" i="11"/>
  <c r="BD176" i="11"/>
  <c r="AY176" i="11"/>
  <c r="BE176" i="11"/>
  <c r="AI184" i="11"/>
  <c r="AO184" i="11"/>
  <c r="AQ17" i="17"/>
  <c r="BD17" i="17" s="1"/>
  <c r="AI180" i="11"/>
  <c r="AO180" i="11"/>
  <c r="AI185" i="11"/>
  <c r="AO185" i="11"/>
  <c r="BI55" i="17"/>
  <c r="BW55" i="17" s="1"/>
  <c r="BU55" i="17"/>
  <c r="BP183" i="11"/>
  <c r="AY183" i="11"/>
  <c r="AY186" i="11"/>
  <c r="BP186" i="11"/>
  <c r="BD186" i="11"/>
  <c r="AJ182" i="11"/>
  <c r="AQ182" i="11"/>
  <c r="BI42" i="17"/>
  <c r="BW42" i="17" s="1"/>
  <c r="BU42" i="17"/>
  <c r="BO177" i="11"/>
  <c r="BQ177" i="11" s="1"/>
  <c r="BV177" i="11" s="1"/>
  <c r="AW177" i="11"/>
  <c r="AY178" i="11"/>
  <c r="BP178" i="11"/>
  <c r="AJ179" i="11"/>
  <c r="AQ179" i="11"/>
  <c r="BD178" i="11" s="1"/>
  <c r="AI182" i="11"/>
  <c r="AO182" i="11"/>
  <c r="BI51" i="17"/>
  <c r="BW51" i="17" s="1"/>
  <c r="BU51" i="17"/>
  <c r="BI43" i="17"/>
  <c r="BW43" i="17" s="1"/>
  <c r="BU43" i="17"/>
  <c r="AW186" i="11"/>
  <c r="AZ186" i="11"/>
  <c r="BH186" i="11" s="1"/>
  <c r="BO186" i="11"/>
  <c r="BI33" i="17"/>
  <c r="BW33" i="17" s="1"/>
  <c r="BU33" i="17"/>
  <c r="AJ181" i="11"/>
  <c r="AQ181" i="11"/>
  <c r="BI40" i="17"/>
  <c r="BW40" i="17" s="1"/>
  <c r="BU40" i="17"/>
  <c r="AA19" i="17"/>
  <c r="AB19" i="17" s="1"/>
  <c r="AA27" i="17"/>
  <c r="AB27" i="17" s="1"/>
  <c r="AK22" i="17"/>
  <c r="AH20" i="17"/>
  <c r="AQ20" i="17" s="1"/>
  <c r="AH26" i="17"/>
  <c r="AQ26" i="17" s="1"/>
  <c r="AH28" i="17"/>
  <c r="AJ28" i="17" s="1"/>
  <c r="AL26" i="17"/>
  <c r="AI17" i="17"/>
  <c r="AO17" i="17"/>
  <c r="AJ18" i="17"/>
  <c r="AQ18" i="17"/>
  <c r="AG23" i="17"/>
  <c r="AI23" i="17" s="1"/>
  <c r="AI18" i="17"/>
  <c r="AO18" i="17"/>
  <c r="AL23" i="17"/>
  <c r="AL25" i="17"/>
  <c r="AL34" i="17"/>
  <c r="AA164" i="11"/>
  <c r="AB164" i="11" s="1"/>
  <c r="AK164" i="11"/>
  <c r="AH164" i="11"/>
  <c r="AL164" i="11"/>
  <c r="AG165" i="11"/>
  <c r="AH165" i="11"/>
  <c r="AA166" i="11"/>
  <c r="AB166" i="11" s="1"/>
  <c r="AG166" i="11"/>
  <c r="AH166" i="11"/>
  <c r="AL166" i="11"/>
  <c r="AG167" i="11"/>
  <c r="AH167" i="11"/>
  <c r="AA168" i="11"/>
  <c r="AB168" i="11" s="1"/>
  <c r="AG168" i="11"/>
  <c r="AH168" i="11"/>
  <c r="AL168" i="11"/>
  <c r="AG169" i="11"/>
  <c r="AH169" i="11"/>
  <c r="AA170" i="11"/>
  <c r="AB170" i="11" s="1"/>
  <c r="AG170" i="11"/>
  <c r="AH170" i="11"/>
  <c r="AL170" i="11"/>
  <c r="AG171" i="11"/>
  <c r="AH171" i="11"/>
  <c r="AA172" i="11"/>
  <c r="AB172" i="11" s="1"/>
  <c r="AG172" i="11"/>
  <c r="AL172" i="11"/>
  <c r="AH172" i="11"/>
  <c r="AG173" i="11"/>
  <c r="AL173" i="11"/>
  <c r="AH173" i="11"/>
  <c r="AA174" i="11"/>
  <c r="AB174" i="11" s="1"/>
  <c r="AG174" i="11"/>
  <c r="AL174" i="11"/>
  <c r="AH174" i="11"/>
  <c r="AG175" i="11"/>
  <c r="AL175" i="11"/>
  <c r="AH175" i="11"/>
  <c r="AK19" i="17"/>
  <c r="AL19" i="17"/>
  <c r="AL20" i="17"/>
  <c r="AA21" i="17"/>
  <c r="AB21" i="17" s="1"/>
  <c r="AG21" i="17"/>
  <c r="AK21" i="17"/>
  <c r="AH21" i="17"/>
  <c r="AL21" i="17"/>
  <c r="AI22" i="17"/>
  <c r="AO22" i="17"/>
  <c r="AL22" i="17"/>
  <c r="AH23" i="17"/>
  <c r="AK24" i="17"/>
  <c r="AH24" i="17"/>
  <c r="AL24" i="17"/>
  <c r="AK25" i="17"/>
  <c r="AG26" i="17"/>
  <c r="AK27" i="17"/>
  <c r="AL27" i="17"/>
  <c r="AG28" i="17"/>
  <c r="AL28" i="17"/>
  <c r="AA29" i="17"/>
  <c r="AB29" i="17" s="1"/>
  <c r="AG29" i="17"/>
  <c r="AK29" i="17"/>
  <c r="AH29" i="17"/>
  <c r="AL29" i="17"/>
  <c r="AI30" i="17"/>
  <c r="AO30" i="17"/>
  <c r="AL30" i="17"/>
  <c r="AG34" i="17"/>
  <c r="AO34" i="17" s="1"/>
  <c r="AH34" i="17"/>
  <c r="AQ34" i="17" s="1"/>
  <c r="AK35" i="17"/>
  <c r="AL35" i="17"/>
  <c r="AG20" i="17"/>
  <c r="AH25" i="17"/>
  <c r="AG25" i="17"/>
  <c r="AA35" i="17"/>
  <c r="AB35" i="17" s="1"/>
  <c r="AA24" i="17"/>
  <c r="AB24" i="17" s="1"/>
  <c r="AH35" i="17"/>
  <c r="AQ35" i="17" s="1"/>
  <c r="AA26" i="17"/>
  <c r="AB26" i="17" s="1"/>
  <c r="AK26" i="17"/>
  <c r="AH22" i="17"/>
  <c r="AK23" i="17"/>
  <c r="AG27" i="17"/>
  <c r="AH30" i="17"/>
  <c r="AA34" i="17"/>
  <c r="AB34" i="17" s="1"/>
  <c r="AK34" i="17"/>
  <c r="AH19" i="17"/>
  <c r="AA20" i="17"/>
  <c r="AB20" i="17" s="1"/>
  <c r="AG24" i="17"/>
  <c r="AH27" i="17"/>
  <c r="AA28" i="17"/>
  <c r="AB28" i="17" s="1"/>
  <c r="AG35" i="17"/>
  <c r="AO35" i="17" s="1"/>
  <c r="AA25" i="17"/>
  <c r="AB25" i="17" s="1"/>
  <c r="AA22" i="17"/>
  <c r="AB22" i="17" s="1"/>
  <c r="AA30" i="17"/>
  <c r="AB30" i="17" s="1"/>
  <c r="AG19" i="17"/>
  <c r="AA23" i="17"/>
  <c r="AB23" i="17" s="1"/>
  <c r="AG164" i="11"/>
  <c r="AA165" i="11"/>
  <c r="AB165" i="11" s="1"/>
  <c r="AL165" i="11"/>
  <c r="AL167" i="11"/>
  <c r="AL171" i="11"/>
  <c r="AL169" i="11"/>
  <c r="AK166" i="11"/>
  <c r="AK168" i="11"/>
  <c r="AK170" i="11"/>
  <c r="AK172" i="11"/>
  <c r="AK174" i="11"/>
  <c r="AA167" i="11"/>
  <c r="AB167" i="11" s="1"/>
  <c r="AA169" i="11"/>
  <c r="AB169" i="11" s="1"/>
  <c r="AA171" i="11"/>
  <c r="AB171" i="11" s="1"/>
  <c r="AA173" i="11"/>
  <c r="AB173" i="11" s="1"/>
  <c r="Z370" i="3"/>
  <c r="Z369" i="3"/>
  <c r="AF368" i="3"/>
  <c r="AD368" i="3"/>
  <c r="Z368" i="3"/>
  <c r="Q368" i="3"/>
  <c r="R368" i="3" s="1"/>
  <c r="AF367" i="3"/>
  <c r="AD367" i="3"/>
  <c r="Z367" i="3"/>
  <c r="Q367" i="3"/>
  <c r="R367" i="3" s="1"/>
  <c r="AA367" i="3" s="1"/>
  <c r="AB367" i="3" s="1"/>
  <c r="AF366" i="3"/>
  <c r="AD366" i="3"/>
  <c r="Z366" i="3"/>
  <c r="Q366" i="3"/>
  <c r="R366" i="3" s="1"/>
  <c r="AF365" i="3"/>
  <c r="AD365" i="3"/>
  <c r="Z365" i="3"/>
  <c r="Q365" i="3"/>
  <c r="R365" i="3" s="1"/>
  <c r="AF364" i="3"/>
  <c r="AD364" i="3"/>
  <c r="Z364" i="3"/>
  <c r="Q364" i="3"/>
  <c r="R364" i="3" s="1"/>
  <c r="AF363" i="3"/>
  <c r="AD363" i="3"/>
  <c r="Z363" i="3"/>
  <c r="Q363" i="3"/>
  <c r="R363" i="3" s="1"/>
  <c r="AH363" i="3" s="1"/>
  <c r="AJ363" i="3" s="1"/>
  <c r="AF362" i="3"/>
  <c r="AD362" i="3"/>
  <c r="Z362" i="3"/>
  <c r="Q362" i="3"/>
  <c r="R362" i="3" s="1"/>
  <c r="AF361" i="3"/>
  <c r="AD361" i="3"/>
  <c r="Z361" i="3"/>
  <c r="AL361" i="3" s="1"/>
  <c r="Q361" i="3"/>
  <c r="R361" i="3" s="1"/>
  <c r="AF360" i="3"/>
  <c r="AD360" i="3"/>
  <c r="Z360" i="3"/>
  <c r="Q360" i="3"/>
  <c r="R360" i="3" s="1"/>
  <c r="AF359" i="3"/>
  <c r="AD359" i="3"/>
  <c r="Z359" i="3"/>
  <c r="Q359" i="3"/>
  <c r="R359" i="3" s="1"/>
  <c r="AA359" i="3" s="1"/>
  <c r="AB359" i="3" s="1"/>
  <c r="AF358" i="3"/>
  <c r="AD358" i="3"/>
  <c r="Z358" i="3"/>
  <c r="Q358" i="3"/>
  <c r="R358" i="3" s="1"/>
  <c r="AF357" i="3"/>
  <c r="AD357" i="3"/>
  <c r="Z357" i="3"/>
  <c r="Q357" i="3"/>
  <c r="R357" i="3" s="1"/>
  <c r="AF356" i="3"/>
  <c r="AD356" i="3"/>
  <c r="Z356" i="3"/>
  <c r="Q356" i="3"/>
  <c r="R356" i="3" s="1"/>
  <c r="AF355" i="3"/>
  <c r="AD355" i="3"/>
  <c r="Z355" i="3"/>
  <c r="Q355" i="3"/>
  <c r="R355" i="3" s="1"/>
  <c r="AH355" i="3" s="1"/>
  <c r="AJ355" i="3" s="1"/>
  <c r="AF352" i="3"/>
  <c r="AD352" i="3"/>
  <c r="Z352" i="3"/>
  <c r="R352" i="3"/>
  <c r="AF351" i="3"/>
  <c r="AD351" i="3"/>
  <c r="Z351" i="3"/>
  <c r="AK351" i="3" s="1"/>
  <c r="R351" i="3"/>
  <c r="AF350" i="3"/>
  <c r="AD350" i="3"/>
  <c r="Z350" i="3"/>
  <c r="R350" i="3"/>
  <c r="AF349" i="3"/>
  <c r="AD349" i="3"/>
  <c r="Z349" i="3"/>
  <c r="R349" i="3"/>
  <c r="AF348" i="3"/>
  <c r="AD348" i="3"/>
  <c r="Z348" i="3"/>
  <c r="R348" i="3"/>
  <c r="AF347" i="3"/>
  <c r="AD347" i="3"/>
  <c r="Z347" i="3"/>
  <c r="R347" i="3"/>
  <c r="AF346" i="3"/>
  <c r="AD346" i="3"/>
  <c r="Z346" i="3"/>
  <c r="R346" i="3"/>
  <c r="AF345" i="3"/>
  <c r="AD345" i="3"/>
  <c r="Z345" i="3"/>
  <c r="AK345" i="3" s="1"/>
  <c r="R345" i="3"/>
  <c r="AF344" i="3"/>
  <c r="AD344" i="3"/>
  <c r="Z344" i="3"/>
  <c r="R344" i="3"/>
  <c r="AF343" i="3"/>
  <c r="AD343" i="3"/>
  <c r="Z343" i="3"/>
  <c r="AK343" i="3" s="1"/>
  <c r="R343" i="3"/>
  <c r="AF342" i="3"/>
  <c r="AD342" i="3"/>
  <c r="Z342" i="3"/>
  <c r="R342" i="3"/>
  <c r="AF341" i="3"/>
  <c r="AD341" i="3"/>
  <c r="Z341" i="3"/>
  <c r="AK341" i="3" s="1"/>
  <c r="R341" i="3"/>
  <c r="AF340" i="3"/>
  <c r="AD340" i="3"/>
  <c r="Z340" i="3"/>
  <c r="R340" i="3"/>
  <c r="AF339" i="3"/>
  <c r="AD339" i="3"/>
  <c r="Z339" i="3"/>
  <c r="AK339" i="3" s="1"/>
  <c r="R339" i="3"/>
  <c r="AJ26" i="17" l="1"/>
  <c r="AJ20" i="17"/>
  <c r="AY17" i="17"/>
  <c r="BQ186" i="11"/>
  <c r="BV186" i="11" s="1"/>
  <c r="AZ180" i="11"/>
  <c r="BH180" i="11" s="1"/>
  <c r="AW180" i="11"/>
  <c r="BA180" i="11"/>
  <c r="BB180" i="11" s="1"/>
  <c r="BO180" i="11"/>
  <c r="BQ180" i="11" s="1"/>
  <c r="BV180" i="11" s="1"/>
  <c r="BQ183" i="11"/>
  <c r="BV183" i="11" s="1"/>
  <c r="BA182" i="11"/>
  <c r="AZ182" i="11"/>
  <c r="AW182" i="11"/>
  <c r="BO182" i="11"/>
  <c r="BO179" i="11"/>
  <c r="BQ179" i="11" s="1"/>
  <c r="BV179" i="11" s="1"/>
  <c r="AW179" i="11"/>
  <c r="BF180" i="11"/>
  <c r="BH178" i="11"/>
  <c r="BI186" i="11"/>
  <c r="BW186" i="11" s="1"/>
  <c r="BU186" i="11"/>
  <c r="BP179" i="11"/>
  <c r="AY179" i="11"/>
  <c r="AW184" i="11"/>
  <c r="BO184" i="11"/>
  <c r="BQ184" i="11" s="1"/>
  <c r="BV184" i="11" s="1"/>
  <c r="AZ184" i="11"/>
  <c r="BH184" i="11" s="1"/>
  <c r="BA184" i="11"/>
  <c r="BB184" i="11" s="1"/>
  <c r="AY184" i="11"/>
  <c r="BE184" i="11"/>
  <c r="BF184" i="11" s="1"/>
  <c r="BP184" i="11"/>
  <c r="BD184" i="11"/>
  <c r="AY187" i="11"/>
  <c r="BD187" i="11"/>
  <c r="BP187" i="11"/>
  <c r="AY185" i="11"/>
  <c r="BP185" i="11"/>
  <c r="BE178" i="11"/>
  <c r="BF178" i="11" s="1"/>
  <c r="AY182" i="11"/>
  <c r="BE182" i="11"/>
  <c r="BP182" i="11"/>
  <c r="BD182" i="11"/>
  <c r="BF176" i="11"/>
  <c r="BB178" i="11"/>
  <c r="BP17" i="17"/>
  <c r="BP181" i="11"/>
  <c r="BQ181" i="11" s="1"/>
  <c r="BV181" i="11" s="1"/>
  <c r="AY181" i="11"/>
  <c r="AW185" i="11"/>
  <c r="BO185" i="11"/>
  <c r="BQ185" i="11" s="1"/>
  <c r="BV185" i="11" s="1"/>
  <c r="BO176" i="11"/>
  <c r="BQ176" i="11" s="1"/>
  <c r="BV176" i="11" s="1"/>
  <c r="BA176" i="11"/>
  <c r="BB176" i="11" s="1"/>
  <c r="AW176" i="11"/>
  <c r="AZ176" i="11"/>
  <c r="BH176" i="11" s="1"/>
  <c r="AW187" i="11"/>
  <c r="AZ187" i="11"/>
  <c r="BO187" i="11"/>
  <c r="AQ28" i="17"/>
  <c r="BP28" i="17" s="1"/>
  <c r="BD18" i="17"/>
  <c r="BP18" i="17"/>
  <c r="AY18" i="17"/>
  <c r="AO23" i="17"/>
  <c r="BO23" i="17" s="1"/>
  <c r="AZ18" i="17"/>
  <c r="BO18" i="17"/>
  <c r="AW18" i="17"/>
  <c r="AW17" i="17"/>
  <c r="AZ17" i="17"/>
  <c r="BH17" i="17" s="1"/>
  <c r="BO17" i="17"/>
  <c r="AG339" i="3"/>
  <c r="AI339" i="3" s="1"/>
  <c r="AH339" i="3"/>
  <c r="AJ339" i="3" s="1"/>
  <c r="AA340" i="3"/>
  <c r="AB340" i="3" s="1"/>
  <c r="AK340" i="3"/>
  <c r="AL340" i="3"/>
  <c r="AG341" i="3"/>
  <c r="AI341" i="3" s="1"/>
  <c r="AH341" i="3"/>
  <c r="AJ341" i="3" s="1"/>
  <c r="AA342" i="3"/>
  <c r="AB342" i="3" s="1"/>
  <c r="AK342" i="3"/>
  <c r="AL342" i="3"/>
  <c r="AG343" i="3"/>
  <c r="AI343" i="3" s="1"/>
  <c r="AH343" i="3"/>
  <c r="AJ343" i="3" s="1"/>
  <c r="AA344" i="3"/>
  <c r="AB344" i="3" s="1"/>
  <c r="AK344" i="3"/>
  <c r="AL344" i="3"/>
  <c r="AG345" i="3"/>
  <c r="AI345" i="3" s="1"/>
  <c r="AH345" i="3"/>
  <c r="AJ345" i="3" s="1"/>
  <c r="AA346" i="3"/>
  <c r="AB346" i="3" s="1"/>
  <c r="AK346" i="3"/>
  <c r="AL346" i="3"/>
  <c r="AA347" i="3"/>
  <c r="AB347" i="3" s="1"/>
  <c r="AG347" i="3"/>
  <c r="AI347" i="3" s="1"/>
  <c r="AH347" i="3"/>
  <c r="AJ347" i="3" s="1"/>
  <c r="AA348" i="3"/>
  <c r="AB348" i="3" s="1"/>
  <c r="AK348" i="3"/>
  <c r="AL348" i="3"/>
  <c r="AA349" i="3"/>
  <c r="AB349" i="3" s="1"/>
  <c r="AG349" i="3"/>
  <c r="AI349" i="3" s="1"/>
  <c r="AH349" i="3"/>
  <c r="AJ349" i="3" s="1"/>
  <c r="AA350" i="3"/>
  <c r="AB350" i="3" s="1"/>
  <c r="AK350" i="3"/>
  <c r="AL350" i="3"/>
  <c r="AG351" i="3"/>
  <c r="AI351" i="3" s="1"/>
  <c r="AH351" i="3"/>
  <c r="AJ351" i="3" s="1"/>
  <c r="AA352" i="3"/>
  <c r="AB352" i="3" s="1"/>
  <c r="AK352" i="3"/>
  <c r="AL352" i="3"/>
  <c r="AG355" i="3"/>
  <c r="AI355" i="3" s="1"/>
  <c r="AL355" i="3"/>
  <c r="AK356" i="3"/>
  <c r="AL356" i="3"/>
  <c r="AK357" i="3"/>
  <c r="AL357" i="3"/>
  <c r="AA358" i="3"/>
  <c r="AB358" i="3" s="1"/>
  <c r="AG358" i="3"/>
  <c r="AI358" i="3" s="1"/>
  <c r="AH358" i="3"/>
  <c r="AJ358" i="3" s="1"/>
  <c r="AK359" i="3"/>
  <c r="AH359" i="3"/>
  <c r="AJ359" i="3" s="1"/>
  <c r="AL359" i="3"/>
  <c r="AA360" i="3"/>
  <c r="AB360" i="3" s="1"/>
  <c r="AK360" i="3"/>
  <c r="AL360" i="3"/>
  <c r="AG361" i="3"/>
  <c r="AI361" i="3" s="1"/>
  <c r="AH361" i="3"/>
  <c r="AJ361" i="3" s="1"/>
  <c r="AA362" i="3"/>
  <c r="AB362" i="3" s="1"/>
  <c r="AK362" i="3"/>
  <c r="AL362" i="3"/>
  <c r="AA363" i="3"/>
  <c r="AB363" i="3" s="1"/>
  <c r="AG363" i="3"/>
  <c r="AI363" i="3" s="1"/>
  <c r="AL363" i="3"/>
  <c r="AK364" i="3"/>
  <c r="AL364" i="3"/>
  <c r="AK365" i="3"/>
  <c r="AL365" i="3"/>
  <c r="AA366" i="3"/>
  <c r="AB366" i="3" s="1"/>
  <c r="AG366" i="3"/>
  <c r="AI366" i="3" s="1"/>
  <c r="AH366" i="3"/>
  <c r="AJ366" i="3" s="1"/>
  <c r="AK367" i="3"/>
  <c r="AH367" i="3"/>
  <c r="AJ367" i="3" s="1"/>
  <c r="AL367" i="3"/>
  <c r="AK368" i="3"/>
  <c r="AL368" i="3"/>
  <c r="AI164" i="11"/>
  <c r="AO164" i="11"/>
  <c r="AI19" i="17"/>
  <c r="AO19" i="17"/>
  <c r="AI35" i="17"/>
  <c r="AJ27" i="17"/>
  <c r="AQ27" i="17"/>
  <c r="AI24" i="17"/>
  <c r="AO24" i="17"/>
  <c r="AJ19" i="17"/>
  <c r="AQ19" i="17"/>
  <c r="AJ30" i="17"/>
  <c r="AQ30" i="17"/>
  <c r="AI27" i="17"/>
  <c r="AO27" i="17"/>
  <c r="AJ22" i="17"/>
  <c r="AQ22" i="17"/>
  <c r="AJ35" i="17"/>
  <c r="AI25" i="17"/>
  <c r="AO25" i="17"/>
  <c r="AJ25" i="17"/>
  <c r="AQ25" i="17"/>
  <c r="AI20" i="17"/>
  <c r="AO20" i="17"/>
  <c r="AJ34" i="17"/>
  <c r="AI34" i="17"/>
  <c r="BO30" i="17"/>
  <c r="AW30" i="17"/>
  <c r="AJ29" i="17"/>
  <c r="AQ29" i="17"/>
  <c r="AI29" i="17"/>
  <c r="AO29" i="17"/>
  <c r="AI28" i="17"/>
  <c r="AO28" i="17"/>
  <c r="AI26" i="17"/>
  <c r="AO26" i="17"/>
  <c r="BP26" i="17"/>
  <c r="AY26" i="17"/>
  <c r="AJ24" i="17"/>
  <c r="AQ24" i="17"/>
  <c r="AJ23" i="17"/>
  <c r="AQ23" i="17"/>
  <c r="BO22" i="17"/>
  <c r="AW22" i="17"/>
  <c r="AJ21" i="17"/>
  <c r="AQ21" i="17"/>
  <c r="AI21" i="17"/>
  <c r="AO21" i="17"/>
  <c r="BP20" i="17"/>
  <c r="AY20" i="17"/>
  <c r="AJ175" i="11"/>
  <c r="AQ175" i="11"/>
  <c r="AI175" i="11"/>
  <c r="AO175" i="11"/>
  <c r="AJ174" i="11"/>
  <c r="AQ174" i="11"/>
  <c r="AI174" i="11"/>
  <c r="AO174" i="11"/>
  <c r="AJ173" i="11"/>
  <c r="AQ173" i="11"/>
  <c r="AI173" i="11"/>
  <c r="AO173" i="11"/>
  <c r="AJ172" i="11"/>
  <c r="AQ172" i="11"/>
  <c r="AI172" i="11"/>
  <c r="AO172" i="11"/>
  <c r="AJ171" i="11"/>
  <c r="AQ171" i="11"/>
  <c r="AI171" i="11"/>
  <c r="AO171" i="11"/>
  <c r="AJ170" i="11"/>
  <c r="AQ170" i="11"/>
  <c r="AI170" i="11"/>
  <c r="AO170" i="11"/>
  <c r="AJ169" i="11"/>
  <c r="AQ169" i="11"/>
  <c r="AI169" i="11"/>
  <c r="AO169" i="11"/>
  <c r="AJ168" i="11"/>
  <c r="AQ168" i="11"/>
  <c r="AI168" i="11"/>
  <c r="AO168" i="11"/>
  <c r="AJ167" i="11"/>
  <c r="AQ167" i="11"/>
  <c r="AI167" i="11"/>
  <c r="AO167" i="11"/>
  <c r="AJ166" i="11"/>
  <c r="AQ166" i="11"/>
  <c r="AI166" i="11"/>
  <c r="AO166" i="11"/>
  <c r="AJ165" i="11"/>
  <c r="AQ165" i="11"/>
  <c r="AI165" i="11"/>
  <c r="AO165" i="11"/>
  <c r="AJ164" i="11"/>
  <c r="AQ164" i="11"/>
  <c r="AG357" i="3"/>
  <c r="AI357" i="3" s="1"/>
  <c r="AA357" i="3"/>
  <c r="AB357" i="3" s="1"/>
  <c r="AH360" i="3"/>
  <c r="AJ360" i="3" s="1"/>
  <c r="AG360" i="3"/>
  <c r="AI360" i="3" s="1"/>
  <c r="AG368" i="3"/>
  <c r="AI368" i="3" s="1"/>
  <c r="AH368" i="3"/>
  <c r="AJ368" i="3" s="1"/>
  <c r="AH364" i="3"/>
  <c r="AJ364" i="3" s="1"/>
  <c r="AA364" i="3"/>
  <c r="AB364" i="3" s="1"/>
  <c r="AA365" i="3"/>
  <c r="AB365" i="3" s="1"/>
  <c r="AG365" i="3"/>
  <c r="AI365" i="3" s="1"/>
  <c r="AA368" i="3"/>
  <c r="AB368" i="3" s="1"/>
  <c r="AG356" i="3"/>
  <c r="AI356" i="3" s="1"/>
  <c r="AA356" i="3"/>
  <c r="AB356" i="3" s="1"/>
  <c r="AH356" i="3"/>
  <c r="AJ356" i="3" s="1"/>
  <c r="AG364" i="3"/>
  <c r="AI364" i="3" s="1"/>
  <c r="AA355" i="3"/>
  <c r="AB355" i="3" s="1"/>
  <c r="AK361" i="3"/>
  <c r="AA339" i="3"/>
  <c r="AB339" i="3" s="1"/>
  <c r="AG342" i="3"/>
  <c r="AI342" i="3" s="1"/>
  <c r="AA345" i="3"/>
  <c r="AB345" i="3" s="1"/>
  <c r="AK347" i="3"/>
  <c r="AL339" i="3"/>
  <c r="AH340" i="3"/>
  <c r="AJ340" i="3" s="1"/>
  <c r="AL341" i="3"/>
  <c r="AH342" i="3"/>
  <c r="AJ342" i="3" s="1"/>
  <c r="AL343" i="3"/>
  <c r="AH344" i="3"/>
  <c r="AJ344" i="3" s="1"/>
  <c r="AL345" i="3"/>
  <c r="AH346" i="3"/>
  <c r="AJ346" i="3" s="1"/>
  <c r="AL347" i="3"/>
  <c r="AH348" i="3"/>
  <c r="AJ348" i="3" s="1"/>
  <c r="AL349" i="3"/>
  <c r="AH350" i="3"/>
  <c r="AJ350" i="3" s="1"/>
  <c r="AL351" i="3"/>
  <c r="AH352" i="3"/>
  <c r="AJ352" i="3" s="1"/>
  <c r="AK355" i="3"/>
  <c r="AL358" i="3"/>
  <c r="AG359" i="3"/>
  <c r="AI359" i="3" s="1"/>
  <c r="AH362" i="3"/>
  <c r="AJ362" i="3" s="1"/>
  <c r="AK363" i="3"/>
  <c r="AL366" i="3"/>
  <c r="AG367" i="3"/>
  <c r="AI367" i="3" s="1"/>
  <c r="AA361" i="3"/>
  <c r="AB361" i="3" s="1"/>
  <c r="AA341" i="3"/>
  <c r="AB341" i="3" s="1"/>
  <c r="AA343" i="3"/>
  <c r="AB343" i="3" s="1"/>
  <c r="AG348" i="3"/>
  <c r="AI348" i="3" s="1"/>
  <c r="AG350" i="3"/>
  <c r="AI350" i="3" s="1"/>
  <c r="AK358" i="3"/>
  <c r="AG362" i="3"/>
  <c r="AI362" i="3" s="1"/>
  <c r="AG340" i="3"/>
  <c r="AI340" i="3" s="1"/>
  <c r="AG344" i="3"/>
  <c r="AI344" i="3" s="1"/>
  <c r="AA351" i="3"/>
  <c r="AB351" i="3" s="1"/>
  <c r="AG352" i="3"/>
  <c r="AI352" i="3" s="1"/>
  <c r="AH357" i="3"/>
  <c r="AJ357" i="3" s="1"/>
  <c r="AH365" i="3"/>
  <c r="AJ365" i="3" s="1"/>
  <c r="AG346" i="3"/>
  <c r="AI346" i="3" s="1"/>
  <c r="AK349" i="3"/>
  <c r="AK366" i="3"/>
  <c r="BA23" i="17" l="1"/>
  <c r="BB23" i="17" s="1"/>
  <c r="BQ17" i="17"/>
  <c r="BV17" i="17" s="1"/>
  <c r="AW23" i="17"/>
  <c r="BU178" i="11"/>
  <c r="BI178" i="11"/>
  <c r="BW178" i="11" s="1"/>
  <c r="BI184" i="11"/>
  <c r="BW184" i="11" s="1"/>
  <c r="BU184" i="11"/>
  <c r="BQ187" i="11"/>
  <c r="BV187" i="11" s="1"/>
  <c r="BF182" i="11"/>
  <c r="BQ182" i="11"/>
  <c r="BV182" i="11" s="1"/>
  <c r="AY28" i="17"/>
  <c r="BQ18" i="17"/>
  <c r="BV18" i="17" s="1"/>
  <c r="BH187" i="11"/>
  <c r="BI180" i="11"/>
  <c r="BW180" i="11" s="1"/>
  <c r="BU180" i="11"/>
  <c r="BH18" i="17"/>
  <c r="BU18" i="17" s="1"/>
  <c r="BH182" i="11"/>
  <c r="BI176" i="11"/>
  <c r="BW176" i="11" s="1"/>
  <c r="BU176" i="11"/>
  <c r="BB182" i="11"/>
  <c r="AZ23" i="17"/>
  <c r="BI17" i="17"/>
  <c r="BW17" i="17" s="1"/>
  <c r="BU17" i="17"/>
  <c r="BP164" i="11"/>
  <c r="BE164" i="11"/>
  <c r="BD164" i="11"/>
  <c r="AY164" i="11"/>
  <c r="BO165" i="11"/>
  <c r="AW165" i="11"/>
  <c r="BP165" i="11"/>
  <c r="AY165" i="11"/>
  <c r="BO166" i="11"/>
  <c r="BA166" i="11"/>
  <c r="AZ166" i="11"/>
  <c r="AW166" i="11"/>
  <c r="BP166" i="11"/>
  <c r="BE166" i="11"/>
  <c r="BD166" i="11"/>
  <c r="AY166" i="11"/>
  <c r="BO167" i="11"/>
  <c r="AW167" i="11"/>
  <c r="BP167" i="11"/>
  <c r="AY167" i="11"/>
  <c r="BO168" i="11"/>
  <c r="AZ168" i="11"/>
  <c r="AW168" i="11"/>
  <c r="BP168" i="11"/>
  <c r="BQ168" i="11" s="1"/>
  <c r="BV168" i="11" s="1"/>
  <c r="BD168" i="11"/>
  <c r="AY168" i="11"/>
  <c r="BO169" i="11"/>
  <c r="BA169" i="11"/>
  <c r="AZ169" i="11"/>
  <c r="AW169" i="11"/>
  <c r="BP169" i="11"/>
  <c r="BE169" i="11"/>
  <c r="BD169" i="11"/>
  <c r="AY169" i="11"/>
  <c r="BO170" i="11"/>
  <c r="AW170" i="11"/>
  <c r="BP170" i="11"/>
  <c r="AY170" i="11"/>
  <c r="BO171" i="11"/>
  <c r="BA171" i="11"/>
  <c r="AZ171" i="11"/>
  <c r="AW171" i="11"/>
  <c r="BP171" i="11"/>
  <c r="BE171" i="11"/>
  <c r="BD171" i="11"/>
  <c r="AY171" i="11"/>
  <c r="BO172" i="11"/>
  <c r="AW172" i="11"/>
  <c r="BP172" i="11"/>
  <c r="AY172" i="11"/>
  <c r="BO173" i="11"/>
  <c r="BA173" i="11"/>
  <c r="AZ173" i="11"/>
  <c r="AW173" i="11"/>
  <c r="BP173" i="11"/>
  <c r="BQ173" i="11" s="1"/>
  <c r="BV173" i="11" s="1"/>
  <c r="BE173" i="11"/>
  <c r="BD173" i="11"/>
  <c r="AY173" i="11"/>
  <c r="BO174" i="11"/>
  <c r="AW174" i="11"/>
  <c r="BP174" i="11"/>
  <c r="AY174" i="11"/>
  <c r="BO175" i="11"/>
  <c r="AZ175" i="11"/>
  <c r="AW175" i="11"/>
  <c r="BP175" i="11"/>
  <c r="BD175" i="11"/>
  <c r="AY175" i="11"/>
  <c r="BO21" i="17"/>
  <c r="BA21" i="17"/>
  <c r="AZ21" i="17"/>
  <c r="AW21" i="17"/>
  <c r="BP21" i="17"/>
  <c r="BE21" i="17"/>
  <c r="BD21" i="17"/>
  <c r="AY21" i="17"/>
  <c r="BP23" i="17"/>
  <c r="BQ23" i="17" s="1"/>
  <c r="BV23" i="17" s="1"/>
  <c r="BE23" i="17"/>
  <c r="BD23" i="17"/>
  <c r="AY23" i="17"/>
  <c r="BP24" i="17"/>
  <c r="AY24" i="17"/>
  <c r="BO26" i="17"/>
  <c r="BQ26" i="17" s="1"/>
  <c r="BV26" i="17" s="1"/>
  <c r="AW26" i="17"/>
  <c r="BO28" i="17"/>
  <c r="BQ28" i="17" s="1"/>
  <c r="BV28" i="17" s="1"/>
  <c r="AW28" i="17"/>
  <c r="BO29" i="17"/>
  <c r="BA29" i="17"/>
  <c r="AZ29" i="17"/>
  <c r="AW29" i="17"/>
  <c r="BP29" i="17"/>
  <c r="BE29" i="17"/>
  <c r="BD29" i="17"/>
  <c r="AY29" i="17"/>
  <c r="BO34" i="17"/>
  <c r="BA34" i="17"/>
  <c r="AZ34" i="17"/>
  <c r="AW34" i="17"/>
  <c r="BP34" i="17"/>
  <c r="BE34" i="17"/>
  <c r="BD34" i="17"/>
  <c r="AY34" i="17"/>
  <c r="BO20" i="17"/>
  <c r="BQ20" i="17" s="1"/>
  <c r="BV20" i="17" s="1"/>
  <c r="AW20" i="17"/>
  <c r="BP25" i="17"/>
  <c r="BE25" i="17"/>
  <c r="BD25" i="17"/>
  <c r="AY25" i="17"/>
  <c r="BO25" i="17"/>
  <c r="BA25" i="17"/>
  <c r="AZ25" i="17"/>
  <c r="AW25" i="17"/>
  <c r="BP35" i="17"/>
  <c r="AY35" i="17"/>
  <c r="BP22" i="17"/>
  <c r="BQ22" i="17" s="1"/>
  <c r="BV22" i="17" s="1"/>
  <c r="AY22" i="17"/>
  <c r="BO27" i="17"/>
  <c r="BA27" i="17"/>
  <c r="AZ27" i="17"/>
  <c r="AW27" i="17"/>
  <c r="BP30" i="17"/>
  <c r="BQ30" i="17" s="1"/>
  <c r="BV30" i="17" s="1"/>
  <c r="AY30" i="17"/>
  <c r="BP19" i="17"/>
  <c r="BE19" i="17"/>
  <c r="BD19" i="17"/>
  <c r="AY19" i="17"/>
  <c r="BO24" i="17"/>
  <c r="AW24" i="17"/>
  <c r="BP27" i="17"/>
  <c r="BE27" i="17"/>
  <c r="BD27" i="17"/>
  <c r="AY27" i="17"/>
  <c r="BO35" i="17"/>
  <c r="AW35" i="17"/>
  <c r="BO19" i="17"/>
  <c r="BA19" i="17"/>
  <c r="AZ19" i="17"/>
  <c r="AW19" i="17"/>
  <c r="BO164" i="11"/>
  <c r="BQ164" i="11" s="1"/>
  <c r="BV164" i="11" s="1"/>
  <c r="BA164" i="11"/>
  <c r="AZ164" i="11"/>
  <c r="BH164" i="11" s="1"/>
  <c r="AW164" i="11"/>
  <c r="BT16" i="17"/>
  <c r="BS16" i="17"/>
  <c r="BR16" i="17"/>
  <c r="BM16" i="17"/>
  <c r="BL16" i="17"/>
  <c r="BK16" i="17"/>
  <c r="BC16" i="17"/>
  <c r="BG16" i="17" s="1"/>
  <c r="AX16" i="17"/>
  <c r="AV16" i="17"/>
  <c r="BT15" i="17"/>
  <c r="BS15" i="17"/>
  <c r="BR15" i="17"/>
  <c r="BM15" i="17"/>
  <c r="BL15" i="17"/>
  <c r="BK15" i="17"/>
  <c r="BC15" i="17"/>
  <c r="BG15" i="17" s="1"/>
  <c r="AX15" i="17"/>
  <c r="AV15" i="17"/>
  <c r="BT14" i="17"/>
  <c r="BS14" i="17"/>
  <c r="BR14" i="17"/>
  <c r="BM14" i="17"/>
  <c r="BL14" i="17"/>
  <c r="BK14" i="17"/>
  <c r="BC14" i="17"/>
  <c r="BG14" i="17" s="1"/>
  <c r="AX14" i="17"/>
  <c r="AV14" i="17"/>
  <c r="BT13" i="17"/>
  <c r="BS13" i="17"/>
  <c r="BR13" i="17"/>
  <c r="BM13" i="17"/>
  <c r="BL13" i="17"/>
  <c r="BK13" i="17"/>
  <c r="BC13" i="17"/>
  <c r="BG13" i="17" s="1"/>
  <c r="AX13" i="17"/>
  <c r="AV13" i="17"/>
  <c r="BT12" i="17"/>
  <c r="BS12" i="17"/>
  <c r="BR12" i="17"/>
  <c r="BM12" i="17"/>
  <c r="BL12" i="17"/>
  <c r="BK12" i="17"/>
  <c r="BC12" i="17"/>
  <c r="BG12" i="17" s="1"/>
  <c r="AX12" i="17"/>
  <c r="AV12" i="17"/>
  <c r="BT11" i="17"/>
  <c r="BS11" i="17"/>
  <c r="BR11" i="17"/>
  <c r="BM11" i="17"/>
  <c r="BL11" i="17"/>
  <c r="BK11" i="17"/>
  <c r="BC11" i="17"/>
  <c r="BG11" i="17" s="1"/>
  <c r="AX11" i="17"/>
  <c r="AV11" i="17"/>
  <c r="BT10" i="17"/>
  <c r="BS10" i="17"/>
  <c r="BR10" i="17"/>
  <c r="BM10" i="17"/>
  <c r="BL10" i="17"/>
  <c r="BK10" i="17"/>
  <c r="BC10" i="17"/>
  <c r="BG10" i="17" s="1"/>
  <c r="AX10" i="17"/>
  <c r="AV10" i="17"/>
  <c r="BT9" i="17"/>
  <c r="BS9" i="17"/>
  <c r="BR9" i="17"/>
  <c r="BM9" i="17"/>
  <c r="BL9" i="17"/>
  <c r="BK9" i="17"/>
  <c r="BC9" i="17"/>
  <c r="BG9" i="17" s="1"/>
  <c r="AX9" i="17"/>
  <c r="AV9" i="17"/>
  <c r="BT8" i="17"/>
  <c r="BS8" i="17"/>
  <c r="BR8" i="17"/>
  <c r="BM8" i="17"/>
  <c r="BL8" i="17"/>
  <c r="BK8" i="17"/>
  <c r="BC8" i="17"/>
  <c r="BG8" i="17" s="1"/>
  <c r="AX8" i="17"/>
  <c r="AV8" i="17"/>
  <c r="BT7" i="17"/>
  <c r="BS7" i="17"/>
  <c r="BR7" i="17"/>
  <c r="BM7" i="17"/>
  <c r="BL7" i="17"/>
  <c r="BK7" i="17"/>
  <c r="BC7" i="17"/>
  <c r="BG7" i="17" s="1"/>
  <c r="AX7" i="17"/>
  <c r="AV7" i="17"/>
  <c r="BT6" i="17"/>
  <c r="BS6" i="17"/>
  <c r="BR6" i="17"/>
  <c r="BM6" i="17"/>
  <c r="BL6" i="17"/>
  <c r="BK6" i="17"/>
  <c r="BC6" i="17"/>
  <c r="BG6" i="17" s="1"/>
  <c r="AX6" i="17"/>
  <c r="AV6" i="17"/>
  <c r="BT5" i="17"/>
  <c r="BS5" i="17"/>
  <c r="BR5" i="17"/>
  <c r="BM5" i="17"/>
  <c r="BL5" i="17"/>
  <c r="BK5" i="17"/>
  <c r="BC5" i="17"/>
  <c r="BG5" i="17" s="1"/>
  <c r="AX5" i="17"/>
  <c r="AV5" i="17"/>
  <c r="BT4" i="17"/>
  <c r="BS4" i="17"/>
  <c r="BR4" i="17"/>
  <c r="BM4" i="17"/>
  <c r="BL4" i="17"/>
  <c r="BK4" i="17"/>
  <c r="BC4" i="17"/>
  <c r="BG4" i="17" s="1"/>
  <c r="AX4" i="17"/>
  <c r="AV4" i="17"/>
  <c r="BT3" i="17"/>
  <c r="BS3" i="17"/>
  <c r="BR3" i="17"/>
  <c r="BM3" i="17"/>
  <c r="BL3" i="17"/>
  <c r="BK3" i="17"/>
  <c r="BC3" i="17"/>
  <c r="BG3" i="17" s="1"/>
  <c r="AX3" i="17"/>
  <c r="AV3" i="17"/>
  <c r="AP16" i="17"/>
  <c r="AN16" i="17"/>
  <c r="BN16" i="17" s="1"/>
  <c r="AM16" i="17"/>
  <c r="AP15" i="17"/>
  <c r="AN15" i="17"/>
  <c r="BN15" i="17" s="1"/>
  <c r="AM15" i="17"/>
  <c r="AP14" i="17"/>
  <c r="AN14" i="17"/>
  <c r="BN14" i="17" s="1"/>
  <c r="AM14" i="17"/>
  <c r="AP13" i="17"/>
  <c r="AN13" i="17"/>
  <c r="BN13" i="17" s="1"/>
  <c r="AM13" i="17"/>
  <c r="AP12" i="17"/>
  <c r="AN12" i="17"/>
  <c r="BN12" i="17" s="1"/>
  <c r="AM12" i="17"/>
  <c r="AP11" i="17"/>
  <c r="AN11" i="17"/>
  <c r="BN11" i="17" s="1"/>
  <c r="AM11" i="17"/>
  <c r="AP6" i="17"/>
  <c r="AN6" i="17"/>
  <c r="BN6" i="17" s="1"/>
  <c r="AM6" i="17"/>
  <c r="AP10" i="17"/>
  <c r="AN10" i="17"/>
  <c r="BN10" i="17" s="1"/>
  <c r="AM10" i="17"/>
  <c r="AP9" i="17"/>
  <c r="AN9" i="17"/>
  <c r="BN9" i="17" s="1"/>
  <c r="AM9" i="17"/>
  <c r="AP8" i="17"/>
  <c r="AN8" i="17"/>
  <c r="BN8" i="17" s="1"/>
  <c r="AM8" i="17"/>
  <c r="AP7" i="17"/>
  <c r="AN7" i="17"/>
  <c r="BN7" i="17" s="1"/>
  <c r="AM7" i="17"/>
  <c r="AP5" i="17"/>
  <c r="AN5" i="17"/>
  <c r="BN5" i="17" s="1"/>
  <c r="AM5" i="17"/>
  <c r="AP4" i="17"/>
  <c r="AN4" i="17"/>
  <c r="BN4" i="17" s="1"/>
  <c r="AM4" i="17"/>
  <c r="AP3" i="17"/>
  <c r="AN3" i="17"/>
  <c r="BN3" i="17" s="1"/>
  <c r="AM3" i="17"/>
  <c r="AF16" i="17"/>
  <c r="AD16" i="17"/>
  <c r="Z16" i="17"/>
  <c r="Q16" i="17"/>
  <c r="R16" i="17" s="1"/>
  <c r="AF15" i="17"/>
  <c r="AD15" i="17"/>
  <c r="Z15" i="17"/>
  <c r="Q15" i="17"/>
  <c r="R15" i="17" s="1"/>
  <c r="AF14" i="17"/>
  <c r="AD14" i="17"/>
  <c r="Z14" i="17"/>
  <c r="Q14" i="17"/>
  <c r="R14" i="17" s="1"/>
  <c r="AF13" i="17"/>
  <c r="AD13" i="17"/>
  <c r="Z13" i="17"/>
  <c r="Q13" i="17"/>
  <c r="R13" i="17" s="1"/>
  <c r="AF12" i="17"/>
  <c r="AD12" i="17"/>
  <c r="Z12" i="17"/>
  <c r="Q12" i="17"/>
  <c r="R12" i="17" s="1"/>
  <c r="AF11" i="17"/>
  <c r="AD11" i="17"/>
  <c r="Z11" i="17"/>
  <c r="Q11" i="17"/>
  <c r="R11" i="17" s="1"/>
  <c r="AF6" i="17"/>
  <c r="AD6" i="17"/>
  <c r="Z6" i="17"/>
  <c r="Q6" i="17"/>
  <c r="R6" i="17" s="1"/>
  <c r="AF10" i="17"/>
  <c r="AD10" i="17"/>
  <c r="Z10" i="17"/>
  <c r="Q10" i="17"/>
  <c r="R10" i="17" s="1"/>
  <c r="AF9" i="17"/>
  <c r="AD9" i="17"/>
  <c r="Z9" i="17"/>
  <c r="Q9" i="17"/>
  <c r="R9" i="17" s="1"/>
  <c r="AF8" i="17"/>
  <c r="AD8" i="17"/>
  <c r="Z8" i="17"/>
  <c r="Q8" i="17"/>
  <c r="R8" i="17" s="1"/>
  <c r="AF7" i="17"/>
  <c r="AD7" i="17"/>
  <c r="Z7" i="17"/>
  <c r="Q7" i="17"/>
  <c r="R7" i="17" s="1"/>
  <c r="AF5" i="17"/>
  <c r="AD5" i="17"/>
  <c r="Z5" i="17"/>
  <c r="Q5" i="17"/>
  <c r="R5" i="17" s="1"/>
  <c r="AF4" i="17"/>
  <c r="AD4" i="17"/>
  <c r="Z4" i="17"/>
  <c r="Q4" i="17"/>
  <c r="R4" i="17" s="1"/>
  <c r="AF3" i="17"/>
  <c r="AD3" i="17"/>
  <c r="Z3" i="17"/>
  <c r="Q3" i="17"/>
  <c r="R3" i="17" s="1"/>
  <c r="AQ2" i="17"/>
  <c r="AP2" i="17"/>
  <c r="AO2" i="17"/>
  <c r="AN2" i="17"/>
  <c r="AM2" i="17"/>
  <c r="BH23" i="17" l="1"/>
  <c r="BH19" i="17"/>
  <c r="BI182" i="11"/>
  <c r="BW182" i="11" s="1"/>
  <c r="BU182" i="11"/>
  <c r="BI18" i="17"/>
  <c r="BW18" i="17" s="1"/>
  <c r="BQ166" i="11"/>
  <c r="BV166" i="11" s="1"/>
  <c r="BI187" i="11"/>
  <c r="BW187" i="11" s="1"/>
  <c r="BU187" i="11"/>
  <c r="BH175" i="11"/>
  <c r="BU175" i="11" s="1"/>
  <c r="BQ171" i="11"/>
  <c r="BV171" i="11" s="1"/>
  <c r="BQ29" i="17"/>
  <c r="BV29" i="17" s="1"/>
  <c r="BQ19" i="17"/>
  <c r="BV19" i="17" s="1"/>
  <c r="BQ24" i="17"/>
  <c r="BV24" i="17" s="1"/>
  <c r="BH25" i="17"/>
  <c r="BI25" i="17" s="1"/>
  <c r="BW25" i="17" s="1"/>
  <c r="BQ35" i="17"/>
  <c r="BV35" i="17" s="1"/>
  <c r="BQ25" i="17"/>
  <c r="BV25" i="17" s="1"/>
  <c r="BU164" i="11"/>
  <c r="BI164" i="11"/>
  <c r="BW164" i="11" s="1"/>
  <c r="BB164" i="11"/>
  <c r="BU19" i="17"/>
  <c r="BI19" i="17"/>
  <c r="BW19" i="17" s="1"/>
  <c r="BB19" i="17"/>
  <c r="BF27" i="17"/>
  <c r="BF19" i="17"/>
  <c r="BH27" i="17"/>
  <c r="BB27" i="17"/>
  <c r="BQ27" i="17"/>
  <c r="BV27" i="17" s="1"/>
  <c r="BB25" i="17"/>
  <c r="BF25" i="17"/>
  <c r="BF34" i="17"/>
  <c r="BH34" i="17"/>
  <c r="BB34" i="17"/>
  <c r="BQ34" i="17"/>
  <c r="BV34" i="17" s="1"/>
  <c r="BF29" i="17"/>
  <c r="BH29" i="17"/>
  <c r="BB29" i="17"/>
  <c r="BI23" i="17"/>
  <c r="BW23" i="17" s="1"/>
  <c r="BU23" i="17"/>
  <c r="BF23" i="17"/>
  <c r="BF21" i="17"/>
  <c r="BH21" i="17"/>
  <c r="BB21" i="17"/>
  <c r="BQ21" i="17"/>
  <c r="BV21" i="17" s="1"/>
  <c r="BQ175" i="11"/>
  <c r="BV175" i="11" s="1"/>
  <c r="BQ174" i="11"/>
  <c r="BV174" i="11" s="1"/>
  <c r="BF173" i="11"/>
  <c r="BH173" i="11"/>
  <c r="BB173" i="11"/>
  <c r="BQ172" i="11"/>
  <c r="BV172" i="11" s="1"/>
  <c r="BF171" i="11"/>
  <c r="BH171" i="11"/>
  <c r="BB171" i="11"/>
  <c r="BQ170" i="11"/>
  <c r="BV170" i="11" s="1"/>
  <c r="BF169" i="11"/>
  <c r="BH169" i="11"/>
  <c r="BB169" i="11"/>
  <c r="BQ169" i="11"/>
  <c r="BV169" i="11" s="1"/>
  <c r="BH168" i="11"/>
  <c r="BQ167" i="11"/>
  <c r="BV167" i="11" s="1"/>
  <c r="BF166" i="11"/>
  <c r="BH166" i="11"/>
  <c r="BB166" i="11"/>
  <c r="BQ165" i="11"/>
  <c r="BV165" i="11" s="1"/>
  <c r="BF164" i="11"/>
  <c r="AG4" i="17"/>
  <c r="AI4" i="17" s="1"/>
  <c r="AK3" i="17"/>
  <c r="AK12" i="17"/>
  <c r="AA13" i="17"/>
  <c r="AB13" i="17" s="1"/>
  <c r="AK7" i="17"/>
  <c r="AL5" i="17"/>
  <c r="AL16" i="17"/>
  <c r="AH15" i="17"/>
  <c r="AJ15" i="17" s="1"/>
  <c r="AK11" i="17"/>
  <c r="AL15" i="17"/>
  <c r="AL11" i="17"/>
  <c r="AK10" i="17"/>
  <c r="AL10" i="17"/>
  <c r="AL9" i="17"/>
  <c r="AG12" i="17"/>
  <c r="AK6" i="17"/>
  <c r="AA6" i="17"/>
  <c r="AB6" i="17" s="1"/>
  <c r="AH7" i="17"/>
  <c r="AL7" i="17"/>
  <c r="AH3" i="17"/>
  <c r="AL3" i="17"/>
  <c r="AG6" i="17"/>
  <c r="AH13" i="17"/>
  <c r="AK13" i="17"/>
  <c r="AG5" i="17"/>
  <c r="AL8" i="17"/>
  <c r="AA10" i="17"/>
  <c r="AB10" i="17" s="1"/>
  <c r="AH6" i="17"/>
  <c r="AL12" i="17"/>
  <c r="AA3" i="17"/>
  <c r="AB3" i="17" s="1"/>
  <c r="AK4" i="17"/>
  <c r="AH5" i="17"/>
  <c r="AH14" i="17"/>
  <c r="AG11" i="17"/>
  <c r="AH12" i="17"/>
  <c r="AL14" i="17"/>
  <c r="AG3" i="17"/>
  <c r="AL4" i="17"/>
  <c r="AA7" i="17"/>
  <c r="AB7" i="17" s="1"/>
  <c r="AA11" i="17"/>
  <c r="AB11" i="17" s="1"/>
  <c r="AK14" i="17"/>
  <c r="AK16" i="17"/>
  <c r="AG15" i="17"/>
  <c r="AA16" i="17"/>
  <c r="AB16" i="17" s="1"/>
  <c r="AG16" i="17"/>
  <c r="AL13" i="17"/>
  <c r="AG14" i="17"/>
  <c r="AL6" i="17"/>
  <c r="AA15" i="17"/>
  <c r="AB15" i="17" s="1"/>
  <c r="AK15" i="17"/>
  <c r="AG13" i="17"/>
  <c r="AH16" i="17"/>
  <c r="AH11" i="17"/>
  <c r="AA14" i="17"/>
  <c r="AB14" i="17" s="1"/>
  <c r="AA12" i="17"/>
  <c r="AB12" i="17" s="1"/>
  <c r="AG9" i="17"/>
  <c r="AH9" i="17"/>
  <c r="AG8" i="17"/>
  <c r="AH8" i="17"/>
  <c r="AA9" i="17"/>
  <c r="AB9" i="17" s="1"/>
  <c r="AK9" i="17"/>
  <c r="AH4" i="17"/>
  <c r="AA5" i="17"/>
  <c r="AB5" i="17" s="1"/>
  <c r="AK5" i="17"/>
  <c r="AG10" i="17"/>
  <c r="AG7" i="17"/>
  <c r="AH10" i="17"/>
  <c r="AA8" i="17"/>
  <c r="AB8" i="17" s="1"/>
  <c r="AK8" i="17"/>
  <c r="AA4" i="17"/>
  <c r="AB4" i="17" s="1"/>
  <c r="BI175" i="11" l="1"/>
  <c r="BW175" i="11" s="1"/>
  <c r="BU25" i="17"/>
  <c r="BU166" i="11"/>
  <c r="BI166" i="11"/>
  <c r="BW166" i="11" s="1"/>
  <c r="BU168" i="11"/>
  <c r="BI168" i="11"/>
  <c r="BW168" i="11" s="1"/>
  <c r="BU169" i="11"/>
  <c r="BI169" i="11"/>
  <c r="BW169" i="11" s="1"/>
  <c r="BU171" i="11"/>
  <c r="BI171" i="11"/>
  <c r="BW171" i="11" s="1"/>
  <c r="BU173" i="11"/>
  <c r="BI173" i="11"/>
  <c r="BW173" i="11" s="1"/>
  <c r="BI21" i="17"/>
  <c r="BW21" i="17" s="1"/>
  <c r="BU21" i="17"/>
  <c r="BU29" i="17"/>
  <c r="BI29" i="17"/>
  <c r="BW29" i="17" s="1"/>
  <c r="BI34" i="17"/>
  <c r="BW34" i="17" s="1"/>
  <c r="BU34" i="17"/>
  <c r="BU27" i="17"/>
  <c r="BI27" i="17"/>
  <c r="BW27" i="17" s="1"/>
  <c r="AO4" i="17"/>
  <c r="AQ15" i="17"/>
  <c r="AJ6" i="17"/>
  <c r="AQ6" i="17"/>
  <c r="AI14" i="17"/>
  <c r="AO14" i="17"/>
  <c r="AI9" i="17"/>
  <c r="AO9" i="17"/>
  <c r="AJ4" i="17"/>
  <c r="AQ4" i="17"/>
  <c r="AJ12" i="17"/>
  <c r="AQ12" i="17"/>
  <c r="AI5" i="17"/>
  <c r="AO5" i="17"/>
  <c r="AJ13" i="17"/>
  <c r="AQ13" i="17"/>
  <c r="AJ7" i="17"/>
  <c r="AQ7" i="17"/>
  <c r="AJ11" i="17"/>
  <c r="AQ11" i="17"/>
  <c r="AI16" i="17"/>
  <c r="AO16" i="17"/>
  <c r="AI3" i="17"/>
  <c r="AO3" i="17"/>
  <c r="AI11" i="17"/>
  <c r="AO11" i="17"/>
  <c r="AI6" i="17"/>
  <c r="AO6" i="17"/>
  <c r="AI10" i="17"/>
  <c r="AO10" i="17"/>
  <c r="AJ5" i="17"/>
  <c r="AQ5" i="17"/>
  <c r="AJ16" i="17"/>
  <c r="AQ16" i="17"/>
  <c r="AJ10" i="17"/>
  <c r="AQ10" i="17"/>
  <c r="AJ8" i="17"/>
  <c r="AQ8" i="17"/>
  <c r="AI13" i="17"/>
  <c r="AO13" i="17"/>
  <c r="AI15" i="17"/>
  <c r="AO15" i="17"/>
  <c r="AJ9" i="17"/>
  <c r="AQ9" i="17"/>
  <c r="AI12" i="17"/>
  <c r="AO12" i="17"/>
  <c r="AI7" i="17"/>
  <c r="AO7" i="17"/>
  <c r="AI8" i="17"/>
  <c r="AO8" i="17"/>
  <c r="AJ14" i="17"/>
  <c r="AQ14" i="17"/>
  <c r="AJ3" i="17"/>
  <c r="AQ3" i="17"/>
  <c r="AY14" i="17" l="1"/>
  <c r="BP14" i="17"/>
  <c r="BP12" i="17"/>
  <c r="AY12" i="17"/>
  <c r="BO8" i="17"/>
  <c r="AW8" i="17"/>
  <c r="BO15" i="17"/>
  <c r="BA15" i="17"/>
  <c r="AZ15" i="17"/>
  <c r="AW15" i="17"/>
  <c r="AY16" i="17"/>
  <c r="BP16" i="17"/>
  <c r="AW11" i="17"/>
  <c r="BA11" i="17"/>
  <c r="BO11" i="17"/>
  <c r="AZ11" i="17"/>
  <c r="BP7" i="17"/>
  <c r="AY7" i="17"/>
  <c r="BE7" i="17"/>
  <c r="BD7" i="17"/>
  <c r="AY4" i="17"/>
  <c r="BP4" i="17"/>
  <c r="BE15" i="17"/>
  <c r="BD15" i="17"/>
  <c r="BP15" i="17"/>
  <c r="AY15" i="17"/>
  <c r="AY6" i="17"/>
  <c r="BP6" i="17"/>
  <c r="BO3" i="17"/>
  <c r="BA3" i="17"/>
  <c r="AZ3" i="17"/>
  <c r="BO7" i="17"/>
  <c r="BQ7" i="17" s="1"/>
  <c r="BV7" i="17" s="1"/>
  <c r="BA7" i="17"/>
  <c r="AZ7" i="17"/>
  <c r="AW7" i="17"/>
  <c r="BE5" i="17"/>
  <c r="BP5" i="17"/>
  <c r="BD5" i="17"/>
  <c r="AY5" i="17"/>
  <c r="BE13" i="17"/>
  <c r="BP13" i="17"/>
  <c r="BD13" i="17"/>
  <c r="AY13" i="17"/>
  <c r="AY11" i="17"/>
  <c r="BE11" i="17"/>
  <c r="BD11" i="17"/>
  <c r="BP11" i="17"/>
  <c r="AW13" i="17"/>
  <c r="BO13" i="17"/>
  <c r="BQ13" i="17" s="1"/>
  <c r="BV13" i="17" s="1"/>
  <c r="BA13" i="17"/>
  <c r="AZ13" i="17"/>
  <c r="BA9" i="17"/>
  <c r="AZ9" i="17"/>
  <c r="AW9" i="17"/>
  <c r="BO9" i="17"/>
  <c r="BE3" i="17"/>
  <c r="BP3" i="17"/>
  <c r="BD3" i="17"/>
  <c r="AY3" i="17"/>
  <c r="BO12" i="17"/>
  <c r="AW12" i="17"/>
  <c r="AY8" i="17"/>
  <c r="BP8" i="17"/>
  <c r="BO10" i="17"/>
  <c r="AW10" i="17"/>
  <c r="BO16" i="17"/>
  <c r="AW16" i="17"/>
  <c r="BO5" i="17"/>
  <c r="BA5" i="17"/>
  <c r="AZ5" i="17"/>
  <c r="AW5" i="17"/>
  <c r="BO14" i="17"/>
  <c r="AW14" i="17"/>
  <c r="BO6" i="17"/>
  <c r="AW6" i="17"/>
  <c r="AY9" i="17"/>
  <c r="BE9" i="17"/>
  <c r="BD9" i="17"/>
  <c r="BP9" i="17"/>
  <c r="AY10" i="17"/>
  <c r="BP10" i="17"/>
  <c r="BO4" i="17"/>
  <c r="AW4" i="17"/>
  <c r="BQ12" i="17" l="1"/>
  <c r="BV12" i="17" s="1"/>
  <c r="BH13" i="17"/>
  <c r="BU13" i="17" s="1"/>
  <c r="BQ14" i="17"/>
  <c r="BV14" i="17" s="1"/>
  <c r="BQ6" i="17"/>
  <c r="BV6" i="17" s="1"/>
  <c r="BQ4" i="17"/>
  <c r="BV4" i="17" s="1"/>
  <c r="BQ10" i="17"/>
  <c r="BV10" i="17" s="1"/>
  <c r="BB13" i="17"/>
  <c r="BH3" i="17"/>
  <c r="BQ3" i="17"/>
  <c r="BV3" i="17" s="1"/>
  <c r="BF7" i="17"/>
  <c r="BH11" i="17"/>
  <c r="BI11" i="17" s="1"/>
  <c r="BW11" i="17" s="1"/>
  <c r="BQ15" i="17"/>
  <c r="BV15" i="17" s="1"/>
  <c r="BH9" i="17"/>
  <c r="BF11" i="17"/>
  <c r="BB11" i="17"/>
  <c r="BQ9" i="17"/>
  <c r="BV9" i="17" s="1"/>
  <c r="BB5" i="17"/>
  <c r="BH5" i="17"/>
  <c r="BF15" i="17"/>
  <c r="BQ5" i="17"/>
  <c r="BV5" i="17" s="1"/>
  <c r="BB9" i="17"/>
  <c r="BF5" i="17"/>
  <c r="BQ8" i="17"/>
  <c r="BV8" i="17" s="1"/>
  <c r="BI13" i="17"/>
  <c r="BW13" i="17" s="1"/>
  <c r="BQ16" i="17"/>
  <c r="BV16" i="17" s="1"/>
  <c r="BF9" i="17"/>
  <c r="BB7" i="17"/>
  <c r="BH7" i="17"/>
  <c r="BB3" i="17"/>
  <c r="BQ11" i="17"/>
  <c r="BV11" i="17" s="1"/>
  <c r="BF3" i="17"/>
  <c r="BF13" i="17"/>
  <c r="BB15" i="17"/>
  <c r="BH15" i="17"/>
  <c r="BI3" i="17" l="1"/>
  <c r="BW3" i="17" s="1"/>
  <c r="BU3" i="17"/>
  <c r="BU11" i="17"/>
  <c r="BU5" i="17"/>
  <c r="BI5" i="17"/>
  <c r="BW5" i="17" s="1"/>
  <c r="BI15" i="17"/>
  <c r="BW15" i="17" s="1"/>
  <c r="BU15" i="17"/>
  <c r="BU7" i="17"/>
  <c r="BI7" i="17"/>
  <c r="BW7" i="17" s="1"/>
  <c r="BI9" i="17"/>
  <c r="BW9" i="17" s="1"/>
  <c r="BU9" i="17"/>
  <c r="BB1" i="17"/>
  <c r="BF1" i="17"/>
  <c r="BT163" i="11" l="1"/>
  <c r="BS163" i="11"/>
  <c r="BR163" i="11"/>
  <c r="BM163" i="11"/>
  <c r="BL163" i="11"/>
  <c r="BK163" i="11"/>
  <c r="BC163" i="11"/>
  <c r="BG163" i="11" s="1"/>
  <c r="AX163" i="11"/>
  <c r="BT160" i="11"/>
  <c r="BS160" i="11"/>
  <c r="BR160" i="11"/>
  <c r="BM160" i="11"/>
  <c r="BL160" i="11"/>
  <c r="BK160" i="11"/>
  <c r="BC160" i="11"/>
  <c r="BG160" i="11" s="1"/>
  <c r="AX160" i="11"/>
  <c r="BT159" i="11"/>
  <c r="BS159" i="11"/>
  <c r="BR159" i="11"/>
  <c r="BM159" i="11"/>
  <c r="BL159" i="11"/>
  <c r="BK159" i="11"/>
  <c r="BC159" i="11"/>
  <c r="BG159" i="11" s="1"/>
  <c r="AX159" i="11"/>
  <c r="BT150" i="11"/>
  <c r="BS150" i="11"/>
  <c r="BR150" i="11"/>
  <c r="BM150" i="11"/>
  <c r="BL150" i="11"/>
  <c r="BK150" i="11"/>
  <c r="BC150" i="11"/>
  <c r="BG150" i="11" s="1"/>
  <c r="AX150" i="11"/>
  <c r="BT162" i="11"/>
  <c r="BS162" i="11"/>
  <c r="BR162" i="11"/>
  <c r="BM162" i="11"/>
  <c r="BL162" i="11"/>
  <c r="BK162" i="11"/>
  <c r="BC162" i="11"/>
  <c r="BG162" i="11" s="1"/>
  <c r="BT161" i="11"/>
  <c r="BS161" i="11"/>
  <c r="BR161" i="11"/>
  <c r="BM161" i="11"/>
  <c r="BL161" i="11"/>
  <c r="BK161" i="11"/>
  <c r="BC161" i="11"/>
  <c r="BG161" i="11" s="1"/>
  <c r="BT158" i="11"/>
  <c r="BS158" i="11"/>
  <c r="BR158" i="11"/>
  <c r="BM158" i="11"/>
  <c r="BL158" i="11"/>
  <c r="BK158" i="11"/>
  <c r="BC158" i="11"/>
  <c r="BG158" i="11" s="1"/>
  <c r="BT157" i="11"/>
  <c r="BS157" i="11"/>
  <c r="BR157" i="11"/>
  <c r="BM157" i="11"/>
  <c r="BL157" i="11"/>
  <c r="BK157" i="11"/>
  <c r="BC157" i="11"/>
  <c r="BG157" i="11" s="1"/>
  <c r="BT156" i="11"/>
  <c r="BS156" i="11"/>
  <c r="BR156" i="11"/>
  <c r="BM156" i="11"/>
  <c r="BL156" i="11"/>
  <c r="BK156" i="11"/>
  <c r="BC156" i="11"/>
  <c r="BG156" i="11" s="1"/>
  <c r="BT155" i="11"/>
  <c r="BS155" i="11"/>
  <c r="BR155" i="11"/>
  <c r="BM155" i="11"/>
  <c r="BL155" i="11"/>
  <c r="BK155" i="11"/>
  <c r="BC155" i="11"/>
  <c r="BG155" i="11" s="1"/>
  <c r="BT154" i="11"/>
  <c r="BS154" i="11"/>
  <c r="BR154" i="11"/>
  <c r="BM154" i="11"/>
  <c r="BL154" i="11"/>
  <c r="BK154" i="11"/>
  <c r="BC154" i="11"/>
  <c r="BG154" i="11" s="1"/>
  <c r="BT153" i="11"/>
  <c r="BS153" i="11"/>
  <c r="BR153" i="11"/>
  <c r="BM153" i="11"/>
  <c r="BL153" i="11"/>
  <c r="BK153" i="11"/>
  <c r="BC153" i="11"/>
  <c r="BG153" i="11" s="1"/>
  <c r="BT152" i="11"/>
  <c r="BS152" i="11"/>
  <c r="BR152" i="11"/>
  <c r="BM152" i="11"/>
  <c r="BL152" i="11"/>
  <c r="BK152" i="11"/>
  <c r="BC152" i="11"/>
  <c r="BG152" i="11" s="1"/>
  <c r="BT151" i="11"/>
  <c r="BS151" i="11"/>
  <c r="BR151" i="11"/>
  <c r="BM151" i="11"/>
  <c r="BL151" i="11"/>
  <c r="BK151" i="11"/>
  <c r="BC151" i="11"/>
  <c r="BG151" i="11" s="1"/>
  <c r="AV163" i="11"/>
  <c r="AX162" i="11"/>
  <c r="AV162" i="11"/>
  <c r="AX161" i="11"/>
  <c r="AV161" i="11"/>
  <c r="AV160" i="11"/>
  <c r="AV159" i="11"/>
  <c r="AX158" i="11"/>
  <c r="AV158" i="11"/>
  <c r="AX157" i="11"/>
  <c r="AV157" i="11"/>
  <c r="AX156" i="11"/>
  <c r="AV156" i="11"/>
  <c r="AX155" i="11"/>
  <c r="AV155" i="11"/>
  <c r="AX154" i="11"/>
  <c r="AV154" i="11"/>
  <c r="AX153" i="11"/>
  <c r="AV153" i="11"/>
  <c r="AX152" i="11"/>
  <c r="AV152" i="11"/>
  <c r="AX151" i="11"/>
  <c r="AV151" i="11"/>
  <c r="AV150" i="11"/>
  <c r="AV148" i="11"/>
  <c r="AV147" i="11"/>
  <c r="AV146" i="11"/>
  <c r="AV145" i="11"/>
  <c r="AV144" i="11"/>
  <c r="AV143" i="11"/>
  <c r="AV142" i="11"/>
  <c r="AV141" i="11"/>
  <c r="AV140" i="11"/>
  <c r="AV139" i="11"/>
  <c r="AP163" i="11"/>
  <c r="AN163" i="11"/>
  <c r="BN163" i="11" s="1"/>
  <c r="AM163" i="11"/>
  <c r="AP162" i="11"/>
  <c r="AN162" i="11"/>
  <c r="BN162" i="11" s="1"/>
  <c r="AM162" i="11"/>
  <c r="AP161" i="11"/>
  <c r="AN161" i="11"/>
  <c r="BN161" i="11" s="1"/>
  <c r="AM161" i="11"/>
  <c r="AP160" i="11"/>
  <c r="AN160" i="11"/>
  <c r="BN160" i="11" s="1"/>
  <c r="AM160" i="11"/>
  <c r="AP159" i="11"/>
  <c r="AN159" i="11"/>
  <c r="BN159" i="11" s="1"/>
  <c r="AM159" i="11"/>
  <c r="AP158" i="11"/>
  <c r="AN158" i="11"/>
  <c r="BN158" i="11" s="1"/>
  <c r="AM158" i="11"/>
  <c r="AP157" i="11"/>
  <c r="AN157" i="11"/>
  <c r="BN157" i="11" s="1"/>
  <c r="AM157" i="11"/>
  <c r="AP156" i="11"/>
  <c r="AN156" i="11"/>
  <c r="BN156" i="11" s="1"/>
  <c r="AM156" i="11"/>
  <c r="AP155" i="11"/>
  <c r="AN155" i="11"/>
  <c r="BN155" i="11" s="1"/>
  <c r="AM155" i="11"/>
  <c r="AP154" i="11"/>
  <c r="AN154" i="11"/>
  <c r="BN154" i="11" s="1"/>
  <c r="AM154" i="11"/>
  <c r="AP153" i="11"/>
  <c r="AN153" i="11"/>
  <c r="BN153" i="11" s="1"/>
  <c r="AM153" i="11"/>
  <c r="AP152" i="11"/>
  <c r="AN152" i="11"/>
  <c r="BN152" i="11" s="1"/>
  <c r="AM152" i="11"/>
  <c r="AP151" i="11"/>
  <c r="AN151" i="11"/>
  <c r="BN151" i="11" s="1"/>
  <c r="AM151" i="11"/>
  <c r="AP150" i="11"/>
  <c r="AN150" i="11"/>
  <c r="BN150" i="11" s="1"/>
  <c r="AM150" i="11"/>
  <c r="AF163" i="11"/>
  <c r="AD163" i="11"/>
  <c r="Z163" i="11"/>
  <c r="R163" i="11"/>
  <c r="AF162" i="11"/>
  <c r="AD162" i="11"/>
  <c r="Z162" i="11"/>
  <c r="R162" i="11"/>
  <c r="AA162" i="11" s="1"/>
  <c r="AB162" i="11" s="1"/>
  <c r="AF161" i="11"/>
  <c r="AD161" i="11"/>
  <c r="Z161" i="11"/>
  <c r="R161" i="11"/>
  <c r="AF160" i="11"/>
  <c r="AD160" i="11"/>
  <c r="Z160" i="11"/>
  <c r="R160" i="11"/>
  <c r="AA160" i="11" s="1"/>
  <c r="AB160" i="11" s="1"/>
  <c r="AF159" i="11"/>
  <c r="AD159" i="11"/>
  <c r="Z159" i="11"/>
  <c r="R159" i="11"/>
  <c r="AF158" i="11"/>
  <c r="AD158" i="11"/>
  <c r="Z158" i="11"/>
  <c r="R158" i="11"/>
  <c r="AA158" i="11" s="1"/>
  <c r="AB158" i="11" s="1"/>
  <c r="AF157" i="11"/>
  <c r="AD157" i="11"/>
  <c r="Z157" i="11"/>
  <c r="R157" i="11"/>
  <c r="AF156" i="11"/>
  <c r="AD156" i="11"/>
  <c r="Z156" i="11"/>
  <c r="R156" i="11"/>
  <c r="AA156" i="11" s="1"/>
  <c r="AB156" i="11" s="1"/>
  <c r="AF155" i="11"/>
  <c r="AD155" i="11"/>
  <c r="Z155" i="11"/>
  <c r="R155" i="11"/>
  <c r="AF154" i="11"/>
  <c r="AD154" i="11"/>
  <c r="Z154" i="11"/>
  <c r="R154" i="11"/>
  <c r="AA154" i="11" s="1"/>
  <c r="AB154" i="11" s="1"/>
  <c r="AF153" i="11"/>
  <c r="AD153" i="11"/>
  <c r="Z153" i="11"/>
  <c r="R153" i="11"/>
  <c r="AF152" i="11"/>
  <c r="AD152" i="11"/>
  <c r="Z152" i="11"/>
  <c r="R152" i="11"/>
  <c r="AA152" i="11" s="1"/>
  <c r="AB152" i="11" s="1"/>
  <c r="AF151" i="11"/>
  <c r="AD151" i="11"/>
  <c r="Z151" i="11"/>
  <c r="R151" i="11"/>
  <c r="AF150" i="11"/>
  <c r="AD150" i="11"/>
  <c r="Z150" i="11"/>
  <c r="R150" i="11"/>
  <c r="AA150" i="11" s="1"/>
  <c r="AB150" i="11" s="1"/>
  <c r="AF336" i="3"/>
  <c r="AD336" i="3"/>
  <c r="Z336" i="3"/>
  <c r="AL336" i="3" s="1"/>
  <c r="Q336" i="3"/>
  <c r="R336" i="3" s="1"/>
  <c r="AG336" i="3" s="1"/>
  <c r="AI336" i="3" s="1"/>
  <c r="AF335" i="3"/>
  <c r="AD335" i="3"/>
  <c r="Z335" i="3"/>
  <c r="Q335" i="3"/>
  <c r="R335" i="3" s="1"/>
  <c r="AF334" i="3"/>
  <c r="AD334" i="3"/>
  <c r="Z334" i="3"/>
  <c r="Q334" i="3"/>
  <c r="R334" i="3" s="1"/>
  <c r="AG334" i="3" s="1"/>
  <c r="AI334" i="3" s="1"/>
  <c r="AF333" i="3"/>
  <c r="AD333" i="3"/>
  <c r="Z333" i="3"/>
  <c r="Q333" i="3"/>
  <c r="R333" i="3" s="1"/>
  <c r="AF332" i="3"/>
  <c r="AD332" i="3"/>
  <c r="Z332" i="3"/>
  <c r="Q332" i="3"/>
  <c r="R332" i="3" s="1"/>
  <c r="AG332" i="3" s="1"/>
  <c r="AI332" i="3" s="1"/>
  <c r="AF331" i="3"/>
  <c r="AD331" i="3"/>
  <c r="Z331" i="3"/>
  <c r="Q331" i="3"/>
  <c r="R331" i="3" s="1"/>
  <c r="AF330" i="3"/>
  <c r="AD330" i="3"/>
  <c r="Z330" i="3"/>
  <c r="Q330" i="3"/>
  <c r="R330" i="3" s="1"/>
  <c r="AF329" i="3"/>
  <c r="AD329" i="3"/>
  <c r="Z329" i="3"/>
  <c r="Q329" i="3"/>
  <c r="R329" i="3" s="1"/>
  <c r="AF328" i="3"/>
  <c r="AD328" i="3"/>
  <c r="Z328" i="3"/>
  <c r="AL328" i="3" s="1"/>
  <c r="Q328" i="3"/>
  <c r="R328" i="3" s="1"/>
  <c r="AF327" i="3"/>
  <c r="AD327" i="3"/>
  <c r="Z327" i="3"/>
  <c r="Q327" i="3"/>
  <c r="R327" i="3" s="1"/>
  <c r="AF326" i="3"/>
  <c r="AD326" i="3"/>
  <c r="Z326" i="3"/>
  <c r="Q326" i="3"/>
  <c r="R326" i="3" s="1"/>
  <c r="AA326" i="3" s="1"/>
  <c r="AB326" i="3" s="1"/>
  <c r="AF325" i="3"/>
  <c r="AD325" i="3"/>
  <c r="Z325" i="3"/>
  <c r="Q325" i="3"/>
  <c r="R325" i="3" s="1"/>
  <c r="AF324" i="3"/>
  <c r="AD324" i="3"/>
  <c r="Z324" i="3"/>
  <c r="Q324" i="3"/>
  <c r="R324" i="3" s="1"/>
  <c r="AG324" i="3" s="1"/>
  <c r="AI324" i="3" s="1"/>
  <c r="AF323" i="3"/>
  <c r="AD323" i="3"/>
  <c r="Z323" i="3"/>
  <c r="Q323" i="3"/>
  <c r="R323" i="3" s="1"/>
  <c r="AF320" i="3"/>
  <c r="AD320" i="3"/>
  <c r="Z320" i="3"/>
  <c r="R320" i="3"/>
  <c r="AF319" i="3"/>
  <c r="AD319" i="3"/>
  <c r="Z319" i="3"/>
  <c r="R319" i="3"/>
  <c r="AA319" i="3" s="1"/>
  <c r="AB319" i="3" s="1"/>
  <c r="AF318" i="3"/>
  <c r="AD318" i="3"/>
  <c r="Z318" i="3"/>
  <c r="R318" i="3"/>
  <c r="AF317" i="3"/>
  <c r="AD317" i="3"/>
  <c r="Z317" i="3"/>
  <c r="R317" i="3"/>
  <c r="AA317" i="3" s="1"/>
  <c r="AB317" i="3" s="1"/>
  <c r="AF316" i="3"/>
  <c r="AD316" i="3"/>
  <c r="Z316" i="3"/>
  <c r="R316" i="3"/>
  <c r="AF315" i="3"/>
  <c r="AD315" i="3"/>
  <c r="Z315" i="3"/>
  <c r="R315" i="3"/>
  <c r="AA315" i="3" s="1"/>
  <c r="AB315" i="3" s="1"/>
  <c r="AF314" i="3"/>
  <c r="AD314" i="3"/>
  <c r="Z314" i="3"/>
  <c r="R314" i="3"/>
  <c r="AF313" i="3"/>
  <c r="AD313" i="3"/>
  <c r="Z313" i="3"/>
  <c r="R313" i="3"/>
  <c r="AA313" i="3" s="1"/>
  <c r="AB313" i="3" s="1"/>
  <c r="AF312" i="3"/>
  <c r="AD312" i="3"/>
  <c r="Z312" i="3"/>
  <c r="R312" i="3"/>
  <c r="AF311" i="3"/>
  <c r="AD311" i="3"/>
  <c r="Z311" i="3"/>
  <c r="R311" i="3"/>
  <c r="AA311" i="3" s="1"/>
  <c r="AB311" i="3" s="1"/>
  <c r="AF310" i="3"/>
  <c r="AD310" i="3"/>
  <c r="Z310" i="3"/>
  <c r="R310" i="3"/>
  <c r="AF309" i="3"/>
  <c r="AD309" i="3"/>
  <c r="Z309" i="3"/>
  <c r="R309" i="3"/>
  <c r="AA309" i="3" s="1"/>
  <c r="AB309" i="3" s="1"/>
  <c r="AF308" i="3"/>
  <c r="AD308" i="3"/>
  <c r="Z308" i="3"/>
  <c r="R308" i="3"/>
  <c r="AF307" i="3"/>
  <c r="AD307" i="3"/>
  <c r="Z307" i="3"/>
  <c r="R307" i="3"/>
  <c r="AA307" i="3" s="1"/>
  <c r="AB307" i="3" s="1"/>
  <c r="AH329" i="3" l="1"/>
  <c r="AJ329" i="3" s="1"/>
  <c r="AK325" i="3"/>
  <c r="AK333" i="3"/>
  <c r="AK307" i="3"/>
  <c r="AG307" i="3"/>
  <c r="AI307" i="3" s="1"/>
  <c r="AH307" i="3"/>
  <c r="AJ307" i="3" s="1"/>
  <c r="AL307" i="3"/>
  <c r="AA308" i="3"/>
  <c r="AB308" i="3" s="1"/>
  <c r="AG308" i="3"/>
  <c r="AI308" i="3" s="1"/>
  <c r="AK308" i="3"/>
  <c r="AL308" i="3"/>
  <c r="AH308" i="3"/>
  <c r="AJ308" i="3" s="1"/>
  <c r="AK309" i="3"/>
  <c r="AG309" i="3"/>
  <c r="AI309" i="3" s="1"/>
  <c r="AH309" i="3"/>
  <c r="AJ309" i="3" s="1"/>
  <c r="AL309" i="3"/>
  <c r="AA310" i="3"/>
  <c r="AB310" i="3" s="1"/>
  <c r="AG310" i="3"/>
  <c r="AI310" i="3" s="1"/>
  <c r="AK310" i="3"/>
  <c r="AL310" i="3"/>
  <c r="AH310" i="3"/>
  <c r="AJ310" i="3" s="1"/>
  <c r="AK311" i="3"/>
  <c r="AG311" i="3"/>
  <c r="AI311" i="3" s="1"/>
  <c r="AH311" i="3"/>
  <c r="AJ311" i="3" s="1"/>
  <c r="AL311" i="3"/>
  <c r="AA312" i="3"/>
  <c r="AB312" i="3" s="1"/>
  <c r="AG312" i="3"/>
  <c r="AI312" i="3" s="1"/>
  <c r="AK312" i="3"/>
  <c r="AL312" i="3"/>
  <c r="AH312" i="3"/>
  <c r="AJ312" i="3" s="1"/>
  <c r="AK313" i="3"/>
  <c r="AG313" i="3"/>
  <c r="AI313" i="3" s="1"/>
  <c r="AH313" i="3"/>
  <c r="AJ313" i="3" s="1"/>
  <c r="AL313" i="3"/>
  <c r="AA314" i="3"/>
  <c r="AB314" i="3" s="1"/>
  <c r="AG314" i="3"/>
  <c r="AI314" i="3" s="1"/>
  <c r="AK314" i="3"/>
  <c r="AL314" i="3"/>
  <c r="AH314" i="3"/>
  <c r="AJ314" i="3" s="1"/>
  <c r="AK315" i="3"/>
  <c r="AH315" i="3"/>
  <c r="AJ315" i="3" s="1"/>
  <c r="AL315" i="3"/>
  <c r="AA316" i="3"/>
  <c r="AB316" i="3" s="1"/>
  <c r="AG316" i="3"/>
  <c r="AI316" i="3" s="1"/>
  <c r="AK316" i="3"/>
  <c r="AL316" i="3"/>
  <c r="AH316" i="3"/>
  <c r="AJ316" i="3" s="1"/>
  <c r="AK317" i="3"/>
  <c r="AH317" i="3"/>
  <c r="AJ317" i="3" s="1"/>
  <c r="AL317" i="3"/>
  <c r="AA318" i="3"/>
  <c r="AB318" i="3" s="1"/>
  <c r="AG318" i="3"/>
  <c r="AI318" i="3" s="1"/>
  <c r="AL318" i="3"/>
  <c r="AH318" i="3"/>
  <c r="AJ318" i="3" s="1"/>
  <c r="AK319" i="3"/>
  <c r="AH319" i="3"/>
  <c r="AJ319" i="3" s="1"/>
  <c r="AL319" i="3"/>
  <c r="AA320" i="3"/>
  <c r="AB320" i="3" s="1"/>
  <c r="AG320" i="3"/>
  <c r="AI320" i="3" s="1"/>
  <c r="AL320" i="3"/>
  <c r="AH320" i="3"/>
  <c r="AJ320" i="3" s="1"/>
  <c r="AK323" i="3"/>
  <c r="AL323" i="3"/>
  <c r="AA324" i="3"/>
  <c r="AB324" i="3" s="1"/>
  <c r="AK324" i="3"/>
  <c r="AH324" i="3"/>
  <c r="AJ324" i="3" s="1"/>
  <c r="AG325" i="3"/>
  <c r="AI325" i="3" s="1"/>
  <c r="AH325" i="3"/>
  <c r="AJ325" i="3" s="1"/>
  <c r="AK326" i="3"/>
  <c r="AH326" i="3"/>
  <c r="AJ326" i="3" s="1"/>
  <c r="AL326" i="3"/>
  <c r="AK327" i="3"/>
  <c r="AL327" i="3"/>
  <c r="AK328" i="3"/>
  <c r="AG328" i="3"/>
  <c r="AI328" i="3" s="1"/>
  <c r="AH328" i="3"/>
  <c r="AJ328" i="3" s="1"/>
  <c r="AL329" i="3"/>
  <c r="AL330" i="3"/>
  <c r="AK331" i="3"/>
  <c r="AL331" i="3"/>
  <c r="AA332" i="3"/>
  <c r="AB332" i="3" s="1"/>
  <c r="AK332" i="3"/>
  <c r="AH332" i="3"/>
  <c r="AJ332" i="3" s="1"/>
  <c r="AG333" i="3"/>
  <c r="AI333" i="3" s="1"/>
  <c r="AH333" i="3"/>
  <c r="AJ333" i="3" s="1"/>
  <c r="AA334" i="3"/>
  <c r="AB334" i="3" s="1"/>
  <c r="AK334" i="3"/>
  <c r="AH334" i="3"/>
  <c r="AJ334" i="3" s="1"/>
  <c r="AL334" i="3"/>
  <c r="AK335" i="3"/>
  <c r="AL335" i="3"/>
  <c r="AK336" i="3"/>
  <c r="AG150" i="11"/>
  <c r="AK150" i="11"/>
  <c r="AH150" i="11"/>
  <c r="AL150" i="11"/>
  <c r="AA151" i="11"/>
  <c r="AB151" i="11" s="1"/>
  <c r="AG151" i="11"/>
  <c r="AL151" i="11"/>
  <c r="AH151" i="11"/>
  <c r="AG152" i="11"/>
  <c r="AK152" i="11"/>
  <c r="AH152" i="11"/>
  <c r="AL152" i="11"/>
  <c r="AA153" i="11"/>
  <c r="AB153" i="11" s="1"/>
  <c r="AK153" i="11"/>
  <c r="AL153" i="11"/>
  <c r="AH153" i="11"/>
  <c r="AG154" i="11"/>
  <c r="AK154" i="11"/>
  <c r="AH154" i="11"/>
  <c r="AL154" i="11"/>
  <c r="AA155" i="11"/>
  <c r="AB155" i="11" s="1"/>
  <c r="AK155" i="11"/>
  <c r="AL155" i="11"/>
  <c r="AH155" i="11"/>
  <c r="AG156" i="11"/>
  <c r="AK156" i="11"/>
  <c r="AH156" i="11"/>
  <c r="AL156" i="11"/>
  <c r="AA157" i="11"/>
  <c r="AB157" i="11" s="1"/>
  <c r="AK157" i="11"/>
  <c r="AL157" i="11"/>
  <c r="AH157" i="11"/>
  <c r="AG158" i="11"/>
  <c r="AK158" i="11"/>
  <c r="AH158" i="11"/>
  <c r="AL158" i="11"/>
  <c r="AA159" i="11"/>
  <c r="AB159" i="11" s="1"/>
  <c r="AK159" i="11"/>
  <c r="AL159" i="11"/>
  <c r="AH159" i="11"/>
  <c r="AG160" i="11"/>
  <c r="AK160" i="11"/>
  <c r="AH160" i="11"/>
  <c r="AL160" i="11"/>
  <c r="AA161" i="11"/>
  <c r="AB161" i="11" s="1"/>
  <c r="AK161" i="11"/>
  <c r="AL161" i="11"/>
  <c r="AH161" i="11"/>
  <c r="AG162" i="11"/>
  <c r="AK162" i="11"/>
  <c r="AH162" i="11"/>
  <c r="AL162" i="11"/>
  <c r="AA163" i="11"/>
  <c r="AB163" i="11" s="1"/>
  <c r="AK163" i="11"/>
  <c r="AG163" i="11"/>
  <c r="AL163" i="11"/>
  <c r="AH163" i="11"/>
  <c r="AG153" i="11"/>
  <c r="AG155" i="11"/>
  <c r="AG157" i="11"/>
  <c r="AG159" i="11"/>
  <c r="AG161" i="11"/>
  <c r="AK151" i="11"/>
  <c r="AH330" i="3"/>
  <c r="AJ330" i="3" s="1"/>
  <c r="AA330" i="3"/>
  <c r="AB330" i="3" s="1"/>
  <c r="AG327" i="3"/>
  <c r="AI327" i="3" s="1"/>
  <c r="AH327" i="3"/>
  <c r="AJ327" i="3" s="1"/>
  <c r="AA327" i="3"/>
  <c r="AB327" i="3" s="1"/>
  <c r="AG330" i="3"/>
  <c r="AI330" i="3" s="1"/>
  <c r="AH336" i="3"/>
  <c r="AJ336" i="3" s="1"/>
  <c r="AG323" i="3"/>
  <c r="AI323" i="3" s="1"/>
  <c r="AA331" i="3"/>
  <c r="AB331" i="3" s="1"/>
  <c r="AH331" i="3"/>
  <c r="AJ331" i="3" s="1"/>
  <c r="AA335" i="3"/>
  <c r="AB335" i="3" s="1"/>
  <c r="AA329" i="3"/>
  <c r="AB329" i="3" s="1"/>
  <c r="AH335" i="3"/>
  <c r="AJ335" i="3" s="1"/>
  <c r="AG335" i="3"/>
  <c r="AI335" i="3" s="1"/>
  <c r="AG329" i="3"/>
  <c r="AI329" i="3" s="1"/>
  <c r="AG331" i="3"/>
  <c r="AI331" i="3" s="1"/>
  <c r="AA323" i="3"/>
  <c r="AB323" i="3" s="1"/>
  <c r="AH323" i="3"/>
  <c r="AJ323" i="3" s="1"/>
  <c r="AG315" i="3"/>
  <c r="AI315" i="3" s="1"/>
  <c r="AG317" i="3"/>
  <c r="AI317" i="3" s="1"/>
  <c r="AK318" i="3"/>
  <c r="AG319" i="3"/>
  <c r="AI319" i="3" s="1"/>
  <c r="AK320" i="3"/>
  <c r="AL325" i="3"/>
  <c r="AG326" i="3"/>
  <c r="AI326" i="3" s="1"/>
  <c r="AK330" i="3"/>
  <c r="AL333" i="3"/>
  <c r="AL324" i="3"/>
  <c r="AK329" i="3"/>
  <c r="AL332" i="3"/>
  <c r="AA328" i="3"/>
  <c r="AB328" i="3" s="1"/>
  <c r="AA336" i="3"/>
  <c r="AB336" i="3" s="1"/>
  <c r="AA325" i="3"/>
  <c r="AB325" i="3" s="1"/>
  <c r="AA333" i="3"/>
  <c r="AB333" i="3" s="1"/>
  <c r="BT137" i="11"/>
  <c r="BS137" i="11"/>
  <c r="BR137" i="11"/>
  <c r="BM137" i="11"/>
  <c r="BL137" i="11"/>
  <c r="BK137" i="11"/>
  <c r="BT136" i="11"/>
  <c r="BS136" i="11"/>
  <c r="BR136" i="11"/>
  <c r="BM136" i="11"/>
  <c r="BL136" i="11"/>
  <c r="BK136" i="11"/>
  <c r="BT149" i="11"/>
  <c r="BS149" i="11"/>
  <c r="BR149" i="11"/>
  <c r="BM149" i="11"/>
  <c r="BL149" i="11"/>
  <c r="BK149" i="11"/>
  <c r="BT138" i="11"/>
  <c r="BS138" i="11"/>
  <c r="BR138" i="11"/>
  <c r="BM138" i="11"/>
  <c r="BL138" i="11"/>
  <c r="BK138" i="11"/>
  <c r="BT148" i="11"/>
  <c r="BS148" i="11"/>
  <c r="BR148" i="11"/>
  <c r="BM148" i="11"/>
  <c r="BL148" i="11"/>
  <c r="BK148" i="11"/>
  <c r="BT147" i="11"/>
  <c r="BS147" i="11"/>
  <c r="BR147" i="11"/>
  <c r="BM147" i="11"/>
  <c r="BL147" i="11"/>
  <c r="BK147" i="11"/>
  <c r="BT146" i="11"/>
  <c r="BS146" i="11"/>
  <c r="BR146" i="11"/>
  <c r="BM146" i="11"/>
  <c r="BL146" i="11"/>
  <c r="BK146" i="11"/>
  <c r="BT145" i="11"/>
  <c r="BS145" i="11"/>
  <c r="BR145" i="11"/>
  <c r="BM145" i="11"/>
  <c r="BL145" i="11"/>
  <c r="BK145" i="11"/>
  <c r="BT144" i="11"/>
  <c r="BS144" i="11"/>
  <c r="BR144" i="11"/>
  <c r="BM144" i="11"/>
  <c r="BL144" i="11"/>
  <c r="BK144" i="11"/>
  <c r="BT143" i="11"/>
  <c r="BS143" i="11"/>
  <c r="BR143" i="11"/>
  <c r="BM143" i="11"/>
  <c r="BL143" i="11"/>
  <c r="BK143" i="11"/>
  <c r="BT142" i="11"/>
  <c r="BS142" i="11"/>
  <c r="BR142" i="11"/>
  <c r="BM142" i="11"/>
  <c r="BL142" i="11"/>
  <c r="BK142" i="11"/>
  <c r="BT141" i="11"/>
  <c r="BS141" i="11"/>
  <c r="BR141" i="11"/>
  <c r="BM141" i="11"/>
  <c r="BL141" i="11"/>
  <c r="BK141" i="11"/>
  <c r="BT140" i="11"/>
  <c r="BS140" i="11"/>
  <c r="BR140" i="11"/>
  <c r="BM140" i="11"/>
  <c r="BL140" i="11"/>
  <c r="BK140" i="11"/>
  <c r="BT139" i="11"/>
  <c r="BS139" i="11"/>
  <c r="BR139" i="11"/>
  <c r="BM139" i="11"/>
  <c r="BL139" i="11"/>
  <c r="BK139" i="11"/>
  <c r="BC148" i="11"/>
  <c r="BG148" i="11" s="1"/>
  <c r="AX148" i="11"/>
  <c r="BC147" i="11"/>
  <c r="BG147" i="11" s="1"/>
  <c r="AX147" i="11"/>
  <c r="BC146" i="11"/>
  <c r="BG146" i="11" s="1"/>
  <c r="AX146" i="11"/>
  <c r="BC145" i="11"/>
  <c r="BG145" i="11" s="1"/>
  <c r="AX145" i="11"/>
  <c r="BC144" i="11"/>
  <c r="BG144" i="11" s="1"/>
  <c r="AX144" i="11"/>
  <c r="BC143" i="11"/>
  <c r="BG143" i="11" s="1"/>
  <c r="AX143" i="11"/>
  <c r="BC142" i="11"/>
  <c r="BG142" i="11" s="1"/>
  <c r="AX142" i="11"/>
  <c r="BC141" i="11"/>
  <c r="BG141" i="11" s="1"/>
  <c r="AX141" i="11"/>
  <c r="BC140" i="11"/>
  <c r="BG140" i="11" s="1"/>
  <c r="AX140" i="11"/>
  <c r="BC139" i="11"/>
  <c r="BG139" i="11" s="1"/>
  <c r="AX139" i="11"/>
  <c r="BC137" i="11"/>
  <c r="BG137" i="11" s="1"/>
  <c r="AX137" i="11"/>
  <c r="AV137" i="11"/>
  <c r="BC149" i="11"/>
  <c r="BG149" i="11" s="1"/>
  <c r="AX149" i="11"/>
  <c r="AV149" i="11"/>
  <c r="BC138" i="11"/>
  <c r="BG138" i="11" s="1"/>
  <c r="AX138" i="11"/>
  <c r="AV138" i="11"/>
  <c r="BC136" i="11"/>
  <c r="BG136" i="11" s="1"/>
  <c r="AX136" i="11"/>
  <c r="AV136" i="11"/>
  <c r="AP149" i="11"/>
  <c r="AN149" i="11"/>
  <c r="BN149" i="11" s="1"/>
  <c r="AM149" i="11"/>
  <c r="AP148" i="11"/>
  <c r="AN148" i="11"/>
  <c r="BN148" i="11" s="1"/>
  <c r="AM148" i="11"/>
  <c r="AP147" i="11"/>
  <c r="AN147" i="11"/>
  <c r="BN147" i="11" s="1"/>
  <c r="AM147" i="11"/>
  <c r="AP146" i="11"/>
  <c r="AN146" i="11"/>
  <c r="BN146" i="11" s="1"/>
  <c r="AM146" i="11"/>
  <c r="AP145" i="11"/>
  <c r="AN145" i="11"/>
  <c r="BN145" i="11" s="1"/>
  <c r="AM145" i="11"/>
  <c r="AP144" i="11"/>
  <c r="AN144" i="11"/>
  <c r="BN144" i="11" s="1"/>
  <c r="AM144" i="11"/>
  <c r="AP143" i="11"/>
  <c r="AN143" i="11"/>
  <c r="BN143" i="11" s="1"/>
  <c r="AM143" i="11"/>
  <c r="AP142" i="11"/>
  <c r="AN142" i="11"/>
  <c r="BN142" i="11" s="1"/>
  <c r="AM142" i="11"/>
  <c r="AP141" i="11"/>
  <c r="AN141" i="11"/>
  <c r="BN141" i="11" s="1"/>
  <c r="AM141" i="11"/>
  <c r="AP140" i="11"/>
  <c r="AN140" i="11"/>
  <c r="BN140" i="11" s="1"/>
  <c r="AM140" i="11"/>
  <c r="AP139" i="11"/>
  <c r="AN139" i="11"/>
  <c r="BN139" i="11" s="1"/>
  <c r="AM139" i="11"/>
  <c r="AP138" i="11"/>
  <c r="AN138" i="11"/>
  <c r="BN138" i="11" s="1"/>
  <c r="AM138" i="11"/>
  <c r="AP137" i="11"/>
  <c r="AN137" i="11"/>
  <c r="BN137" i="11" s="1"/>
  <c r="AM137" i="11"/>
  <c r="AP136" i="11"/>
  <c r="AN136" i="11"/>
  <c r="BN136" i="11" s="1"/>
  <c r="AM136" i="11"/>
  <c r="AF149" i="11"/>
  <c r="AD149" i="11"/>
  <c r="Z149" i="11"/>
  <c r="R149" i="11"/>
  <c r="AF148" i="11"/>
  <c r="AD148" i="11"/>
  <c r="Z148" i="11"/>
  <c r="R148" i="11"/>
  <c r="AF147" i="11"/>
  <c r="AD147" i="11"/>
  <c r="Z147" i="11"/>
  <c r="R147" i="11"/>
  <c r="AF146" i="11"/>
  <c r="AD146" i="11"/>
  <c r="Z146" i="11"/>
  <c r="R146" i="11"/>
  <c r="AF145" i="11"/>
  <c r="AD145" i="11"/>
  <c r="Z145" i="11"/>
  <c r="R145" i="11"/>
  <c r="AF144" i="11"/>
  <c r="AD144" i="11"/>
  <c r="Z144" i="11"/>
  <c r="R144" i="11"/>
  <c r="AF143" i="11"/>
  <c r="AD143" i="11"/>
  <c r="Z143" i="11"/>
  <c r="R143" i="11"/>
  <c r="AF142" i="11"/>
  <c r="AD142" i="11"/>
  <c r="Z142" i="11"/>
  <c r="R142" i="11"/>
  <c r="AF141" i="11"/>
  <c r="AD141" i="11"/>
  <c r="Z141" i="11"/>
  <c r="R141" i="11"/>
  <c r="AF140" i="11"/>
  <c r="AD140" i="11"/>
  <c r="Z140" i="11"/>
  <c r="R140" i="11"/>
  <c r="AF139" i="11"/>
  <c r="AD139" i="11"/>
  <c r="Z139" i="11"/>
  <c r="R139" i="11"/>
  <c r="AF138" i="11"/>
  <c r="AD138" i="11"/>
  <c r="Z138" i="11"/>
  <c r="R138" i="11"/>
  <c r="AF137" i="11"/>
  <c r="AD137" i="11"/>
  <c r="Z137" i="11"/>
  <c r="R137" i="11"/>
  <c r="AF136" i="11"/>
  <c r="AD136" i="11"/>
  <c r="Z136" i="11"/>
  <c r="R136" i="11"/>
  <c r="AF304" i="3"/>
  <c r="AD304" i="3"/>
  <c r="Z304" i="3"/>
  <c r="Q304" i="3"/>
  <c r="R304" i="3" s="1"/>
  <c r="AF303" i="3"/>
  <c r="AD303" i="3"/>
  <c r="Z303" i="3"/>
  <c r="Q303" i="3"/>
  <c r="R303" i="3" s="1"/>
  <c r="AF302" i="3"/>
  <c r="AD302" i="3"/>
  <c r="Z302" i="3"/>
  <c r="Q302" i="3"/>
  <c r="R302" i="3" s="1"/>
  <c r="AF301" i="3"/>
  <c r="AD301" i="3"/>
  <c r="Z301" i="3"/>
  <c r="Q301" i="3"/>
  <c r="R301" i="3" s="1"/>
  <c r="AF300" i="3"/>
  <c r="AD300" i="3"/>
  <c r="Z300" i="3"/>
  <c r="AL300" i="3" s="1"/>
  <c r="Q300" i="3"/>
  <c r="R300" i="3" s="1"/>
  <c r="AF299" i="3"/>
  <c r="AD299" i="3"/>
  <c r="Z299" i="3"/>
  <c r="Q299" i="3"/>
  <c r="R299" i="3" s="1"/>
  <c r="AF298" i="3"/>
  <c r="AD298" i="3"/>
  <c r="Z298" i="3"/>
  <c r="AL298" i="3" s="1"/>
  <c r="Q298" i="3"/>
  <c r="R298" i="3" s="1"/>
  <c r="AF297" i="3"/>
  <c r="AD297" i="3"/>
  <c r="Z297" i="3"/>
  <c r="Q297" i="3"/>
  <c r="R297" i="3" s="1"/>
  <c r="AF296" i="3"/>
  <c r="AD296" i="3"/>
  <c r="Z296" i="3"/>
  <c r="Q296" i="3"/>
  <c r="R296" i="3" s="1"/>
  <c r="AF295" i="3"/>
  <c r="AD295" i="3"/>
  <c r="Z295" i="3"/>
  <c r="Q295" i="3"/>
  <c r="R295" i="3" s="1"/>
  <c r="AF294" i="3"/>
  <c r="AD294" i="3"/>
  <c r="Z294" i="3"/>
  <c r="Q294" i="3"/>
  <c r="R294" i="3" s="1"/>
  <c r="AF293" i="3"/>
  <c r="AD293" i="3"/>
  <c r="Z293" i="3"/>
  <c r="Q293" i="3"/>
  <c r="R293" i="3" s="1"/>
  <c r="AF292" i="3"/>
  <c r="AD292" i="3"/>
  <c r="Z292" i="3"/>
  <c r="Q292" i="3"/>
  <c r="R292" i="3" s="1"/>
  <c r="AF291" i="3"/>
  <c r="AD291" i="3"/>
  <c r="Z291" i="3"/>
  <c r="Q291" i="3"/>
  <c r="R291" i="3" s="1"/>
  <c r="AF288" i="3"/>
  <c r="AD288" i="3"/>
  <c r="Z288" i="3"/>
  <c r="AL288" i="3" s="1"/>
  <c r="R288" i="3"/>
  <c r="AF287" i="3"/>
  <c r="AD287" i="3"/>
  <c r="Z287" i="3"/>
  <c r="R287" i="3"/>
  <c r="AF286" i="3"/>
  <c r="AD286" i="3"/>
  <c r="Z286" i="3"/>
  <c r="AL286" i="3" s="1"/>
  <c r="R286" i="3"/>
  <c r="AH286" i="3" s="1"/>
  <c r="AJ286" i="3" s="1"/>
  <c r="AF285" i="3"/>
  <c r="AD285" i="3"/>
  <c r="Z285" i="3"/>
  <c r="R285" i="3"/>
  <c r="AF284" i="3"/>
  <c r="AD284" i="3"/>
  <c r="Z284" i="3"/>
  <c r="AL284" i="3" s="1"/>
  <c r="R284" i="3"/>
  <c r="AH284" i="3" s="1"/>
  <c r="AJ284" i="3" s="1"/>
  <c r="AF283" i="3"/>
  <c r="AD283" i="3"/>
  <c r="Z283" i="3"/>
  <c r="R283" i="3"/>
  <c r="AF282" i="3"/>
  <c r="AD282" i="3"/>
  <c r="Z282" i="3"/>
  <c r="AL282" i="3" s="1"/>
  <c r="R282" i="3"/>
  <c r="AH282" i="3" s="1"/>
  <c r="AJ282" i="3" s="1"/>
  <c r="AF281" i="3"/>
  <c r="AD281" i="3"/>
  <c r="Z281" i="3"/>
  <c r="R281" i="3"/>
  <c r="AF280" i="3"/>
  <c r="AD280" i="3"/>
  <c r="Z280" i="3"/>
  <c r="AL280" i="3" s="1"/>
  <c r="R280" i="3"/>
  <c r="AF279" i="3"/>
  <c r="AD279" i="3"/>
  <c r="Z279" i="3"/>
  <c r="R279" i="3"/>
  <c r="AF278" i="3"/>
  <c r="AD278" i="3"/>
  <c r="Z278" i="3"/>
  <c r="R278" i="3"/>
  <c r="AF277" i="3"/>
  <c r="AD277" i="3"/>
  <c r="Z277" i="3"/>
  <c r="R277" i="3"/>
  <c r="AF276" i="3"/>
  <c r="AD276" i="3"/>
  <c r="Z276" i="3"/>
  <c r="R276" i="3"/>
  <c r="AF275" i="3"/>
  <c r="AD275" i="3"/>
  <c r="Z275" i="3"/>
  <c r="R275" i="3"/>
  <c r="AH291" i="3" l="1"/>
  <c r="AJ291" i="3" s="1"/>
  <c r="AH295" i="3"/>
  <c r="AJ295" i="3" s="1"/>
  <c r="AG297" i="3"/>
  <c r="AI297" i="3" s="1"/>
  <c r="AH303" i="3"/>
  <c r="AJ303" i="3" s="1"/>
  <c r="AH299" i="3"/>
  <c r="AJ299" i="3" s="1"/>
  <c r="AK293" i="3"/>
  <c r="AK295" i="3"/>
  <c r="AK297" i="3"/>
  <c r="AK301" i="3"/>
  <c r="AK303" i="3"/>
  <c r="AA275" i="3"/>
  <c r="AB275" i="3" s="1"/>
  <c r="AK275" i="3"/>
  <c r="AL275" i="3"/>
  <c r="AA276" i="3"/>
  <c r="AB276" i="3" s="1"/>
  <c r="AG276" i="3"/>
  <c r="AI276" i="3" s="1"/>
  <c r="AH276" i="3"/>
  <c r="AJ276" i="3" s="1"/>
  <c r="AA277" i="3"/>
  <c r="AB277" i="3" s="1"/>
  <c r="AK277" i="3"/>
  <c r="AL277" i="3"/>
  <c r="AA278" i="3"/>
  <c r="AB278" i="3" s="1"/>
  <c r="AG278" i="3"/>
  <c r="AI278" i="3" s="1"/>
  <c r="AH278" i="3"/>
  <c r="AJ278" i="3" s="1"/>
  <c r="AA279" i="3"/>
  <c r="AB279" i="3" s="1"/>
  <c r="AK279" i="3"/>
  <c r="AL279" i="3"/>
  <c r="AG280" i="3"/>
  <c r="AI280" i="3" s="1"/>
  <c r="AH280" i="3"/>
  <c r="AJ280" i="3" s="1"/>
  <c r="AA281" i="3"/>
  <c r="AB281" i="3" s="1"/>
  <c r="AK281" i="3"/>
  <c r="AL281" i="3"/>
  <c r="AG282" i="3"/>
  <c r="AI282" i="3" s="1"/>
  <c r="AA283" i="3"/>
  <c r="AB283" i="3" s="1"/>
  <c r="AK283" i="3"/>
  <c r="AL283" i="3"/>
  <c r="AG284" i="3"/>
  <c r="AI284" i="3" s="1"/>
  <c r="AA285" i="3"/>
  <c r="AB285" i="3" s="1"/>
  <c r="AK285" i="3"/>
  <c r="AL285" i="3"/>
  <c r="AG286" i="3"/>
  <c r="AI286" i="3" s="1"/>
  <c r="AA287" i="3"/>
  <c r="AB287" i="3" s="1"/>
  <c r="AK287" i="3"/>
  <c r="AL287" i="3"/>
  <c r="AG288" i="3"/>
  <c r="AI288" i="3" s="1"/>
  <c r="AH288" i="3"/>
  <c r="AJ288" i="3" s="1"/>
  <c r="AK291" i="3"/>
  <c r="AL291" i="3"/>
  <c r="AK292" i="3"/>
  <c r="AL292" i="3"/>
  <c r="AA294" i="3"/>
  <c r="AB294" i="3" s="1"/>
  <c r="AK294" i="3"/>
  <c r="AL294" i="3"/>
  <c r="AG295" i="3"/>
  <c r="AI295" i="3" s="1"/>
  <c r="AL295" i="3"/>
  <c r="AK296" i="3"/>
  <c r="AL296" i="3"/>
  <c r="AL297" i="3"/>
  <c r="AG298" i="3"/>
  <c r="AI298" i="3" s="1"/>
  <c r="AH298" i="3"/>
  <c r="AJ298" i="3" s="1"/>
  <c r="AK299" i="3"/>
  <c r="AL299" i="3"/>
  <c r="AK300" i="3"/>
  <c r="AA302" i="3"/>
  <c r="AB302" i="3" s="1"/>
  <c r="AK302" i="3"/>
  <c r="AL302" i="3"/>
  <c r="AL303" i="3"/>
  <c r="AK304" i="3"/>
  <c r="AL304" i="3"/>
  <c r="AA136" i="11"/>
  <c r="AB136" i="11" s="1"/>
  <c r="AG136" i="11"/>
  <c r="AL136" i="11"/>
  <c r="AH136" i="11"/>
  <c r="AA137" i="11"/>
  <c r="AB137" i="11" s="1"/>
  <c r="AK137" i="11"/>
  <c r="AH137" i="11"/>
  <c r="AL137" i="11"/>
  <c r="AA138" i="11"/>
  <c r="AB138" i="11" s="1"/>
  <c r="AG138" i="11"/>
  <c r="AL138" i="11"/>
  <c r="AH138" i="11"/>
  <c r="AA139" i="11"/>
  <c r="AB139" i="11" s="1"/>
  <c r="AK139" i="11"/>
  <c r="AH139" i="11"/>
  <c r="AL139" i="11"/>
  <c r="AA140" i="11"/>
  <c r="AB140" i="11" s="1"/>
  <c r="AG140" i="11"/>
  <c r="AL140" i="11"/>
  <c r="AH140" i="11"/>
  <c r="AA141" i="11"/>
  <c r="AB141" i="11" s="1"/>
  <c r="AK141" i="11"/>
  <c r="AH141" i="11"/>
  <c r="AL141" i="11"/>
  <c r="AA142" i="11"/>
  <c r="AB142" i="11" s="1"/>
  <c r="AG142" i="11"/>
  <c r="AL142" i="11"/>
  <c r="AH142" i="11"/>
  <c r="AA143" i="11"/>
  <c r="AB143" i="11" s="1"/>
  <c r="AK143" i="11"/>
  <c r="AH143" i="11"/>
  <c r="AL143" i="11"/>
  <c r="AA144" i="11"/>
  <c r="AB144" i="11" s="1"/>
  <c r="AG144" i="11"/>
  <c r="AL144" i="11"/>
  <c r="AH144" i="11"/>
  <c r="AA145" i="11"/>
  <c r="AB145" i="11" s="1"/>
  <c r="AK145" i="11"/>
  <c r="AH145" i="11"/>
  <c r="AL145" i="11"/>
  <c r="AA146" i="11"/>
  <c r="AB146" i="11" s="1"/>
  <c r="AG146" i="11"/>
  <c r="AL146" i="11"/>
  <c r="AH146" i="11"/>
  <c r="AA147" i="11"/>
  <c r="AB147" i="11" s="1"/>
  <c r="AK147" i="11"/>
  <c r="AH147" i="11"/>
  <c r="AL147" i="11"/>
  <c r="AA148" i="11"/>
  <c r="AB148" i="11" s="1"/>
  <c r="AG148" i="11"/>
  <c r="AL148" i="11"/>
  <c r="AH148" i="11"/>
  <c r="AA149" i="11"/>
  <c r="AB149" i="11" s="1"/>
  <c r="AK149" i="11"/>
  <c r="AH149" i="11"/>
  <c r="AL149" i="11"/>
  <c r="AI161" i="11"/>
  <c r="AO161" i="11"/>
  <c r="AI159" i="11"/>
  <c r="AO159" i="11"/>
  <c r="AI157" i="11"/>
  <c r="AO157" i="11"/>
  <c r="AI155" i="11"/>
  <c r="AO155" i="11"/>
  <c r="AI153" i="11"/>
  <c r="AO153" i="11"/>
  <c r="AJ163" i="11"/>
  <c r="AQ163" i="11"/>
  <c r="AI163" i="11"/>
  <c r="AO163" i="11"/>
  <c r="AJ162" i="11"/>
  <c r="AQ162" i="11"/>
  <c r="AI162" i="11"/>
  <c r="AO162" i="11"/>
  <c r="AJ161" i="11"/>
  <c r="AQ161" i="11"/>
  <c r="AJ160" i="11"/>
  <c r="AQ160" i="11"/>
  <c r="AI160" i="11"/>
  <c r="AO160" i="11"/>
  <c r="AJ159" i="11"/>
  <c r="AQ159" i="11"/>
  <c r="AJ158" i="11"/>
  <c r="AQ158" i="11"/>
  <c r="AI158" i="11"/>
  <c r="AO158" i="11"/>
  <c r="AJ157" i="11"/>
  <c r="AQ157" i="11"/>
  <c r="AJ156" i="11"/>
  <c r="AQ156" i="11"/>
  <c r="AI156" i="11"/>
  <c r="AO156" i="11"/>
  <c r="AJ155" i="11"/>
  <c r="AQ155" i="11"/>
  <c r="AJ154" i="11"/>
  <c r="AQ154" i="11"/>
  <c r="AI154" i="11"/>
  <c r="AO154" i="11"/>
  <c r="AJ153" i="11"/>
  <c r="AQ153" i="11"/>
  <c r="AJ152" i="11"/>
  <c r="AQ152" i="11"/>
  <c r="AI152" i="11"/>
  <c r="AO152" i="11"/>
  <c r="AJ151" i="11"/>
  <c r="AQ151" i="11"/>
  <c r="AI151" i="11"/>
  <c r="AO151" i="11"/>
  <c r="AJ150" i="11"/>
  <c r="AQ150" i="11"/>
  <c r="AI150" i="11"/>
  <c r="AO150" i="11"/>
  <c r="AK136" i="11"/>
  <c r="AG137" i="11"/>
  <c r="AK138" i="11"/>
  <c r="AG139" i="11"/>
  <c r="AK140" i="11"/>
  <c r="AG141" i="11"/>
  <c r="AK142" i="11"/>
  <c r="AG143" i="11"/>
  <c r="AK144" i="11"/>
  <c r="AG145" i="11"/>
  <c r="AK146" i="11"/>
  <c r="AG147" i="11"/>
  <c r="AK148" i="11"/>
  <c r="AG149" i="11"/>
  <c r="AA304" i="3"/>
  <c r="AB304" i="3" s="1"/>
  <c r="AG304" i="3"/>
  <c r="AI304" i="3" s="1"/>
  <c r="AA291" i="3"/>
  <c r="AB291" i="3" s="1"/>
  <c r="AA296" i="3"/>
  <c r="AB296" i="3" s="1"/>
  <c r="AG296" i="3"/>
  <c r="AI296" i="3" s="1"/>
  <c r="AA299" i="3"/>
  <c r="AB299" i="3" s="1"/>
  <c r="AH304" i="3"/>
  <c r="AJ304" i="3" s="1"/>
  <c r="AG293" i="3"/>
  <c r="AI293" i="3" s="1"/>
  <c r="AH296" i="3"/>
  <c r="AJ296" i="3" s="1"/>
  <c r="AG301" i="3"/>
  <c r="AI301" i="3" s="1"/>
  <c r="AH292" i="3"/>
  <c r="AJ292" i="3" s="1"/>
  <c r="AG292" i="3"/>
  <c r="AI292" i="3" s="1"/>
  <c r="AA292" i="3"/>
  <c r="AB292" i="3" s="1"/>
  <c r="AH293" i="3"/>
  <c r="AJ293" i="3" s="1"/>
  <c r="AH300" i="3"/>
  <c r="AJ300" i="3" s="1"/>
  <c r="AG300" i="3"/>
  <c r="AI300" i="3" s="1"/>
  <c r="AA300" i="3"/>
  <c r="AB300" i="3" s="1"/>
  <c r="AH301" i="3"/>
  <c r="AJ301" i="3" s="1"/>
  <c r="AG303" i="3"/>
  <c r="AI303" i="3" s="1"/>
  <c r="AG275" i="3"/>
  <c r="AI275" i="3" s="1"/>
  <c r="AK276" i="3"/>
  <c r="AG277" i="3"/>
  <c r="AI277" i="3" s="1"/>
  <c r="AK278" i="3"/>
  <c r="AG279" i="3"/>
  <c r="AI279" i="3" s="1"/>
  <c r="AA280" i="3"/>
  <c r="AB280" i="3" s="1"/>
  <c r="AK280" i="3"/>
  <c r="AG281" i="3"/>
  <c r="AI281" i="3" s="1"/>
  <c r="AA282" i="3"/>
  <c r="AB282" i="3" s="1"/>
  <c r="AK282" i="3"/>
  <c r="AG283" i="3"/>
  <c r="AI283" i="3" s="1"/>
  <c r="AA284" i="3"/>
  <c r="AB284" i="3" s="1"/>
  <c r="AK284" i="3"/>
  <c r="AG285" i="3"/>
  <c r="AI285" i="3" s="1"/>
  <c r="AA286" i="3"/>
  <c r="AB286" i="3" s="1"/>
  <c r="AK286" i="3"/>
  <c r="AG287" i="3"/>
  <c r="AI287" i="3" s="1"/>
  <c r="AA288" i="3"/>
  <c r="AB288" i="3" s="1"/>
  <c r="AK288" i="3"/>
  <c r="AL293" i="3"/>
  <c r="AG294" i="3"/>
  <c r="AI294" i="3" s="1"/>
  <c r="AH297" i="3"/>
  <c r="AJ297" i="3" s="1"/>
  <c r="AA298" i="3"/>
  <c r="AB298" i="3" s="1"/>
  <c r="AK298" i="3"/>
  <c r="AL301" i="3"/>
  <c r="AG302" i="3"/>
  <c r="AI302" i="3" s="1"/>
  <c r="AH275" i="3"/>
  <c r="AJ275" i="3" s="1"/>
  <c r="AL276" i="3"/>
  <c r="AH277" i="3"/>
  <c r="AJ277" i="3" s="1"/>
  <c r="AL278" i="3"/>
  <c r="AH279" i="3"/>
  <c r="AJ279" i="3" s="1"/>
  <c r="AH281" i="3"/>
  <c r="AJ281" i="3" s="1"/>
  <c r="AH283" i="3"/>
  <c r="AJ283" i="3" s="1"/>
  <c r="AH285" i="3"/>
  <c r="AJ285" i="3" s="1"/>
  <c r="AH287" i="3"/>
  <c r="AJ287" i="3" s="1"/>
  <c r="AG291" i="3"/>
  <c r="AI291" i="3" s="1"/>
  <c r="AH294" i="3"/>
  <c r="AJ294" i="3" s="1"/>
  <c r="AA295" i="3"/>
  <c r="AB295" i="3" s="1"/>
  <c r="AG299" i="3"/>
  <c r="AI299" i="3" s="1"/>
  <c r="AH302" i="3"/>
  <c r="AJ302" i="3" s="1"/>
  <c r="AA303" i="3"/>
  <c r="AB303" i="3" s="1"/>
  <c r="AA297" i="3"/>
  <c r="AB297" i="3" s="1"/>
  <c r="AA293" i="3"/>
  <c r="AB293" i="3" s="1"/>
  <c r="AA301" i="3"/>
  <c r="AB301" i="3" s="1"/>
  <c r="BT134" i="11"/>
  <c r="BS134" i="11"/>
  <c r="BR134" i="11"/>
  <c r="BM134" i="11"/>
  <c r="BL134" i="11"/>
  <c r="BK134" i="11"/>
  <c r="BT135" i="11"/>
  <c r="BS135" i="11"/>
  <c r="BR135" i="11"/>
  <c r="BM135" i="11"/>
  <c r="BL135" i="11"/>
  <c r="BK135" i="11"/>
  <c r="BT133" i="11"/>
  <c r="BS133" i="11"/>
  <c r="BR133" i="11"/>
  <c r="BM133" i="11"/>
  <c r="BL133" i="11"/>
  <c r="BK133" i="11"/>
  <c r="BT132" i="11"/>
  <c r="BS132" i="11"/>
  <c r="BR132" i="11"/>
  <c r="BM132" i="11"/>
  <c r="BL132" i="11"/>
  <c r="BK132" i="11"/>
  <c r="BT131" i="11"/>
  <c r="BS131" i="11"/>
  <c r="BR131" i="11"/>
  <c r="BM131" i="11"/>
  <c r="BL131" i="11"/>
  <c r="BK131" i="11"/>
  <c r="BT130" i="11"/>
  <c r="BS130" i="11"/>
  <c r="BR130" i="11"/>
  <c r="BM130" i="11"/>
  <c r="BL130" i="11"/>
  <c r="BK130" i="11"/>
  <c r="BT129" i="11"/>
  <c r="BS129" i="11"/>
  <c r="BR129" i="11"/>
  <c r="BM129" i="11"/>
  <c r="BL129" i="11"/>
  <c r="BK129" i="11"/>
  <c r="BT128" i="11"/>
  <c r="BS128" i="11"/>
  <c r="BR128" i="11"/>
  <c r="BM128" i="11"/>
  <c r="BL128" i="11"/>
  <c r="BK128" i="11"/>
  <c r="BT127" i="11"/>
  <c r="BS127" i="11"/>
  <c r="BR127" i="11"/>
  <c r="BM127" i="11"/>
  <c r="BL127" i="11"/>
  <c r="BK127" i="11"/>
  <c r="BT126" i="11"/>
  <c r="BS126" i="11"/>
  <c r="BR126" i="11"/>
  <c r="BM126" i="11"/>
  <c r="BL126" i="11"/>
  <c r="BK126" i="11"/>
  <c r="BT125" i="11"/>
  <c r="BS125" i="11"/>
  <c r="BR125" i="11"/>
  <c r="BM125" i="11"/>
  <c r="BL125" i="11"/>
  <c r="BK125" i="11"/>
  <c r="BT124" i="11"/>
  <c r="BS124" i="11"/>
  <c r="BR124" i="11"/>
  <c r="BM124" i="11"/>
  <c r="BL124" i="11"/>
  <c r="BK124" i="11"/>
  <c r="BC135" i="11"/>
  <c r="BG135" i="11" s="1"/>
  <c r="BC134" i="11"/>
  <c r="BG134" i="11" s="1"/>
  <c r="BC133" i="11"/>
  <c r="BG133" i="11" s="1"/>
  <c r="BC132" i="11"/>
  <c r="BG132" i="11" s="1"/>
  <c r="BC131" i="11"/>
  <c r="BG131" i="11" s="1"/>
  <c r="BC130" i="11"/>
  <c r="BG130" i="11" s="1"/>
  <c r="BC129" i="11"/>
  <c r="BG129" i="11" s="1"/>
  <c r="BC128" i="11"/>
  <c r="BG128" i="11" s="1"/>
  <c r="BC127" i="11"/>
  <c r="BG127" i="11" s="1"/>
  <c r="BC126" i="11"/>
  <c r="BG126" i="11" s="1"/>
  <c r="BC125" i="11"/>
  <c r="BG125" i="11" s="1"/>
  <c r="BC124" i="11"/>
  <c r="BG124" i="11" s="1"/>
  <c r="AX135" i="11"/>
  <c r="AV135" i="11"/>
  <c r="AX134" i="11"/>
  <c r="AV134" i="11"/>
  <c r="AX133" i="11"/>
  <c r="AV133" i="11"/>
  <c r="AX132" i="11"/>
  <c r="AV132" i="11"/>
  <c r="AX131" i="11"/>
  <c r="AV131" i="11"/>
  <c r="AX130" i="11"/>
  <c r="AV130" i="11"/>
  <c r="AX129" i="11"/>
  <c r="AV129" i="11"/>
  <c r="AX128" i="11"/>
  <c r="AV128" i="11"/>
  <c r="AX127" i="11"/>
  <c r="AV127" i="11"/>
  <c r="AX126" i="11"/>
  <c r="AV126" i="11"/>
  <c r="AX125" i="11"/>
  <c r="AV125" i="11"/>
  <c r="AX124" i="11"/>
  <c r="AV124" i="11"/>
  <c r="AP135" i="11"/>
  <c r="AN135" i="11"/>
  <c r="BN135" i="11" s="1"/>
  <c r="AM135" i="11"/>
  <c r="AP134" i="11"/>
  <c r="AN134" i="11"/>
  <c r="BN134" i="11" s="1"/>
  <c r="AM134" i="11"/>
  <c r="AP133" i="11"/>
  <c r="AN133" i="11"/>
  <c r="BN133" i="11" s="1"/>
  <c r="AM133" i="11"/>
  <c r="AP132" i="11"/>
  <c r="AN132" i="11"/>
  <c r="BN132" i="11" s="1"/>
  <c r="AM132" i="11"/>
  <c r="AP131" i="11"/>
  <c r="AN131" i="11"/>
  <c r="BN131" i="11" s="1"/>
  <c r="AM131" i="11"/>
  <c r="AP130" i="11"/>
  <c r="AN130" i="11"/>
  <c r="BN130" i="11" s="1"/>
  <c r="AM130" i="11"/>
  <c r="AP129" i="11"/>
  <c r="AN129" i="11"/>
  <c r="BN129" i="11" s="1"/>
  <c r="AM129" i="11"/>
  <c r="AP128" i="11"/>
  <c r="AN128" i="11"/>
  <c r="BN128" i="11" s="1"/>
  <c r="AM128" i="11"/>
  <c r="AP127" i="11"/>
  <c r="AN127" i="11"/>
  <c r="BN127" i="11" s="1"/>
  <c r="AM127" i="11"/>
  <c r="AP126" i="11"/>
  <c r="AN126" i="11"/>
  <c r="BN126" i="11" s="1"/>
  <c r="AM126" i="11"/>
  <c r="AP125" i="11"/>
  <c r="AN125" i="11"/>
  <c r="BN125" i="11" s="1"/>
  <c r="AM125" i="11"/>
  <c r="AP124" i="11"/>
  <c r="AN124" i="11"/>
  <c r="BN124" i="11" s="1"/>
  <c r="AM124" i="11"/>
  <c r="AF135" i="11"/>
  <c r="AD135" i="11"/>
  <c r="Z135" i="11"/>
  <c r="AK135" i="11" s="1"/>
  <c r="R135" i="11"/>
  <c r="AF134" i="11"/>
  <c r="AD134" i="11"/>
  <c r="Z134" i="11"/>
  <c r="R134" i="11"/>
  <c r="AF133" i="11"/>
  <c r="AD133" i="11"/>
  <c r="Z133" i="11"/>
  <c r="R133" i="11"/>
  <c r="AF132" i="11"/>
  <c r="AD132" i="11"/>
  <c r="Z132" i="11"/>
  <c r="R132" i="11"/>
  <c r="AF131" i="11"/>
  <c r="AD131" i="11"/>
  <c r="Z131" i="11"/>
  <c r="R131" i="11"/>
  <c r="AF130" i="11"/>
  <c r="AD130" i="11"/>
  <c r="Z130" i="11"/>
  <c r="R130" i="11"/>
  <c r="AF129" i="11"/>
  <c r="AD129" i="11"/>
  <c r="Z129" i="11"/>
  <c r="R129" i="11"/>
  <c r="AF128" i="11"/>
  <c r="AD128" i="11"/>
  <c r="Z128" i="11"/>
  <c r="R128" i="11"/>
  <c r="AF127" i="11"/>
  <c r="AD127" i="11"/>
  <c r="Z127" i="11"/>
  <c r="R127" i="11"/>
  <c r="AF126" i="11"/>
  <c r="AD126" i="11"/>
  <c r="Z126" i="11"/>
  <c r="R126" i="11"/>
  <c r="AF125" i="11"/>
  <c r="AD125" i="11"/>
  <c r="Z125" i="11"/>
  <c r="R125" i="11"/>
  <c r="AF124" i="11"/>
  <c r="AD124" i="11"/>
  <c r="Z124" i="11"/>
  <c r="R124" i="11"/>
  <c r="AF272" i="3"/>
  <c r="AD272" i="3"/>
  <c r="Z272" i="3"/>
  <c r="R272" i="3"/>
  <c r="AF271" i="3"/>
  <c r="AD271" i="3"/>
  <c r="Z271" i="3"/>
  <c r="R271" i="3"/>
  <c r="AG271" i="3" s="1"/>
  <c r="AI271" i="3" s="1"/>
  <c r="AF270" i="3"/>
  <c r="AD270" i="3"/>
  <c r="Z270" i="3"/>
  <c r="R270" i="3"/>
  <c r="AF269" i="3"/>
  <c r="AD269" i="3"/>
  <c r="Z269" i="3"/>
  <c r="R269" i="3"/>
  <c r="AG269" i="3" s="1"/>
  <c r="AI269" i="3" s="1"/>
  <c r="AF268" i="3"/>
  <c r="AD268" i="3"/>
  <c r="Z268" i="3"/>
  <c r="R268" i="3"/>
  <c r="AF267" i="3"/>
  <c r="AD267" i="3"/>
  <c r="Z267" i="3"/>
  <c r="R267" i="3"/>
  <c r="AF266" i="3"/>
  <c r="AD266" i="3"/>
  <c r="Z266" i="3"/>
  <c r="R266" i="3"/>
  <c r="AF265" i="3"/>
  <c r="AD265" i="3"/>
  <c r="Z265" i="3"/>
  <c r="R265" i="3"/>
  <c r="AF264" i="3"/>
  <c r="AD264" i="3"/>
  <c r="Z264" i="3"/>
  <c r="R264" i="3"/>
  <c r="AF263" i="3"/>
  <c r="AD263" i="3"/>
  <c r="Z263" i="3"/>
  <c r="R263" i="3"/>
  <c r="AF262" i="3"/>
  <c r="AD262" i="3"/>
  <c r="Z262" i="3"/>
  <c r="R262" i="3"/>
  <c r="AF261" i="3"/>
  <c r="AD261" i="3"/>
  <c r="Z261" i="3"/>
  <c r="R261" i="3"/>
  <c r="AF260" i="3"/>
  <c r="AD260" i="3"/>
  <c r="Z260" i="3"/>
  <c r="R260" i="3"/>
  <c r="AF259" i="3"/>
  <c r="AD259" i="3"/>
  <c r="Z259" i="3"/>
  <c r="R259" i="3"/>
  <c r="AA259" i="3" l="1"/>
  <c r="AB259" i="3" s="1"/>
  <c r="AG259" i="3"/>
  <c r="AI259" i="3" s="1"/>
  <c r="AH259" i="3"/>
  <c r="AJ259" i="3" s="1"/>
  <c r="AA260" i="3"/>
  <c r="AB260" i="3" s="1"/>
  <c r="AK260" i="3"/>
  <c r="AL260" i="3"/>
  <c r="AA261" i="3"/>
  <c r="AB261" i="3" s="1"/>
  <c r="AG261" i="3"/>
  <c r="AI261" i="3" s="1"/>
  <c r="AH261" i="3"/>
  <c r="AJ261" i="3" s="1"/>
  <c r="AA262" i="3"/>
  <c r="AB262" i="3" s="1"/>
  <c r="AK262" i="3"/>
  <c r="AL262" i="3"/>
  <c r="AA263" i="3"/>
  <c r="AB263" i="3" s="1"/>
  <c r="AG263" i="3"/>
  <c r="AI263" i="3" s="1"/>
  <c r="AH263" i="3"/>
  <c r="AJ263" i="3" s="1"/>
  <c r="AA264" i="3"/>
  <c r="AB264" i="3" s="1"/>
  <c r="AK264" i="3"/>
  <c r="AL264" i="3"/>
  <c r="AA265" i="3"/>
  <c r="AB265" i="3" s="1"/>
  <c r="AG265" i="3"/>
  <c r="AI265" i="3" s="1"/>
  <c r="AH265" i="3"/>
  <c r="AJ265" i="3" s="1"/>
  <c r="AA266" i="3"/>
  <c r="AB266" i="3" s="1"/>
  <c r="AK266" i="3"/>
  <c r="AL266" i="3"/>
  <c r="AA267" i="3"/>
  <c r="AB267" i="3" s="1"/>
  <c r="AG267" i="3"/>
  <c r="AI267" i="3" s="1"/>
  <c r="AH267" i="3"/>
  <c r="AJ267" i="3" s="1"/>
  <c r="AA268" i="3"/>
  <c r="AB268" i="3" s="1"/>
  <c r="AK268" i="3"/>
  <c r="AL268" i="3"/>
  <c r="AA269" i="3"/>
  <c r="AB269" i="3" s="1"/>
  <c r="AK269" i="3"/>
  <c r="AH269" i="3"/>
  <c r="AJ269" i="3" s="1"/>
  <c r="AA270" i="3"/>
  <c r="AB270" i="3" s="1"/>
  <c r="AK270" i="3"/>
  <c r="AL270" i="3"/>
  <c r="AA271" i="3"/>
  <c r="AB271" i="3" s="1"/>
  <c r="AK271" i="3"/>
  <c r="AH271" i="3"/>
  <c r="AJ271" i="3" s="1"/>
  <c r="AA272" i="3"/>
  <c r="AB272" i="3" s="1"/>
  <c r="AK272" i="3"/>
  <c r="AL272" i="3"/>
  <c r="AA124" i="11"/>
  <c r="AB124" i="11" s="1"/>
  <c r="AK124" i="11"/>
  <c r="AG124" i="11"/>
  <c r="AL124" i="11"/>
  <c r="AA125" i="11"/>
  <c r="AB125" i="11" s="1"/>
  <c r="AG125" i="11"/>
  <c r="AH125" i="11"/>
  <c r="AA126" i="11"/>
  <c r="AB126" i="11" s="1"/>
  <c r="AK126" i="11"/>
  <c r="AG126" i="11"/>
  <c r="AL126" i="11"/>
  <c r="AA127" i="11"/>
  <c r="AB127" i="11" s="1"/>
  <c r="AG127" i="11"/>
  <c r="AH127" i="11"/>
  <c r="AA128" i="11"/>
  <c r="AB128" i="11" s="1"/>
  <c r="AK128" i="11"/>
  <c r="AG128" i="11"/>
  <c r="AL128" i="11"/>
  <c r="AA129" i="11"/>
  <c r="AB129" i="11" s="1"/>
  <c r="AG129" i="11"/>
  <c r="AH129" i="11"/>
  <c r="AA130" i="11"/>
  <c r="AB130" i="11" s="1"/>
  <c r="AK130" i="11"/>
  <c r="AG130" i="11"/>
  <c r="AL130" i="11"/>
  <c r="AA131" i="11"/>
  <c r="AB131" i="11" s="1"/>
  <c r="AG131" i="11"/>
  <c r="AH131" i="11"/>
  <c r="AA132" i="11"/>
  <c r="AB132" i="11" s="1"/>
  <c r="AK132" i="11"/>
  <c r="AG132" i="11"/>
  <c r="AL132" i="11"/>
  <c r="AA133" i="11"/>
  <c r="AB133" i="11" s="1"/>
  <c r="AG133" i="11"/>
  <c r="AH133" i="11"/>
  <c r="AA134" i="11"/>
  <c r="AB134" i="11" s="1"/>
  <c r="AK134" i="11"/>
  <c r="AG134" i="11"/>
  <c r="AL134" i="11"/>
  <c r="AG135" i="11"/>
  <c r="AH135" i="11"/>
  <c r="AI149" i="11"/>
  <c r="AO149" i="11"/>
  <c r="AI147" i="11"/>
  <c r="AO147" i="11"/>
  <c r="AI145" i="11"/>
  <c r="AO145" i="11"/>
  <c r="AI143" i="11"/>
  <c r="AO143" i="11"/>
  <c r="AI141" i="11"/>
  <c r="AO141" i="11"/>
  <c r="AI139" i="11"/>
  <c r="AO139" i="11"/>
  <c r="AI137" i="11"/>
  <c r="AO137" i="11"/>
  <c r="BO150" i="11"/>
  <c r="AZ150" i="11"/>
  <c r="AW150" i="11"/>
  <c r="BP150" i="11"/>
  <c r="BQ150" i="11" s="1"/>
  <c r="BV150" i="11" s="1"/>
  <c r="BD150" i="11"/>
  <c r="AY150" i="11"/>
  <c r="BO151" i="11"/>
  <c r="BA151" i="11"/>
  <c r="AZ151" i="11"/>
  <c r="AW151" i="11"/>
  <c r="BP151" i="11"/>
  <c r="BE151" i="11"/>
  <c r="BD151" i="11"/>
  <c r="AY151" i="11"/>
  <c r="BO152" i="11"/>
  <c r="AW152" i="11"/>
  <c r="BP152" i="11"/>
  <c r="AY152" i="11"/>
  <c r="BP153" i="11"/>
  <c r="BE153" i="11"/>
  <c r="BD153" i="11"/>
  <c r="AY153" i="11"/>
  <c r="BO154" i="11"/>
  <c r="AW154" i="11"/>
  <c r="BP154" i="11"/>
  <c r="AY154" i="11"/>
  <c r="BP155" i="11"/>
  <c r="BE155" i="11"/>
  <c r="BD155" i="11"/>
  <c r="AY155" i="11"/>
  <c r="BO156" i="11"/>
  <c r="AW156" i="11"/>
  <c r="BP156" i="11"/>
  <c r="AY156" i="11"/>
  <c r="BP157" i="11"/>
  <c r="BE157" i="11"/>
  <c r="BD157" i="11"/>
  <c r="AY157" i="11"/>
  <c r="BO158" i="11"/>
  <c r="AW158" i="11"/>
  <c r="BP158" i="11"/>
  <c r="AY158" i="11"/>
  <c r="BP159" i="11"/>
  <c r="BD159" i="11"/>
  <c r="AY159" i="11"/>
  <c r="BO160" i="11"/>
  <c r="AZ160" i="11"/>
  <c r="AW160" i="11"/>
  <c r="BP160" i="11"/>
  <c r="BD160" i="11"/>
  <c r="AY160" i="11"/>
  <c r="BP161" i="11"/>
  <c r="BE161" i="11"/>
  <c r="BD161" i="11"/>
  <c r="AY161" i="11"/>
  <c r="BO162" i="11"/>
  <c r="AW162" i="11"/>
  <c r="BP162" i="11"/>
  <c r="AY162" i="11"/>
  <c r="BO163" i="11"/>
  <c r="AZ163" i="11"/>
  <c r="AW163" i="11"/>
  <c r="BP163" i="11"/>
  <c r="BD163" i="11"/>
  <c r="AY163" i="11"/>
  <c r="BO153" i="11"/>
  <c r="BA153" i="11"/>
  <c r="AZ153" i="11"/>
  <c r="BH153" i="11" s="1"/>
  <c r="BI153" i="11" s="1"/>
  <c r="AW153" i="11"/>
  <c r="BO155" i="11"/>
  <c r="BA155" i="11"/>
  <c r="AZ155" i="11"/>
  <c r="BH155" i="11" s="1"/>
  <c r="AW155" i="11"/>
  <c r="BO157" i="11"/>
  <c r="BA157" i="11"/>
  <c r="AZ157" i="11"/>
  <c r="BH157" i="11" s="1"/>
  <c r="AW157" i="11"/>
  <c r="BO159" i="11"/>
  <c r="AZ159" i="11"/>
  <c r="BH159" i="11" s="1"/>
  <c r="AW159" i="11"/>
  <c r="BO161" i="11"/>
  <c r="BA161" i="11"/>
  <c r="AZ161" i="11"/>
  <c r="BH161" i="11" s="1"/>
  <c r="AW161" i="11"/>
  <c r="AJ149" i="11"/>
  <c r="AQ149" i="11"/>
  <c r="AJ148" i="11"/>
  <c r="AQ148" i="11"/>
  <c r="AI148" i="11"/>
  <c r="AO148" i="11"/>
  <c r="AJ147" i="11"/>
  <c r="AQ147" i="11"/>
  <c r="AJ146" i="11"/>
  <c r="AQ146" i="11"/>
  <c r="AI146" i="11"/>
  <c r="AO146" i="11"/>
  <c r="AJ145" i="11"/>
  <c r="AQ145" i="11"/>
  <c r="AJ144" i="11"/>
  <c r="AQ144" i="11"/>
  <c r="AI144" i="11"/>
  <c r="AO144" i="11"/>
  <c r="AJ143" i="11"/>
  <c r="AQ143" i="11"/>
  <c r="AJ142" i="11"/>
  <c r="AQ142" i="11"/>
  <c r="AI142" i="11"/>
  <c r="AO142" i="11"/>
  <c r="AJ141" i="11"/>
  <c r="AQ141" i="11"/>
  <c r="AJ140" i="11"/>
  <c r="AQ140" i="11"/>
  <c r="AI140" i="11"/>
  <c r="AO140" i="11"/>
  <c r="AJ139" i="11"/>
  <c r="AQ139" i="11"/>
  <c r="AJ138" i="11"/>
  <c r="AQ138" i="11"/>
  <c r="AI138" i="11"/>
  <c r="AO138" i="11"/>
  <c r="AJ137" i="11"/>
  <c r="AQ137" i="11"/>
  <c r="AJ136" i="11"/>
  <c r="AQ136" i="11"/>
  <c r="AI136" i="11"/>
  <c r="AO136" i="11"/>
  <c r="AK127" i="11"/>
  <c r="AK131" i="11"/>
  <c r="AK133" i="11"/>
  <c r="AA135" i="11"/>
  <c r="AB135" i="11" s="1"/>
  <c r="AH124" i="11"/>
  <c r="AL125" i="11"/>
  <c r="AH126" i="11"/>
  <c r="AL127" i="11"/>
  <c r="AH128" i="11"/>
  <c r="AL129" i="11"/>
  <c r="AH130" i="11"/>
  <c r="AL131" i="11"/>
  <c r="AH132" i="11"/>
  <c r="AL133" i="11"/>
  <c r="AH134" i="11"/>
  <c r="AL135" i="11"/>
  <c r="AK125" i="11"/>
  <c r="AK129" i="11"/>
  <c r="AK259" i="3"/>
  <c r="AG260" i="3"/>
  <c r="AI260" i="3" s="1"/>
  <c r="AK261" i="3"/>
  <c r="AG262" i="3"/>
  <c r="AI262" i="3" s="1"/>
  <c r="AK263" i="3"/>
  <c r="AG264" i="3"/>
  <c r="AI264" i="3" s="1"/>
  <c r="AK265" i="3"/>
  <c r="AG266" i="3"/>
  <c r="AI266" i="3" s="1"/>
  <c r="AK267" i="3"/>
  <c r="AG268" i="3"/>
  <c r="AI268" i="3" s="1"/>
  <c r="AG270" i="3"/>
  <c r="AI270" i="3" s="1"/>
  <c r="AG272" i="3"/>
  <c r="AI272" i="3" s="1"/>
  <c r="AL259" i="3"/>
  <c r="AH260" i="3"/>
  <c r="AJ260" i="3" s="1"/>
  <c r="AL261" i="3"/>
  <c r="AH262" i="3"/>
  <c r="AJ262" i="3" s="1"/>
  <c r="AL263" i="3"/>
  <c r="AH264" i="3"/>
  <c r="AJ264" i="3" s="1"/>
  <c r="AL265" i="3"/>
  <c r="AH266" i="3"/>
  <c r="AJ266" i="3" s="1"/>
  <c r="AL267" i="3"/>
  <c r="AH268" i="3"/>
  <c r="AJ268" i="3" s="1"/>
  <c r="AL269" i="3"/>
  <c r="AH270" i="3"/>
  <c r="AJ270" i="3" s="1"/>
  <c r="AL271" i="3"/>
  <c r="AH272" i="3"/>
  <c r="AJ272" i="3" s="1"/>
  <c r="BT123" i="11"/>
  <c r="BS123" i="11"/>
  <c r="BR123" i="11"/>
  <c r="BM123" i="11"/>
  <c r="BL123" i="11"/>
  <c r="BK123" i="11"/>
  <c r="BT122" i="11"/>
  <c r="BS122" i="11"/>
  <c r="BR122" i="11"/>
  <c r="BM122" i="11"/>
  <c r="BL122" i="11"/>
  <c r="BK122" i="11"/>
  <c r="BT121" i="11"/>
  <c r="BS121" i="11"/>
  <c r="BR121" i="11"/>
  <c r="BM121" i="11"/>
  <c r="BL121" i="11"/>
  <c r="BK121" i="11"/>
  <c r="BT120" i="11"/>
  <c r="BS120" i="11"/>
  <c r="BR120" i="11"/>
  <c r="BM120" i="11"/>
  <c r="BL120" i="11"/>
  <c r="BK120" i="11"/>
  <c r="BT119" i="11"/>
  <c r="BS119" i="11"/>
  <c r="BR119" i="11"/>
  <c r="BM119" i="11"/>
  <c r="BL119" i="11"/>
  <c r="BK119" i="11"/>
  <c r="BT118" i="11"/>
  <c r="BS118" i="11"/>
  <c r="BR118" i="11"/>
  <c r="BM118" i="11"/>
  <c r="BL118" i="11"/>
  <c r="BK118" i="11"/>
  <c r="BT117" i="11"/>
  <c r="BS117" i="11"/>
  <c r="BR117" i="11"/>
  <c r="BM117" i="11"/>
  <c r="BL117" i="11"/>
  <c r="BK117" i="11"/>
  <c r="BT116" i="11"/>
  <c r="BS116" i="11"/>
  <c r="BR116" i="11"/>
  <c r="BM116" i="11"/>
  <c r="BL116" i="11"/>
  <c r="BK116" i="11"/>
  <c r="BT115" i="11"/>
  <c r="BS115" i="11"/>
  <c r="BR115" i="11"/>
  <c r="BM115" i="11"/>
  <c r="BL115" i="11"/>
  <c r="BK115" i="11"/>
  <c r="BT114" i="11"/>
  <c r="BS114" i="11"/>
  <c r="BR114" i="11"/>
  <c r="BM114" i="11"/>
  <c r="BL114" i="11"/>
  <c r="BK114" i="11"/>
  <c r="BT113" i="11"/>
  <c r="BS113" i="11"/>
  <c r="BR113" i="11"/>
  <c r="BM113" i="11"/>
  <c r="BL113" i="11"/>
  <c r="BK113" i="11"/>
  <c r="BT112" i="11"/>
  <c r="BS112" i="11"/>
  <c r="BR112" i="11"/>
  <c r="BM112" i="11"/>
  <c r="BL112" i="11"/>
  <c r="BK112" i="11"/>
  <c r="BT111" i="11"/>
  <c r="BS111" i="11"/>
  <c r="BR111" i="11"/>
  <c r="BM111" i="11"/>
  <c r="BL111" i="11"/>
  <c r="BK111" i="11"/>
  <c r="BT110" i="11"/>
  <c r="BS110" i="11"/>
  <c r="BR110" i="11"/>
  <c r="BM110" i="11"/>
  <c r="BL110" i="11"/>
  <c r="BK110" i="11"/>
  <c r="BC121" i="11"/>
  <c r="BG121" i="11" s="1"/>
  <c r="AX121" i="11"/>
  <c r="AV121" i="11"/>
  <c r="BC120" i="11"/>
  <c r="BG120" i="11" s="1"/>
  <c r="AX120" i="11"/>
  <c r="AV120" i="11"/>
  <c r="BC115" i="11"/>
  <c r="BG115" i="11" s="1"/>
  <c r="AX115" i="11"/>
  <c r="AV115" i="11"/>
  <c r="BC114" i="11"/>
  <c r="BG114" i="11" s="1"/>
  <c r="AX114" i="11"/>
  <c r="AV114" i="11"/>
  <c r="BC123" i="11"/>
  <c r="BG123" i="11" s="1"/>
  <c r="AX123" i="11"/>
  <c r="AV123" i="11"/>
  <c r="BC122" i="11"/>
  <c r="BG122" i="11" s="1"/>
  <c r="AX122" i="11"/>
  <c r="AV122" i="11"/>
  <c r="BC119" i="11"/>
  <c r="BG119" i="11" s="1"/>
  <c r="AX119" i="11"/>
  <c r="AV119" i="11"/>
  <c r="BC118" i="11"/>
  <c r="BG118" i="11" s="1"/>
  <c r="AX118" i="11"/>
  <c r="AV118" i="11"/>
  <c r="BC117" i="11"/>
  <c r="BG117" i="11" s="1"/>
  <c r="AX117" i="11"/>
  <c r="AV117" i="11"/>
  <c r="BC116" i="11"/>
  <c r="BG116" i="11" s="1"/>
  <c r="AX116" i="11"/>
  <c r="AV116" i="11"/>
  <c r="BC113" i="11"/>
  <c r="BG113" i="11" s="1"/>
  <c r="AX113" i="11"/>
  <c r="AV113" i="11"/>
  <c r="BC112" i="11"/>
  <c r="BG112" i="11" s="1"/>
  <c r="AX112" i="11"/>
  <c r="AV112" i="11"/>
  <c r="BC111" i="11"/>
  <c r="BG111" i="11" s="1"/>
  <c r="AX111" i="11"/>
  <c r="AV111" i="11"/>
  <c r="BC110" i="11"/>
  <c r="BG110" i="11" s="1"/>
  <c r="AX110" i="11"/>
  <c r="AV110" i="11"/>
  <c r="AP123" i="11"/>
  <c r="AN123" i="11"/>
  <c r="BN123" i="11" s="1"/>
  <c r="AM123" i="11"/>
  <c r="AP122" i="11"/>
  <c r="AN122" i="11"/>
  <c r="BN122" i="11" s="1"/>
  <c r="AM122" i="11"/>
  <c r="AP121" i="11"/>
  <c r="AN121" i="11"/>
  <c r="BN121" i="11" s="1"/>
  <c r="AM121" i="11"/>
  <c r="AP120" i="11"/>
  <c r="AN120" i="11"/>
  <c r="BN120" i="11" s="1"/>
  <c r="AM120" i="11"/>
  <c r="AP119" i="11"/>
  <c r="AN119" i="11"/>
  <c r="BN119" i="11" s="1"/>
  <c r="AM119" i="11"/>
  <c r="AP118" i="11"/>
  <c r="AN118" i="11"/>
  <c r="BN118" i="11" s="1"/>
  <c r="AM118" i="11"/>
  <c r="AP117" i="11"/>
  <c r="AN117" i="11"/>
  <c r="BN117" i="11" s="1"/>
  <c r="AM117" i="11"/>
  <c r="AP116" i="11"/>
  <c r="AN116" i="11"/>
  <c r="BN116" i="11" s="1"/>
  <c r="AM116" i="11"/>
  <c r="AP115" i="11"/>
  <c r="AN115" i="11"/>
  <c r="BN115" i="11" s="1"/>
  <c r="AM115" i="11"/>
  <c r="AP114" i="11"/>
  <c r="AN114" i="11"/>
  <c r="BN114" i="11" s="1"/>
  <c r="AM114" i="11"/>
  <c r="AP113" i="11"/>
  <c r="AN113" i="11"/>
  <c r="BN113" i="11" s="1"/>
  <c r="AM113" i="11"/>
  <c r="AP112" i="11"/>
  <c r="AN112" i="11"/>
  <c r="BN112" i="11" s="1"/>
  <c r="AM112" i="11"/>
  <c r="AP111" i="11"/>
  <c r="AN111" i="11"/>
  <c r="BN111" i="11" s="1"/>
  <c r="AM111" i="11"/>
  <c r="AP110" i="11"/>
  <c r="AN110" i="11"/>
  <c r="BN110" i="11" s="1"/>
  <c r="AM110" i="11"/>
  <c r="AF123" i="11"/>
  <c r="AD123" i="11"/>
  <c r="Z123" i="11"/>
  <c r="R123" i="11"/>
  <c r="AF122" i="11"/>
  <c r="AD122" i="11"/>
  <c r="Z122" i="11"/>
  <c r="R122" i="11"/>
  <c r="AF121" i="11"/>
  <c r="AD121" i="11"/>
  <c r="Z121" i="11"/>
  <c r="R121" i="11"/>
  <c r="AF120" i="11"/>
  <c r="AD120" i="11"/>
  <c r="Z120" i="11"/>
  <c r="R120" i="11"/>
  <c r="AF119" i="11"/>
  <c r="AD119" i="11"/>
  <c r="Z119" i="11"/>
  <c r="R119" i="11"/>
  <c r="AF118" i="11"/>
  <c r="AD118" i="11"/>
  <c r="Z118" i="11"/>
  <c r="R118" i="11"/>
  <c r="AF117" i="11"/>
  <c r="AD117" i="11"/>
  <c r="Z117" i="11"/>
  <c r="R117" i="11"/>
  <c r="AF116" i="11"/>
  <c r="AD116" i="11"/>
  <c r="Z116" i="11"/>
  <c r="R116" i="11"/>
  <c r="AF115" i="11"/>
  <c r="AD115" i="11"/>
  <c r="Z115" i="11"/>
  <c r="R115" i="11"/>
  <c r="AF114" i="11"/>
  <c r="AD114" i="11"/>
  <c r="Z114" i="11"/>
  <c r="R114" i="11"/>
  <c r="AF113" i="11"/>
  <c r="AD113" i="11"/>
  <c r="Z113" i="11"/>
  <c r="R113" i="11"/>
  <c r="AF112" i="11"/>
  <c r="AD112" i="11"/>
  <c r="Z112" i="11"/>
  <c r="R112" i="11"/>
  <c r="AF111" i="11"/>
  <c r="AD111" i="11"/>
  <c r="Z111" i="11"/>
  <c r="R111" i="11"/>
  <c r="AF110" i="11"/>
  <c r="AD110" i="11"/>
  <c r="Z110" i="11"/>
  <c r="R110" i="11"/>
  <c r="AF256" i="3"/>
  <c r="AD256" i="3"/>
  <c r="Z256" i="3"/>
  <c r="R256" i="3"/>
  <c r="AF255" i="3"/>
  <c r="AD255" i="3"/>
  <c r="Z255" i="3"/>
  <c r="R255" i="3"/>
  <c r="AF254" i="3"/>
  <c r="AD254" i="3"/>
  <c r="Z254" i="3"/>
  <c r="R254" i="3"/>
  <c r="AF253" i="3"/>
  <c r="AD253" i="3"/>
  <c r="Z253" i="3"/>
  <c r="R253" i="3"/>
  <c r="AF252" i="3"/>
  <c r="AD252" i="3"/>
  <c r="Z252" i="3"/>
  <c r="R252" i="3"/>
  <c r="AF251" i="3"/>
  <c r="AD251" i="3"/>
  <c r="Z251" i="3"/>
  <c r="R251" i="3"/>
  <c r="AF250" i="3"/>
  <c r="AD250" i="3"/>
  <c r="Z250" i="3"/>
  <c r="R250" i="3"/>
  <c r="AF249" i="3"/>
  <c r="AD249" i="3"/>
  <c r="Z249" i="3"/>
  <c r="R249" i="3"/>
  <c r="AA249" i="3" s="1"/>
  <c r="AB249" i="3" s="1"/>
  <c r="AF248" i="3"/>
  <c r="AD248" i="3"/>
  <c r="Z248" i="3"/>
  <c r="R248" i="3"/>
  <c r="AF247" i="3"/>
  <c r="AD247" i="3"/>
  <c r="Z247" i="3"/>
  <c r="R247" i="3"/>
  <c r="AA247" i="3" s="1"/>
  <c r="AB247" i="3" s="1"/>
  <c r="AF246" i="3"/>
  <c r="AD246" i="3"/>
  <c r="Z246" i="3"/>
  <c r="R246" i="3"/>
  <c r="AF245" i="3"/>
  <c r="AD245" i="3"/>
  <c r="Z245" i="3"/>
  <c r="R245" i="3"/>
  <c r="AA245" i="3" s="1"/>
  <c r="AB245" i="3" s="1"/>
  <c r="AF244" i="3"/>
  <c r="AD244" i="3"/>
  <c r="Z244" i="3"/>
  <c r="R244" i="3"/>
  <c r="AF243" i="3"/>
  <c r="AD243" i="3"/>
  <c r="Z243" i="3"/>
  <c r="R243" i="3"/>
  <c r="AA243" i="3" s="1"/>
  <c r="AB243" i="3" s="1"/>
  <c r="AL246" i="3" l="1"/>
  <c r="AL250" i="3"/>
  <c r="AK252" i="3"/>
  <c r="AL256" i="3"/>
  <c r="BF155" i="11"/>
  <c r="BQ155" i="11"/>
  <c r="BV155" i="11" s="1"/>
  <c r="BQ162" i="11"/>
  <c r="BV162" i="11" s="1"/>
  <c r="AK110" i="11"/>
  <c r="AK112" i="11"/>
  <c r="AK114" i="11"/>
  <c r="AK116" i="11"/>
  <c r="AK118" i="11"/>
  <c r="AK120" i="11"/>
  <c r="AK122" i="11"/>
  <c r="BQ161" i="11"/>
  <c r="BV161" i="11" s="1"/>
  <c r="AK243" i="3"/>
  <c r="AL243" i="3"/>
  <c r="AG244" i="3"/>
  <c r="AI244" i="3" s="1"/>
  <c r="AH244" i="3"/>
  <c r="AJ244" i="3" s="1"/>
  <c r="AK245" i="3"/>
  <c r="AG245" i="3"/>
  <c r="AI245" i="3" s="1"/>
  <c r="AL245" i="3"/>
  <c r="AG246" i="3"/>
  <c r="AI246" i="3" s="1"/>
  <c r="AH246" i="3"/>
  <c r="AJ246" i="3" s="1"/>
  <c r="AG247" i="3"/>
  <c r="AI247" i="3" s="1"/>
  <c r="AK247" i="3"/>
  <c r="AL247" i="3"/>
  <c r="AA248" i="3"/>
  <c r="AB248" i="3" s="1"/>
  <c r="AG248" i="3"/>
  <c r="AI248" i="3" s="1"/>
  <c r="AH248" i="3"/>
  <c r="AJ248" i="3" s="1"/>
  <c r="AK249" i="3"/>
  <c r="AG249" i="3"/>
  <c r="AI249" i="3" s="1"/>
  <c r="AL249" i="3"/>
  <c r="AG250" i="3"/>
  <c r="AI250" i="3" s="1"/>
  <c r="AH250" i="3"/>
  <c r="AJ250" i="3" s="1"/>
  <c r="AA251" i="3"/>
  <c r="AB251" i="3" s="1"/>
  <c r="AK251" i="3"/>
  <c r="AG251" i="3"/>
  <c r="AI251" i="3" s="1"/>
  <c r="AL251" i="3"/>
  <c r="AG252" i="3"/>
  <c r="AI252" i="3" s="1"/>
  <c r="AH252" i="3"/>
  <c r="AJ252" i="3" s="1"/>
  <c r="AA253" i="3"/>
  <c r="AB253" i="3" s="1"/>
  <c r="AK253" i="3"/>
  <c r="AL253" i="3"/>
  <c r="AG254" i="3"/>
  <c r="AI254" i="3" s="1"/>
  <c r="AH254" i="3"/>
  <c r="AJ254" i="3" s="1"/>
  <c r="AA255" i="3"/>
  <c r="AB255" i="3" s="1"/>
  <c r="AG255" i="3"/>
  <c r="AI255" i="3" s="1"/>
  <c r="AL255" i="3"/>
  <c r="AG256" i="3"/>
  <c r="AI256" i="3" s="1"/>
  <c r="AH256" i="3"/>
  <c r="AJ256" i="3" s="1"/>
  <c r="AG110" i="11"/>
  <c r="AH110" i="11"/>
  <c r="AA111" i="11"/>
  <c r="AB111" i="11" s="1"/>
  <c r="AK111" i="11"/>
  <c r="AL111" i="11"/>
  <c r="AG112" i="11"/>
  <c r="AH112" i="11"/>
  <c r="AA113" i="11"/>
  <c r="AB113" i="11" s="1"/>
  <c r="AK113" i="11"/>
  <c r="AL113" i="11"/>
  <c r="AG114" i="11"/>
  <c r="AH114" i="11"/>
  <c r="AA115" i="11"/>
  <c r="AB115" i="11" s="1"/>
  <c r="AK115" i="11"/>
  <c r="AL115" i="11"/>
  <c r="AG116" i="11"/>
  <c r="AH116" i="11"/>
  <c r="AA117" i="11"/>
  <c r="AB117" i="11" s="1"/>
  <c r="AK117" i="11"/>
  <c r="AL117" i="11"/>
  <c r="AG118" i="11"/>
  <c r="AH118" i="11"/>
  <c r="AA119" i="11"/>
  <c r="AB119" i="11" s="1"/>
  <c r="AK119" i="11"/>
  <c r="AL119" i="11"/>
  <c r="AG120" i="11"/>
  <c r="AH120" i="11"/>
  <c r="AA121" i="11"/>
  <c r="AB121" i="11" s="1"/>
  <c r="AK121" i="11"/>
  <c r="AL121" i="11"/>
  <c r="AG122" i="11"/>
  <c r="AH122" i="11"/>
  <c r="AA123" i="11"/>
  <c r="AB123" i="11" s="1"/>
  <c r="AK123" i="11"/>
  <c r="AL123" i="11"/>
  <c r="AJ134" i="11"/>
  <c r="AQ134" i="11"/>
  <c r="AJ132" i="11"/>
  <c r="AQ132" i="11"/>
  <c r="AJ130" i="11"/>
  <c r="AQ130" i="11"/>
  <c r="AJ128" i="11"/>
  <c r="AQ128" i="11"/>
  <c r="AJ126" i="11"/>
  <c r="AQ126" i="11"/>
  <c r="AJ124" i="11"/>
  <c r="AQ124" i="11"/>
  <c r="BO136" i="11"/>
  <c r="AZ136" i="11"/>
  <c r="AW136" i="11"/>
  <c r="BP136" i="11"/>
  <c r="BD136" i="11"/>
  <c r="AY136" i="11"/>
  <c r="BD137" i="11"/>
  <c r="BP137" i="11"/>
  <c r="AY137" i="11"/>
  <c r="BO138" i="11"/>
  <c r="AZ138" i="11"/>
  <c r="AW138" i="11"/>
  <c r="BP138" i="11"/>
  <c r="BQ138" i="11" s="1"/>
  <c r="BV138" i="11" s="1"/>
  <c r="BD138" i="11"/>
  <c r="AY138" i="11"/>
  <c r="BP139" i="11"/>
  <c r="BE139" i="11"/>
  <c r="BD139" i="11"/>
  <c r="AY139" i="11"/>
  <c r="AW140" i="11"/>
  <c r="BO140" i="11"/>
  <c r="BP140" i="11"/>
  <c r="BQ140" i="11" s="1"/>
  <c r="BV140" i="11" s="1"/>
  <c r="AY140" i="11"/>
  <c r="BP141" i="11"/>
  <c r="BE141" i="11"/>
  <c r="BD141" i="11"/>
  <c r="AY141" i="11"/>
  <c r="AW142" i="11"/>
  <c r="BO142" i="11"/>
  <c r="BP142" i="11"/>
  <c r="AY142" i="11"/>
  <c r="BP143" i="11"/>
  <c r="BE143" i="11"/>
  <c r="BD143" i="11"/>
  <c r="AY143" i="11"/>
  <c r="AW144" i="11"/>
  <c r="BO144" i="11"/>
  <c r="BP144" i="11"/>
  <c r="AY144" i="11"/>
  <c r="BP145" i="11"/>
  <c r="BE145" i="11"/>
  <c r="BD145" i="11"/>
  <c r="AY145" i="11"/>
  <c r="AW146" i="11"/>
  <c r="BO146" i="11"/>
  <c r="BP146" i="11"/>
  <c r="BQ146" i="11" s="1"/>
  <c r="BV146" i="11" s="1"/>
  <c r="AY146" i="11"/>
  <c r="BP147" i="11"/>
  <c r="BE147" i="11"/>
  <c r="BD147" i="11"/>
  <c r="BF147" i="11" s="1"/>
  <c r="AY147" i="11"/>
  <c r="AW148" i="11"/>
  <c r="BO148" i="11"/>
  <c r="BP148" i="11"/>
  <c r="AY148" i="11"/>
  <c r="BP149" i="11"/>
  <c r="BD149" i="11"/>
  <c r="AY149" i="11"/>
  <c r="BI161" i="11"/>
  <c r="BW161" i="11" s="1"/>
  <c r="BU161" i="11"/>
  <c r="BB161" i="11"/>
  <c r="BU159" i="11"/>
  <c r="BI159" i="11"/>
  <c r="BW159" i="11" s="1"/>
  <c r="BI157" i="11"/>
  <c r="BW157" i="11" s="1"/>
  <c r="BU157" i="11"/>
  <c r="BB157" i="11"/>
  <c r="BU155" i="11"/>
  <c r="BI155" i="11"/>
  <c r="BW155" i="11" s="1"/>
  <c r="BB155" i="11"/>
  <c r="BB153" i="11"/>
  <c r="BH163" i="11"/>
  <c r="BQ163" i="11"/>
  <c r="BV163" i="11" s="1"/>
  <c r="BF161" i="11"/>
  <c r="BH160" i="11"/>
  <c r="BQ160" i="11"/>
  <c r="BV160" i="11" s="1"/>
  <c r="BQ159" i="11"/>
  <c r="BV159" i="11" s="1"/>
  <c r="BQ158" i="11"/>
  <c r="BV158" i="11" s="1"/>
  <c r="BF157" i="11"/>
  <c r="BQ157" i="11"/>
  <c r="BV157" i="11" s="1"/>
  <c r="BQ156" i="11"/>
  <c r="BV156" i="11" s="1"/>
  <c r="BQ154" i="11"/>
  <c r="BV154" i="11" s="1"/>
  <c r="BF153" i="11"/>
  <c r="BQ153" i="11"/>
  <c r="BV153" i="11" s="1"/>
  <c r="BQ152" i="11"/>
  <c r="BV152" i="11" s="1"/>
  <c r="BF151" i="11"/>
  <c r="BB151" i="11"/>
  <c r="BH151" i="11"/>
  <c r="BQ151" i="11"/>
  <c r="BV151" i="11" s="1"/>
  <c r="BH150" i="11"/>
  <c r="BI150" i="11" s="1"/>
  <c r="AZ137" i="11"/>
  <c r="BO137" i="11"/>
  <c r="BQ137" i="11" s="1"/>
  <c r="AW137" i="11"/>
  <c r="AW139" i="11"/>
  <c r="BO139" i="11"/>
  <c r="BA139" i="11"/>
  <c r="AZ139" i="11"/>
  <c r="AW141" i="11"/>
  <c r="BO141" i="11"/>
  <c r="BA141" i="11"/>
  <c r="AZ141" i="11"/>
  <c r="BH141" i="11" s="1"/>
  <c r="AW143" i="11"/>
  <c r="BO143" i="11"/>
  <c r="BA143" i="11"/>
  <c r="AZ143" i="11"/>
  <c r="AW145" i="11"/>
  <c r="BO145" i="11"/>
  <c r="BQ145" i="11" s="1"/>
  <c r="BV145" i="11" s="1"/>
  <c r="BA145" i="11"/>
  <c r="AZ145" i="11"/>
  <c r="BH145" i="11" s="1"/>
  <c r="AW147" i="11"/>
  <c r="BO147" i="11"/>
  <c r="BQ147" i="11" s="1"/>
  <c r="BV147" i="11" s="1"/>
  <c r="BA147" i="11"/>
  <c r="AZ147" i="11"/>
  <c r="BO149" i="11"/>
  <c r="BQ149" i="11" s="1"/>
  <c r="BV149" i="11" s="1"/>
  <c r="AZ149" i="11"/>
  <c r="BH149" i="11" s="1"/>
  <c r="BI149" i="11" s="1"/>
  <c r="AW149" i="11"/>
  <c r="AQ135" i="11"/>
  <c r="AJ135" i="11"/>
  <c r="AI135" i="11"/>
  <c r="AO135" i="11"/>
  <c r="AI134" i="11"/>
  <c r="AO134" i="11"/>
  <c r="AQ133" i="11"/>
  <c r="AJ133" i="11"/>
  <c r="AI133" i="11"/>
  <c r="AO133" i="11"/>
  <c r="AI132" i="11"/>
  <c r="AO132" i="11"/>
  <c r="AQ131" i="11"/>
  <c r="AJ131" i="11"/>
  <c r="AI131" i="11"/>
  <c r="AO131" i="11"/>
  <c r="AI130" i="11"/>
  <c r="AO130" i="11"/>
  <c r="AQ129" i="11"/>
  <c r="AJ129" i="11"/>
  <c r="AI129" i="11"/>
  <c r="AO129" i="11"/>
  <c r="AI128" i="11"/>
  <c r="AO128" i="11"/>
  <c r="AQ127" i="11"/>
  <c r="AJ127" i="11"/>
  <c r="AI127" i="11"/>
  <c r="AO127" i="11"/>
  <c r="AI126" i="11"/>
  <c r="AO126" i="11"/>
  <c r="AQ125" i="11"/>
  <c r="AJ125" i="11"/>
  <c r="AI125" i="11"/>
  <c r="AO125" i="11"/>
  <c r="AI124" i="11"/>
  <c r="AO124" i="11"/>
  <c r="AA110" i="11"/>
  <c r="AB110" i="11" s="1"/>
  <c r="AG111" i="11"/>
  <c r="AA112" i="11"/>
  <c r="AB112" i="11" s="1"/>
  <c r="AG113" i="11"/>
  <c r="AA114" i="11"/>
  <c r="AB114" i="11" s="1"/>
  <c r="AG115" i="11"/>
  <c r="AA116" i="11"/>
  <c r="AB116" i="11" s="1"/>
  <c r="AG117" i="11"/>
  <c r="AA118" i="11"/>
  <c r="AB118" i="11" s="1"/>
  <c r="AG119" i="11"/>
  <c r="AA120" i="11"/>
  <c r="AB120" i="11" s="1"/>
  <c r="AG121" i="11"/>
  <c r="AA122" i="11"/>
  <c r="AB122" i="11" s="1"/>
  <c r="AG123" i="11"/>
  <c r="AL110" i="11"/>
  <c r="AH111" i="11"/>
  <c r="AL112" i="11"/>
  <c r="AH113" i="11"/>
  <c r="AL114" i="11"/>
  <c r="AH115" i="11"/>
  <c r="AL116" i="11"/>
  <c r="AH117" i="11"/>
  <c r="AL118" i="11"/>
  <c r="AH119" i="11"/>
  <c r="AL120" i="11"/>
  <c r="AH121" i="11"/>
  <c r="AL122" i="11"/>
  <c r="AH123" i="11"/>
  <c r="AK255" i="3"/>
  <c r="AG243" i="3"/>
  <c r="AI243" i="3" s="1"/>
  <c r="AG253" i="3"/>
  <c r="AI253" i="3" s="1"/>
  <c r="AK244" i="3"/>
  <c r="AL254" i="3"/>
  <c r="AA244" i="3"/>
  <c r="AB244" i="3" s="1"/>
  <c r="AK248" i="3"/>
  <c r="AK250" i="3"/>
  <c r="AK254" i="3"/>
  <c r="AA256" i="3"/>
  <c r="AB256" i="3" s="1"/>
  <c r="AH243" i="3"/>
  <c r="AJ243" i="3" s="1"/>
  <c r="AL244" i="3"/>
  <c r="AL248" i="3"/>
  <c r="AL252" i="3"/>
  <c r="AA246" i="3"/>
  <c r="AB246" i="3" s="1"/>
  <c r="AA250" i="3"/>
  <c r="AB250" i="3" s="1"/>
  <c r="AA252" i="3"/>
  <c r="AB252" i="3" s="1"/>
  <c r="AH247" i="3"/>
  <c r="AJ247" i="3" s="1"/>
  <c r="AH249" i="3"/>
  <c r="AJ249" i="3" s="1"/>
  <c r="AH251" i="3"/>
  <c r="AJ251" i="3" s="1"/>
  <c r="AH253" i="3"/>
  <c r="AJ253" i="3" s="1"/>
  <c r="AH255" i="3"/>
  <c r="AJ255" i="3" s="1"/>
  <c r="AK246" i="3"/>
  <c r="AA254" i="3"/>
  <c r="AB254" i="3" s="1"/>
  <c r="AK256" i="3"/>
  <c r="AH245" i="3"/>
  <c r="AJ245" i="3" s="1"/>
  <c r="BM109" i="11"/>
  <c r="BM108" i="11"/>
  <c r="BM107" i="11"/>
  <c r="BM106" i="11"/>
  <c r="BM105" i="11"/>
  <c r="BM104" i="11"/>
  <c r="BM103" i="11"/>
  <c r="BM102" i="11"/>
  <c r="BM101" i="11"/>
  <c r="BM100" i="11"/>
  <c r="BM99" i="11"/>
  <c r="BM98" i="11"/>
  <c r="BM97" i="11"/>
  <c r="BM96" i="11"/>
  <c r="BH143" i="11" l="1"/>
  <c r="BH139" i="11"/>
  <c r="BH147" i="11"/>
  <c r="AJ123" i="11"/>
  <c r="AQ123" i="11"/>
  <c r="AJ121" i="11"/>
  <c r="AQ121" i="11"/>
  <c r="AJ119" i="11"/>
  <c r="AQ119" i="11"/>
  <c r="AJ117" i="11"/>
  <c r="AQ117" i="11"/>
  <c r="AJ115" i="11"/>
  <c r="AQ115" i="11"/>
  <c r="AJ113" i="11"/>
  <c r="AQ113" i="11"/>
  <c r="AJ111" i="11"/>
  <c r="AQ111" i="11"/>
  <c r="AI123" i="11"/>
  <c r="AO123" i="11"/>
  <c r="AI121" i="11"/>
  <c r="AO121" i="11"/>
  <c r="AI119" i="11"/>
  <c r="AO119" i="11"/>
  <c r="AI117" i="11"/>
  <c r="AO117" i="11"/>
  <c r="AI115" i="11"/>
  <c r="AO115" i="11"/>
  <c r="AI113" i="11"/>
  <c r="AO113" i="11"/>
  <c r="AI111" i="11"/>
  <c r="AO111" i="11"/>
  <c r="BO124" i="11"/>
  <c r="BA124" i="11"/>
  <c r="AZ124" i="11"/>
  <c r="AW124" i="11"/>
  <c r="BO125" i="11"/>
  <c r="AW125" i="11"/>
  <c r="BP125" i="11"/>
  <c r="AY125" i="11"/>
  <c r="BO126" i="11"/>
  <c r="BA126" i="11"/>
  <c r="AZ126" i="11"/>
  <c r="AW126" i="11"/>
  <c r="BO127" i="11"/>
  <c r="AW127" i="11"/>
  <c r="BP127" i="11"/>
  <c r="AY127" i="11"/>
  <c r="BO128" i="11"/>
  <c r="AZ128" i="11"/>
  <c r="AW128" i="11"/>
  <c r="AZ129" i="11"/>
  <c r="BA129" i="11"/>
  <c r="BO129" i="11"/>
  <c r="AW129" i="11"/>
  <c r="BE129" i="11"/>
  <c r="BD129" i="11"/>
  <c r="BP129" i="11"/>
  <c r="AY129" i="11"/>
  <c r="BO130" i="11"/>
  <c r="BA130" i="11"/>
  <c r="AZ130" i="11"/>
  <c r="AW130" i="11"/>
  <c r="BO131" i="11"/>
  <c r="AW131" i="11"/>
  <c r="BP131" i="11"/>
  <c r="AY131" i="11"/>
  <c r="BA132" i="11"/>
  <c r="AZ132" i="11"/>
  <c r="BO132" i="11"/>
  <c r="AW132" i="11"/>
  <c r="BO133" i="11"/>
  <c r="AW133" i="11"/>
  <c r="BP133" i="11"/>
  <c r="AY133" i="11"/>
  <c r="BA134" i="11"/>
  <c r="AZ134" i="11"/>
  <c r="BO134" i="11"/>
  <c r="AW134" i="11"/>
  <c r="BO135" i="11"/>
  <c r="AW135" i="11"/>
  <c r="BP135" i="11"/>
  <c r="AY135" i="11"/>
  <c r="BI147" i="11"/>
  <c r="BW147" i="11" s="1"/>
  <c r="BU147" i="11"/>
  <c r="BB147" i="11"/>
  <c r="BI145" i="11"/>
  <c r="BW145" i="11" s="1"/>
  <c r="BU145" i="11"/>
  <c r="BB145" i="11"/>
  <c r="BI143" i="11"/>
  <c r="BW143" i="11" s="1"/>
  <c r="BU143" i="11"/>
  <c r="BB143" i="11"/>
  <c r="BI141" i="11"/>
  <c r="BW141" i="11" s="1"/>
  <c r="BU141" i="11"/>
  <c r="BB141" i="11"/>
  <c r="BI139" i="11"/>
  <c r="BW139" i="11" s="1"/>
  <c r="BU139" i="11"/>
  <c r="BB139" i="11"/>
  <c r="BI151" i="11"/>
  <c r="BW151" i="11" s="1"/>
  <c r="BU151" i="11"/>
  <c r="BI160" i="11"/>
  <c r="BW160" i="11" s="1"/>
  <c r="BU160" i="11"/>
  <c r="BU163" i="11"/>
  <c r="BI163" i="11"/>
  <c r="BW163" i="11" s="1"/>
  <c r="BQ148" i="11"/>
  <c r="BV148" i="11" s="1"/>
  <c r="BF145" i="11"/>
  <c r="BQ144" i="11"/>
  <c r="BV144" i="11" s="1"/>
  <c r="BF143" i="11"/>
  <c r="BQ143" i="11"/>
  <c r="BV143" i="11" s="1"/>
  <c r="BQ142" i="11"/>
  <c r="BV142" i="11" s="1"/>
  <c r="BF141" i="11"/>
  <c r="BQ141" i="11"/>
  <c r="BV141" i="11" s="1"/>
  <c r="BF139" i="11"/>
  <c r="BQ139" i="11"/>
  <c r="BV139" i="11" s="1"/>
  <c r="BH138" i="11"/>
  <c r="BH136" i="11"/>
  <c r="BI136" i="11" s="1"/>
  <c r="BQ136" i="11"/>
  <c r="BP124" i="11"/>
  <c r="BE124" i="11"/>
  <c r="BD124" i="11"/>
  <c r="AY124" i="11"/>
  <c r="BP126" i="11"/>
  <c r="BE126" i="11"/>
  <c r="BD126" i="11"/>
  <c r="AY126" i="11"/>
  <c r="BP128" i="11"/>
  <c r="BD128" i="11"/>
  <c r="AY128" i="11"/>
  <c r="BP130" i="11"/>
  <c r="BQ130" i="11" s="1"/>
  <c r="BV130" i="11" s="1"/>
  <c r="BE130" i="11"/>
  <c r="BD130" i="11"/>
  <c r="AY130" i="11"/>
  <c r="BE132" i="11"/>
  <c r="BD132" i="11"/>
  <c r="BP132" i="11"/>
  <c r="AY132" i="11"/>
  <c r="BE134" i="11"/>
  <c r="BD134" i="11"/>
  <c r="AY134" i="11"/>
  <c r="BP134" i="11"/>
  <c r="AJ122" i="11"/>
  <c r="AQ122" i="11"/>
  <c r="AI122" i="11"/>
  <c r="AO122" i="11"/>
  <c r="AJ120" i="11"/>
  <c r="AQ120" i="11"/>
  <c r="AI120" i="11"/>
  <c r="AO120" i="11"/>
  <c r="AJ118" i="11"/>
  <c r="AQ118" i="11"/>
  <c r="AI118" i="11"/>
  <c r="AO118" i="11"/>
  <c r="AJ116" i="11"/>
  <c r="AQ116" i="11"/>
  <c r="AI116" i="11"/>
  <c r="AO116" i="11"/>
  <c r="AJ114" i="11"/>
  <c r="AQ114" i="11"/>
  <c r="AI114" i="11"/>
  <c r="AO114" i="11"/>
  <c r="AJ112" i="11"/>
  <c r="AQ112" i="11"/>
  <c r="AI112" i="11"/>
  <c r="AO112" i="11"/>
  <c r="AJ110" i="11"/>
  <c r="AQ110" i="11"/>
  <c r="AI110" i="11"/>
  <c r="AO110" i="11"/>
  <c r="BT103" i="11"/>
  <c r="BS103" i="11"/>
  <c r="BR103" i="11"/>
  <c r="BL103" i="11"/>
  <c r="BK103" i="11"/>
  <c r="BC103" i="11"/>
  <c r="BG103" i="11" s="1"/>
  <c r="AX103" i="11"/>
  <c r="AV103" i="11"/>
  <c r="BT102" i="11"/>
  <c r="BS102" i="11"/>
  <c r="BR102" i="11"/>
  <c r="BL102" i="11"/>
  <c r="BK102" i="11"/>
  <c r="BC102" i="11"/>
  <c r="BG102" i="11" s="1"/>
  <c r="AX102" i="11"/>
  <c r="AV102" i="11"/>
  <c r="BT101" i="11"/>
  <c r="BS101" i="11"/>
  <c r="BR101" i="11"/>
  <c r="BL101" i="11"/>
  <c r="BK101" i="11"/>
  <c r="BC101" i="11"/>
  <c r="BG101" i="11" s="1"/>
  <c r="AX101" i="11"/>
  <c r="AV101" i="11"/>
  <c r="BT100" i="11"/>
  <c r="BS100" i="11"/>
  <c r="BR100" i="11"/>
  <c r="BL100" i="11"/>
  <c r="BK100" i="11"/>
  <c r="BC100" i="11"/>
  <c r="BG100" i="11" s="1"/>
  <c r="AX100" i="11"/>
  <c r="AV100" i="11"/>
  <c r="BT109" i="11"/>
  <c r="BS109" i="11"/>
  <c r="BR109" i="11"/>
  <c r="BL109" i="11"/>
  <c r="BK109" i="11"/>
  <c r="BC109" i="11"/>
  <c r="BG109" i="11" s="1"/>
  <c r="AX109" i="11"/>
  <c r="AV109" i="11"/>
  <c r="BT108" i="11"/>
  <c r="BS108" i="11"/>
  <c r="BR108" i="11"/>
  <c r="BL108" i="11"/>
  <c r="BK108" i="11"/>
  <c r="BC108" i="11"/>
  <c r="BG108" i="11" s="1"/>
  <c r="AX108" i="11"/>
  <c r="AV108" i="11"/>
  <c r="BT107" i="11"/>
  <c r="BS107" i="11"/>
  <c r="BR107" i="11"/>
  <c r="BL107" i="11"/>
  <c r="BK107" i="11"/>
  <c r="BC107" i="11"/>
  <c r="BG107" i="11" s="1"/>
  <c r="AX107" i="11"/>
  <c r="AV107" i="11"/>
  <c r="BT106" i="11"/>
  <c r="BS106" i="11"/>
  <c r="BR106" i="11"/>
  <c r="BL106" i="11"/>
  <c r="BK106" i="11"/>
  <c r="BC106" i="11"/>
  <c r="BG106" i="11" s="1"/>
  <c r="AX106" i="11"/>
  <c r="AV106" i="11"/>
  <c r="BT105" i="11"/>
  <c r="BS105" i="11"/>
  <c r="BR105" i="11"/>
  <c r="BL105" i="11"/>
  <c r="BK105" i="11"/>
  <c r="BC105" i="11"/>
  <c r="BG105" i="11" s="1"/>
  <c r="AX105" i="11"/>
  <c r="AV105" i="11"/>
  <c r="BT104" i="11"/>
  <c r="BS104" i="11"/>
  <c r="BR104" i="11"/>
  <c r="BL104" i="11"/>
  <c r="BK104" i="11"/>
  <c r="BC104" i="11"/>
  <c r="BG104" i="11" s="1"/>
  <c r="AX104" i="11"/>
  <c r="AV104" i="11"/>
  <c r="BT99" i="11"/>
  <c r="BS99" i="11"/>
  <c r="BR99" i="11"/>
  <c r="BL99" i="11"/>
  <c r="BK99" i="11"/>
  <c r="BC99" i="11"/>
  <c r="BG99" i="11" s="1"/>
  <c r="AX99" i="11"/>
  <c r="AV99" i="11"/>
  <c r="BT98" i="11"/>
  <c r="BS98" i="11"/>
  <c r="BR98" i="11"/>
  <c r="BL98" i="11"/>
  <c r="BK98" i="11"/>
  <c r="BC98" i="11"/>
  <c r="BG98" i="11" s="1"/>
  <c r="AX98" i="11"/>
  <c r="AV98" i="11"/>
  <c r="BT97" i="11"/>
  <c r="BS97" i="11"/>
  <c r="BR97" i="11"/>
  <c r="BL97" i="11"/>
  <c r="BK97" i="11"/>
  <c r="BC97" i="11"/>
  <c r="BG97" i="11" s="1"/>
  <c r="AX97" i="11"/>
  <c r="AV97" i="11"/>
  <c r="BT96" i="11"/>
  <c r="BS96" i="11"/>
  <c r="BR96" i="11"/>
  <c r="BL96" i="11"/>
  <c r="BK96" i="11"/>
  <c r="BC96" i="11"/>
  <c r="BG96" i="11" s="1"/>
  <c r="AX96" i="11"/>
  <c r="AV96" i="11"/>
  <c r="AP109" i="11"/>
  <c r="AN109" i="11"/>
  <c r="BN109" i="11" s="1"/>
  <c r="AM109" i="11"/>
  <c r="AP108" i="11"/>
  <c r="AN108" i="11"/>
  <c r="BN108" i="11" s="1"/>
  <c r="AM108" i="11"/>
  <c r="AP107" i="11"/>
  <c r="AN107" i="11"/>
  <c r="BN107" i="11" s="1"/>
  <c r="AM107" i="11"/>
  <c r="AP106" i="11"/>
  <c r="AN106" i="11"/>
  <c r="BN106" i="11" s="1"/>
  <c r="AM106" i="11"/>
  <c r="AP105" i="11"/>
  <c r="AN105" i="11"/>
  <c r="BN105" i="11" s="1"/>
  <c r="AM105" i="11"/>
  <c r="AP104" i="11"/>
  <c r="AN104" i="11"/>
  <c r="BN104" i="11" s="1"/>
  <c r="AM104" i="11"/>
  <c r="AP103" i="11"/>
  <c r="AN103" i="11"/>
  <c r="BN103" i="11" s="1"/>
  <c r="AM103" i="11"/>
  <c r="AP102" i="11"/>
  <c r="AN102" i="11"/>
  <c r="BN102" i="11" s="1"/>
  <c r="AM102" i="11"/>
  <c r="AP101" i="11"/>
  <c r="AN101" i="11"/>
  <c r="BN101" i="11" s="1"/>
  <c r="AM101" i="11"/>
  <c r="AP100" i="11"/>
  <c r="AN100" i="11"/>
  <c r="BN100" i="11" s="1"/>
  <c r="AM100" i="11"/>
  <c r="AP99" i="11"/>
  <c r="AN99" i="11"/>
  <c r="BN99" i="11" s="1"/>
  <c r="AM99" i="11"/>
  <c r="AP98" i="11"/>
  <c r="AN98" i="11"/>
  <c r="BN98" i="11" s="1"/>
  <c r="AM98" i="11"/>
  <c r="AP97" i="11"/>
  <c r="AN97" i="11"/>
  <c r="BN97" i="11" s="1"/>
  <c r="AM97" i="11"/>
  <c r="AP96" i="11"/>
  <c r="AN96" i="11"/>
  <c r="BN96" i="11" s="1"/>
  <c r="AM96" i="11"/>
  <c r="AF109" i="11"/>
  <c r="AD109" i="11"/>
  <c r="Z109" i="11"/>
  <c r="R109" i="11"/>
  <c r="AF108" i="11"/>
  <c r="AD108" i="11"/>
  <c r="Z108" i="11"/>
  <c r="R108" i="11"/>
  <c r="AF107" i="11"/>
  <c r="AD107" i="11"/>
  <c r="Z107" i="11"/>
  <c r="R107" i="11"/>
  <c r="AF106" i="11"/>
  <c r="AD106" i="11"/>
  <c r="Z106" i="11"/>
  <c r="R106" i="11"/>
  <c r="AF105" i="11"/>
  <c r="AD105" i="11"/>
  <c r="Z105" i="11"/>
  <c r="R105" i="11"/>
  <c r="AF104" i="11"/>
  <c r="AD104" i="11"/>
  <c r="Z104" i="11"/>
  <c r="R104" i="11"/>
  <c r="AF103" i="11"/>
  <c r="AD103" i="11"/>
  <c r="Z103" i="11"/>
  <c r="R103" i="11"/>
  <c r="AF102" i="11"/>
  <c r="AD102" i="11"/>
  <c r="Z102" i="11"/>
  <c r="R102" i="11"/>
  <c r="AF101" i="11"/>
  <c r="AD101" i="11"/>
  <c r="Z101" i="11"/>
  <c r="R101" i="11"/>
  <c r="AF100" i="11"/>
  <c r="AD100" i="11"/>
  <c r="Z100" i="11"/>
  <c r="R100" i="11"/>
  <c r="AF99" i="11"/>
  <c r="AD99" i="11"/>
  <c r="Z99" i="11"/>
  <c r="R99" i="11"/>
  <c r="AF98" i="11"/>
  <c r="AD98" i="11"/>
  <c r="Z98" i="11"/>
  <c r="R98" i="11"/>
  <c r="AF97" i="11"/>
  <c r="AD97" i="11"/>
  <c r="Z97" i="11"/>
  <c r="R97" i="11"/>
  <c r="AF96" i="11"/>
  <c r="AD96" i="11"/>
  <c r="Z96" i="11"/>
  <c r="R96" i="11"/>
  <c r="AF240" i="3"/>
  <c r="AD240" i="3"/>
  <c r="Z240" i="3"/>
  <c r="R240" i="3"/>
  <c r="AF239" i="3"/>
  <c r="AD239" i="3"/>
  <c r="Z239" i="3"/>
  <c r="R239" i="3"/>
  <c r="AF238" i="3"/>
  <c r="AD238" i="3"/>
  <c r="Z238" i="3"/>
  <c r="R238" i="3"/>
  <c r="AF237" i="3"/>
  <c r="AD237" i="3"/>
  <c r="Z237" i="3"/>
  <c r="R237" i="3"/>
  <c r="AF236" i="3"/>
  <c r="AD236" i="3"/>
  <c r="Z236" i="3"/>
  <c r="R236" i="3"/>
  <c r="AF235" i="3"/>
  <c r="AD235" i="3"/>
  <c r="Z235" i="3"/>
  <c r="R235" i="3"/>
  <c r="AF234" i="3"/>
  <c r="AD234" i="3"/>
  <c r="Z234" i="3"/>
  <c r="R234" i="3"/>
  <c r="AG234" i="3" s="1"/>
  <c r="AI234" i="3" s="1"/>
  <c r="AF233" i="3"/>
  <c r="AD233" i="3"/>
  <c r="Z233" i="3"/>
  <c r="R233" i="3"/>
  <c r="AF232" i="3"/>
  <c r="AD232" i="3"/>
  <c r="Z232" i="3"/>
  <c r="AK232" i="3" s="1"/>
  <c r="R232" i="3"/>
  <c r="AG232" i="3" s="1"/>
  <c r="AI232" i="3" s="1"/>
  <c r="AF231" i="3"/>
  <c r="AD231" i="3"/>
  <c r="Z231" i="3"/>
  <c r="R231" i="3"/>
  <c r="AF230" i="3"/>
  <c r="AD230" i="3"/>
  <c r="Z230" i="3"/>
  <c r="R230" i="3"/>
  <c r="AF229" i="3"/>
  <c r="AD229" i="3"/>
  <c r="Z229" i="3"/>
  <c r="R229" i="3"/>
  <c r="AF228" i="3"/>
  <c r="AD228" i="3"/>
  <c r="Z228" i="3"/>
  <c r="R228" i="3"/>
  <c r="AF227" i="3"/>
  <c r="AD227" i="3"/>
  <c r="Z227" i="3"/>
  <c r="R227" i="3"/>
  <c r="BQ126" i="11" l="1"/>
  <c r="BV126" i="11" s="1"/>
  <c r="BO110" i="11"/>
  <c r="BA110" i="11"/>
  <c r="AZ110" i="11"/>
  <c r="AW110" i="11"/>
  <c r="BP110" i="11"/>
  <c r="BE110" i="11"/>
  <c r="BD110" i="11"/>
  <c r="AY110" i="11"/>
  <c r="BO112" i="11"/>
  <c r="BA112" i="11"/>
  <c r="AZ112" i="11"/>
  <c r="AW112" i="11"/>
  <c r="BP112" i="11"/>
  <c r="BQ112" i="11" s="1"/>
  <c r="BV112" i="11" s="1"/>
  <c r="BE112" i="11"/>
  <c r="BD112" i="11"/>
  <c r="AY112" i="11"/>
  <c r="BO114" i="11"/>
  <c r="AW114" i="11"/>
  <c r="BP114" i="11"/>
  <c r="AY114" i="11"/>
  <c r="BO116" i="11"/>
  <c r="BA116" i="11"/>
  <c r="AZ116" i="11"/>
  <c r="AW116" i="11"/>
  <c r="BP116" i="11"/>
  <c r="BE116" i="11"/>
  <c r="BD116" i="11"/>
  <c r="AY116" i="11"/>
  <c r="BO118" i="11"/>
  <c r="BA118" i="11"/>
  <c r="AZ118" i="11"/>
  <c r="AW118" i="11"/>
  <c r="BP118" i="11"/>
  <c r="BE118" i="11"/>
  <c r="BD118" i="11"/>
  <c r="AY118" i="11"/>
  <c r="BO120" i="11"/>
  <c r="AW120" i="11"/>
  <c r="BP120" i="11"/>
  <c r="BQ120" i="11" s="1"/>
  <c r="BV120" i="11" s="1"/>
  <c r="AY120" i="11"/>
  <c r="BO122" i="11"/>
  <c r="BA122" i="11"/>
  <c r="AZ122" i="11"/>
  <c r="AW122" i="11"/>
  <c r="BP122" i="11"/>
  <c r="BE122" i="11"/>
  <c r="BD122" i="11"/>
  <c r="BH122" i="11" s="1"/>
  <c r="AY122" i="11"/>
  <c r="BF134" i="11"/>
  <c r="BF132" i="11"/>
  <c r="BF130" i="11"/>
  <c r="BF126" i="11"/>
  <c r="BF124" i="11"/>
  <c r="BI138" i="11"/>
  <c r="BW138" i="11" s="1"/>
  <c r="BU138" i="11"/>
  <c r="BQ135" i="11"/>
  <c r="BV135" i="11" s="1"/>
  <c r="BQ134" i="11"/>
  <c r="BV134" i="11" s="1"/>
  <c r="BH134" i="11"/>
  <c r="BB134" i="11"/>
  <c r="BQ133" i="11"/>
  <c r="BV133" i="11" s="1"/>
  <c r="BQ132" i="11"/>
  <c r="BV132" i="11" s="1"/>
  <c r="BH132" i="11"/>
  <c r="BB132" i="11"/>
  <c r="BQ131" i="11"/>
  <c r="BV131" i="11" s="1"/>
  <c r="BH130" i="11"/>
  <c r="BB130" i="11"/>
  <c r="BF129" i="11"/>
  <c r="BQ129" i="11"/>
  <c r="BV129" i="11" s="1"/>
  <c r="BB129" i="11"/>
  <c r="BH129" i="11"/>
  <c r="BH128" i="11"/>
  <c r="BQ128" i="11"/>
  <c r="BV128" i="11" s="1"/>
  <c r="BQ127" i="11"/>
  <c r="BV127" i="11" s="1"/>
  <c r="BH126" i="11"/>
  <c r="BB126" i="11"/>
  <c r="BQ125" i="11"/>
  <c r="BV125" i="11" s="1"/>
  <c r="BH124" i="11"/>
  <c r="BB124" i="11"/>
  <c r="BQ124" i="11"/>
  <c r="BV124" i="11" s="1"/>
  <c r="BO111" i="11"/>
  <c r="AW111" i="11"/>
  <c r="BO113" i="11"/>
  <c r="AW113" i="11"/>
  <c r="BO115" i="11"/>
  <c r="AW115" i="11"/>
  <c r="BO117" i="11"/>
  <c r="AW117" i="11"/>
  <c r="BO119" i="11"/>
  <c r="AW119" i="11"/>
  <c r="BO121" i="11"/>
  <c r="AW121" i="11"/>
  <c r="BO123" i="11"/>
  <c r="AW123" i="11"/>
  <c r="BP111" i="11"/>
  <c r="AY111" i="11"/>
  <c r="BP113" i="11"/>
  <c r="AY113" i="11"/>
  <c r="BP115" i="11"/>
  <c r="AY115" i="11"/>
  <c r="BP117" i="11"/>
  <c r="AY117" i="11"/>
  <c r="BP119" i="11"/>
  <c r="AY119" i="11"/>
  <c r="BP121" i="11"/>
  <c r="AY121" i="11"/>
  <c r="BP123" i="11"/>
  <c r="AY123" i="11"/>
  <c r="AA227" i="3"/>
  <c r="AB227" i="3" s="1"/>
  <c r="AK227" i="3"/>
  <c r="AG227" i="3"/>
  <c r="AI227" i="3" s="1"/>
  <c r="AL227" i="3"/>
  <c r="AG228" i="3"/>
  <c r="AI228" i="3" s="1"/>
  <c r="AH228" i="3"/>
  <c r="AJ228" i="3" s="1"/>
  <c r="AA229" i="3"/>
  <c r="AB229" i="3" s="1"/>
  <c r="AK229" i="3"/>
  <c r="AG229" i="3"/>
  <c r="AI229" i="3" s="1"/>
  <c r="AL229" i="3"/>
  <c r="AA230" i="3"/>
  <c r="AB230" i="3" s="1"/>
  <c r="AH230" i="3"/>
  <c r="AJ230" i="3" s="1"/>
  <c r="AA231" i="3"/>
  <c r="AB231" i="3" s="1"/>
  <c r="AK231" i="3"/>
  <c r="AL231" i="3"/>
  <c r="AH232" i="3"/>
  <c r="AJ232" i="3" s="1"/>
  <c r="AA233" i="3"/>
  <c r="AB233" i="3" s="1"/>
  <c r="AK233" i="3"/>
  <c r="AG233" i="3"/>
  <c r="AI233" i="3" s="1"/>
  <c r="AL233" i="3"/>
  <c r="AH234" i="3"/>
  <c r="AJ234" i="3" s="1"/>
  <c r="AA235" i="3"/>
  <c r="AB235" i="3" s="1"/>
  <c r="AK235" i="3"/>
  <c r="AG235" i="3"/>
  <c r="AI235" i="3" s="1"/>
  <c r="AL235" i="3"/>
  <c r="AH236" i="3"/>
  <c r="AJ236" i="3" s="1"/>
  <c r="AA237" i="3"/>
  <c r="AB237" i="3" s="1"/>
  <c r="AK237" i="3"/>
  <c r="AL237" i="3"/>
  <c r="AH238" i="3"/>
  <c r="AJ238" i="3" s="1"/>
  <c r="AA239" i="3"/>
  <c r="AB239" i="3" s="1"/>
  <c r="AK239" i="3"/>
  <c r="AL239" i="3"/>
  <c r="AA240" i="3"/>
  <c r="AB240" i="3" s="1"/>
  <c r="AH240" i="3"/>
  <c r="AJ240" i="3" s="1"/>
  <c r="AA96" i="11"/>
  <c r="AB96" i="11" s="1"/>
  <c r="AG96" i="11"/>
  <c r="AH96" i="11"/>
  <c r="AL96" i="11"/>
  <c r="AA97" i="11"/>
  <c r="AB97" i="11" s="1"/>
  <c r="AK97" i="11"/>
  <c r="AL97" i="11"/>
  <c r="AH97" i="11"/>
  <c r="AA98" i="11"/>
  <c r="AB98" i="11" s="1"/>
  <c r="AG98" i="11"/>
  <c r="AH98" i="11"/>
  <c r="AL98" i="11"/>
  <c r="AA99" i="11"/>
  <c r="AB99" i="11" s="1"/>
  <c r="AK99" i="11"/>
  <c r="AL99" i="11"/>
  <c r="AH99" i="11"/>
  <c r="AA100" i="11"/>
  <c r="AB100" i="11" s="1"/>
  <c r="AG100" i="11"/>
  <c r="AH100" i="11"/>
  <c r="AL100" i="11"/>
  <c r="AA101" i="11"/>
  <c r="AB101" i="11" s="1"/>
  <c r="AK101" i="11"/>
  <c r="AL101" i="11"/>
  <c r="AH101" i="11"/>
  <c r="AA102" i="11"/>
  <c r="AB102" i="11" s="1"/>
  <c r="AG102" i="11"/>
  <c r="AH102" i="11"/>
  <c r="AL102" i="11"/>
  <c r="AA103" i="11"/>
  <c r="AB103" i="11" s="1"/>
  <c r="AK103" i="11"/>
  <c r="AL103" i="11"/>
  <c r="AH103" i="11"/>
  <c r="AA104" i="11"/>
  <c r="AB104" i="11" s="1"/>
  <c r="AG104" i="11"/>
  <c r="AH104" i="11"/>
  <c r="AL104" i="11"/>
  <c r="AA105" i="11"/>
  <c r="AB105" i="11" s="1"/>
  <c r="AK105" i="11"/>
  <c r="AL105" i="11"/>
  <c r="AH105" i="11"/>
  <c r="AA106" i="11"/>
  <c r="AB106" i="11" s="1"/>
  <c r="AG106" i="11"/>
  <c r="AH106" i="11"/>
  <c r="AL106" i="11"/>
  <c r="AA107" i="11"/>
  <c r="AB107" i="11" s="1"/>
  <c r="AK107" i="11"/>
  <c r="AL107" i="11"/>
  <c r="AH107" i="11"/>
  <c r="AA108" i="11"/>
  <c r="AB108" i="11" s="1"/>
  <c r="AG108" i="11"/>
  <c r="AH108" i="11"/>
  <c r="AL108" i="11"/>
  <c r="AA109" i="11"/>
  <c r="AB109" i="11" s="1"/>
  <c r="AK109" i="11"/>
  <c r="AL109" i="11"/>
  <c r="AH109" i="11"/>
  <c r="AK96" i="11"/>
  <c r="AG97" i="11"/>
  <c r="AK98" i="11"/>
  <c r="AG99" i="11"/>
  <c r="AK100" i="11"/>
  <c r="AG101" i="11"/>
  <c r="AK102" i="11"/>
  <c r="AG103" i="11"/>
  <c r="AK104" i="11"/>
  <c r="AG105" i="11"/>
  <c r="AK106" i="11"/>
  <c r="AG107" i="11"/>
  <c r="AK108" i="11"/>
  <c r="AG109" i="11"/>
  <c r="AK234" i="3"/>
  <c r="AG236" i="3"/>
  <c r="AI236" i="3" s="1"/>
  <c r="AG237" i="3"/>
  <c r="AI237" i="3" s="1"/>
  <c r="AK236" i="3"/>
  <c r="AG238" i="3"/>
  <c r="AI238" i="3" s="1"/>
  <c r="AG239" i="3"/>
  <c r="AI239" i="3" s="1"/>
  <c r="AK238" i="3"/>
  <c r="AG240" i="3"/>
  <c r="AI240" i="3" s="1"/>
  <c r="AK228" i="3"/>
  <c r="AG230" i="3"/>
  <c r="AI230" i="3" s="1"/>
  <c r="AG231" i="3"/>
  <c r="AI231" i="3" s="1"/>
  <c r="AA228" i="3"/>
  <c r="AB228" i="3" s="1"/>
  <c r="AA234" i="3"/>
  <c r="AB234" i="3" s="1"/>
  <c r="AK240" i="3"/>
  <c r="AH227" i="3"/>
  <c r="AJ227" i="3" s="1"/>
  <c r="AL228" i="3"/>
  <c r="AH229" i="3"/>
  <c r="AJ229" i="3" s="1"/>
  <c r="AL230" i="3"/>
  <c r="AH231" i="3"/>
  <c r="AJ231" i="3" s="1"/>
  <c r="AL232" i="3"/>
  <c r="AH233" i="3"/>
  <c r="AJ233" i="3" s="1"/>
  <c r="AL234" i="3"/>
  <c r="AH235" i="3"/>
  <c r="AJ235" i="3" s="1"/>
  <c r="AL236" i="3"/>
  <c r="AH237" i="3"/>
  <c r="AJ237" i="3" s="1"/>
  <c r="AL238" i="3"/>
  <c r="AH239" i="3"/>
  <c r="AJ239" i="3" s="1"/>
  <c r="AL240" i="3"/>
  <c r="AA232" i="3"/>
  <c r="AB232" i="3" s="1"/>
  <c r="AK230" i="3"/>
  <c r="AA236" i="3"/>
  <c r="AB236" i="3" s="1"/>
  <c r="AA238" i="3"/>
  <c r="AB238" i="3" s="1"/>
  <c r="BT93" i="11"/>
  <c r="BS93" i="11"/>
  <c r="BR93" i="11"/>
  <c r="BL93" i="11"/>
  <c r="BK93" i="11"/>
  <c r="BC93" i="11"/>
  <c r="BG93" i="11" s="1"/>
  <c r="BT94" i="11"/>
  <c r="BS94" i="11"/>
  <c r="BR94" i="11"/>
  <c r="BL94" i="11"/>
  <c r="BK94" i="11"/>
  <c r="BC94" i="11"/>
  <c r="BG94" i="11" s="1"/>
  <c r="BT91" i="11"/>
  <c r="BS91" i="11"/>
  <c r="BR91" i="11"/>
  <c r="BL91" i="11"/>
  <c r="BK91" i="11"/>
  <c r="BC91" i="11"/>
  <c r="BG91" i="11" s="1"/>
  <c r="BT89" i="11"/>
  <c r="BS89" i="11"/>
  <c r="BR89" i="11"/>
  <c r="BL89" i="11"/>
  <c r="BK89" i="11"/>
  <c r="BC89" i="11"/>
  <c r="BG89" i="11" s="1"/>
  <c r="BT87" i="11"/>
  <c r="BS87" i="11"/>
  <c r="BR87" i="11"/>
  <c r="BL87" i="11"/>
  <c r="BK87" i="11"/>
  <c r="BC87" i="11"/>
  <c r="BG87" i="11" s="1"/>
  <c r="BT85" i="11"/>
  <c r="BS85" i="11"/>
  <c r="BR85" i="11"/>
  <c r="BL85" i="11"/>
  <c r="BK85" i="11"/>
  <c r="BC85" i="11"/>
  <c r="BG85" i="11" s="1"/>
  <c r="BT95" i="11"/>
  <c r="BS95" i="11"/>
  <c r="BR95" i="11"/>
  <c r="BL95" i="11"/>
  <c r="BK95" i="11"/>
  <c r="BC95" i="11"/>
  <c r="BG95" i="11" s="1"/>
  <c r="AX95" i="11"/>
  <c r="AV95" i="11"/>
  <c r="AX94" i="11"/>
  <c r="AV94" i="11"/>
  <c r="AX93" i="11"/>
  <c r="AV93" i="11"/>
  <c r="BT92" i="11"/>
  <c r="BS92" i="11"/>
  <c r="BR92" i="11"/>
  <c r="BL92" i="11"/>
  <c r="BK92" i="11"/>
  <c r="BC92" i="11"/>
  <c r="BG92" i="11" s="1"/>
  <c r="AX92" i="11"/>
  <c r="AV92" i="11"/>
  <c r="AX91" i="11"/>
  <c r="AV91" i="11"/>
  <c r="BT90" i="11"/>
  <c r="BS90" i="11"/>
  <c r="BR90" i="11"/>
  <c r="BL90" i="11"/>
  <c r="BK90" i="11"/>
  <c r="BC90" i="11"/>
  <c r="BG90" i="11" s="1"/>
  <c r="AX90" i="11"/>
  <c r="AV90" i="11"/>
  <c r="AX89" i="11"/>
  <c r="AV89" i="11"/>
  <c r="BT88" i="11"/>
  <c r="BS88" i="11"/>
  <c r="BR88" i="11"/>
  <c r="BL88" i="11"/>
  <c r="BK88" i="11"/>
  <c r="BC88" i="11"/>
  <c r="BG88" i="11" s="1"/>
  <c r="AX88" i="11"/>
  <c r="AV88" i="11"/>
  <c r="AX87" i="11"/>
  <c r="AV87" i="11"/>
  <c r="BT86" i="11"/>
  <c r="BS86" i="11"/>
  <c r="BR86" i="11"/>
  <c r="BL86" i="11"/>
  <c r="BK86" i="11"/>
  <c r="BC86" i="11"/>
  <c r="BG86" i="11" s="1"/>
  <c r="AX86" i="11"/>
  <c r="AV86" i="11"/>
  <c r="AX85" i="11"/>
  <c r="AV85" i="11"/>
  <c r="AP95" i="11"/>
  <c r="AN95" i="11"/>
  <c r="BN95" i="11" s="1"/>
  <c r="AM95" i="11"/>
  <c r="AP94" i="11"/>
  <c r="AN94" i="11"/>
  <c r="BN94" i="11" s="1"/>
  <c r="AM94" i="11"/>
  <c r="AP93" i="11"/>
  <c r="AN93" i="11"/>
  <c r="BN93" i="11" s="1"/>
  <c r="AM93" i="11"/>
  <c r="AP92" i="11"/>
  <c r="AN92" i="11"/>
  <c r="BN92" i="11" s="1"/>
  <c r="AM92" i="11"/>
  <c r="AP91" i="11"/>
  <c r="AN91" i="11"/>
  <c r="BN91" i="11" s="1"/>
  <c r="AM91" i="11"/>
  <c r="AP90" i="11"/>
  <c r="AN90" i="11"/>
  <c r="BN90" i="11" s="1"/>
  <c r="AM90" i="11"/>
  <c r="AP89" i="11"/>
  <c r="AN89" i="11"/>
  <c r="BN89" i="11" s="1"/>
  <c r="AM89" i="11"/>
  <c r="AP88" i="11"/>
  <c r="AN88" i="11"/>
  <c r="BN88" i="11" s="1"/>
  <c r="AM88" i="11"/>
  <c r="AP87" i="11"/>
  <c r="AN87" i="11"/>
  <c r="BN87" i="11" s="1"/>
  <c r="AM87" i="11"/>
  <c r="AP86" i="11"/>
  <c r="AN86" i="11"/>
  <c r="BN86" i="11" s="1"/>
  <c r="AM86" i="11"/>
  <c r="AP85" i="11"/>
  <c r="AN85" i="11"/>
  <c r="BN85" i="11" s="1"/>
  <c r="AM85" i="11"/>
  <c r="AF95" i="11"/>
  <c r="AD95" i="11"/>
  <c r="Z95" i="11"/>
  <c r="R95" i="11"/>
  <c r="C95" i="11"/>
  <c r="BM95" i="11" s="1"/>
  <c r="AF94" i="11"/>
  <c r="AD94" i="11"/>
  <c r="Z94" i="11"/>
  <c r="R94" i="11"/>
  <c r="AG94" i="11" s="1"/>
  <c r="AI94" i="11" s="1"/>
  <c r="C94" i="11"/>
  <c r="BM94" i="11" s="1"/>
  <c r="AF93" i="11"/>
  <c r="AD93" i="11"/>
  <c r="Z93" i="11"/>
  <c r="R93" i="11"/>
  <c r="C93" i="11"/>
  <c r="BM93" i="11" s="1"/>
  <c r="AF92" i="11"/>
  <c r="AD92" i="11"/>
  <c r="Z92" i="11"/>
  <c r="R92" i="11"/>
  <c r="C92" i="11"/>
  <c r="BM92" i="11" s="1"/>
  <c r="AF91" i="11"/>
  <c r="AD91" i="11"/>
  <c r="Z91" i="11"/>
  <c r="AK91" i="11" s="1"/>
  <c r="R91" i="11"/>
  <c r="AH91" i="11" s="1"/>
  <c r="C91" i="11"/>
  <c r="BM91" i="11" s="1"/>
  <c r="AF90" i="11"/>
  <c r="AD90" i="11"/>
  <c r="Z90" i="11"/>
  <c r="R90" i="11"/>
  <c r="C90" i="11"/>
  <c r="BM90" i="11" s="1"/>
  <c r="AF89" i="11"/>
  <c r="AD89" i="11"/>
  <c r="Z89" i="11"/>
  <c r="R89" i="11"/>
  <c r="C89" i="11"/>
  <c r="BM89" i="11" s="1"/>
  <c r="AF88" i="11"/>
  <c r="AD88" i="11"/>
  <c r="Z88" i="11"/>
  <c r="R88" i="11"/>
  <c r="AG88" i="11" s="1"/>
  <c r="AI88" i="11" s="1"/>
  <c r="C88" i="11"/>
  <c r="BM88" i="11" s="1"/>
  <c r="AF87" i="11"/>
  <c r="AD87" i="11"/>
  <c r="Z87" i="11"/>
  <c r="R87" i="11"/>
  <c r="C87" i="11"/>
  <c r="BM87" i="11" s="1"/>
  <c r="AF86" i="11"/>
  <c r="AD86" i="11"/>
  <c r="Z86" i="11"/>
  <c r="AL86" i="11" s="1"/>
  <c r="R86" i="11"/>
  <c r="AG86" i="11" s="1"/>
  <c r="AI86" i="11" s="1"/>
  <c r="C86" i="11"/>
  <c r="BM86" i="11" s="1"/>
  <c r="AF85" i="11"/>
  <c r="AD85" i="11"/>
  <c r="Z85" i="11"/>
  <c r="AK85" i="11" s="1"/>
  <c r="R85" i="11"/>
  <c r="C85" i="11"/>
  <c r="BM85" i="11" s="1"/>
  <c r="AQ224" i="3"/>
  <c r="AN224" i="3" s="1"/>
  <c r="R224" i="3"/>
  <c r="AQ223" i="3"/>
  <c r="AN223" i="3" s="1"/>
  <c r="R223" i="3"/>
  <c r="AQ222" i="3"/>
  <c r="AN222" i="3" s="1"/>
  <c r="R222" i="3"/>
  <c r="AF221" i="3"/>
  <c r="AD221" i="3"/>
  <c r="Z221" i="3"/>
  <c r="R221" i="3"/>
  <c r="AH221" i="3" s="1"/>
  <c r="AJ221" i="3" s="1"/>
  <c r="C221" i="3"/>
  <c r="AF220" i="3"/>
  <c r="AD220" i="3"/>
  <c r="Z220" i="3"/>
  <c r="R220" i="3"/>
  <c r="C220" i="3"/>
  <c r="AF219" i="3"/>
  <c r="AD219" i="3"/>
  <c r="Z219" i="3"/>
  <c r="R219" i="3"/>
  <c r="C219" i="3"/>
  <c r="AF218" i="3"/>
  <c r="AD218" i="3"/>
  <c r="Z218" i="3"/>
  <c r="R218" i="3"/>
  <c r="C218" i="3"/>
  <c r="AF217" i="3"/>
  <c r="AD217" i="3"/>
  <c r="Z217" i="3"/>
  <c r="R217" i="3"/>
  <c r="C217" i="3"/>
  <c r="AF216" i="3"/>
  <c r="AD216" i="3"/>
  <c r="Z216" i="3"/>
  <c r="R216" i="3"/>
  <c r="C216" i="3"/>
  <c r="AF215" i="3"/>
  <c r="AD215" i="3"/>
  <c r="Z215" i="3"/>
  <c r="R215" i="3"/>
  <c r="C215" i="3"/>
  <c r="AF214" i="3"/>
  <c r="AD214" i="3"/>
  <c r="Z214" i="3"/>
  <c r="R214" i="3"/>
  <c r="C214" i="3"/>
  <c r="AF213" i="3"/>
  <c r="AD213" i="3"/>
  <c r="Z213" i="3"/>
  <c r="R213" i="3"/>
  <c r="AH213" i="3" s="1"/>
  <c r="AJ213" i="3" s="1"/>
  <c r="C213" i="3"/>
  <c r="AF212" i="3"/>
  <c r="AD212" i="3"/>
  <c r="Z212" i="3"/>
  <c r="R212" i="3"/>
  <c r="C212" i="3"/>
  <c r="AF211" i="3"/>
  <c r="AD211" i="3"/>
  <c r="Z211" i="3"/>
  <c r="R211" i="3"/>
  <c r="C211" i="3"/>
  <c r="BH116" i="11" l="1"/>
  <c r="BQ116" i="11"/>
  <c r="BV116" i="11" s="1"/>
  <c r="BQ123" i="11"/>
  <c r="BV123" i="11" s="1"/>
  <c r="BQ121" i="11"/>
  <c r="BV121" i="11" s="1"/>
  <c r="BQ119" i="11"/>
  <c r="BV119" i="11" s="1"/>
  <c r="BQ117" i="11"/>
  <c r="BV117" i="11" s="1"/>
  <c r="BQ115" i="11"/>
  <c r="BV115" i="11" s="1"/>
  <c r="BQ113" i="11"/>
  <c r="BV113" i="11" s="1"/>
  <c r="BQ111" i="11"/>
  <c r="BV111" i="11" s="1"/>
  <c r="BI124" i="11"/>
  <c r="BW124" i="11" s="1"/>
  <c r="BU124" i="11"/>
  <c r="BI126" i="11"/>
  <c r="BW126" i="11" s="1"/>
  <c r="BU126" i="11"/>
  <c r="BI128" i="11"/>
  <c r="BW128" i="11" s="1"/>
  <c r="BU128" i="11"/>
  <c r="BI129" i="11"/>
  <c r="BW129" i="11" s="1"/>
  <c r="BU129" i="11"/>
  <c r="BI130" i="11"/>
  <c r="BW130" i="11" s="1"/>
  <c r="BU130" i="11"/>
  <c r="BI132" i="11"/>
  <c r="BW132" i="11" s="1"/>
  <c r="BU132" i="11"/>
  <c r="BI134" i="11"/>
  <c r="BW134" i="11" s="1"/>
  <c r="BU134" i="11"/>
  <c r="BI122" i="11"/>
  <c r="BW122" i="11" s="1"/>
  <c r="BU122" i="11"/>
  <c r="BF122" i="11"/>
  <c r="BB122" i="11"/>
  <c r="BQ122" i="11"/>
  <c r="BV122" i="11" s="1"/>
  <c r="BF118" i="11"/>
  <c r="BH118" i="11"/>
  <c r="BB118" i="11"/>
  <c r="BQ118" i="11"/>
  <c r="BV118" i="11" s="1"/>
  <c r="BI116" i="11"/>
  <c r="BW116" i="11" s="1"/>
  <c r="BU116" i="11"/>
  <c r="BF116" i="11"/>
  <c r="BB116" i="11"/>
  <c r="BQ114" i="11"/>
  <c r="BV114" i="11" s="1"/>
  <c r="BF112" i="11"/>
  <c r="BH112" i="11"/>
  <c r="BB112" i="11"/>
  <c r="BF110" i="11"/>
  <c r="BH110" i="11"/>
  <c r="BB110" i="11"/>
  <c r="BQ110" i="11"/>
  <c r="BV110" i="11" s="1"/>
  <c r="AA211" i="3"/>
  <c r="AB211" i="3" s="1"/>
  <c r="AK211" i="3"/>
  <c r="AH211" i="3"/>
  <c r="AJ211" i="3" s="1"/>
  <c r="AA212" i="3"/>
  <c r="AB212" i="3" s="1"/>
  <c r="AK212" i="3"/>
  <c r="AL212" i="3"/>
  <c r="AG213" i="3"/>
  <c r="AI213" i="3" s="1"/>
  <c r="AL213" i="3"/>
  <c r="AA214" i="3"/>
  <c r="AB214" i="3" s="1"/>
  <c r="AK214" i="3"/>
  <c r="AG214" i="3"/>
  <c r="AI214" i="3" s="1"/>
  <c r="AL214" i="3"/>
  <c r="AH214" i="3"/>
  <c r="AJ214" i="3" s="1"/>
  <c r="AG215" i="3"/>
  <c r="AI215" i="3" s="1"/>
  <c r="AL215" i="3"/>
  <c r="AA216" i="3"/>
  <c r="AB216" i="3" s="1"/>
  <c r="AG216" i="3"/>
  <c r="AI216" i="3" s="1"/>
  <c r="AH216" i="3"/>
  <c r="AJ216" i="3" s="1"/>
  <c r="AA217" i="3"/>
  <c r="AB217" i="3" s="1"/>
  <c r="AK217" i="3"/>
  <c r="AL217" i="3"/>
  <c r="AH217" i="3"/>
  <c r="AJ217" i="3" s="1"/>
  <c r="AA218" i="3"/>
  <c r="AB218" i="3" s="1"/>
  <c r="AK218" i="3"/>
  <c r="AG218" i="3"/>
  <c r="AI218" i="3" s="1"/>
  <c r="AL218" i="3"/>
  <c r="AH218" i="3"/>
  <c r="AJ218" i="3" s="1"/>
  <c r="AA219" i="3"/>
  <c r="AB219" i="3" s="1"/>
  <c r="AK219" i="3"/>
  <c r="AH219" i="3"/>
  <c r="AJ219" i="3" s="1"/>
  <c r="AA220" i="3"/>
  <c r="AB220" i="3" s="1"/>
  <c r="AK220" i="3"/>
  <c r="AL220" i="3"/>
  <c r="AG221" i="3"/>
  <c r="AI221" i="3" s="1"/>
  <c r="AL221" i="3"/>
  <c r="AG85" i="11"/>
  <c r="AI85" i="11" s="1"/>
  <c r="AL85" i="11"/>
  <c r="AH85" i="11"/>
  <c r="AH86" i="11"/>
  <c r="AA87" i="11"/>
  <c r="AB87" i="11" s="1"/>
  <c r="AK87" i="11"/>
  <c r="AL87" i="11"/>
  <c r="AA88" i="11"/>
  <c r="AB88" i="11" s="1"/>
  <c r="AK88" i="11"/>
  <c r="AL88" i="11"/>
  <c r="AH88" i="11"/>
  <c r="AA89" i="11"/>
  <c r="AB89" i="11" s="1"/>
  <c r="AG89" i="11"/>
  <c r="AI89" i="11" s="1"/>
  <c r="AL89" i="11"/>
  <c r="AH89" i="11"/>
  <c r="AA90" i="11"/>
  <c r="AB90" i="11" s="1"/>
  <c r="AK90" i="11"/>
  <c r="AL90" i="11"/>
  <c r="AJ91" i="11"/>
  <c r="AQ91" i="11"/>
  <c r="AG91" i="11"/>
  <c r="AI91" i="11" s="1"/>
  <c r="AL91" i="11"/>
  <c r="AA92" i="11"/>
  <c r="AB92" i="11" s="1"/>
  <c r="AK92" i="11"/>
  <c r="AH92" i="11"/>
  <c r="AL92" i="11"/>
  <c r="AG93" i="11"/>
  <c r="AL93" i="11"/>
  <c r="AH93" i="11"/>
  <c r="AA94" i="11"/>
  <c r="AB94" i="11" s="1"/>
  <c r="AH94" i="11"/>
  <c r="AA95" i="11"/>
  <c r="AB95" i="11" s="1"/>
  <c r="AK95" i="11"/>
  <c r="AL95" i="11"/>
  <c r="AI109" i="11"/>
  <c r="AO109" i="11"/>
  <c r="AI107" i="11"/>
  <c r="AO107" i="11"/>
  <c r="AI105" i="11"/>
  <c r="AO105" i="11"/>
  <c r="AI103" i="11"/>
  <c r="AO103" i="11"/>
  <c r="AI101" i="11"/>
  <c r="AO101" i="11"/>
  <c r="AI99" i="11"/>
  <c r="AO99" i="11"/>
  <c r="AI97" i="11"/>
  <c r="AO97" i="11"/>
  <c r="AJ109" i="11"/>
  <c r="AQ109" i="11"/>
  <c r="AJ108" i="11"/>
  <c r="AQ108" i="11"/>
  <c r="AI108" i="11"/>
  <c r="AO108" i="11"/>
  <c r="AJ107" i="11"/>
  <c r="AQ107" i="11"/>
  <c r="AJ106" i="11"/>
  <c r="AQ106" i="11"/>
  <c r="AI106" i="11"/>
  <c r="AO106" i="11"/>
  <c r="AJ105" i="11"/>
  <c r="AQ105" i="11"/>
  <c r="AJ104" i="11"/>
  <c r="AQ104" i="11"/>
  <c r="AI104" i="11"/>
  <c r="AO104" i="11"/>
  <c r="AJ103" i="11"/>
  <c r="AQ103" i="11"/>
  <c r="AJ102" i="11"/>
  <c r="AQ102" i="11"/>
  <c r="AI102" i="11"/>
  <c r="AO102" i="11"/>
  <c r="AJ101" i="11"/>
  <c r="AQ101" i="11"/>
  <c r="AJ100" i="11"/>
  <c r="AQ100" i="11"/>
  <c r="AI100" i="11"/>
  <c r="AO100" i="11"/>
  <c r="AJ99" i="11"/>
  <c r="AQ99" i="11"/>
  <c r="AJ98" i="11"/>
  <c r="AQ98" i="11"/>
  <c r="AI98" i="11"/>
  <c r="AO98" i="11"/>
  <c r="AJ97" i="11"/>
  <c r="AQ97" i="11"/>
  <c r="AJ96" i="11"/>
  <c r="AQ96" i="11"/>
  <c r="AI96" i="11"/>
  <c r="AO96" i="11"/>
  <c r="AI93" i="11"/>
  <c r="AO93" i="11"/>
  <c r="AO86" i="11"/>
  <c r="AO94" i="11"/>
  <c r="AK89" i="11"/>
  <c r="AG90" i="11"/>
  <c r="AK93" i="11"/>
  <c r="AO88" i="11"/>
  <c r="AK215" i="3"/>
  <c r="AG219" i="3"/>
  <c r="AI219" i="3" s="1"/>
  <c r="AG211" i="3"/>
  <c r="AI211" i="3" s="1"/>
  <c r="AK94" i="11"/>
  <c r="AA91" i="11"/>
  <c r="AB91" i="11" s="1"/>
  <c r="AL94" i="11"/>
  <c r="AH87" i="11"/>
  <c r="AG92" i="11"/>
  <c r="AH95" i="11"/>
  <c r="AK86" i="11"/>
  <c r="AG95" i="11"/>
  <c r="AA85" i="11"/>
  <c r="AB85" i="11" s="1"/>
  <c r="AA93" i="11"/>
  <c r="AB93" i="11" s="1"/>
  <c r="AG87" i="11"/>
  <c r="AH90" i="11"/>
  <c r="AA86" i="11"/>
  <c r="AB86" i="11" s="1"/>
  <c r="AL211" i="3"/>
  <c r="AG212" i="3"/>
  <c r="AI212" i="3" s="1"/>
  <c r="AH215" i="3"/>
  <c r="AJ215" i="3" s="1"/>
  <c r="AK216" i="3"/>
  <c r="AL219" i="3"/>
  <c r="AG220" i="3"/>
  <c r="AI220" i="3" s="1"/>
  <c r="AM223" i="3"/>
  <c r="AH212" i="3"/>
  <c r="AJ212" i="3" s="1"/>
  <c r="AA213" i="3"/>
  <c r="AB213" i="3" s="1"/>
  <c r="AK213" i="3"/>
  <c r="AL216" i="3"/>
  <c r="AG217" i="3"/>
  <c r="AI217" i="3" s="1"/>
  <c r="AH220" i="3"/>
  <c r="AJ220" i="3" s="1"/>
  <c r="AA221" i="3"/>
  <c r="AB221" i="3" s="1"/>
  <c r="AK221" i="3"/>
  <c r="AM222" i="3"/>
  <c r="AM224" i="3"/>
  <c r="AA215" i="3"/>
  <c r="AB215" i="3" s="1"/>
  <c r="BT84" i="11"/>
  <c r="BS84" i="11"/>
  <c r="BL84" i="11"/>
  <c r="BK84" i="11"/>
  <c r="BT83" i="11"/>
  <c r="BS83" i="11"/>
  <c r="BL83" i="11"/>
  <c r="BK83" i="11"/>
  <c r="BT82" i="11"/>
  <c r="BS82" i="11"/>
  <c r="BL82" i="11"/>
  <c r="BK82" i="11"/>
  <c r="BT81" i="11"/>
  <c r="BS81" i="11"/>
  <c r="BL81" i="11"/>
  <c r="BK81" i="11"/>
  <c r="BT80" i="11"/>
  <c r="BS80" i="11"/>
  <c r="BL80" i="11"/>
  <c r="BK80" i="11"/>
  <c r="BT79" i="11"/>
  <c r="BS79" i="11"/>
  <c r="BL79" i="11"/>
  <c r="BK79" i="11"/>
  <c r="AP84" i="11"/>
  <c r="AN84" i="11"/>
  <c r="AM84" i="11"/>
  <c r="AP83" i="11"/>
  <c r="AN83" i="11"/>
  <c r="AM83" i="11"/>
  <c r="AP82" i="11"/>
  <c r="AN82" i="11"/>
  <c r="AM82" i="11"/>
  <c r="AP81" i="11"/>
  <c r="AN81" i="11"/>
  <c r="AM81" i="11"/>
  <c r="AP80" i="11"/>
  <c r="AN80" i="11"/>
  <c r="AM80" i="11"/>
  <c r="AP79" i="11"/>
  <c r="AN79" i="11"/>
  <c r="AM79" i="11"/>
  <c r="AF84" i="11"/>
  <c r="AD84" i="11"/>
  <c r="Z84" i="11"/>
  <c r="R84" i="11"/>
  <c r="C84" i="11"/>
  <c r="BM84" i="11" s="1"/>
  <c r="AF83" i="11"/>
  <c r="AD83" i="11"/>
  <c r="Z83" i="11"/>
  <c r="R83" i="11"/>
  <c r="C83" i="11"/>
  <c r="BM83" i="11" s="1"/>
  <c r="AF82" i="11"/>
  <c r="AD82" i="11"/>
  <c r="Z82" i="11"/>
  <c r="R82" i="11"/>
  <c r="C82" i="11"/>
  <c r="BM82" i="11" s="1"/>
  <c r="AF81" i="11"/>
  <c r="AD81" i="11"/>
  <c r="Z81" i="11"/>
  <c r="R81" i="11"/>
  <c r="C81" i="11"/>
  <c r="BM81" i="11" s="1"/>
  <c r="AF80" i="11"/>
  <c r="AD80" i="11"/>
  <c r="Z80" i="11"/>
  <c r="AL80" i="11" s="1"/>
  <c r="R80" i="11"/>
  <c r="C80" i="11"/>
  <c r="BM80" i="11" s="1"/>
  <c r="AF79" i="11"/>
  <c r="AD79" i="11"/>
  <c r="Z79" i="11"/>
  <c r="R79" i="11"/>
  <c r="C79" i="11"/>
  <c r="BM79" i="11" s="1"/>
  <c r="AF208" i="3"/>
  <c r="AD208" i="3"/>
  <c r="R208" i="3"/>
  <c r="C208" i="3"/>
  <c r="AF207" i="3"/>
  <c r="AD207" i="3"/>
  <c r="R207" i="3"/>
  <c r="C207" i="3"/>
  <c r="AF206" i="3"/>
  <c r="AD206" i="3"/>
  <c r="R206" i="3"/>
  <c r="C206" i="3"/>
  <c r="AF205" i="3"/>
  <c r="AD205" i="3"/>
  <c r="R205" i="3"/>
  <c r="C205" i="3"/>
  <c r="AF204" i="3"/>
  <c r="AD204" i="3"/>
  <c r="Z204" i="3"/>
  <c r="R204" i="3"/>
  <c r="C204" i="3"/>
  <c r="AF203" i="3"/>
  <c r="AD203" i="3"/>
  <c r="Z203" i="3"/>
  <c r="R203" i="3"/>
  <c r="C203" i="3"/>
  <c r="AF202" i="3"/>
  <c r="AD202" i="3"/>
  <c r="Z202" i="3"/>
  <c r="R202" i="3"/>
  <c r="C202" i="3"/>
  <c r="AF201" i="3"/>
  <c r="AD201" i="3"/>
  <c r="Z201" i="3"/>
  <c r="R201" i="3"/>
  <c r="C201" i="3"/>
  <c r="AF200" i="3"/>
  <c r="AD200" i="3"/>
  <c r="Z200" i="3"/>
  <c r="R200" i="3"/>
  <c r="C200" i="3"/>
  <c r="AF199" i="3"/>
  <c r="AD199" i="3"/>
  <c r="Z199" i="3"/>
  <c r="R199" i="3"/>
  <c r="C199" i="3"/>
  <c r="AF198" i="3"/>
  <c r="AD198" i="3"/>
  <c r="Z198" i="3"/>
  <c r="R198" i="3"/>
  <c r="C198" i="3"/>
  <c r="AF197" i="3"/>
  <c r="AD197" i="3"/>
  <c r="Z197" i="3"/>
  <c r="R197" i="3"/>
  <c r="C197" i="3"/>
  <c r="AF196" i="3"/>
  <c r="AD196" i="3"/>
  <c r="Z196" i="3"/>
  <c r="R196" i="3"/>
  <c r="C196" i="3"/>
  <c r="AF195" i="3"/>
  <c r="AD195" i="3"/>
  <c r="Z195" i="3"/>
  <c r="R195" i="3"/>
  <c r="C195" i="3"/>
  <c r="AG79" i="11" l="1"/>
  <c r="AL82" i="11"/>
  <c r="AO89" i="11"/>
  <c r="AO85" i="11"/>
  <c r="AL196" i="3"/>
  <c r="AH206" i="3"/>
  <c r="AH204" i="3"/>
  <c r="AJ204" i="3" s="1"/>
  <c r="AO91" i="11"/>
  <c r="BO91" i="11" s="1"/>
  <c r="BQ91" i="11" s="1"/>
  <c r="BV91" i="11" s="1"/>
  <c r="BU110" i="11"/>
  <c r="BI110" i="11"/>
  <c r="BW110" i="11" s="1"/>
  <c r="BU112" i="11"/>
  <c r="BI112" i="11"/>
  <c r="BW112" i="11" s="1"/>
  <c r="BU118" i="11"/>
  <c r="BI118" i="11"/>
  <c r="BW118" i="11" s="1"/>
  <c r="AA195" i="3"/>
  <c r="AG195" i="3"/>
  <c r="AI195" i="3" s="1"/>
  <c r="AL195" i="3"/>
  <c r="AG196" i="3"/>
  <c r="AI196" i="3" s="1"/>
  <c r="AH196" i="3"/>
  <c r="AJ196" i="3" s="1"/>
  <c r="AA197" i="3"/>
  <c r="AK197" i="3"/>
  <c r="AL197" i="3"/>
  <c r="AA198" i="3"/>
  <c r="AG198" i="3"/>
  <c r="AI198" i="3" s="1"/>
  <c r="AH198" i="3"/>
  <c r="AJ198" i="3" s="1"/>
  <c r="AA199" i="3"/>
  <c r="AK199" i="3"/>
  <c r="AL199" i="3"/>
  <c r="AA200" i="3"/>
  <c r="AG200" i="3"/>
  <c r="AI200" i="3" s="1"/>
  <c r="AH200" i="3"/>
  <c r="AJ200" i="3" s="1"/>
  <c r="AA201" i="3"/>
  <c r="AK201" i="3"/>
  <c r="AL201" i="3"/>
  <c r="AA202" i="3"/>
  <c r="AG202" i="3"/>
  <c r="AI202" i="3" s="1"/>
  <c r="AH202" i="3"/>
  <c r="AJ202" i="3" s="1"/>
  <c r="AA203" i="3"/>
  <c r="AK203" i="3"/>
  <c r="AL203" i="3"/>
  <c r="AA204" i="3"/>
  <c r="AG204" i="3"/>
  <c r="AI204" i="3" s="1"/>
  <c r="AG205" i="3"/>
  <c r="AH205" i="3"/>
  <c r="AG206" i="3"/>
  <c r="AG207" i="3"/>
  <c r="AH207" i="3"/>
  <c r="AG208" i="3"/>
  <c r="AH208" i="3"/>
  <c r="AI79" i="11"/>
  <c r="AO79" i="11"/>
  <c r="BN79" i="11"/>
  <c r="AR79" i="11"/>
  <c r="BN80" i="11"/>
  <c r="AR80" i="11"/>
  <c r="BN81" i="11"/>
  <c r="AR81" i="11"/>
  <c r="BN82" i="11"/>
  <c r="AR82" i="11"/>
  <c r="BN83" i="11"/>
  <c r="AR83" i="11"/>
  <c r="BN84" i="11"/>
  <c r="AR84" i="11"/>
  <c r="AJ90" i="11"/>
  <c r="AQ90" i="11"/>
  <c r="AJ95" i="11"/>
  <c r="AQ95" i="11"/>
  <c r="AJ87" i="11"/>
  <c r="AQ87" i="11"/>
  <c r="BO96" i="11"/>
  <c r="BA96" i="11"/>
  <c r="AZ96" i="11"/>
  <c r="AW96" i="11"/>
  <c r="BP96" i="11"/>
  <c r="BE96" i="11"/>
  <c r="BD96" i="11"/>
  <c r="AY96" i="11"/>
  <c r="BP97" i="11"/>
  <c r="AY97" i="11"/>
  <c r="BO98" i="11"/>
  <c r="BA98" i="11"/>
  <c r="AZ98" i="11"/>
  <c r="AW98" i="11"/>
  <c r="BP98" i="11"/>
  <c r="BE98" i="11"/>
  <c r="BD98" i="11"/>
  <c r="AY98" i="11"/>
  <c r="BP99" i="11"/>
  <c r="AY99" i="11"/>
  <c r="BO100" i="11"/>
  <c r="AZ100" i="11"/>
  <c r="AW100" i="11"/>
  <c r="BP100" i="11"/>
  <c r="BQ100" i="11" s="1"/>
  <c r="BV100" i="11" s="1"/>
  <c r="BD100" i="11"/>
  <c r="BH100" i="11" s="1"/>
  <c r="AY100" i="11"/>
  <c r="BP101" i="11"/>
  <c r="BD101" i="11"/>
  <c r="AY101" i="11"/>
  <c r="BO102" i="11"/>
  <c r="AZ102" i="11"/>
  <c r="AW102" i="11"/>
  <c r="BP102" i="11"/>
  <c r="BQ102" i="11" s="1"/>
  <c r="BV102" i="11" s="1"/>
  <c r="BD102" i="11"/>
  <c r="AY102" i="11"/>
  <c r="BP103" i="11"/>
  <c r="BD103" i="11"/>
  <c r="AY103" i="11"/>
  <c r="BO104" i="11"/>
  <c r="BA104" i="11"/>
  <c r="AZ104" i="11"/>
  <c r="AW104" i="11"/>
  <c r="BP104" i="11"/>
  <c r="BQ104" i="11" s="1"/>
  <c r="BV104" i="11" s="1"/>
  <c r="BE104" i="11"/>
  <c r="BD104" i="11"/>
  <c r="AY104" i="11"/>
  <c r="BP105" i="11"/>
  <c r="AY105" i="11"/>
  <c r="BO106" i="11"/>
  <c r="BA106" i="11"/>
  <c r="AZ106" i="11"/>
  <c r="AW106" i="11"/>
  <c r="BP106" i="11"/>
  <c r="BE106" i="11"/>
  <c r="BD106" i="11"/>
  <c r="AY106" i="11"/>
  <c r="BP107" i="11"/>
  <c r="AY107" i="11"/>
  <c r="BO108" i="11"/>
  <c r="BA108" i="11"/>
  <c r="AZ108" i="11"/>
  <c r="AW108" i="11"/>
  <c r="BP108" i="11"/>
  <c r="BE108" i="11"/>
  <c r="BD108" i="11"/>
  <c r="AY108" i="11"/>
  <c r="BP109" i="11"/>
  <c r="AY109" i="11"/>
  <c r="BO97" i="11"/>
  <c r="AW97" i="11"/>
  <c r="BO99" i="11"/>
  <c r="AW99" i="11"/>
  <c r="BO101" i="11"/>
  <c r="AZ101" i="11"/>
  <c r="BH101" i="11" s="1"/>
  <c r="AW101" i="11"/>
  <c r="BO103" i="11"/>
  <c r="BQ103" i="11" s="1"/>
  <c r="BV103" i="11" s="1"/>
  <c r="AZ103" i="11"/>
  <c r="BH103" i="11" s="1"/>
  <c r="AW103" i="11"/>
  <c r="BO105" i="11"/>
  <c r="BQ105" i="11" s="1"/>
  <c r="BV105" i="11" s="1"/>
  <c r="AW105" i="11"/>
  <c r="BO107" i="11"/>
  <c r="BQ107" i="11" s="1"/>
  <c r="BV107" i="11" s="1"/>
  <c r="AW107" i="11"/>
  <c r="BO109" i="11"/>
  <c r="AW109" i="11"/>
  <c r="AJ94" i="11"/>
  <c r="AQ94" i="11"/>
  <c r="AJ93" i="11"/>
  <c r="AQ93" i="11"/>
  <c r="AJ92" i="11"/>
  <c r="AQ92" i="11"/>
  <c r="BE91" i="11" s="1"/>
  <c r="BP91" i="11"/>
  <c r="AY91" i="11"/>
  <c r="AQ89" i="11"/>
  <c r="AJ89" i="11"/>
  <c r="AJ88" i="11"/>
  <c r="AQ88" i="11"/>
  <c r="AJ86" i="11"/>
  <c r="AQ86" i="11"/>
  <c r="AJ85" i="11"/>
  <c r="AQ85" i="11"/>
  <c r="AI95" i="11"/>
  <c r="AO95" i="11"/>
  <c r="BA94" i="11" s="1"/>
  <c r="BO88" i="11"/>
  <c r="AW88" i="11"/>
  <c r="AW86" i="11"/>
  <c r="BO86" i="11"/>
  <c r="BO89" i="11"/>
  <c r="AW89" i="11"/>
  <c r="AI92" i="11"/>
  <c r="AO92" i="11"/>
  <c r="AI90" i="11"/>
  <c r="AO90" i="11"/>
  <c r="BA89" i="11" s="1"/>
  <c r="BO93" i="11"/>
  <c r="AZ93" i="11"/>
  <c r="AW93" i="11"/>
  <c r="BO94" i="11"/>
  <c r="AW94" i="11"/>
  <c r="AI87" i="11"/>
  <c r="AO87" i="11"/>
  <c r="BA85" i="11"/>
  <c r="AW85" i="11"/>
  <c r="AZ85" i="11"/>
  <c r="BO85" i="11"/>
  <c r="AV79" i="11"/>
  <c r="AH84" i="11"/>
  <c r="AA79" i="11"/>
  <c r="AB79" i="11" s="1"/>
  <c r="AL83" i="11"/>
  <c r="AL79" i="11"/>
  <c r="AH81" i="11"/>
  <c r="AG80" i="11"/>
  <c r="AK83" i="11"/>
  <c r="AH79" i="11"/>
  <c r="AA81" i="11"/>
  <c r="AB81" i="11" s="1"/>
  <c r="AG82" i="11"/>
  <c r="AG83" i="11"/>
  <c r="AH82" i="11"/>
  <c r="AH83" i="11"/>
  <c r="AL81" i="11"/>
  <c r="AK82" i="11"/>
  <c r="AG81" i="11"/>
  <c r="AL84" i="11"/>
  <c r="AH80" i="11"/>
  <c r="AA83" i="11"/>
  <c r="AB83" i="11" s="1"/>
  <c r="AG84" i="11"/>
  <c r="AK80" i="11"/>
  <c r="AK84" i="11"/>
  <c r="AK79" i="11"/>
  <c r="AK81" i="11"/>
  <c r="AA82" i="11"/>
  <c r="AB82" i="11" s="1"/>
  <c r="AA84" i="11"/>
  <c r="AB84" i="11" s="1"/>
  <c r="AA80" i="11"/>
  <c r="AB80" i="11" s="1"/>
  <c r="AG197" i="3"/>
  <c r="AI197" i="3" s="1"/>
  <c r="AK198" i="3"/>
  <c r="AG199" i="3"/>
  <c r="AI199" i="3" s="1"/>
  <c r="AK200" i="3"/>
  <c r="AG201" i="3"/>
  <c r="AI201" i="3" s="1"/>
  <c r="AG203" i="3"/>
  <c r="AI203" i="3" s="1"/>
  <c r="AK204" i="3"/>
  <c r="AH195" i="3"/>
  <c r="AJ195" i="3" s="1"/>
  <c r="AH197" i="3"/>
  <c r="AJ197" i="3" s="1"/>
  <c r="AL198" i="3"/>
  <c r="AL200" i="3"/>
  <c r="AL202" i="3"/>
  <c r="AA196" i="3"/>
  <c r="AL204" i="3"/>
  <c r="AK195" i="3"/>
  <c r="AK196" i="3"/>
  <c r="AK202" i="3"/>
  <c r="AH199" i="3"/>
  <c r="AJ199" i="3" s="1"/>
  <c r="AH201" i="3"/>
  <c r="AJ201" i="3" s="1"/>
  <c r="AH203" i="3"/>
  <c r="AJ203" i="3" s="1"/>
  <c r="C5" i="16"/>
  <c r="F3" i="16" s="1"/>
  <c r="D5" i="16"/>
  <c r="G3" i="16" s="1"/>
  <c r="C8" i="16"/>
  <c r="F4" i="16" s="1"/>
  <c r="D8" i="16"/>
  <c r="G4" i="16" s="1"/>
  <c r="C11" i="16"/>
  <c r="F5" i="16" s="1"/>
  <c r="D11" i="16"/>
  <c r="G5" i="16" s="1"/>
  <c r="BQ101" i="11" l="1"/>
  <c r="BV101" i="11" s="1"/>
  <c r="BA91" i="11"/>
  <c r="AZ94" i="11"/>
  <c r="BQ99" i="11"/>
  <c r="BV99" i="11" s="1"/>
  <c r="BQ98" i="11"/>
  <c r="BV98" i="11" s="1"/>
  <c r="AW91" i="11"/>
  <c r="AZ91" i="11"/>
  <c r="BD91" i="11"/>
  <c r="BF91" i="11" s="1"/>
  <c r="BQ97" i="11"/>
  <c r="BV97" i="11" s="1"/>
  <c r="BQ106" i="11"/>
  <c r="BV106" i="11" s="1"/>
  <c r="BQ96" i="11"/>
  <c r="BV96" i="11" s="1"/>
  <c r="H5" i="16"/>
  <c r="H4" i="16"/>
  <c r="H3" i="16"/>
  <c r="AI84" i="11"/>
  <c r="AO84" i="11"/>
  <c r="AJ80" i="11"/>
  <c r="AQ80" i="11"/>
  <c r="AI81" i="11"/>
  <c r="AO81" i="11"/>
  <c r="AJ83" i="11"/>
  <c r="AQ83" i="11"/>
  <c r="AJ82" i="11"/>
  <c r="AQ82" i="11"/>
  <c r="AI83" i="11"/>
  <c r="AO83" i="11"/>
  <c r="AI82" i="11"/>
  <c r="AO82" i="11"/>
  <c r="AJ79" i="11"/>
  <c r="AQ79" i="11"/>
  <c r="AI80" i="11"/>
  <c r="AO80" i="11"/>
  <c r="BA79" i="11" s="1"/>
  <c r="AJ81" i="11"/>
  <c r="AQ81" i="11"/>
  <c r="AJ84" i="11"/>
  <c r="AQ84" i="11"/>
  <c r="BB94" i="11"/>
  <c r="BP85" i="11"/>
  <c r="BQ85" i="11" s="1"/>
  <c r="BV85" i="11" s="1"/>
  <c r="BE85" i="11"/>
  <c r="BD85" i="11"/>
  <c r="BH85" i="11" s="1"/>
  <c r="BU85" i="11" s="1"/>
  <c r="AY85" i="11"/>
  <c r="BP86" i="11"/>
  <c r="BQ86" i="11" s="1"/>
  <c r="BV86" i="11" s="1"/>
  <c r="AY86" i="11"/>
  <c r="BP88" i="11"/>
  <c r="BQ88" i="11" s="1"/>
  <c r="BV88" i="11" s="1"/>
  <c r="AY88" i="11"/>
  <c r="BP89" i="11"/>
  <c r="BQ89" i="11" s="1"/>
  <c r="BV89" i="11" s="1"/>
  <c r="BE89" i="11"/>
  <c r="BD89" i="11"/>
  <c r="AY89" i="11"/>
  <c r="BP92" i="11"/>
  <c r="AY92" i="11"/>
  <c r="BP93" i="11"/>
  <c r="BQ93" i="11" s="1"/>
  <c r="BV93" i="11" s="1"/>
  <c r="BD93" i="11"/>
  <c r="BH93" i="11" s="1"/>
  <c r="AY93" i="11"/>
  <c r="BP94" i="11"/>
  <c r="BQ94" i="11" s="1"/>
  <c r="BV94" i="11" s="1"/>
  <c r="BE94" i="11"/>
  <c r="BD94" i="11"/>
  <c r="BH94" i="11" s="1"/>
  <c r="AY94" i="11"/>
  <c r="BU103" i="11"/>
  <c r="BI103" i="11"/>
  <c r="BW103" i="11" s="1"/>
  <c r="BI101" i="11"/>
  <c r="BW101" i="11" s="1"/>
  <c r="BU101" i="11"/>
  <c r="BQ109" i="11"/>
  <c r="BV109" i="11" s="1"/>
  <c r="BF108" i="11"/>
  <c r="BH108" i="11"/>
  <c r="BB108" i="11"/>
  <c r="BQ108" i="11"/>
  <c r="BV108" i="11" s="1"/>
  <c r="BF106" i="11"/>
  <c r="BH106" i="11"/>
  <c r="BB106" i="11"/>
  <c r="BF104" i="11"/>
  <c r="BH104" i="11"/>
  <c r="BB104" i="11"/>
  <c r="BH102" i="11"/>
  <c r="BU100" i="11"/>
  <c r="BI100" i="11"/>
  <c r="BW100" i="11" s="1"/>
  <c r="BF98" i="11"/>
  <c r="BH98" i="11"/>
  <c r="BB98" i="11"/>
  <c r="BF96" i="11"/>
  <c r="BH96" i="11"/>
  <c r="BB96" i="11"/>
  <c r="BP87" i="11"/>
  <c r="BE87" i="11"/>
  <c r="BD87" i="11"/>
  <c r="AY87" i="11"/>
  <c r="BP95" i="11"/>
  <c r="AY95" i="11"/>
  <c r="BP90" i="11"/>
  <c r="AY90" i="11"/>
  <c r="BR84" i="11"/>
  <c r="BC84" i="11"/>
  <c r="BG84" i="11" s="1"/>
  <c r="AX84" i="11"/>
  <c r="AV84" i="11"/>
  <c r="BR83" i="11"/>
  <c r="BC83" i="11"/>
  <c r="BG83" i="11" s="1"/>
  <c r="AX83" i="11"/>
  <c r="AV83" i="11"/>
  <c r="BR82" i="11"/>
  <c r="BC82" i="11"/>
  <c r="BG82" i="11" s="1"/>
  <c r="AX82" i="11"/>
  <c r="AV82" i="11"/>
  <c r="AX81" i="11"/>
  <c r="BR81" i="11"/>
  <c r="BC81" i="11"/>
  <c r="BG81" i="11" s="1"/>
  <c r="AV81" i="11"/>
  <c r="AV80" i="11"/>
  <c r="BR80" i="11"/>
  <c r="BC80" i="11"/>
  <c r="BG80" i="11" s="1"/>
  <c r="AX80" i="11"/>
  <c r="AX79" i="11"/>
  <c r="BR79" i="11"/>
  <c r="BC79" i="11"/>
  <c r="BG79" i="11" s="1"/>
  <c r="BO79" i="11"/>
  <c r="AW79" i="11"/>
  <c r="BO90" i="11"/>
  <c r="BQ90" i="11" s="1"/>
  <c r="BV90" i="11" s="1"/>
  <c r="AW90" i="11"/>
  <c r="BA87" i="11"/>
  <c r="BO87" i="11"/>
  <c r="BQ87" i="11" s="1"/>
  <c r="BV87" i="11" s="1"/>
  <c r="AW87" i="11"/>
  <c r="AZ87" i="11"/>
  <c r="BH87" i="11" s="1"/>
  <c r="BU93" i="11"/>
  <c r="BI93" i="11"/>
  <c r="BW93" i="11" s="1"/>
  <c r="BB85" i="11"/>
  <c r="BO92" i="11"/>
  <c r="BQ92" i="11" s="1"/>
  <c r="BV92" i="11" s="1"/>
  <c r="AW92" i="11"/>
  <c r="BI94" i="11"/>
  <c r="BW94" i="11" s="1"/>
  <c r="BU94" i="11"/>
  <c r="BO95" i="11"/>
  <c r="AW95" i="11"/>
  <c r="AZ89" i="11"/>
  <c r="C86" i="12"/>
  <c r="C85" i="12"/>
  <c r="C84" i="12"/>
  <c r="C83" i="12"/>
  <c r="C82" i="12"/>
  <c r="C81" i="12"/>
  <c r="C80" i="12"/>
  <c r="C79" i="12"/>
  <c r="C78" i="12"/>
  <c r="BT78" i="11"/>
  <c r="BS78" i="11"/>
  <c r="BR78" i="11"/>
  <c r="BT77" i="11"/>
  <c r="BS77" i="11"/>
  <c r="BR77" i="11"/>
  <c r="BT76" i="11"/>
  <c r="BS76" i="11"/>
  <c r="BR76" i="11"/>
  <c r="BT75" i="11"/>
  <c r="BS75" i="11"/>
  <c r="BR75" i="11"/>
  <c r="BT74" i="11"/>
  <c r="BS74" i="11"/>
  <c r="BR74" i="11"/>
  <c r="BT73" i="11"/>
  <c r="BS73" i="11"/>
  <c r="BR73" i="11"/>
  <c r="BT72" i="11"/>
  <c r="BS72" i="11"/>
  <c r="BR72" i="11"/>
  <c r="BT71" i="11"/>
  <c r="BS71" i="11"/>
  <c r="BR71" i="11"/>
  <c r="BT70" i="11"/>
  <c r="BS70" i="11"/>
  <c r="BR70" i="11"/>
  <c r="BT69" i="11"/>
  <c r="BS69" i="11"/>
  <c r="BR69" i="11"/>
  <c r="BT68" i="11"/>
  <c r="BS68" i="11"/>
  <c r="BR68" i="11"/>
  <c r="BT67" i="11"/>
  <c r="BS67" i="11"/>
  <c r="BR67" i="11"/>
  <c r="BT66" i="11"/>
  <c r="BS66" i="11"/>
  <c r="BR66" i="11"/>
  <c r="BT65" i="11"/>
  <c r="BS65" i="11"/>
  <c r="BR65" i="11"/>
  <c r="BT64" i="11"/>
  <c r="BS64" i="11"/>
  <c r="BR64" i="11"/>
  <c r="BT63" i="11"/>
  <c r="BS63" i="11"/>
  <c r="BR63" i="11"/>
  <c r="BT62" i="11"/>
  <c r="BS62" i="11"/>
  <c r="BR62" i="11"/>
  <c r="BT61" i="11"/>
  <c r="BS61" i="11"/>
  <c r="BR61" i="11"/>
  <c r="BT60" i="11"/>
  <c r="BS60" i="11"/>
  <c r="BR60" i="11"/>
  <c r="BT59" i="11"/>
  <c r="BS59" i="11"/>
  <c r="BR59" i="11"/>
  <c r="BT58" i="11"/>
  <c r="BS58" i="11"/>
  <c r="BR58" i="11"/>
  <c r="BT57" i="11"/>
  <c r="BS57" i="11"/>
  <c r="BR57" i="11"/>
  <c r="BT56" i="11"/>
  <c r="BS56" i="11"/>
  <c r="BR56" i="11"/>
  <c r="BT55" i="11"/>
  <c r="BS55" i="11"/>
  <c r="BR55" i="11"/>
  <c r="BT54" i="11"/>
  <c r="BS54" i="11"/>
  <c r="BR54" i="11"/>
  <c r="BT53" i="11"/>
  <c r="BS53" i="11"/>
  <c r="BR53" i="11"/>
  <c r="BT52" i="11"/>
  <c r="BS52" i="11"/>
  <c r="BR52" i="11"/>
  <c r="BT51" i="11"/>
  <c r="BS51" i="11"/>
  <c r="BR51" i="11"/>
  <c r="BT50" i="11"/>
  <c r="BS50" i="11"/>
  <c r="BR50" i="11"/>
  <c r="BT49" i="11"/>
  <c r="BS49" i="11"/>
  <c r="BR49" i="11"/>
  <c r="BT48" i="11"/>
  <c r="BS48" i="11"/>
  <c r="BR48" i="11"/>
  <c r="BT47" i="11"/>
  <c r="BS47" i="11"/>
  <c r="BR47" i="11"/>
  <c r="BT46" i="11"/>
  <c r="BS46" i="11"/>
  <c r="BR46" i="11"/>
  <c r="BT45" i="11"/>
  <c r="BS45" i="11"/>
  <c r="BR45" i="11"/>
  <c r="BT44" i="11"/>
  <c r="BS44" i="11"/>
  <c r="BR44" i="11"/>
  <c r="BT43" i="11"/>
  <c r="BS43" i="11"/>
  <c r="BR43" i="11"/>
  <c r="BT42" i="11"/>
  <c r="BS42" i="11"/>
  <c r="BR42" i="11"/>
  <c r="BT41" i="11"/>
  <c r="BS41" i="11"/>
  <c r="BR41" i="11"/>
  <c r="BT40" i="11"/>
  <c r="BS40" i="11"/>
  <c r="BR40" i="11"/>
  <c r="BT39" i="11"/>
  <c r="BS39" i="11"/>
  <c r="BR39" i="11"/>
  <c r="BT38" i="11"/>
  <c r="BS38" i="11"/>
  <c r="BR38" i="11"/>
  <c r="BT37" i="11"/>
  <c r="BS37" i="11"/>
  <c r="BR37" i="11"/>
  <c r="BN37" i="11"/>
  <c r="BT36" i="11"/>
  <c r="BS36" i="11"/>
  <c r="BR36" i="11"/>
  <c r="BN36" i="11"/>
  <c r="BT35" i="11"/>
  <c r="BS35" i="11"/>
  <c r="BR35" i="11"/>
  <c r="BN35" i="11"/>
  <c r="BT34" i="11"/>
  <c r="BS34" i="11"/>
  <c r="BR34" i="11"/>
  <c r="BN34" i="11"/>
  <c r="BT33" i="11"/>
  <c r="BS33" i="11"/>
  <c r="BR33" i="11"/>
  <c r="BN33" i="11"/>
  <c r="BT32" i="11"/>
  <c r="BS32" i="11"/>
  <c r="BR32" i="11"/>
  <c r="BN32" i="11"/>
  <c r="BT31" i="11"/>
  <c r="BS31" i="11"/>
  <c r="BR31" i="11"/>
  <c r="BN31" i="11"/>
  <c r="BT30" i="11"/>
  <c r="BS30" i="11"/>
  <c r="BR30" i="11"/>
  <c r="BN30" i="11"/>
  <c r="BT29" i="11"/>
  <c r="BS29" i="11"/>
  <c r="BR29" i="11"/>
  <c r="BN29" i="11"/>
  <c r="BT28" i="11"/>
  <c r="BS28" i="11"/>
  <c r="BR28" i="11"/>
  <c r="BN28" i="11"/>
  <c r="BT27" i="11"/>
  <c r="BS27" i="11"/>
  <c r="BR27" i="11"/>
  <c r="BT26" i="11"/>
  <c r="BS26" i="11"/>
  <c r="BR26" i="11"/>
  <c r="BT25" i="11"/>
  <c r="BS25" i="11"/>
  <c r="BR25" i="11"/>
  <c r="BT24" i="11"/>
  <c r="BS24" i="11"/>
  <c r="BR24" i="11"/>
  <c r="BT23" i="11"/>
  <c r="BS23" i="11"/>
  <c r="BR23" i="11"/>
  <c r="BT22" i="11"/>
  <c r="BS22" i="11"/>
  <c r="BR22" i="11"/>
  <c r="BT21" i="11"/>
  <c r="BS21" i="11"/>
  <c r="BR21" i="11"/>
  <c r="BT20" i="11"/>
  <c r="BS20" i="11"/>
  <c r="BR20" i="11"/>
  <c r="BT19" i="11"/>
  <c r="BS19" i="11"/>
  <c r="BR19" i="11"/>
  <c r="BT18" i="11"/>
  <c r="BS18" i="11"/>
  <c r="BR18" i="11"/>
  <c r="BT17" i="11"/>
  <c r="BS17" i="11"/>
  <c r="BR17" i="11"/>
  <c r="BT16" i="11"/>
  <c r="BS16" i="11"/>
  <c r="BR16" i="11"/>
  <c r="BT15" i="11"/>
  <c r="BS15" i="11"/>
  <c r="BR15" i="11"/>
  <c r="BT14" i="11"/>
  <c r="BS14" i="11"/>
  <c r="BR14" i="11"/>
  <c r="BT13" i="11"/>
  <c r="BS13" i="11"/>
  <c r="BR13" i="11"/>
  <c r="BT12" i="11"/>
  <c r="BS12" i="11"/>
  <c r="BR12" i="11"/>
  <c r="BT11" i="11"/>
  <c r="BS11" i="11"/>
  <c r="BR11" i="11"/>
  <c r="BT10" i="11"/>
  <c r="BS10" i="11"/>
  <c r="BR10" i="11"/>
  <c r="BT9" i="11"/>
  <c r="BS9" i="11"/>
  <c r="BR9" i="11"/>
  <c r="BT8" i="11"/>
  <c r="BS8" i="11"/>
  <c r="BR8" i="11"/>
  <c r="BT7" i="11"/>
  <c r="BS7" i="11"/>
  <c r="BR7" i="11"/>
  <c r="BT6" i="11"/>
  <c r="BS6" i="11"/>
  <c r="BR6" i="11"/>
  <c r="BT5" i="11"/>
  <c r="BS5" i="11"/>
  <c r="BR5" i="11"/>
  <c r="BT4" i="11"/>
  <c r="BS4" i="11"/>
  <c r="BR4" i="11"/>
  <c r="BT3" i="11"/>
  <c r="BS3" i="11"/>
  <c r="BR3" i="11"/>
  <c r="BL78" i="11"/>
  <c r="BK78" i="11"/>
  <c r="BL77" i="11"/>
  <c r="BK77" i="11"/>
  <c r="BL76" i="11"/>
  <c r="BK76" i="11"/>
  <c r="BL75" i="11"/>
  <c r="BK75" i="11"/>
  <c r="BL74" i="11"/>
  <c r="BK74" i="11"/>
  <c r="BL73" i="11"/>
  <c r="BK73" i="11"/>
  <c r="BL72" i="11"/>
  <c r="BK72" i="11"/>
  <c r="BL71" i="11"/>
  <c r="BK71" i="11"/>
  <c r="BL70" i="11"/>
  <c r="BK70" i="11"/>
  <c r="BC74" i="11"/>
  <c r="BG74" i="11" s="1"/>
  <c r="BC73" i="11"/>
  <c r="BG73" i="11" s="1"/>
  <c r="BC72" i="11"/>
  <c r="BG72" i="11" s="1"/>
  <c r="BC78" i="11"/>
  <c r="BG78" i="11" s="1"/>
  <c r="BC77" i="11"/>
  <c r="BG77" i="11" s="1"/>
  <c r="BC76" i="11"/>
  <c r="BG76" i="11" s="1"/>
  <c r="BC75" i="11"/>
  <c r="BG75" i="11" s="1"/>
  <c r="BC71" i="11"/>
  <c r="BG71" i="11" s="1"/>
  <c r="BC70" i="11"/>
  <c r="BG70" i="11" s="1"/>
  <c r="AP78" i="11"/>
  <c r="AN78" i="11"/>
  <c r="BN78" i="11" s="1"/>
  <c r="AM78" i="11"/>
  <c r="AP77" i="11"/>
  <c r="AN77" i="11"/>
  <c r="BN77" i="11" s="1"/>
  <c r="AM77" i="11"/>
  <c r="AP76" i="11"/>
  <c r="AN76" i="11"/>
  <c r="BN76" i="11" s="1"/>
  <c r="AM76" i="11"/>
  <c r="AP75" i="11"/>
  <c r="AN75" i="11"/>
  <c r="BN75" i="11" s="1"/>
  <c r="AM75" i="11"/>
  <c r="AP74" i="11"/>
  <c r="AN74" i="11"/>
  <c r="BN74" i="11" s="1"/>
  <c r="AM74" i="11"/>
  <c r="AP73" i="11"/>
  <c r="AN73" i="11"/>
  <c r="BN73" i="11" s="1"/>
  <c r="AM73" i="11"/>
  <c r="AP72" i="11"/>
  <c r="AN72" i="11"/>
  <c r="BN72" i="11" s="1"/>
  <c r="AM72" i="11"/>
  <c r="AP71" i="11"/>
  <c r="AN71" i="11"/>
  <c r="BN71" i="11" s="1"/>
  <c r="AM71" i="11"/>
  <c r="AP70" i="11"/>
  <c r="AN70" i="11"/>
  <c r="BN70" i="11" s="1"/>
  <c r="AM70" i="11"/>
  <c r="AX78" i="11"/>
  <c r="AV78" i="11"/>
  <c r="AX77" i="11"/>
  <c r="AV77" i="11"/>
  <c r="AX76" i="11"/>
  <c r="AV76" i="11"/>
  <c r="AX75" i="11"/>
  <c r="AV75" i="11"/>
  <c r="AX74" i="11"/>
  <c r="AV74" i="11"/>
  <c r="AX73" i="11"/>
  <c r="AV73" i="11"/>
  <c r="AX72" i="11"/>
  <c r="AV72" i="11"/>
  <c r="AX71" i="11"/>
  <c r="AV71" i="11"/>
  <c r="AX70" i="11"/>
  <c r="AV70" i="11"/>
  <c r="AF78" i="11"/>
  <c r="AD78" i="11"/>
  <c r="Z78" i="11"/>
  <c r="U78" i="11"/>
  <c r="R78" i="11"/>
  <c r="C78" i="11"/>
  <c r="BM78" i="11" s="1"/>
  <c r="AF77" i="11"/>
  <c r="AD77" i="11"/>
  <c r="Z77" i="11"/>
  <c r="U77" i="11"/>
  <c r="R77" i="11"/>
  <c r="C77" i="11"/>
  <c r="BM77" i="11" s="1"/>
  <c r="AF76" i="11"/>
  <c r="AD76" i="11"/>
  <c r="Z76" i="11"/>
  <c r="U76" i="11"/>
  <c r="R76" i="11"/>
  <c r="C76" i="11"/>
  <c r="BM76" i="11" s="1"/>
  <c r="AF75" i="11"/>
  <c r="AD75" i="11"/>
  <c r="Z75" i="11"/>
  <c r="U75" i="11"/>
  <c r="R75" i="11"/>
  <c r="C75" i="11"/>
  <c r="BM75" i="11" s="1"/>
  <c r="AF74" i="11"/>
  <c r="AD74" i="11"/>
  <c r="Z74" i="11"/>
  <c r="U74" i="11"/>
  <c r="R74" i="11"/>
  <c r="C74" i="11"/>
  <c r="BM74" i="11" s="1"/>
  <c r="AF73" i="11"/>
  <c r="AD73" i="11"/>
  <c r="Z73" i="11"/>
  <c r="U73" i="11"/>
  <c r="R73" i="11"/>
  <c r="C73" i="11"/>
  <c r="BM73" i="11" s="1"/>
  <c r="AF72" i="11"/>
  <c r="AD72" i="11"/>
  <c r="Z72" i="11"/>
  <c r="U72" i="11"/>
  <c r="R72" i="11"/>
  <c r="C72" i="11"/>
  <c r="BM72" i="11" s="1"/>
  <c r="AF71" i="11"/>
  <c r="AD71" i="11"/>
  <c r="Z71" i="11"/>
  <c r="U71" i="11"/>
  <c r="R71" i="11"/>
  <c r="C71" i="11"/>
  <c r="BM71" i="11" s="1"/>
  <c r="AF70" i="11"/>
  <c r="AD70" i="11"/>
  <c r="Z70" i="11"/>
  <c r="U70" i="11"/>
  <c r="R70" i="11"/>
  <c r="AH70" i="11" s="1"/>
  <c r="AJ70" i="11" s="1"/>
  <c r="C70" i="11"/>
  <c r="BM70" i="11" s="1"/>
  <c r="AN176" i="3"/>
  <c r="AM176" i="3"/>
  <c r="AN175" i="3"/>
  <c r="AM175" i="3"/>
  <c r="AN168" i="3"/>
  <c r="AM168" i="3"/>
  <c r="AN167" i="3"/>
  <c r="AM167" i="3"/>
  <c r="AF190" i="3"/>
  <c r="AD190" i="3"/>
  <c r="AF189" i="3"/>
  <c r="AD189" i="3"/>
  <c r="AF188" i="3"/>
  <c r="AD188" i="3"/>
  <c r="AF187" i="3"/>
  <c r="AD187" i="3"/>
  <c r="AF186" i="3"/>
  <c r="AD186" i="3"/>
  <c r="AF185" i="3"/>
  <c r="AD185" i="3"/>
  <c r="AF184" i="3"/>
  <c r="AD184" i="3"/>
  <c r="AF183" i="3"/>
  <c r="AD183" i="3"/>
  <c r="AF182" i="3"/>
  <c r="AD182" i="3"/>
  <c r="AF181" i="3"/>
  <c r="AD181" i="3"/>
  <c r="AF180" i="3"/>
  <c r="AD180" i="3"/>
  <c r="AF179" i="3"/>
  <c r="AD179" i="3"/>
  <c r="AF178" i="3"/>
  <c r="AD178" i="3"/>
  <c r="AF177" i="3"/>
  <c r="AD177" i="3"/>
  <c r="AF176" i="3"/>
  <c r="AD176" i="3"/>
  <c r="AF175" i="3"/>
  <c r="AD175" i="3"/>
  <c r="AF174" i="3"/>
  <c r="AD174" i="3"/>
  <c r="AF173" i="3"/>
  <c r="AD173" i="3"/>
  <c r="AF172" i="3"/>
  <c r="AD172" i="3"/>
  <c r="AF171" i="3"/>
  <c r="AD171" i="3"/>
  <c r="AF170" i="3"/>
  <c r="AD170" i="3"/>
  <c r="AF169" i="3"/>
  <c r="AD169" i="3"/>
  <c r="AF168" i="3"/>
  <c r="AD168" i="3"/>
  <c r="AF167" i="3"/>
  <c r="AD167" i="3"/>
  <c r="AF166" i="3"/>
  <c r="AD166" i="3"/>
  <c r="AF165" i="3"/>
  <c r="AD165" i="3"/>
  <c r="AF164" i="3"/>
  <c r="AD164" i="3"/>
  <c r="AF163" i="3"/>
  <c r="AD163" i="3"/>
  <c r="C190" i="3"/>
  <c r="C189" i="3"/>
  <c r="C188" i="3"/>
  <c r="C187" i="3"/>
  <c r="C186" i="3"/>
  <c r="C185" i="3"/>
  <c r="C184" i="3"/>
  <c r="C183" i="3"/>
  <c r="C182" i="3"/>
  <c r="C181" i="3"/>
  <c r="C180" i="3"/>
  <c r="C179" i="3"/>
  <c r="C178" i="3"/>
  <c r="C177" i="3"/>
  <c r="C174" i="3"/>
  <c r="C173" i="3"/>
  <c r="C172" i="3"/>
  <c r="C171" i="3"/>
  <c r="C170" i="3"/>
  <c r="C169" i="3"/>
  <c r="C168" i="3"/>
  <c r="C167" i="3"/>
  <c r="C166" i="3"/>
  <c r="C165" i="3"/>
  <c r="C164" i="3"/>
  <c r="C163" i="3"/>
  <c r="AZ79" i="11" l="1"/>
  <c r="BI85" i="11"/>
  <c r="BW85" i="11" s="1"/>
  <c r="BQ95" i="11"/>
  <c r="BV95" i="11" s="1"/>
  <c r="BH89" i="11"/>
  <c r="BU89" i="11" s="1"/>
  <c r="BB91" i="11"/>
  <c r="BH91" i="11"/>
  <c r="BB79" i="11"/>
  <c r="BF87" i="11"/>
  <c r="BU96" i="11"/>
  <c r="BI96" i="11"/>
  <c r="BW96" i="11" s="1"/>
  <c r="BU98" i="11"/>
  <c r="BI98" i="11"/>
  <c r="BW98" i="11" s="1"/>
  <c r="BU102" i="11"/>
  <c r="BI102" i="11"/>
  <c r="BW102" i="11" s="1"/>
  <c r="BI104" i="11"/>
  <c r="BW104" i="11" s="1"/>
  <c r="BU104" i="11"/>
  <c r="BU106" i="11"/>
  <c r="BI106" i="11"/>
  <c r="BW106" i="11" s="1"/>
  <c r="BU108" i="11"/>
  <c r="BI108" i="11"/>
  <c r="BW108" i="11" s="1"/>
  <c r="BF94" i="11"/>
  <c r="BF89" i="11"/>
  <c r="BF85" i="11"/>
  <c r="BP84" i="11"/>
  <c r="AY84" i="11"/>
  <c r="BP81" i="11"/>
  <c r="BE81" i="11"/>
  <c r="BD81" i="11"/>
  <c r="AY81" i="11"/>
  <c r="BO80" i="11"/>
  <c r="AW80" i="11"/>
  <c r="BP79" i="11"/>
  <c r="BQ79" i="11" s="1"/>
  <c r="BV79" i="11" s="1"/>
  <c r="BE79" i="11"/>
  <c r="BD79" i="11"/>
  <c r="BH79" i="11" s="1"/>
  <c r="AY79" i="11"/>
  <c r="BO82" i="11"/>
  <c r="AW82" i="11"/>
  <c r="BO83" i="11"/>
  <c r="BA83" i="11"/>
  <c r="AZ83" i="11"/>
  <c r="AW83" i="11"/>
  <c r="BP82" i="11"/>
  <c r="AY82" i="11"/>
  <c r="BP83" i="11"/>
  <c r="BE83" i="11"/>
  <c r="BD83" i="11"/>
  <c r="AY83" i="11"/>
  <c r="BO81" i="11"/>
  <c r="BQ81" i="11" s="1"/>
  <c r="BV81" i="11" s="1"/>
  <c r="BA81" i="11"/>
  <c r="AZ81" i="11"/>
  <c r="AW81" i="11"/>
  <c r="BP80" i="11"/>
  <c r="AY80" i="11"/>
  <c r="BO84" i="11"/>
  <c r="AW84" i="11"/>
  <c r="BI89" i="11"/>
  <c r="BW89" i="11" s="1"/>
  <c r="BB87" i="11"/>
  <c r="BU87" i="11"/>
  <c r="BI87" i="11"/>
  <c r="BW87" i="11" s="1"/>
  <c r="BB89" i="11"/>
  <c r="AH74" i="11"/>
  <c r="AJ74" i="11" s="1"/>
  <c r="AL78" i="11"/>
  <c r="AK77" i="11"/>
  <c r="AG76" i="11"/>
  <c r="AI76" i="11" s="1"/>
  <c r="AL76" i="11"/>
  <c r="AK72" i="11"/>
  <c r="AH77" i="11"/>
  <c r="AQ70" i="11"/>
  <c r="BP70" i="11" s="1"/>
  <c r="AH75" i="11"/>
  <c r="AH76" i="11"/>
  <c r="AL70" i="11"/>
  <c r="AA73" i="11"/>
  <c r="AB73" i="11" s="1"/>
  <c r="AG73" i="11"/>
  <c r="AA75" i="11"/>
  <c r="AB75" i="11" s="1"/>
  <c r="AL75" i="11"/>
  <c r="AG72" i="11"/>
  <c r="AA76" i="11"/>
  <c r="AB76" i="11" s="1"/>
  <c r="AA71" i="11"/>
  <c r="AB71" i="11" s="1"/>
  <c r="AH72" i="11"/>
  <c r="AA70" i="11"/>
  <c r="AB70" i="11" s="1"/>
  <c r="AG71" i="11"/>
  <c r="AG74" i="11"/>
  <c r="AA78" i="11"/>
  <c r="AB78" i="11" s="1"/>
  <c r="AG70" i="11"/>
  <c r="AH71" i="11"/>
  <c r="AK76" i="11"/>
  <c r="AL77" i="11"/>
  <c r="AG78" i="11"/>
  <c r="AL73" i="11"/>
  <c r="AK71" i="11"/>
  <c r="AL74" i="11"/>
  <c r="AK75" i="11"/>
  <c r="AG77" i="11"/>
  <c r="AL71" i="11"/>
  <c r="AK74" i="11"/>
  <c r="AA77" i="11"/>
  <c r="AB77" i="11" s="1"/>
  <c r="AK70" i="11"/>
  <c r="AA72" i="11"/>
  <c r="AB72" i="11" s="1"/>
  <c r="AL72" i="11"/>
  <c r="AA74" i="11"/>
  <c r="AB74" i="11" s="1"/>
  <c r="AG75" i="11"/>
  <c r="AH78" i="11"/>
  <c r="AH73" i="11"/>
  <c r="AK73" i="11"/>
  <c r="AK78" i="11"/>
  <c r="Z190" i="3"/>
  <c r="U190" i="3"/>
  <c r="R190" i="3"/>
  <c r="Z189" i="3"/>
  <c r="U189" i="3"/>
  <c r="R189" i="3"/>
  <c r="Z188" i="3"/>
  <c r="U188" i="3"/>
  <c r="R188" i="3"/>
  <c r="Z187" i="3"/>
  <c r="U187" i="3"/>
  <c r="R187" i="3"/>
  <c r="Z186" i="3"/>
  <c r="U186" i="3"/>
  <c r="R186" i="3"/>
  <c r="Z185" i="3"/>
  <c r="U185" i="3"/>
  <c r="R185" i="3"/>
  <c r="Z184" i="3"/>
  <c r="U184" i="3"/>
  <c r="R184" i="3"/>
  <c r="Z183" i="3"/>
  <c r="U183" i="3"/>
  <c r="R183" i="3"/>
  <c r="Z182" i="3"/>
  <c r="U182" i="3"/>
  <c r="R182" i="3"/>
  <c r="Z181" i="3"/>
  <c r="U181" i="3"/>
  <c r="R181" i="3"/>
  <c r="Z180" i="3"/>
  <c r="U180" i="3"/>
  <c r="R180" i="3"/>
  <c r="Z179" i="3"/>
  <c r="U179" i="3"/>
  <c r="R179" i="3"/>
  <c r="Z178" i="3"/>
  <c r="U178" i="3"/>
  <c r="R178" i="3"/>
  <c r="Z177" i="3"/>
  <c r="U177" i="3"/>
  <c r="R177" i="3"/>
  <c r="Z176" i="3"/>
  <c r="U176" i="3"/>
  <c r="R176" i="3"/>
  <c r="Z175" i="3"/>
  <c r="U175" i="3"/>
  <c r="R175" i="3"/>
  <c r="Z174" i="3"/>
  <c r="U174" i="3"/>
  <c r="R174" i="3"/>
  <c r="Z173" i="3"/>
  <c r="U173" i="3"/>
  <c r="R173" i="3"/>
  <c r="Z172" i="3"/>
  <c r="U172" i="3"/>
  <c r="R172" i="3"/>
  <c r="Z171" i="3"/>
  <c r="U171" i="3"/>
  <c r="R171" i="3"/>
  <c r="Z170" i="3"/>
  <c r="U170" i="3"/>
  <c r="R170" i="3"/>
  <c r="Z169" i="3"/>
  <c r="U169" i="3"/>
  <c r="R169" i="3"/>
  <c r="Z168" i="3"/>
  <c r="U168" i="3"/>
  <c r="R168" i="3"/>
  <c r="Z167" i="3"/>
  <c r="U167" i="3"/>
  <c r="R167" i="3"/>
  <c r="Z166" i="3"/>
  <c r="U166" i="3"/>
  <c r="R166" i="3"/>
  <c r="Z165" i="3"/>
  <c r="U165" i="3"/>
  <c r="R165" i="3"/>
  <c r="Z164" i="3"/>
  <c r="U164" i="3"/>
  <c r="R164" i="3"/>
  <c r="Z163" i="3"/>
  <c r="U163" i="3"/>
  <c r="R163" i="3"/>
  <c r="BQ84" i="11" l="1"/>
  <c r="BV84" i="11" s="1"/>
  <c r="BI91" i="11"/>
  <c r="BW91" i="11" s="1"/>
  <c r="BU91" i="11"/>
  <c r="AQ74" i="11"/>
  <c r="BP74" i="11" s="1"/>
  <c r="BQ80" i="11"/>
  <c r="BV80" i="11" s="1"/>
  <c r="AO76" i="11"/>
  <c r="AW76" i="11" s="1"/>
  <c r="BH81" i="11"/>
  <c r="BU81" i="11" s="1"/>
  <c r="AG163" i="3"/>
  <c r="AI163" i="3" s="1"/>
  <c r="AH163" i="3"/>
  <c r="AJ163" i="3" s="1"/>
  <c r="AL163" i="3"/>
  <c r="AK163" i="3"/>
  <c r="AG164" i="3"/>
  <c r="AI164" i="3" s="1"/>
  <c r="AH164" i="3"/>
  <c r="AJ164" i="3" s="1"/>
  <c r="AL164" i="3"/>
  <c r="AK164" i="3"/>
  <c r="AG165" i="3"/>
  <c r="AI165" i="3" s="1"/>
  <c r="AH165" i="3"/>
  <c r="AJ165" i="3" s="1"/>
  <c r="AL165" i="3"/>
  <c r="AK165" i="3"/>
  <c r="AG166" i="3"/>
  <c r="AI166" i="3" s="1"/>
  <c r="AH166" i="3"/>
  <c r="AJ166" i="3" s="1"/>
  <c r="AL166" i="3"/>
  <c r="AK166" i="3"/>
  <c r="AG167" i="3"/>
  <c r="AI167" i="3" s="1"/>
  <c r="AH167" i="3"/>
  <c r="AJ167" i="3" s="1"/>
  <c r="AL167" i="3"/>
  <c r="AK167" i="3"/>
  <c r="AG168" i="3"/>
  <c r="AI168" i="3" s="1"/>
  <c r="AH168" i="3"/>
  <c r="AJ168" i="3" s="1"/>
  <c r="AL168" i="3"/>
  <c r="AK168" i="3"/>
  <c r="AG169" i="3"/>
  <c r="AI169" i="3" s="1"/>
  <c r="AH169" i="3"/>
  <c r="AJ169" i="3" s="1"/>
  <c r="AL169" i="3"/>
  <c r="AK169" i="3"/>
  <c r="AG170" i="3"/>
  <c r="AI170" i="3" s="1"/>
  <c r="AH170" i="3"/>
  <c r="AJ170" i="3" s="1"/>
  <c r="AL170" i="3"/>
  <c r="AK170" i="3"/>
  <c r="AG171" i="3"/>
  <c r="AI171" i="3" s="1"/>
  <c r="AH171" i="3"/>
  <c r="AJ171" i="3" s="1"/>
  <c r="AL171" i="3"/>
  <c r="AK171" i="3"/>
  <c r="AG172" i="3"/>
  <c r="AI172" i="3" s="1"/>
  <c r="AH172" i="3"/>
  <c r="AJ172" i="3" s="1"/>
  <c r="AL172" i="3"/>
  <c r="AK172" i="3"/>
  <c r="AG173" i="3"/>
  <c r="AI173" i="3" s="1"/>
  <c r="AH173" i="3"/>
  <c r="AJ173" i="3" s="1"/>
  <c r="AL173" i="3"/>
  <c r="AK173" i="3"/>
  <c r="AG174" i="3"/>
  <c r="AI174" i="3" s="1"/>
  <c r="AH174" i="3"/>
  <c r="AJ174" i="3" s="1"/>
  <c r="AL174" i="3"/>
  <c r="AK174" i="3"/>
  <c r="AG175" i="3"/>
  <c r="AH175" i="3"/>
  <c r="AL175" i="3"/>
  <c r="AK175" i="3"/>
  <c r="AG176" i="3"/>
  <c r="AH176" i="3"/>
  <c r="AK176" i="3"/>
  <c r="AL176" i="3"/>
  <c r="AH177" i="3"/>
  <c r="AJ177" i="3" s="1"/>
  <c r="AG177" i="3"/>
  <c r="AI177" i="3" s="1"/>
  <c r="AK177" i="3"/>
  <c r="AL177" i="3"/>
  <c r="AH178" i="3"/>
  <c r="AJ178" i="3" s="1"/>
  <c r="AG178" i="3"/>
  <c r="AI178" i="3" s="1"/>
  <c r="AK178" i="3"/>
  <c r="AL178" i="3"/>
  <c r="AG179" i="3"/>
  <c r="AH179" i="3"/>
  <c r="AK179" i="3"/>
  <c r="AL179" i="3"/>
  <c r="AG180" i="3"/>
  <c r="AH180" i="3"/>
  <c r="AK180" i="3"/>
  <c r="AL180" i="3"/>
  <c r="AG181" i="3"/>
  <c r="AH181" i="3"/>
  <c r="AL181" i="3"/>
  <c r="AK181" i="3"/>
  <c r="AG182" i="3"/>
  <c r="AH182" i="3"/>
  <c r="AK182" i="3"/>
  <c r="AL182" i="3"/>
  <c r="AG183" i="3"/>
  <c r="AH183" i="3"/>
  <c r="AK183" i="3"/>
  <c r="AL183" i="3"/>
  <c r="AG184" i="3"/>
  <c r="AH184" i="3"/>
  <c r="AK184" i="3"/>
  <c r="AL184" i="3"/>
  <c r="AG185" i="3"/>
  <c r="AH185" i="3"/>
  <c r="AL185" i="3"/>
  <c r="AK185" i="3"/>
  <c r="AG186" i="3"/>
  <c r="AH186" i="3"/>
  <c r="AK186" i="3"/>
  <c r="AL186" i="3"/>
  <c r="AH187" i="3"/>
  <c r="AJ187" i="3" s="1"/>
  <c r="AG187" i="3"/>
  <c r="AI187" i="3" s="1"/>
  <c r="AK187" i="3"/>
  <c r="AL187" i="3"/>
  <c r="AH188" i="3"/>
  <c r="AJ188" i="3" s="1"/>
  <c r="AG188" i="3"/>
  <c r="AI188" i="3" s="1"/>
  <c r="AK188" i="3"/>
  <c r="AL188" i="3"/>
  <c r="AH189" i="3"/>
  <c r="AJ189" i="3" s="1"/>
  <c r="AG189" i="3"/>
  <c r="AI189" i="3" s="1"/>
  <c r="AK189" i="3"/>
  <c r="AL189" i="3"/>
  <c r="AA190" i="3"/>
  <c r="AH190" i="3"/>
  <c r="AJ190" i="3" s="1"/>
  <c r="AG190" i="3"/>
  <c r="AI190" i="3" s="1"/>
  <c r="AK190" i="3"/>
  <c r="AL190" i="3"/>
  <c r="BI81" i="11"/>
  <c r="BW81" i="11" s="1"/>
  <c r="BB81" i="11"/>
  <c r="BF83" i="11"/>
  <c r="BH83" i="11"/>
  <c r="BB83" i="11"/>
  <c r="BQ83" i="11"/>
  <c r="BV83" i="11" s="1"/>
  <c r="BQ82" i="11"/>
  <c r="BV82" i="11" s="1"/>
  <c r="BI79" i="11"/>
  <c r="BW79" i="11" s="1"/>
  <c r="BU79" i="11"/>
  <c r="BF79" i="11"/>
  <c r="BF81" i="11"/>
  <c r="BO76" i="11"/>
  <c r="AJ75" i="11"/>
  <c r="AQ75" i="11"/>
  <c r="BP75" i="11" s="1"/>
  <c r="AY70" i="11"/>
  <c r="AJ78" i="11"/>
  <c r="AQ78" i="11"/>
  <c r="AI75" i="11"/>
  <c r="AO75" i="11"/>
  <c r="BO75" i="11" s="1"/>
  <c r="AJ77" i="11"/>
  <c r="AQ77" i="11"/>
  <c r="BP77" i="11" s="1"/>
  <c r="AI77" i="11"/>
  <c r="AO77" i="11"/>
  <c r="BO77" i="11" s="1"/>
  <c r="AI70" i="11"/>
  <c r="AO70" i="11"/>
  <c r="BO70" i="11" s="1"/>
  <c r="BQ70" i="11" s="1"/>
  <c r="BV70" i="11" s="1"/>
  <c r="AI74" i="11"/>
  <c r="AO74" i="11"/>
  <c r="BO74" i="11" s="1"/>
  <c r="BQ74" i="11" s="1"/>
  <c r="BV74" i="11" s="1"/>
  <c r="AI71" i="11"/>
  <c r="AO71" i="11"/>
  <c r="AI73" i="11"/>
  <c r="AO73" i="11"/>
  <c r="BO73" i="11" s="1"/>
  <c r="AY74" i="11"/>
  <c r="BD74" i="11"/>
  <c r="AJ76" i="11"/>
  <c r="AQ76" i="11"/>
  <c r="AJ71" i="11"/>
  <c r="AQ71" i="11"/>
  <c r="AI72" i="11"/>
  <c r="AO72" i="11"/>
  <c r="BO72" i="11" s="1"/>
  <c r="AI78" i="11"/>
  <c r="AO78" i="11"/>
  <c r="AJ73" i="11"/>
  <c r="AQ73" i="11"/>
  <c r="BP73" i="11" s="1"/>
  <c r="AJ72" i="11"/>
  <c r="AQ72" i="11"/>
  <c r="BP72" i="11" s="1"/>
  <c r="AA163" i="3"/>
  <c r="AA164" i="3"/>
  <c r="AA165" i="3"/>
  <c r="AA166" i="3"/>
  <c r="AA167" i="3"/>
  <c r="AA168" i="3"/>
  <c r="AA169" i="3"/>
  <c r="AA170" i="3"/>
  <c r="AA171" i="3"/>
  <c r="AA172" i="3"/>
  <c r="AA173" i="3"/>
  <c r="AA174" i="3"/>
  <c r="AA175" i="3"/>
  <c r="AA176" i="3"/>
  <c r="AA177" i="3"/>
  <c r="AA178" i="3"/>
  <c r="AA179" i="3"/>
  <c r="AA180" i="3"/>
  <c r="AA181" i="3"/>
  <c r="AA182" i="3"/>
  <c r="AA183" i="3"/>
  <c r="AA184" i="3"/>
  <c r="AA185" i="3"/>
  <c r="AA186" i="3"/>
  <c r="AA187" i="3"/>
  <c r="AA188" i="3"/>
  <c r="AA189" i="3"/>
  <c r="AN152" i="3"/>
  <c r="AN151" i="3"/>
  <c r="AM152" i="3"/>
  <c r="AM151" i="3"/>
  <c r="BI83" i="11" l="1"/>
  <c r="BW83" i="11" s="1"/>
  <c r="BU83" i="11"/>
  <c r="BQ72" i="11"/>
  <c r="BV72" i="11" s="1"/>
  <c r="BQ77" i="11"/>
  <c r="BV77" i="11" s="1"/>
  <c r="BQ73" i="11"/>
  <c r="BV73" i="11" s="1"/>
  <c r="AY71" i="11"/>
  <c r="BP71" i="11"/>
  <c r="AW71" i="11"/>
  <c r="BO71" i="11"/>
  <c r="AY76" i="11"/>
  <c r="BP76" i="11"/>
  <c r="BQ76" i="11" s="1"/>
  <c r="BV76" i="11" s="1"/>
  <c r="BQ75" i="11"/>
  <c r="BV75" i="11" s="1"/>
  <c r="AW78" i="11"/>
  <c r="BO78" i="11"/>
  <c r="AY78" i="11"/>
  <c r="BP78" i="11"/>
  <c r="BQ78" i="11" s="1"/>
  <c r="BV78" i="11" s="1"/>
  <c r="AW70" i="11"/>
  <c r="BA70" i="11"/>
  <c r="AZ70" i="11"/>
  <c r="AW73" i="11"/>
  <c r="AZ73" i="11"/>
  <c r="AW77" i="11"/>
  <c r="BA77" i="11"/>
  <c r="AZ77" i="11"/>
  <c r="AZ72" i="11"/>
  <c r="AW72" i="11"/>
  <c r="BD70" i="11"/>
  <c r="BD72" i="11"/>
  <c r="AY72" i="11"/>
  <c r="BD77" i="11"/>
  <c r="BE77" i="11"/>
  <c r="AY77" i="11"/>
  <c r="BE70" i="11"/>
  <c r="BE75" i="11"/>
  <c r="BD75" i="11"/>
  <c r="AY75" i="11"/>
  <c r="AY73" i="11"/>
  <c r="BD73" i="11"/>
  <c r="AW74" i="11"/>
  <c r="AZ74" i="11"/>
  <c r="BH74" i="11" s="1"/>
  <c r="AW75" i="11"/>
  <c r="BA75" i="11"/>
  <c r="AZ75" i="11"/>
  <c r="BH75" i="11" s="1"/>
  <c r="R69" i="14"/>
  <c r="R68" i="14"/>
  <c r="R67" i="14"/>
  <c r="R66" i="14"/>
  <c r="R65" i="14"/>
  <c r="R64" i="14"/>
  <c r="R63" i="14"/>
  <c r="R62" i="14"/>
  <c r="R61" i="14"/>
  <c r="R60" i="14"/>
  <c r="R59" i="14"/>
  <c r="R58" i="14"/>
  <c r="P69" i="14"/>
  <c r="P68" i="14"/>
  <c r="P67" i="14"/>
  <c r="P66" i="14"/>
  <c r="P65" i="14"/>
  <c r="P64" i="14"/>
  <c r="P63" i="14"/>
  <c r="P62" i="14"/>
  <c r="P61" i="14"/>
  <c r="P60" i="14"/>
  <c r="P59" i="14"/>
  <c r="P58" i="14"/>
  <c r="C69" i="14"/>
  <c r="C68" i="14"/>
  <c r="C67" i="14"/>
  <c r="C66" i="14"/>
  <c r="C65" i="14"/>
  <c r="C64" i="14"/>
  <c r="C63" i="14"/>
  <c r="C62" i="14"/>
  <c r="C61" i="14"/>
  <c r="C60" i="14"/>
  <c r="C59" i="14"/>
  <c r="C58" i="14"/>
  <c r="C57" i="14"/>
  <c r="C56" i="14"/>
  <c r="C55" i="14"/>
  <c r="C54" i="14"/>
  <c r="C53" i="14"/>
  <c r="C52" i="14"/>
  <c r="C51" i="14"/>
  <c r="C50" i="14"/>
  <c r="C49" i="14"/>
  <c r="C48" i="14"/>
  <c r="C47" i="14"/>
  <c r="C46" i="14"/>
  <c r="C45" i="14"/>
  <c r="C44" i="14"/>
  <c r="C43" i="14"/>
  <c r="C42" i="14"/>
  <c r="C41" i="14"/>
  <c r="C40" i="14"/>
  <c r="C39" i="14"/>
  <c r="C38" i="14"/>
  <c r="C37" i="14"/>
  <c r="C36" i="14"/>
  <c r="C35" i="14"/>
  <c r="C34" i="14"/>
  <c r="C33" i="14"/>
  <c r="C32" i="14"/>
  <c r="C31" i="14"/>
  <c r="C30" i="14"/>
  <c r="C29" i="14"/>
  <c r="C28" i="14"/>
  <c r="C27" i="14"/>
  <c r="C26" i="14"/>
  <c r="C25" i="14"/>
  <c r="C24" i="14"/>
  <c r="C23" i="14"/>
  <c r="C22" i="14"/>
  <c r="C21" i="14"/>
  <c r="C20" i="14"/>
  <c r="C19" i="14"/>
  <c r="C18" i="14"/>
  <c r="C17" i="14"/>
  <c r="C16" i="14"/>
  <c r="C15" i="14"/>
  <c r="C14" i="14"/>
  <c r="C13" i="14"/>
  <c r="C12" i="14"/>
  <c r="C11" i="14"/>
  <c r="C10" i="14"/>
  <c r="C9" i="14"/>
  <c r="C8" i="14"/>
  <c r="C7" i="14"/>
  <c r="C6" i="14"/>
  <c r="C5" i="14"/>
  <c r="H77" i="12"/>
  <c r="G77" i="12"/>
  <c r="F77" i="12"/>
  <c r="E77" i="12"/>
  <c r="D77" i="12"/>
  <c r="B77" i="12"/>
  <c r="A77" i="12"/>
  <c r="H76" i="12"/>
  <c r="G76" i="12"/>
  <c r="F76" i="12"/>
  <c r="E76" i="12"/>
  <c r="D76" i="12"/>
  <c r="B76" i="12"/>
  <c r="A76" i="12"/>
  <c r="H75" i="12"/>
  <c r="G75" i="12"/>
  <c r="F75" i="12"/>
  <c r="E75" i="12"/>
  <c r="D75" i="12"/>
  <c r="B75" i="12"/>
  <c r="A75" i="12"/>
  <c r="H74" i="12"/>
  <c r="G74" i="12"/>
  <c r="F74" i="12"/>
  <c r="E74" i="12"/>
  <c r="D74" i="12"/>
  <c r="B74" i="12"/>
  <c r="A74" i="12"/>
  <c r="H73" i="12"/>
  <c r="G73" i="12"/>
  <c r="F73" i="12"/>
  <c r="E73" i="12"/>
  <c r="D73" i="12"/>
  <c r="B73" i="12"/>
  <c r="A73" i="12"/>
  <c r="H72" i="12"/>
  <c r="G72" i="12"/>
  <c r="F72" i="12"/>
  <c r="E72" i="12"/>
  <c r="D72" i="12"/>
  <c r="B72" i="12"/>
  <c r="A72" i="12"/>
  <c r="H71" i="12"/>
  <c r="G71" i="12"/>
  <c r="F71" i="12"/>
  <c r="E71" i="12"/>
  <c r="D71" i="12"/>
  <c r="B71" i="12"/>
  <c r="A71" i="12"/>
  <c r="H70" i="12"/>
  <c r="G70" i="12"/>
  <c r="F70" i="12"/>
  <c r="E70" i="12"/>
  <c r="D70" i="12"/>
  <c r="B70" i="12"/>
  <c r="A70" i="12"/>
  <c r="H69" i="12"/>
  <c r="G69" i="12"/>
  <c r="F69" i="12"/>
  <c r="E69" i="12"/>
  <c r="D69" i="12"/>
  <c r="B69" i="12"/>
  <c r="A69" i="12"/>
  <c r="H68" i="12"/>
  <c r="G68" i="12"/>
  <c r="F68" i="12"/>
  <c r="E68" i="12"/>
  <c r="D68" i="12"/>
  <c r="B68" i="12"/>
  <c r="A68" i="12"/>
  <c r="H67" i="12"/>
  <c r="G67" i="12"/>
  <c r="F67" i="12"/>
  <c r="E67" i="12"/>
  <c r="D67" i="12"/>
  <c r="B67" i="12"/>
  <c r="A67" i="12"/>
  <c r="H66" i="12"/>
  <c r="G66" i="12"/>
  <c r="F66" i="12"/>
  <c r="E66" i="12"/>
  <c r="D66" i="12"/>
  <c r="B66" i="12"/>
  <c r="A66" i="12"/>
  <c r="C65" i="12"/>
  <c r="C64" i="12"/>
  <c r="C63" i="12"/>
  <c r="C62" i="12"/>
  <c r="C61" i="12"/>
  <c r="C60" i="12"/>
  <c r="C59" i="12"/>
  <c r="C58" i="12"/>
  <c r="C57" i="12"/>
  <c r="C56" i="12"/>
  <c r="C55" i="12"/>
  <c r="C54" i="12"/>
  <c r="C53" i="12"/>
  <c r="C52" i="12"/>
  <c r="C51" i="12"/>
  <c r="C50" i="12"/>
  <c r="C49" i="12"/>
  <c r="C48" i="12"/>
  <c r="C47" i="12"/>
  <c r="C46" i="12"/>
  <c r="C45" i="12"/>
  <c r="C44" i="12"/>
  <c r="C43" i="12"/>
  <c r="C42" i="12"/>
  <c r="C41" i="12"/>
  <c r="C40" i="12"/>
  <c r="C39" i="12"/>
  <c r="C38" i="12"/>
  <c r="C37" i="12"/>
  <c r="C36" i="12"/>
  <c r="C35" i="12"/>
  <c r="C34" i="12"/>
  <c r="C33" i="12"/>
  <c r="C32" i="12"/>
  <c r="C31" i="12"/>
  <c r="C30" i="12"/>
  <c r="C29" i="12"/>
  <c r="C28" i="12"/>
  <c r="C27" i="12"/>
  <c r="C26" i="12"/>
  <c r="C25" i="12"/>
  <c r="C24" i="12"/>
  <c r="C23" i="12"/>
  <c r="C22" i="12"/>
  <c r="C21" i="12"/>
  <c r="C20" i="12"/>
  <c r="C19" i="12"/>
  <c r="C18" i="12"/>
  <c r="C17" i="12"/>
  <c r="C16" i="12"/>
  <c r="C15" i="12"/>
  <c r="C14" i="12"/>
  <c r="C13" i="12"/>
  <c r="C12" i="12"/>
  <c r="C11" i="12"/>
  <c r="C10" i="12"/>
  <c r="C9" i="12"/>
  <c r="C8" i="12"/>
  <c r="C7" i="12"/>
  <c r="C6" i="12"/>
  <c r="C5" i="12"/>
  <c r="C4" i="12"/>
  <c r="C3" i="12"/>
  <c r="BC69" i="11"/>
  <c r="BG69" i="11" s="1"/>
  <c r="BC68" i="11"/>
  <c r="BG68" i="11" s="1"/>
  <c r="BC67" i="11"/>
  <c r="BG67" i="11" s="1"/>
  <c r="BC66" i="11"/>
  <c r="BG66" i="11" s="1"/>
  <c r="BC65" i="11"/>
  <c r="BG65" i="11" s="1"/>
  <c r="BC64" i="11"/>
  <c r="BG64" i="11" s="1"/>
  <c r="BC63" i="11"/>
  <c r="BG63" i="11" s="1"/>
  <c r="BC62" i="11"/>
  <c r="BG62" i="11" s="1"/>
  <c r="BC61" i="11"/>
  <c r="BG61" i="11" s="1"/>
  <c r="BC60" i="11"/>
  <c r="BG60" i="11" s="1"/>
  <c r="BC59" i="11"/>
  <c r="BG59" i="11" s="1"/>
  <c r="BC58" i="11"/>
  <c r="BG58" i="11" s="1"/>
  <c r="BC57" i="11"/>
  <c r="BG57" i="11" s="1"/>
  <c r="BC56" i="11"/>
  <c r="BG56" i="11" s="1"/>
  <c r="BC55" i="11"/>
  <c r="BG55" i="11" s="1"/>
  <c r="BC54" i="11"/>
  <c r="BG54" i="11" s="1"/>
  <c r="BC53" i="11"/>
  <c r="BG53" i="11" s="1"/>
  <c r="BC52" i="11"/>
  <c r="BG52" i="11" s="1"/>
  <c r="BC51" i="11"/>
  <c r="BG51" i="11" s="1"/>
  <c r="BC50" i="11"/>
  <c r="BG50" i="11" s="1"/>
  <c r="BC49" i="11"/>
  <c r="BG49" i="11" s="1"/>
  <c r="BC48" i="11"/>
  <c r="BG48" i="11" s="1"/>
  <c r="BC47" i="11"/>
  <c r="BG47" i="11" s="1"/>
  <c r="BC46" i="11"/>
  <c r="BG46" i="11" s="1"/>
  <c r="BC45" i="11"/>
  <c r="BG45" i="11" s="1"/>
  <c r="BC44" i="11"/>
  <c r="BG44" i="11" s="1"/>
  <c r="BC43" i="11"/>
  <c r="BG43" i="11" s="1"/>
  <c r="BC42" i="11"/>
  <c r="BG42" i="11" s="1"/>
  <c r="BC41" i="11"/>
  <c r="BG41" i="11" s="1"/>
  <c r="BC40" i="11"/>
  <c r="BG40" i="11" s="1"/>
  <c r="BC39" i="11"/>
  <c r="BG39" i="11" s="1"/>
  <c r="BC38" i="11"/>
  <c r="BG38" i="11" s="1"/>
  <c r="BC37" i="11"/>
  <c r="BG37" i="11" s="1"/>
  <c r="BC36" i="11"/>
  <c r="BG36" i="11" s="1"/>
  <c r="BC35" i="11"/>
  <c r="BG35" i="11" s="1"/>
  <c r="BC34" i="11"/>
  <c r="BG34" i="11" s="1"/>
  <c r="BC33" i="11"/>
  <c r="BG33" i="11" s="1"/>
  <c r="BC32" i="11"/>
  <c r="BG32" i="11" s="1"/>
  <c r="BC31" i="11"/>
  <c r="BG31" i="11" s="1"/>
  <c r="BC30" i="11"/>
  <c r="BG30" i="11" s="1"/>
  <c r="BC29" i="11"/>
  <c r="BG29" i="11" s="1"/>
  <c r="BC28" i="11"/>
  <c r="BG28" i="11" s="1"/>
  <c r="BC27" i="11"/>
  <c r="BG27" i="11" s="1"/>
  <c r="BC26" i="11"/>
  <c r="BG26" i="11" s="1"/>
  <c r="BC25" i="11"/>
  <c r="BG25" i="11" s="1"/>
  <c r="BC24" i="11"/>
  <c r="BG24" i="11" s="1"/>
  <c r="BC23" i="11"/>
  <c r="BG23" i="11" s="1"/>
  <c r="BC22" i="11"/>
  <c r="BG22" i="11" s="1"/>
  <c r="BC21" i="11"/>
  <c r="BG21" i="11" s="1"/>
  <c r="BC20" i="11"/>
  <c r="BG20" i="11" s="1"/>
  <c r="BC19" i="11"/>
  <c r="BG19" i="11" s="1"/>
  <c r="BC18" i="11"/>
  <c r="BG18" i="11" s="1"/>
  <c r="BC17" i="11"/>
  <c r="BG17" i="11" s="1"/>
  <c r="BC16" i="11"/>
  <c r="BG16" i="11" s="1"/>
  <c r="BC15" i="11"/>
  <c r="BG15" i="11" s="1"/>
  <c r="BC14" i="11"/>
  <c r="BG14" i="11" s="1"/>
  <c r="BC13" i="11"/>
  <c r="BG13" i="11" s="1"/>
  <c r="BC12" i="11"/>
  <c r="BG12" i="11" s="1"/>
  <c r="BC11" i="11"/>
  <c r="BG11" i="11" s="1"/>
  <c r="BC10" i="11"/>
  <c r="BG10" i="11" s="1"/>
  <c r="BC9" i="11"/>
  <c r="BG9" i="11" s="1"/>
  <c r="BC8" i="11"/>
  <c r="BG8" i="11" s="1"/>
  <c r="BC7" i="11"/>
  <c r="BG7" i="11" s="1"/>
  <c r="BC6" i="11"/>
  <c r="BG6" i="11" s="1"/>
  <c r="BC5" i="11"/>
  <c r="BG5" i="11" s="1"/>
  <c r="BC4" i="11"/>
  <c r="BG4" i="11" s="1"/>
  <c r="BC3" i="11"/>
  <c r="BG3" i="11" s="1"/>
  <c r="C69" i="11"/>
  <c r="C68" i="11"/>
  <c r="C67" i="11"/>
  <c r="C66" i="11"/>
  <c r="C65" i="11"/>
  <c r="C64" i="11"/>
  <c r="C63" i="11"/>
  <c r="C62" i="11"/>
  <c r="C61" i="11"/>
  <c r="C60" i="11"/>
  <c r="C59" i="11"/>
  <c r="C58" i="11"/>
  <c r="C57" i="11"/>
  <c r="BM57" i="11" s="1"/>
  <c r="C56" i="11"/>
  <c r="BM56" i="11" s="1"/>
  <c r="C55" i="11"/>
  <c r="BM55" i="11" s="1"/>
  <c r="C54" i="11"/>
  <c r="BM54" i="11" s="1"/>
  <c r="C53" i="11"/>
  <c r="BM53" i="11" s="1"/>
  <c r="C52" i="11"/>
  <c r="BM52" i="11" s="1"/>
  <c r="C51" i="11"/>
  <c r="BM51" i="11" s="1"/>
  <c r="C50" i="11"/>
  <c r="BM50" i="11" s="1"/>
  <c r="C49" i="11"/>
  <c r="BM49" i="11" s="1"/>
  <c r="C48" i="11"/>
  <c r="BM48" i="11" s="1"/>
  <c r="C47" i="11"/>
  <c r="BM47" i="11" s="1"/>
  <c r="C46" i="11"/>
  <c r="BM46" i="11" s="1"/>
  <c r="C45" i="11"/>
  <c r="BM45" i="11" s="1"/>
  <c r="C44" i="11"/>
  <c r="BM44" i="11" s="1"/>
  <c r="C43" i="11"/>
  <c r="BM43" i="11" s="1"/>
  <c r="C42" i="11"/>
  <c r="BM42" i="11" s="1"/>
  <c r="C41" i="11"/>
  <c r="BM41" i="11" s="1"/>
  <c r="C40" i="11"/>
  <c r="BM40" i="11" s="1"/>
  <c r="C39" i="11"/>
  <c r="BM39" i="11" s="1"/>
  <c r="C38" i="11"/>
  <c r="BM38" i="11" s="1"/>
  <c r="C37" i="11"/>
  <c r="BM37" i="11" s="1"/>
  <c r="C36" i="11"/>
  <c r="BM36" i="11" s="1"/>
  <c r="C35" i="11"/>
  <c r="BM35" i="11" s="1"/>
  <c r="C34" i="11"/>
  <c r="BM34" i="11" s="1"/>
  <c r="C33" i="11"/>
  <c r="BM33" i="11" s="1"/>
  <c r="C32" i="11"/>
  <c r="BM32" i="11" s="1"/>
  <c r="C31" i="11"/>
  <c r="BM31" i="11" s="1"/>
  <c r="C30" i="11"/>
  <c r="BM30" i="11" s="1"/>
  <c r="C29" i="11"/>
  <c r="BM29" i="11" s="1"/>
  <c r="C28" i="11"/>
  <c r="BM28" i="11" s="1"/>
  <c r="C27" i="11"/>
  <c r="BM27" i="11" s="1"/>
  <c r="C26" i="11"/>
  <c r="BM26" i="11" s="1"/>
  <c r="C25" i="11"/>
  <c r="BM25" i="11" s="1"/>
  <c r="C24" i="11"/>
  <c r="BM24" i="11" s="1"/>
  <c r="C23" i="11"/>
  <c r="BM23" i="11" s="1"/>
  <c r="C22" i="11"/>
  <c r="BM22" i="11" s="1"/>
  <c r="C21" i="11"/>
  <c r="BM21" i="11" s="1"/>
  <c r="C20" i="11"/>
  <c r="BM20" i="11" s="1"/>
  <c r="C19" i="11"/>
  <c r="BM19" i="11" s="1"/>
  <c r="C18" i="11"/>
  <c r="BM18" i="11" s="1"/>
  <c r="C17" i="11"/>
  <c r="BM17" i="11" s="1"/>
  <c r="C16" i="11"/>
  <c r="BM16" i="11" s="1"/>
  <c r="C15" i="11"/>
  <c r="BM15" i="11" s="1"/>
  <c r="C14" i="11"/>
  <c r="BM14" i="11" s="1"/>
  <c r="C13" i="11"/>
  <c r="BM13" i="11" s="1"/>
  <c r="C12" i="11"/>
  <c r="BM12" i="11" s="1"/>
  <c r="C11" i="11"/>
  <c r="BM11" i="11" s="1"/>
  <c r="C10" i="11"/>
  <c r="BM10" i="11" s="1"/>
  <c r="C9" i="11"/>
  <c r="BM9" i="11" s="1"/>
  <c r="C8" i="11"/>
  <c r="BM8" i="11" s="1"/>
  <c r="C7" i="11"/>
  <c r="BM7" i="11" s="1"/>
  <c r="C6" i="11"/>
  <c r="BM6" i="11" s="1"/>
  <c r="C5" i="11"/>
  <c r="BM5" i="11" s="1"/>
  <c r="C4" i="11"/>
  <c r="BM4" i="11" s="1"/>
  <c r="C3" i="11"/>
  <c r="BM3" i="11" s="1"/>
  <c r="C160" i="3"/>
  <c r="C159" i="3"/>
  <c r="C158" i="3"/>
  <c r="C157" i="3"/>
  <c r="C156" i="3"/>
  <c r="C155" i="3"/>
  <c r="C154" i="3"/>
  <c r="C153" i="3"/>
  <c r="C152" i="3"/>
  <c r="C151" i="3"/>
  <c r="C150" i="3"/>
  <c r="C149" i="3"/>
  <c r="C148" i="3"/>
  <c r="C147" i="3"/>
  <c r="C128" i="3"/>
  <c r="C127" i="3"/>
  <c r="C126" i="3"/>
  <c r="C125" i="3"/>
  <c r="C124" i="3"/>
  <c r="C123" i="3"/>
  <c r="C122" i="3"/>
  <c r="C121" i="3"/>
  <c r="C120" i="3"/>
  <c r="C119" i="3"/>
  <c r="C118" i="3"/>
  <c r="C117" i="3"/>
  <c r="C116" i="3"/>
  <c r="C115" i="3"/>
  <c r="C144" i="3"/>
  <c r="C143" i="3"/>
  <c r="C142" i="3"/>
  <c r="C141" i="3"/>
  <c r="C140" i="3"/>
  <c r="C139" i="3"/>
  <c r="C138" i="3"/>
  <c r="C137" i="3"/>
  <c r="C136" i="3"/>
  <c r="C135" i="3"/>
  <c r="C134" i="3"/>
  <c r="C133" i="3"/>
  <c r="C132" i="3"/>
  <c r="C131" i="3"/>
  <c r="C112" i="3"/>
  <c r="C111" i="3"/>
  <c r="C110" i="3"/>
  <c r="C109" i="3"/>
  <c r="C108" i="3"/>
  <c r="C107" i="3"/>
  <c r="C106" i="3"/>
  <c r="C105" i="3"/>
  <c r="C104" i="3"/>
  <c r="C103" i="3"/>
  <c r="C102" i="3"/>
  <c r="C101" i="3"/>
  <c r="C100" i="3"/>
  <c r="C99" i="3"/>
  <c r="C96" i="3"/>
  <c r="C95" i="3"/>
  <c r="C94" i="3"/>
  <c r="C93" i="3"/>
  <c r="C92" i="3"/>
  <c r="C91" i="3"/>
  <c r="C90" i="3"/>
  <c r="C89" i="3"/>
  <c r="C88" i="3"/>
  <c r="C87" i="3"/>
  <c r="C86" i="3"/>
  <c r="C85" i="3"/>
  <c r="C84" i="3"/>
  <c r="C83" i="3"/>
  <c r="C78" i="3"/>
  <c r="C77" i="3"/>
  <c r="C76" i="3"/>
  <c r="C75" i="3"/>
  <c r="C74" i="3"/>
  <c r="C73" i="3"/>
  <c r="C72" i="3"/>
  <c r="C71" i="3"/>
  <c r="C70" i="3"/>
  <c r="C69" i="3"/>
  <c r="C68" i="3"/>
  <c r="C67" i="3"/>
  <c r="C64" i="3"/>
  <c r="C63" i="3"/>
  <c r="C62" i="3"/>
  <c r="C61" i="3"/>
  <c r="C60" i="3"/>
  <c r="C59" i="3"/>
  <c r="C58" i="3"/>
  <c r="C57" i="3"/>
  <c r="C56" i="3"/>
  <c r="C55" i="3"/>
  <c r="C54" i="3"/>
  <c r="C53" i="3"/>
  <c r="C52" i="3"/>
  <c r="C51" i="3"/>
  <c r="C46" i="3"/>
  <c r="C45" i="3"/>
  <c r="C44" i="3"/>
  <c r="C43" i="3"/>
  <c r="C42" i="3"/>
  <c r="C41" i="3"/>
  <c r="C40" i="3"/>
  <c r="C39" i="3"/>
  <c r="C38" i="3"/>
  <c r="C37" i="3"/>
  <c r="C36" i="3"/>
  <c r="C35" i="3"/>
  <c r="C26" i="3"/>
  <c r="C25" i="3"/>
  <c r="C24" i="3"/>
  <c r="C23" i="3"/>
  <c r="C22" i="3"/>
  <c r="C21" i="3"/>
  <c r="C20" i="3"/>
  <c r="C19" i="3"/>
  <c r="C14" i="3"/>
  <c r="C13" i="3"/>
  <c r="C12" i="3"/>
  <c r="C11" i="3"/>
  <c r="C10" i="3"/>
  <c r="C9" i="3"/>
  <c r="C8" i="3"/>
  <c r="C7" i="3"/>
  <c r="C6" i="3"/>
  <c r="C5" i="3"/>
  <c r="C4" i="3"/>
  <c r="C3" i="3"/>
  <c r="AB43" i="11"/>
  <c r="AB42" i="11"/>
  <c r="AB41" i="11"/>
  <c r="AB40" i="11"/>
  <c r="AB39" i="11"/>
  <c r="AB38" i="11"/>
  <c r="AB37" i="11"/>
  <c r="AB36" i="11"/>
  <c r="AB35" i="11"/>
  <c r="AB34" i="11"/>
  <c r="AB33" i="11"/>
  <c r="AB32" i="11"/>
  <c r="AB31" i="11"/>
  <c r="AB30" i="11"/>
  <c r="AB29" i="11"/>
  <c r="AB28" i="11"/>
  <c r="AB27" i="11"/>
  <c r="AB26" i="11"/>
  <c r="AB25" i="11"/>
  <c r="AB24" i="11"/>
  <c r="AB23" i="11"/>
  <c r="AB22" i="11"/>
  <c r="AB21" i="11"/>
  <c r="AB20" i="11"/>
  <c r="AB19" i="11"/>
  <c r="AB18" i="11"/>
  <c r="AB17" i="11"/>
  <c r="AB16" i="11"/>
  <c r="AB15" i="11"/>
  <c r="AB14" i="11"/>
  <c r="AB13" i="11"/>
  <c r="AB12" i="11"/>
  <c r="AB11" i="11"/>
  <c r="AB10" i="11"/>
  <c r="AB9" i="11"/>
  <c r="AB8" i="11"/>
  <c r="AB7" i="11"/>
  <c r="AB6" i="11"/>
  <c r="AB5" i="11"/>
  <c r="BL69" i="11"/>
  <c r="BK69" i="11"/>
  <c r="BL68" i="11"/>
  <c r="BK68" i="11"/>
  <c r="BL67" i="11"/>
  <c r="BK67" i="11"/>
  <c r="BL66" i="11"/>
  <c r="BK66" i="11"/>
  <c r="BL65" i="11"/>
  <c r="BK65" i="11"/>
  <c r="BL64" i="11"/>
  <c r="BK64" i="11"/>
  <c r="BL63" i="11"/>
  <c r="BK63" i="11"/>
  <c r="BL62" i="11"/>
  <c r="BK62" i="11"/>
  <c r="BL61" i="11"/>
  <c r="BK61" i="11"/>
  <c r="BL60" i="11"/>
  <c r="BK60" i="11"/>
  <c r="BL59" i="11"/>
  <c r="BK59" i="11"/>
  <c r="BL58" i="11"/>
  <c r="BK58" i="11"/>
  <c r="AX37" i="11"/>
  <c r="AV37" i="11"/>
  <c r="AX36" i="11"/>
  <c r="AV36" i="11"/>
  <c r="AX35" i="11"/>
  <c r="AV35" i="11"/>
  <c r="AX34" i="11"/>
  <c r="AV34" i="11"/>
  <c r="AX33" i="11"/>
  <c r="AV33" i="11"/>
  <c r="AX32" i="11"/>
  <c r="AV32" i="11"/>
  <c r="AX31" i="11"/>
  <c r="AV31" i="11"/>
  <c r="AX30" i="11"/>
  <c r="AV30" i="11"/>
  <c r="AX29" i="11"/>
  <c r="AV29" i="11"/>
  <c r="AX28" i="11"/>
  <c r="AV28" i="11"/>
  <c r="AX27" i="11"/>
  <c r="AV27" i="11"/>
  <c r="AX26" i="11"/>
  <c r="AV26" i="11"/>
  <c r="AX25" i="11"/>
  <c r="AV25" i="11"/>
  <c r="AX24" i="11"/>
  <c r="AV24" i="11"/>
  <c r="AX23" i="11"/>
  <c r="AV23" i="11"/>
  <c r="AX22" i="11"/>
  <c r="AV22" i="11"/>
  <c r="AX21" i="11"/>
  <c r="AV21" i="11"/>
  <c r="AX20" i="11"/>
  <c r="AV20" i="11"/>
  <c r="AX19" i="11"/>
  <c r="AV19" i="11"/>
  <c r="AX18" i="11"/>
  <c r="AV18" i="11"/>
  <c r="AX17" i="11"/>
  <c r="AV17" i="11"/>
  <c r="AX16" i="11"/>
  <c r="AV16" i="11"/>
  <c r="AX15" i="11"/>
  <c r="AV15" i="11"/>
  <c r="AX14" i="11"/>
  <c r="AV14" i="11"/>
  <c r="AX13" i="11"/>
  <c r="AV13" i="11"/>
  <c r="AX12" i="11"/>
  <c r="AV12" i="11"/>
  <c r="AX11" i="11"/>
  <c r="AV11" i="11"/>
  <c r="AX10" i="11"/>
  <c r="AV10" i="11"/>
  <c r="AX9" i="11"/>
  <c r="AV9" i="11"/>
  <c r="AX8" i="11"/>
  <c r="AV8" i="11"/>
  <c r="AX7" i="11"/>
  <c r="AV7" i="11"/>
  <c r="AX6" i="11"/>
  <c r="AV6" i="11"/>
  <c r="AX5" i="11"/>
  <c r="AV5" i="11"/>
  <c r="AX4" i="11"/>
  <c r="AV4" i="11"/>
  <c r="AX3" i="11"/>
  <c r="AV3" i="11"/>
  <c r="AX69" i="11"/>
  <c r="AV69" i="11"/>
  <c r="AX68" i="11"/>
  <c r="AV68" i="11"/>
  <c r="AX67" i="11"/>
  <c r="AV67" i="11"/>
  <c r="AX66" i="11"/>
  <c r="AV66" i="11"/>
  <c r="AX65" i="11"/>
  <c r="AV65" i="11"/>
  <c r="AX64" i="11"/>
  <c r="AV64" i="11"/>
  <c r="AX63" i="11"/>
  <c r="AV63" i="11"/>
  <c r="AX62" i="11"/>
  <c r="AV62" i="11"/>
  <c r="AX61" i="11"/>
  <c r="AV61" i="11"/>
  <c r="AX60" i="11"/>
  <c r="AV60" i="11"/>
  <c r="AX59" i="11"/>
  <c r="AV59" i="11"/>
  <c r="AX58" i="11"/>
  <c r="AV58" i="11"/>
  <c r="AP69" i="11"/>
  <c r="AN69" i="11"/>
  <c r="BN69" i="11" s="1"/>
  <c r="AM69" i="11"/>
  <c r="AP68" i="11"/>
  <c r="AN68" i="11"/>
  <c r="BN68" i="11" s="1"/>
  <c r="AM68" i="11"/>
  <c r="AP67" i="11"/>
  <c r="AN67" i="11"/>
  <c r="BN67" i="11" s="1"/>
  <c r="AM67" i="11"/>
  <c r="AP66" i="11"/>
  <c r="AN66" i="11"/>
  <c r="BN66" i="11" s="1"/>
  <c r="AM66" i="11"/>
  <c r="AP65" i="11"/>
  <c r="AN65" i="11"/>
  <c r="BN65" i="11" s="1"/>
  <c r="AM65" i="11"/>
  <c r="AP64" i="11"/>
  <c r="AN64" i="11"/>
  <c r="BN64" i="11" s="1"/>
  <c r="AM64" i="11"/>
  <c r="AP63" i="11"/>
  <c r="AN63" i="11"/>
  <c r="BN63" i="11" s="1"/>
  <c r="AM63" i="11"/>
  <c r="AP62" i="11"/>
  <c r="AN62" i="11"/>
  <c r="BN62" i="11" s="1"/>
  <c r="AM62" i="11"/>
  <c r="AP61" i="11"/>
  <c r="AN61" i="11"/>
  <c r="BN61" i="11" s="1"/>
  <c r="AM61" i="11"/>
  <c r="AP60" i="11"/>
  <c r="AN60" i="11"/>
  <c r="BN60" i="11" s="1"/>
  <c r="AM60" i="11"/>
  <c r="AP59" i="11"/>
  <c r="AN59" i="11"/>
  <c r="BN59" i="11" s="1"/>
  <c r="AM59" i="11"/>
  <c r="AP58" i="11"/>
  <c r="AN58" i="11"/>
  <c r="BN58" i="11" s="1"/>
  <c r="AM58" i="11"/>
  <c r="B71" i="15"/>
  <c r="B70" i="15"/>
  <c r="B69" i="15"/>
  <c r="B68" i="15"/>
  <c r="B67" i="15"/>
  <c r="B66" i="15"/>
  <c r="B65" i="15"/>
  <c r="B64" i="15"/>
  <c r="B63" i="15"/>
  <c r="B62" i="15"/>
  <c r="B61" i="15"/>
  <c r="B60" i="15"/>
  <c r="B59" i="15"/>
  <c r="B58" i="15"/>
  <c r="B57" i="15"/>
  <c r="B56" i="15"/>
  <c r="B55" i="15"/>
  <c r="B54" i="15"/>
  <c r="B53" i="15"/>
  <c r="B52" i="15"/>
  <c r="B51" i="15"/>
  <c r="B50" i="15"/>
  <c r="B49" i="15"/>
  <c r="B48" i="15"/>
  <c r="B47" i="15"/>
  <c r="B46" i="15"/>
  <c r="B45" i="15"/>
  <c r="B44" i="15"/>
  <c r="B43" i="15"/>
  <c r="B42" i="15"/>
  <c r="B41" i="15"/>
  <c r="B40" i="15"/>
  <c r="B39" i="15"/>
  <c r="B38" i="15"/>
  <c r="B37" i="15"/>
  <c r="B36" i="15"/>
  <c r="B35" i="15"/>
  <c r="B34" i="15"/>
  <c r="B33" i="15"/>
  <c r="B32" i="15"/>
  <c r="B31" i="15"/>
  <c r="B30" i="15"/>
  <c r="B29" i="15"/>
  <c r="B28" i="15"/>
  <c r="B27" i="15"/>
  <c r="B26" i="15"/>
  <c r="B25" i="15"/>
  <c r="B24" i="15"/>
  <c r="B23" i="15"/>
  <c r="B22" i="15"/>
  <c r="B21" i="15"/>
  <c r="B20" i="15"/>
  <c r="B19" i="15"/>
  <c r="B18" i="15"/>
  <c r="B17" i="15"/>
  <c r="B16" i="15"/>
  <c r="B15" i="15"/>
  <c r="B14" i="15"/>
  <c r="B13" i="15"/>
  <c r="B12" i="15"/>
  <c r="B11" i="15"/>
  <c r="B10" i="15"/>
  <c r="B9" i="15"/>
  <c r="B8" i="15"/>
  <c r="B7" i="15"/>
  <c r="B6" i="15"/>
  <c r="B5" i="15"/>
  <c r="B4" i="15"/>
  <c r="B3" i="15"/>
  <c r="BQ71" i="11" l="1"/>
  <c r="BV71" i="11" s="1"/>
  <c r="C66" i="12"/>
  <c r="BM58" i="11"/>
  <c r="C67" i="12"/>
  <c r="BM59" i="11"/>
  <c r="C68" i="12"/>
  <c r="BM60" i="11"/>
  <c r="C69" i="12"/>
  <c r="BM61" i="11"/>
  <c r="C70" i="12"/>
  <c r="BM62" i="11"/>
  <c r="C71" i="12"/>
  <c r="BM63" i="11"/>
  <c r="C72" i="12"/>
  <c r="BM64" i="11"/>
  <c r="C73" i="12"/>
  <c r="BM65" i="11"/>
  <c r="C74" i="12"/>
  <c r="BM66" i="11"/>
  <c r="C75" i="12"/>
  <c r="BM67" i="11"/>
  <c r="C76" i="12"/>
  <c r="BM68" i="11"/>
  <c r="C77" i="12"/>
  <c r="BM69" i="11"/>
  <c r="BI75" i="11"/>
  <c r="BW75" i="11" s="1"/>
  <c r="BU75" i="11"/>
  <c r="BF70" i="11"/>
  <c r="BI74" i="11"/>
  <c r="BW74" i="11" s="1"/>
  <c r="BU74" i="11"/>
  <c r="BF77" i="11"/>
  <c r="BB77" i="11"/>
  <c r="BH73" i="11"/>
  <c r="BH70" i="11"/>
  <c r="BB75" i="11"/>
  <c r="BF75" i="11"/>
  <c r="BB70" i="11"/>
  <c r="BH72" i="11"/>
  <c r="BH77" i="11"/>
  <c r="AF69" i="11"/>
  <c r="AD69" i="11"/>
  <c r="Z69" i="11"/>
  <c r="R69" i="11"/>
  <c r="AF68" i="11"/>
  <c r="AD68" i="11"/>
  <c r="Z68" i="11"/>
  <c r="R68" i="11"/>
  <c r="AF67" i="11"/>
  <c r="AD67" i="11"/>
  <c r="Z67" i="11"/>
  <c r="R67" i="11"/>
  <c r="AF66" i="11"/>
  <c r="AD66" i="11"/>
  <c r="Z66" i="11"/>
  <c r="R66" i="11"/>
  <c r="AF65" i="11"/>
  <c r="AD65" i="11"/>
  <c r="Z65" i="11"/>
  <c r="R65" i="11"/>
  <c r="AF64" i="11"/>
  <c r="AD64" i="11"/>
  <c r="Z64" i="11"/>
  <c r="R64" i="11"/>
  <c r="AF63" i="11"/>
  <c r="AD63" i="11"/>
  <c r="Z63" i="11"/>
  <c r="R63" i="11"/>
  <c r="AF62" i="11"/>
  <c r="AD62" i="11"/>
  <c r="Z62" i="11"/>
  <c r="R62" i="11"/>
  <c r="AF61" i="11"/>
  <c r="AD61" i="11"/>
  <c r="Z61" i="11"/>
  <c r="R61" i="11"/>
  <c r="AF60" i="11"/>
  <c r="AD60" i="11"/>
  <c r="Z60" i="11"/>
  <c r="R60" i="11"/>
  <c r="AF59" i="11"/>
  <c r="AD59" i="11"/>
  <c r="Z59" i="11"/>
  <c r="R59" i="11"/>
  <c r="AF58" i="11"/>
  <c r="AD58" i="11"/>
  <c r="Z58" i="11"/>
  <c r="R58" i="11"/>
  <c r="AF160" i="3"/>
  <c r="AD160" i="3"/>
  <c r="Z160" i="3"/>
  <c r="R160" i="3"/>
  <c r="AA160" i="3" s="1"/>
  <c r="AF159" i="3"/>
  <c r="AD159" i="3"/>
  <c r="Z159" i="3"/>
  <c r="R159" i="3"/>
  <c r="AF158" i="3"/>
  <c r="AD158" i="3"/>
  <c r="Z158" i="3"/>
  <c r="R158" i="3"/>
  <c r="AG158" i="3" s="1"/>
  <c r="AI158" i="3" s="1"/>
  <c r="AF157" i="3"/>
  <c r="AD157" i="3"/>
  <c r="Z157" i="3"/>
  <c r="R157" i="3"/>
  <c r="AF156" i="3"/>
  <c r="AD156" i="3"/>
  <c r="Z156" i="3"/>
  <c r="R156" i="3"/>
  <c r="AF155" i="3"/>
  <c r="AD155" i="3"/>
  <c r="Z155" i="3"/>
  <c r="AL155" i="3" s="1"/>
  <c r="R155" i="3"/>
  <c r="AH155" i="3" s="1"/>
  <c r="AJ155" i="3" s="1"/>
  <c r="AF154" i="3"/>
  <c r="AD154" i="3"/>
  <c r="Z154" i="3"/>
  <c r="R154" i="3"/>
  <c r="AF153" i="3"/>
  <c r="AD153" i="3"/>
  <c r="Z153" i="3"/>
  <c r="R153" i="3"/>
  <c r="AF152" i="3"/>
  <c r="AD152" i="3"/>
  <c r="Z152" i="3"/>
  <c r="R152" i="3"/>
  <c r="AF151" i="3"/>
  <c r="AD151" i="3"/>
  <c r="Z151" i="3"/>
  <c r="R151" i="3"/>
  <c r="AF150" i="3"/>
  <c r="AD150" i="3"/>
  <c r="Z150" i="3"/>
  <c r="AK150" i="3" s="1"/>
  <c r="R150" i="3"/>
  <c r="AF149" i="3"/>
  <c r="AD149" i="3"/>
  <c r="Z149" i="3"/>
  <c r="R149" i="3"/>
  <c r="AF148" i="3"/>
  <c r="AD148" i="3"/>
  <c r="Z148" i="3"/>
  <c r="R148" i="3"/>
  <c r="AF147" i="3"/>
  <c r="AD147" i="3"/>
  <c r="Z147" i="3"/>
  <c r="R147" i="3"/>
  <c r="AA151" i="3" l="1"/>
  <c r="BI70" i="11"/>
  <c r="BW70" i="11" s="1"/>
  <c r="BU70" i="11"/>
  <c r="BI73" i="11"/>
  <c r="BW73" i="11" s="1"/>
  <c r="BU73" i="11"/>
  <c r="BI77" i="11"/>
  <c r="BW77" i="11" s="1"/>
  <c r="BU77" i="11"/>
  <c r="BI72" i="11"/>
  <c r="BW72" i="11" s="1"/>
  <c r="BU72" i="11"/>
  <c r="AH147" i="3"/>
  <c r="AJ147" i="3" s="1"/>
  <c r="AL149" i="3"/>
  <c r="AK151" i="3"/>
  <c r="AA154" i="3"/>
  <c r="AH160" i="3"/>
  <c r="AJ160" i="3" s="1"/>
  <c r="AH151" i="3"/>
  <c r="AJ151" i="3" s="1"/>
  <c r="AA156" i="3"/>
  <c r="AK158" i="3"/>
  <c r="AL61" i="11"/>
  <c r="AL63" i="11"/>
  <c r="AL67" i="11"/>
  <c r="AK62" i="11"/>
  <c r="AA64" i="11"/>
  <c r="AB64" i="11" s="1"/>
  <c r="AK61" i="11"/>
  <c r="AA63" i="11"/>
  <c r="AB63" i="11" s="1"/>
  <c r="AA69" i="11"/>
  <c r="AB69" i="11" s="1"/>
  <c r="AK59" i="11"/>
  <c r="AG65" i="11"/>
  <c r="AG69" i="11"/>
  <c r="AL60" i="11"/>
  <c r="AL66" i="11"/>
  <c r="AH58" i="11"/>
  <c r="AH62" i="11"/>
  <c r="AG60" i="11"/>
  <c r="AK58" i="11"/>
  <c r="AL58" i="11"/>
  <c r="AG62" i="11"/>
  <c r="AH67" i="11"/>
  <c r="AL69" i="11"/>
  <c r="AH64" i="11"/>
  <c r="AG66" i="11"/>
  <c r="AA68" i="11"/>
  <c r="AB68" i="11" s="1"/>
  <c r="AL64" i="11"/>
  <c r="AH66" i="11"/>
  <c r="AH59" i="11"/>
  <c r="AK63" i="11"/>
  <c r="AK67" i="11"/>
  <c r="AG59" i="11"/>
  <c r="AA61" i="11"/>
  <c r="AB61" i="11" s="1"/>
  <c r="AL62" i="11"/>
  <c r="AH63" i="11"/>
  <c r="AA65" i="11"/>
  <c r="AB65" i="11" s="1"/>
  <c r="AG61" i="11"/>
  <c r="AH65" i="11"/>
  <c r="AG68" i="11"/>
  <c r="AH61" i="11"/>
  <c r="AA67" i="11"/>
  <c r="AB67" i="11" s="1"/>
  <c r="AL68" i="11"/>
  <c r="AA59" i="11"/>
  <c r="AB59" i="11" s="1"/>
  <c r="AH60" i="11"/>
  <c r="AK64" i="11"/>
  <c r="AG67" i="11"/>
  <c r="AG149" i="3"/>
  <c r="AI149" i="3" s="1"/>
  <c r="AG153" i="3"/>
  <c r="AI153" i="3" s="1"/>
  <c r="AH154" i="3"/>
  <c r="AJ154" i="3" s="1"/>
  <c r="AG155" i="3"/>
  <c r="AI155" i="3" s="1"/>
  <c r="AA159" i="3"/>
  <c r="AG148" i="3"/>
  <c r="AI148" i="3" s="1"/>
  <c r="AG150" i="3"/>
  <c r="AI150" i="3" s="1"/>
  <c r="AH150" i="3"/>
  <c r="AJ150" i="3" s="1"/>
  <c r="AL157" i="3"/>
  <c r="AH152" i="3"/>
  <c r="AJ152" i="3" s="1"/>
  <c r="AA149" i="3"/>
  <c r="AL152" i="3"/>
  <c r="AG154" i="3"/>
  <c r="AI154" i="3" s="1"/>
  <c r="AL160" i="3"/>
  <c r="AL148" i="3"/>
  <c r="AA153" i="3"/>
  <c r="AL147" i="3"/>
  <c r="AL151" i="3"/>
  <c r="AL154" i="3"/>
  <c r="AG156" i="3"/>
  <c r="AI156" i="3" s="1"/>
  <c r="AH159" i="3"/>
  <c r="AJ159" i="3" s="1"/>
  <c r="AK159" i="3"/>
  <c r="AG147" i="3"/>
  <c r="AI147" i="3" s="1"/>
  <c r="AA152" i="3"/>
  <c r="AH153" i="3"/>
  <c r="AJ153" i="3" s="1"/>
  <c r="AL156" i="3"/>
  <c r="AL159" i="3"/>
  <c r="AK152" i="3"/>
  <c r="AA157" i="3"/>
  <c r="AL158" i="3"/>
  <c r="AL150" i="3"/>
  <c r="AH158" i="3"/>
  <c r="AJ158" i="3" s="1"/>
  <c r="AA148" i="3"/>
  <c r="AA150" i="3"/>
  <c r="AK154" i="3"/>
  <c r="AG157" i="3"/>
  <c r="AI157" i="3" s="1"/>
  <c r="AK160" i="3"/>
  <c r="AA60" i="11"/>
  <c r="AB60" i="11" s="1"/>
  <c r="AA58" i="11"/>
  <c r="AB58" i="11" s="1"/>
  <c r="AG63" i="11"/>
  <c r="AH68" i="11"/>
  <c r="AK60" i="11"/>
  <c r="AK66" i="11"/>
  <c r="AA62" i="11"/>
  <c r="AB62" i="11" s="1"/>
  <c r="AK65" i="11"/>
  <c r="AG58" i="11"/>
  <c r="AL59" i="11"/>
  <c r="AG64" i="11"/>
  <c r="AL65" i="11"/>
  <c r="AK68" i="11"/>
  <c r="AH69" i="11"/>
  <c r="AA66" i="11"/>
  <c r="AB66" i="11" s="1"/>
  <c r="AK69" i="11"/>
  <c r="AK149" i="3"/>
  <c r="AK147" i="3"/>
  <c r="AH148" i="3"/>
  <c r="AJ148" i="3" s="1"/>
  <c r="AK155" i="3"/>
  <c r="AH156" i="3"/>
  <c r="AJ156" i="3" s="1"/>
  <c r="AG159" i="3"/>
  <c r="AI159" i="3" s="1"/>
  <c r="AA147" i="3"/>
  <c r="AA155" i="3"/>
  <c r="AG151" i="3"/>
  <c r="AI151" i="3" s="1"/>
  <c r="AK153" i="3"/>
  <c r="AK148" i="3"/>
  <c r="AH149" i="3"/>
  <c r="AJ149" i="3" s="1"/>
  <c r="AG152" i="3"/>
  <c r="AI152" i="3" s="1"/>
  <c r="AL153" i="3"/>
  <c r="AK156" i="3"/>
  <c r="AH157" i="3"/>
  <c r="AJ157" i="3" s="1"/>
  <c r="AG160" i="3"/>
  <c r="AI160" i="3" s="1"/>
  <c r="AA158" i="3"/>
  <c r="AK157" i="3"/>
  <c r="R57" i="14"/>
  <c r="R56" i="14"/>
  <c r="R55" i="14"/>
  <c r="R54" i="14"/>
  <c r="R53" i="14"/>
  <c r="R52" i="14"/>
  <c r="R51" i="14"/>
  <c r="R50" i="14"/>
  <c r="R49" i="14"/>
  <c r="R48" i="14"/>
  <c r="R47" i="14"/>
  <c r="R46" i="14"/>
  <c r="R45" i="14"/>
  <c r="R44" i="14"/>
  <c r="R43" i="14"/>
  <c r="R42" i="14"/>
  <c r="R41" i="14"/>
  <c r="R40" i="14"/>
  <c r="R39" i="14"/>
  <c r="R38" i="14"/>
  <c r="R37" i="14"/>
  <c r="R36" i="14"/>
  <c r="R35" i="14"/>
  <c r="R34" i="14"/>
  <c r="R33" i="14"/>
  <c r="R32" i="14"/>
  <c r="R31" i="14"/>
  <c r="R30" i="14"/>
  <c r="R29" i="14"/>
  <c r="R28" i="14"/>
  <c r="R27" i="14"/>
  <c r="R26" i="14"/>
  <c r="R25" i="14"/>
  <c r="R24" i="14"/>
  <c r="R23" i="14"/>
  <c r="R22" i="14"/>
  <c r="R21" i="14"/>
  <c r="R20" i="14"/>
  <c r="R19" i="14"/>
  <c r="R18" i="14"/>
  <c r="R17" i="14"/>
  <c r="R16" i="14"/>
  <c r="R15" i="14"/>
  <c r="R14" i="14"/>
  <c r="R13" i="14"/>
  <c r="R12" i="14"/>
  <c r="R11" i="14"/>
  <c r="R10" i="14"/>
  <c r="R9" i="14"/>
  <c r="R8" i="14"/>
  <c r="R7" i="14"/>
  <c r="R6" i="14"/>
  <c r="R5" i="14"/>
  <c r="P57" i="14"/>
  <c r="P56" i="14"/>
  <c r="P55" i="14"/>
  <c r="P54" i="14"/>
  <c r="P53" i="14"/>
  <c r="P52" i="14"/>
  <c r="P51" i="14"/>
  <c r="P50" i="14"/>
  <c r="P49" i="14"/>
  <c r="P48" i="14"/>
  <c r="P47" i="14"/>
  <c r="P46" i="14"/>
  <c r="P45" i="14"/>
  <c r="P44" i="14"/>
  <c r="P43" i="14"/>
  <c r="P42" i="14"/>
  <c r="P41" i="14"/>
  <c r="P40" i="14"/>
  <c r="P39" i="14"/>
  <c r="P38" i="14"/>
  <c r="P37" i="14"/>
  <c r="P36" i="14"/>
  <c r="P35" i="14"/>
  <c r="P34" i="14"/>
  <c r="P33" i="14"/>
  <c r="P32" i="14"/>
  <c r="P31" i="14"/>
  <c r="P30" i="14"/>
  <c r="P29" i="14"/>
  <c r="P28" i="14"/>
  <c r="P27" i="14"/>
  <c r="P26" i="14"/>
  <c r="P25" i="14"/>
  <c r="P24" i="14"/>
  <c r="P23" i="14"/>
  <c r="P22" i="14"/>
  <c r="P21" i="14"/>
  <c r="P20" i="14"/>
  <c r="P19" i="14"/>
  <c r="P18" i="14"/>
  <c r="P17" i="14"/>
  <c r="P16" i="14"/>
  <c r="P15" i="14"/>
  <c r="P14" i="14"/>
  <c r="P13" i="14"/>
  <c r="P12" i="14"/>
  <c r="P11" i="14"/>
  <c r="P10" i="14"/>
  <c r="P9" i="14"/>
  <c r="P8" i="14"/>
  <c r="P7" i="14"/>
  <c r="P6" i="14"/>
  <c r="P5" i="14"/>
  <c r="R1" i="14" l="1"/>
  <c r="P2" i="14"/>
  <c r="P1" i="14"/>
  <c r="R2" i="14"/>
  <c r="R3" i="14" s="1"/>
  <c r="P3" i="14"/>
  <c r="AJ68" i="11"/>
  <c r="AQ68" i="11"/>
  <c r="BP68" i="11" s="1"/>
  <c r="AJ61" i="11"/>
  <c r="AQ61" i="11"/>
  <c r="AI59" i="11"/>
  <c r="AO59" i="11"/>
  <c r="AJ64" i="11"/>
  <c r="AQ64" i="11"/>
  <c r="BP64" i="11" s="1"/>
  <c r="AI67" i="11"/>
  <c r="AO67" i="11"/>
  <c r="AJ65" i="11"/>
  <c r="AQ65" i="11"/>
  <c r="BP65" i="11" s="1"/>
  <c r="AJ67" i="11"/>
  <c r="AQ67" i="11"/>
  <c r="AI69" i="11"/>
  <c r="AO69" i="11"/>
  <c r="AI61" i="11"/>
  <c r="AO61" i="11"/>
  <c r="AJ59" i="11"/>
  <c r="AQ59" i="11"/>
  <c r="AI62" i="11"/>
  <c r="AO62" i="11"/>
  <c r="BO62" i="11" s="1"/>
  <c r="AI65" i="11"/>
  <c r="AO65" i="11"/>
  <c r="BO65" i="11" s="1"/>
  <c r="AI63" i="11"/>
  <c r="AO63" i="11"/>
  <c r="BO63" i="11" s="1"/>
  <c r="AJ66" i="11"/>
  <c r="AQ66" i="11"/>
  <c r="BP66" i="11" s="1"/>
  <c r="AI68" i="11"/>
  <c r="AO68" i="11"/>
  <c r="BO68" i="11" s="1"/>
  <c r="AI58" i="11"/>
  <c r="AO58" i="11"/>
  <c r="BO58" i="11" s="1"/>
  <c r="AJ63" i="11"/>
  <c r="AQ63" i="11"/>
  <c r="BP63" i="11" s="1"/>
  <c r="AI60" i="11"/>
  <c r="AO60" i="11"/>
  <c r="BO60" i="11" s="1"/>
  <c r="AJ60" i="11"/>
  <c r="AQ60" i="11"/>
  <c r="BP60" i="11" s="1"/>
  <c r="AJ69" i="11"/>
  <c r="AQ69" i="11"/>
  <c r="AJ62" i="11"/>
  <c r="AQ62" i="11"/>
  <c r="BP62" i="11" s="1"/>
  <c r="AI64" i="11"/>
  <c r="AO64" i="11"/>
  <c r="BO64" i="11" s="1"/>
  <c r="AI66" i="11"/>
  <c r="AO66" i="11"/>
  <c r="BO66" i="11" s="1"/>
  <c r="AJ58" i="11"/>
  <c r="AQ58" i="11"/>
  <c r="BP58" i="11" s="1"/>
  <c r="BQ64" i="11" l="1"/>
  <c r="BV64" i="11" s="1"/>
  <c r="BQ60" i="11"/>
  <c r="BV60" i="11" s="1"/>
  <c r="BQ66" i="11"/>
  <c r="BV66" i="11" s="1"/>
  <c r="BQ68" i="11"/>
  <c r="BV68" i="11" s="1"/>
  <c r="AY59" i="11"/>
  <c r="BP59" i="11"/>
  <c r="BQ63" i="11"/>
  <c r="BV63" i="11" s="1"/>
  <c r="AW61" i="11"/>
  <c r="BO61" i="11"/>
  <c r="AW67" i="11"/>
  <c r="BO67" i="11"/>
  <c r="AY61" i="11"/>
  <c r="BP61" i="11"/>
  <c r="AY69" i="11"/>
  <c r="BP69" i="11"/>
  <c r="BQ65" i="11"/>
  <c r="BV65" i="11" s="1"/>
  <c r="AW69" i="11"/>
  <c r="BO69" i="11"/>
  <c r="BQ58" i="11"/>
  <c r="BV58" i="11" s="1"/>
  <c r="BQ62" i="11"/>
  <c r="BV62" i="11" s="1"/>
  <c r="AY67" i="11"/>
  <c r="BP67" i="11"/>
  <c r="AW59" i="11"/>
  <c r="BO59" i="11"/>
  <c r="BA66" i="11"/>
  <c r="AZ66" i="11"/>
  <c r="BA64" i="11"/>
  <c r="AZ64" i="11"/>
  <c r="AY62" i="11"/>
  <c r="BD62" i="11"/>
  <c r="AY63" i="11"/>
  <c r="BD63" i="11"/>
  <c r="BA68" i="11"/>
  <c r="AZ68" i="11"/>
  <c r="BE66" i="11"/>
  <c r="BD66" i="11"/>
  <c r="AW63" i="11"/>
  <c r="AZ63" i="11"/>
  <c r="AW62" i="11"/>
  <c r="AZ62" i="11"/>
  <c r="BE64" i="11"/>
  <c r="BD64" i="11"/>
  <c r="BE68" i="11"/>
  <c r="BD68" i="11"/>
  <c r="AY58" i="11"/>
  <c r="BE58" i="11"/>
  <c r="BD58" i="11"/>
  <c r="AW58" i="11"/>
  <c r="BA58" i="11"/>
  <c r="AZ58" i="11"/>
  <c r="AW65" i="11"/>
  <c r="AY64" i="11"/>
  <c r="AW66" i="11"/>
  <c r="AY60" i="11"/>
  <c r="BE60" i="11"/>
  <c r="BD60" i="11"/>
  <c r="AW68" i="11"/>
  <c r="AW64" i="11"/>
  <c r="AW60" i="11"/>
  <c r="AZ60" i="11"/>
  <c r="BA60" i="11"/>
  <c r="AY66" i="11"/>
  <c r="AY65" i="11"/>
  <c r="AY68" i="11"/>
  <c r="BL57" i="11"/>
  <c r="BK57" i="11"/>
  <c r="BL56" i="11"/>
  <c r="BK56" i="11"/>
  <c r="BL55" i="11"/>
  <c r="BK55" i="11"/>
  <c r="BL54" i="11"/>
  <c r="BK54" i="11"/>
  <c r="BL53" i="11"/>
  <c r="BK53" i="11"/>
  <c r="BL52" i="11"/>
  <c r="BK52" i="11"/>
  <c r="BL51" i="11"/>
  <c r="BK51" i="11"/>
  <c r="BL50" i="11"/>
  <c r="BK50" i="11"/>
  <c r="BL49" i="11"/>
  <c r="BK49" i="11"/>
  <c r="BL48" i="11"/>
  <c r="BK48" i="11"/>
  <c r="BL47" i="11"/>
  <c r="BK47" i="11"/>
  <c r="BL46" i="11"/>
  <c r="BK46" i="11"/>
  <c r="BL45" i="11"/>
  <c r="BK45" i="11"/>
  <c r="BL44" i="11"/>
  <c r="BK44" i="11"/>
  <c r="AF57" i="11"/>
  <c r="R57" i="11"/>
  <c r="AN57" i="11"/>
  <c r="BN57" i="11" s="1"/>
  <c r="AD57" i="11"/>
  <c r="AF56" i="11"/>
  <c r="R56" i="11"/>
  <c r="AN56" i="11"/>
  <c r="BN56" i="11" s="1"/>
  <c r="AD56" i="11"/>
  <c r="AF55" i="11"/>
  <c r="R55" i="11"/>
  <c r="AN55" i="11"/>
  <c r="BN55" i="11" s="1"/>
  <c r="AD55" i="11"/>
  <c r="AF54" i="11"/>
  <c r="R54" i="11"/>
  <c r="AN54" i="11"/>
  <c r="BN54" i="11" s="1"/>
  <c r="AD54" i="11"/>
  <c r="AF53" i="11"/>
  <c r="R53" i="11"/>
  <c r="AN53" i="11"/>
  <c r="BN53" i="11" s="1"/>
  <c r="AD53" i="11"/>
  <c r="AF52" i="11"/>
  <c r="R52" i="11"/>
  <c r="AN52" i="11"/>
  <c r="BN52" i="11" s="1"/>
  <c r="AD52" i="11"/>
  <c r="AF51" i="11"/>
  <c r="R51" i="11"/>
  <c r="AN51" i="11"/>
  <c r="AD51" i="11"/>
  <c r="AF50" i="11"/>
  <c r="R50" i="11"/>
  <c r="AN50" i="11"/>
  <c r="AD50" i="11"/>
  <c r="AF49" i="11"/>
  <c r="R49" i="11"/>
  <c r="AN49" i="11"/>
  <c r="BN49" i="11" s="1"/>
  <c r="AD49" i="11"/>
  <c r="AF48" i="11"/>
  <c r="R48" i="11"/>
  <c r="AN48" i="11"/>
  <c r="BN48" i="11" s="1"/>
  <c r="AD48" i="11"/>
  <c r="AF47" i="11"/>
  <c r="R47" i="11"/>
  <c r="AN47" i="11"/>
  <c r="BN47" i="11" s="1"/>
  <c r="AD47" i="11"/>
  <c r="AF46" i="11"/>
  <c r="R46" i="11"/>
  <c r="AN46" i="11"/>
  <c r="BN46" i="11" s="1"/>
  <c r="AD46" i="11"/>
  <c r="AF45" i="11"/>
  <c r="R45" i="11"/>
  <c r="AN45" i="11"/>
  <c r="BN45" i="11" s="1"/>
  <c r="AD45" i="11"/>
  <c r="AF44" i="11"/>
  <c r="R44" i="11"/>
  <c r="AN44" i="11"/>
  <c r="BN44" i="11" s="1"/>
  <c r="AD44" i="11"/>
  <c r="AP57" i="11"/>
  <c r="AM57" i="11"/>
  <c r="AP56" i="11"/>
  <c r="AM56" i="11"/>
  <c r="AP55" i="11"/>
  <c r="AM55" i="11"/>
  <c r="AP54" i="11"/>
  <c r="AM54" i="11"/>
  <c r="AP53" i="11"/>
  <c r="AM53" i="11"/>
  <c r="AP52" i="11"/>
  <c r="AM52" i="11"/>
  <c r="AP51" i="11"/>
  <c r="AM51" i="11"/>
  <c r="AP50" i="11"/>
  <c r="AM50" i="11"/>
  <c r="AP49" i="11"/>
  <c r="AM49" i="11"/>
  <c r="AP48" i="11"/>
  <c r="AM48" i="11"/>
  <c r="AP47" i="11"/>
  <c r="AM47" i="11"/>
  <c r="AP46" i="11"/>
  <c r="AM46" i="11"/>
  <c r="AP45" i="11"/>
  <c r="AM45" i="11"/>
  <c r="AP44" i="11"/>
  <c r="AM44" i="11"/>
  <c r="Z57" i="11"/>
  <c r="Z56" i="11"/>
  <c r="Z55" i="11"/>
  <c r="Z54" i="11"/>
  <c r="Z53" i="11"/>
  <c r="Z52" i="11"/>
  <c r="Z51" i="11"/>
  <c r="Z50" i="11"/>
  <c r="Z49" i="11"/>
  <c r="Z48" i="11"/>
  <c r="Z47" i="11"/>
  <c r="Z46" i="11"/>
  <c r="Z45" i="11"/>
  <c r="Z44" i="11"/>
  <c r="AK44" i="11" s="1"/>
  <c r="AF144" i="3"/>
  <c r="Z144" i="3"/>
  <c r="AL144" i="3" s="1"/>
  <c r="AD144" i="3"/>
  <c r="R144" i="3"/>
  <c r="AF143" i="3"/>
  <c r="Z143" i="3"/>
  <c r="AD143" i="3"/>
  <c r="AK143" i="3" s="1"/>
  <c r="R143" i="3"/>
  <c r="AA143" i="3" s="1"/>
  <c r="AG143" i="3"/>
  <c r="AI143" i="3" s="1"/>
  <c r="AF142" i="3"/>
  <c r="Z142" i="3"/>
  <c r="AD142" i="3"/>
  <c r="R142" i="3"/>
  <c r="AF141" i="3"/>
  <c r="Z141" i="3"/>
  <c r="AD141" i="3"/>
  <c r="R141" i="3"/>
  <c r="AF140" i="3"/>
  <c r="Z140" i="3"/>
  <c r="AL140" i="3" s="1"/>
  <c r="AD140" i="3"/>
  <c r="R140" i="3"/>
  <c r="AF139" i="3"/>
  <c r="Z139" i="3"/>
  <c r="AD139" i="3"/>
  <c r="R139" i="3"/>
  <c r="AF138" i="3"/>
  <c r="Z138" i="3"/>
  <c r="AL138" i="3" s="1"/>
  <c r="AD138" i="3"/>
  <c r="R138" i="3"/>
  <c r="AF137" i="3"/>
  <c r="Z137" i="3"/>
  <c r="AD137" i="3"/>
  <c r="R137" i="3"/>
  <c r="AF136" i="3"/>
  <c r="Z136" i="3"/>
  <c r="AL136" i="3" s="1"/>
  <c r="AD136" i="3"/>
  <c r="R136" i="3"/>
  <c r="AH136" i="3" s="1"/>
  <c r="AJ136" i="3" s="1"/>
  <c r="AF135" i="3"/>
  <c r="Z135" i="3"/>
  <c r="AA135" i="3" s="1"/>
  <c r="AD135" i="3"/>
  <c r="R135" i="3"/>
  <c r="AF134" i="3"/>
  <c r="Z134" i="3"/>
  <c r="AD134" i="3"/>
  <c r="AK134" i="3" s="1"/>
  <c r="R134" i="3"/>
  <c r="AF133" i="3"/>
  <c r="Z133" i="3"/>
  <c r="AD133" i="3"/>
  <c r="R133" i="3"/>
  <c r="AF132" i="3"/>
  <c r="Z132" i="3"/>
  <c r="AD132" i="3"/>
  <c r="R132" i="3"/>
  <c r="AG132" i="3"/>
  <c r="AI132" i="3" s="1"/>
  <c r="AF131" i="3"/>
  <c r="Z131" i="3"/>
  <c r="AD131" i="3"/>
  <c r="R131" i="3"/>
  <c r="AH131" i="3" s="1"/>
  <c r="AJ131" i="3" s="1"/>
  <c r="BL43" i="11"/>
  <c r="BK43" i="11"/>
  <c r="AX43" i="11"/>
  <c r="AV43" i="11"/>
  <c r="AQ43" i="11"/>
  <c r="AP43" i="11"/>
  <c r="AO43" i="11"/>
  <c r="AN43" i="11"/>
  <c r="BN43" i="11" s="1"/>
  <c r="AM43" i="11"/>
  <c r="BL42" i="11"/>
  <c r="BK42" i="11"/>
  <c r="AX42" i="11"/>
  <c r="AV42" i="11"/>
  <c r="AQ42" i="11"/>
  <c r="BP42" i="11" s="1"/>
  <c r="AP42" i="11"/>
  <c r="AO42" i="11"/>
  <c r="BO42" i="11" s="1"/>
  <c r="AN42" i="11"/>
  <c r="BN42" i="11" s="1"/>
  <c r="AM42" i="11"/>
  <c r="BL41" i="11"/>
  <c r="BK41" i="11"/>
  <c r="AX41" i="11"/>
  <c r="AV41" i="11"/>
  <c r="AQ41" i="11"/>
  <c r="AP41" i="11"/>
  <c r="AO41" i="11"/>
  <c r="AN41" i="11"/>
  <c r="BN41" i="11" s="1"/>
  <c r="AM41" i="11"/>
  <c r="BL40" i="11"/>
  <c r="BK40" i="11"/>
  <c r="AX40" i="11"/>
  <c r="AV40" i="11"/>
  <c r="AQ40" i="11"/>
  <c r="BP40" i="11" s="1"/>
  <c r="AP40" i="11"/>
  <c r="AO40" i="11"/>
  <c r="BO40" i="11" s="1"/>
  <c r="AN40" i="11"/>
  <c r="BN40" i="11" s="1"/>
  <c r="AM40" i="11"/>
  <c r="BL39" i="11"/>
  <c r="BK39" i="11"/>
  <c r="AX39" i="11"/>
  <c r="AV39" i="11"/>
  <c r="AQ39" i="11"/>
  <c r="AP39" i="11"/>
  <c r="AO39" i="11"/>
  <c r="AN39" i="11"/>
  <c r="BN39" i="11" s="1"/>
  <c r="AM39" i="11"/>
  <c r="BL38" i="11"/>
  <c r="BK38" i="11"/>
  <c r="AX38" i="11"/>
  <c r="AV38" i="11"/>
  <c r="AQ38" i="11"/>
  <c r="BP38" i="11" s="1"/>
  <c r="AP38" i="11"/>
  <c r="AO38" i="11"/>
  <c r="BO38" i="11" s="1"/>
  <c r="AN38" i="11"/>
  <c r="BN38" i="11" s="1"/>
  <c r="AM38" i="11"/>
  <c r="BL37" i="11"/>
  <c r="BK37" i="11"/>
  <c r="AQ37" i="11"/>
  <c r="AO37" i="11"/>
  <c r="BL36" i="11"/>
  <c r="BK36" i="11"/>
  <c r="AQ36" i="11"/>
  <c r="BP36" i="11" s="1"/>
  <c r="AO36" i="11"/>
  <c r="BO36" i="11" s="1"/>
  <c r="BL35" i="11"/>
  <c r="BK35" i="11"/>
  <c r="AQ35" i="11"/>
  <c r="AO35" i="11"/>
  <c r="BL34" i="11"/>
  <c r="BK34" i="11"/>
  <c r="AQ34" i="11"/>
  <c r="BP34" i="11" s="1"/>
  <c r="AO34" i="11"/>
  <c r="BO34" i="11" s="1"/>
  <c r="BL33" i="11"/>
  <c r="BK33" i="11"/>
  <c r="AQ33" i="11"/>
  <c r="AO33" i="11"/>
  <c r="BL32" i="11"/>
  <c r="BK32" i="11"/>
  <c r="AQ32" i="11"/>
  <c r="BP32" i="11" s="1"/>
  <c r="AO32" i="11"/>
  <c r="BO32" i="11" s="1"/>
  <c r="BL31" i="11"/>
  <c r="BK31" i="11"/>
  <c r="AQ31" i="11"/>
  <c r="AO31" i="11"/>
  <c r="BL30" i="11"/>
  <c r="BK30" i="11"/>
  <c r="AQ30" i="11"/>
  <c r="BP30" i="11" s="1"/>
  <c r="AO30" i="11"/>
  <c r="BO30" i="11" s="1"/>
  <c r="BL29" i="11"/>
  <c r="BK29" i="11"/>
  <c r="AQ29" i="11"/>
  <c r="AO29" i="11"/>
  <c r="BL28" i="11"/>
  <c r="BK28" i="11"/>
  <c r="AQ28" i="11"/>
  <c r="BP28" i="11" s="1"/>
  <c r="AO28" i="11"/>
  <c r="BO28" i="11" s="1"/>
  <c r="BL27" i="11"/>
  <c r="BK27" i="11"/>
  <c r="AP27" i="11"/>
  <c r="AN27" i="11"/>
  <c r="BN27" i="11" s="1"/>
  <c r="AM27" i="11"/>
  <c r="AF27" i="11"/>
  <c r="AH27" i="11" s="1"/>
  <c r="AD27" i="11"/>
  <c r="AG27" i="11" s="1"/>
  <c r="BL26" i="11"/>
  <c r="BK26" i="11"/>
  <c r="AP26" i="11"/>
  <c r="AN26" i="11"/>
  <c r="BN26" i="11" s="1"/>
  <c r="AM26" i="11"/>
  <c r="AF26" i="11"/>
  <c r="AL26" i="11" s="1"/>
  <c r="AD26" i="11"/>
  <c r="AK26" i="11" s="1"/>
  <c r="BL25" i="11"/>
  <c r="BK25" i="11"/>
  <c r="AP25" i="11"/>
  <c r="AN25" i="11"/>
  <c r="BN25" i="11" s="1"/>
  <c r="AM25" i="11"/>
  <c r="AF25" i="11"/>
  <c r="AH25" i="11" s="1"/>
  <c r="AJ25" i="11" s="1"/>
  <c r="AD25" i="11"/>
  <c r="AK25" i="11" s="1"/>
  <c r="BL24" i="11"/>
  <c r="BK24" i="11"/>
  <c r="AP24" i="11"/>
  <c r="AN24" i="11"/>
  <c r="BN24" i="11" s="1"/>
  <c r="AM24" i="11"/>
  <c r="AF24" i="11"/>
  <c r="AL24" i="11" s="1"/>
  <c r="AD24" i="11"/>
  <c r="AK24" i="11" s="1"/>
  <c r="BL23" i="11"/>
  <c r="BK23" i="11"/>
  <c r="AP23" i="11"/>
  <c r="AN23" i="11"/>
  <c r="BN23" i="11" s="1"/>
  <c r="AM23" i="11"/>
  <c r="AF23" i="11"/>
  <c r="AL23" i="11" s="1"/>
  <c r="AD23" i="11"/>
  <c r="AK23" i="11" s="1"/>
  <c r="BL22" i="11"/>
  <c r="BK22" i="11"/>
  <c r="AP22" i="11"/>
  <c r="AN22" i="11"/>
  <c r="BN22" i="11" s="1"/>
  <c r="AM22" i="11"/>
  <c r="AF22" i="11"/>
  <c r="AL22" i="11" s="1"/>
  <c r="AD22" i="11"/>
  <c r="AG22" i="11" s="1"/>
  <c r="BL21" i="11"/>
  <c r="BK21" i="11"/>
  <c r="AP21" i="11"/>
  <c r="AN21" i="11"/>
  <c r="BN21" i="11" s="1"/>
  <c r="AM21" i="11"/>
  <c r="AF21" i="11"/>
  <c r="AH21" i="11" s="1"/>
  <c r="AD21" i="11"/>
  <c r="AK21" i="11" s="1"/>
  <c r="BL20" i="11"/>
  <c r="BK20" i="11"/>
  <c r="AP20" i="11"/>
  <c r="AN20" i="11"/>
  <c r="BN20" i="11" s="1"/>
  <c r="AM20" i="11"/>
  <c r="AF20" i="11"/>
  <c r="AH20" i="11" s="1"/>
  <c r="AD20" i="11"/>
  <c r="AK20" i="11" s="1"/>
  <c r="BL19" i="11"/>
  <c r="BK19" i="11"/>
  <c r="AP19" i="11"/>
  <c r="AN19" i="11"/>
  <c r="BN19" i="11" s="1"/>
  <c r="AM19" i="11"/>
  <c r="AF19" i="11"/>
  <c r="AH19" i="11" s="1"/>
  <c r="AD19" i="11"/>
  <c r="AG19" i="11" s="1"/>
  <c r="AO19" i="11" s="1"/>
  <c r="BL18" i="11"/>
  <c r="BK18" i="11"/>
  <c r="AP18" i="11"/>
  <c r="AN18" i="11"/>
  <c r="BN18" i="11" s="1"/>
  <c r="AM18" i="11"/>
  <c r="AF18" i="11"/>
  <c r="AL18" i="11" s="1"/>
  <c r="AD18" i="11"/>
  <c r="AG18" i="11" s="1"/>
  <c r="BL17" i="11"/>
  <c r="BK17" i="11"/>
  <c r="AP17" i="11"/>
  <c r="AN17" i="11"/>
  <c r="BN17" i="11" s="1"/>
  <c r="AM17" i="11"/>
  <c r="AF17" i="11"/>
  <c r="AH17" i="11" s="1"/>
  <c r="AD17" i="11"/>
  <c r="AK17" i="11" s="1"/>
  <c r="BL16" i="11"/>
  <c r="BK16" i="11"/>
  <c r="AP16" i="11"/>
  <c r="AN16" i="11"/>
  <c r="BN16" i="11" s="1"/>
  <c r="AM16" i="11"/>
  <c r="AF16" i="11"/>
  <c r="AH16" i="11" s="1"/>
  <c r="AJ16" i="11" s="1"/>
  <c r="AD16" i="11"/>
  <c r="AK16" i="11" s="1"/>
  <c r="BL15" i="11"/>
  <c r="BK15" i="11"/>
  <c r="AP15" i="11"/>
  <c r="AN15" i="11"/>
  <c r="BN15" i="11" s="1"/>
  <c r="AM15" i="11"/>
  <c r="AF15" i="11"/>
  <c r="AH15" i="11" s="1"/>
  <c r="AD15" i="11"/>
  <c r="AK15" i="11" s="1"/>
  <c r="BL14" i="11"/>
  <c r="BK14" i="11"/>
  <c r="AP14" i="11"/>
  <c r="AN14" i="11"/>
  <c r="BN14" i="11" s="1"/>
  <c r="AM14" i="11"/>
  <c r="AF14" i="11"/>
  <c r="AL14" i="11" s="1"/>
  <c r="AD14" i="11"/>
  <c r="AK14" i="11" s="1"/>
  <c r="R14" i="11"/>
  <c r="BL13" i="11"/>
  <c r="BK13" i="11"/>
  <c r="AP13" i="11"/>
  <c r="AN13" i="11"/>
  <c r="BN13" i="11" s="1"/>
  <c r="AM13" i="11"/>
  <c r="AF13" i="11"/>
  <c r="AD13" i="11"/>
  <c r="AK13" i="11" s="1"/>
  <c r="R13" i="11"/>
  <c r="BL12" i="11"/>
  <c r="BK12" i="11"/>
  <c r="AP12" i="11"/>
  <c r="AN12" i="11"/>
  <c r="BN12" i="11" s="1"/>
  <c r="AM12" i="11"/>
  <c r="AF12" i="11"/>
  <c r="AL12" i="11" s="1"/>
  <c r="AD12" i="11"/>
  <c r="AK12" i="11" s="1"/>
  <c r="R12" i="11"/>
  <c r="BL11" i="11"/>
  <c r="BK11" i="11"/>
  <c r="AP11" i="11"/>
  <c r="AN11" i="11"/>
  <c r="BN11" i="11" s="1"/>
  <c r="AM11" i="11"/>
  <c r="AF11" i="11"/>
  <c r="AL11" i="11" s="1"/>
  <c r="AD11" i="11"/>
  <c r="AK11" i="11" s="1"/>
  <c r="R11" i="11"/>
  <c r="BL10" i="11"/>
  <c r="BK10" i="11"/>
  <c r="AP10" i="11"/>
  <c r="AN10" i="11"/>
  <c r="BN10" i="11" s="1"/>
  <c r="AM10" i="11"/>
  <c r="AF10" i="11"/>
  <c r="AL10" i="11" s="1"/>
  <c r="AD10" i="11"/>
  <c r="R10" i="11"/>
  <c r="BL9" i="11"/>
  <c r="BK9" i="11"/>
  <c r="AP9" i="11"/>
  <c r="AN9" i="11"/>
  <c r="BN9" i="11" s="1"/>
  <c r="AM9" i="11"/>
  <c r="AF9" i="11"/>
  <c r="AL9" i="11" s="1"/>
  <c r="AD9" i="11"/>
  <c r="AK9" i="11" s="1"/>
  <c r="R9" i="11"/>
  <c r="BL8" i="11"/>
  <c r="BK8" i="11"/>
  <c r="AP8" i="11"/>
  <c r="AN8" i="11"/>
  <c r="BN8" i="11" s="1"/>
  <c r="AM8" i="11"/>
  <c r="AF8" i="11"/>
  <c r="AL8" i="11" s="1"/>
  <c r="AD8" i="11"/>
  <c r="AK8" i="11" s="1"/>
  <c r="R8" i="11"/>
  <c r="BL7" i="11"/>
  <c r="BK7" i="11"/>
  <c r="AP7" i="11"/>
  <c r="AN7" i="11"/>
  <c r="BN7" i="11" s="1"/>
  <c r="AM7" i="11"/>
  <c r="AF7" i="11"/>
  <c r="AL7" i="11" s="1"/>
  <c r="AD7" i="11"/>
  <c r="AK7" i="11" s="1"/>
  <c r="R7" i="11"/>
  <c r="BL6" i="11"/>
  <c r="BK6" i="11"/>
  <c r="AP6" i="11"/>
  <c r="AN6" i="11"/>
  <c r="BN6" i="11" s="1"/>
  <c r="AM6" i="11"/>
  <c r="AF6" i="11"/>
  <c r="AL6" i="11" s="1"/>
  <c r="AD6" i="11"/>
  <c r="AK6" i="11" s="1"/>
  <c r="R6" i="11"/>
  <c r="BL5" i="11"/>
  <c r="BK5" i="11"/>
  <c r="AP5" i="11"/>
  <c r="AN5" i="11"/>
  <c r="BN5" i="11" s="1"/>
  <c r="AM5" i="11"/>
  <c r="AF5" i="11"/>
  <c r="AL5" i="11" s="1"/>
  <c r="AD5" i="11"/>
  <c r="AK5" i="11" s="1"/>
  <c r="R5" i="11"/>
  <c r="BL4" i="11"/>
  <c r="BK4" i="11"/>
  <c r="AP4" i="11"/>
  <c r="AN4" i="11"/>
  <c r="BN4" i="11" s="1"/>
  <c r="AM4" i="11"/>
  <c r="AF4" i="11"/>
  <c r="AD4" i="11"/>
  <c r="Z4" i="11"/>
  <c r="R4" i="11"/>
  <c r="BL3" i="11"/>
  <c r="BK3" i="11"/>
  <c r="AP3" i="11"/>
  <c r="AN3" i="11"/>
  <c r="BN3" i="11" s="1"/>
  <c r="AM3" i="11"/>
  <c r="AF3" i="11"/>
  <c r="AD3" i="11"/>
  <c r="Z3" i="11"/>
  <c r="R3" i="11"/>
  <c r="AQ2" i="11"/>
  <c r="AP2" i="11"/>
  <c r="AO2" i="11"/>
  <c r="AN2" i="11"/>
  <c r="AM2" i="11"/>
  <c r="AK19" i="11"/>
  <c r="AG20" i="11"/>
  <c r="AI20" i="11" s="1"/>
  <c r="AN104" i="3"/>
  <c r="AN103" i="3"/>
  <c r="AM104" i="3"/>
  <c r="AM103" i="3"/>
  <c r="AP106" i="3"/>
  <c r="AP105" i="3"/>
  <c r="AO106" i="3"/>
  <c r="AO105" i="3"/>
  <c r="AF91" i="3"/>
  <c r="AL91" i="3" s="1"/>
  <c r="AF96" i="3"/>
  <c r="AL96" i="3" s="1"/>
  <c r="AF95" i="3"/>
  <c r="AF94" i="3"/>
  <c r="AL94" i="3" s="1"/>
  <c r="AF93" i="3"/>
  <c r="AL93" i="3" s="1"/>
  <c r="AF92" i="3"/>
  <c r="AL92" i="3" s="1"/>
  <c r="AF90" i="3"/>
  <c r="AH90" i="3" s="1"/>
  <c r="AJ90" i="3" s="1"/>
  <c r="AF89" i="3"/>
  <c r="AL89" i="3" s="1"/>
  <c r="AF88" i="3"/>
  <c r="AL88" i="3" s="1"/>
  <c r="AF87" i="3"/>
  <c r="AH87" i="3" s="1"/>
  <c r="AJ87" i="3" s="1"/>
  <c r="AF86" i="3"/>
  <c r="AF85" i="3"/>
  <c r="AL85" i="3" s="1"/>
  <c r="AF84" i="3"/>
  <c r="AL84" i="3" s="1"/>
  <c r="AF83" i="3"/>
  <c r="AH83" i="3" s="1"/>
  <c r="AJ83" i="3" s="1"/>
  <c r="AD96" i="3"/>
  <c r="AD95" i="3"/>
  <c r="AK95" i="3" s="1"/>
  <c r="AD94" i="3"/>
  <c r="AK94" i="3" s="1"/>
  <c r="AD93" i="3"/>
  <c r="AK93" i="3" s="1"/>
  <c r="AD92" i="3"/>
  <c r="AD91" i="3"/>
  <c r="AG91" i="3" s="1"/>
  <c r="AI91" i="3" s="1"/>
  <c r="AD90" i="3"/>
  <c r="AK90" i="3" s="1"/>
  <c r="AD89" i="3"/>
  <c r="AG89" i="3" s="1"/>
  <c r="AI89" i="3" s="1"/>
  <c r="AD88" i="3"/>
  <c r="AK88" i="3" s="1"/>
  <c r="AD87" i="3"/>
  <c r="AK87" i="3" s="1"/>
  <c r="AD86" i="3"/>
  <c r="AK86" i="3" s="1"/>
  <c r="AD85" i="3"/>
  <c r="AG85" i="3" s="1"/>
  <c r="AI85" i="3" s="1"/>
  <c r="AD84" i="3"/>
  <c r="AK84" i="3" s="1"/>
  <c r="AD83" i="3"/>
  <c r="AK83" i="3" s="1"/>
  <c r="AG84" i="3"/>
  <c r="AI84" i="3" s="1"/>
  <c r="AK91" i="3"/>
  <c r="AK92" i="3"/>
  <c r="AG92" i="3"/>
  <c r="AI92" i="3" s="1"/>
  <c r="AK96" i="3"/>
  <c r="AG96" i="3"/>
  <c r="AI96" i="3" s="1"/>
  <c r="AL86" i="3"/>
  <c r="AH86" i="3"/>
  <c r="AJ86" i="3" s="1"/>
  <c r="AH88" i="3"/>
  <c r="AJ88" i="3" s="1"/>
  <c r="AL95" i="3"/>
  <c r="AH95" i="3"/>
  <c r="AJ95" i="3" s="1"/>
  <c r="AJ75" i="3"/>
  <c r="AI75" i="3"/>
  <c r="AJ74" i="3"/>
  <c r="AI74" i="3"/>
  <c r="R78" i="3"/>
  <c r="R77" i="3"/>
  <c r="AG77" i="3" s="1"/>
  <c r="AI77" i="3" s="1"/>
  <c r="R76" i="3"/>
  <c r="R73" i="3"/>
  <c r="R72" i="3"/>
  <c r="R71" i="3"/>
  <c r="R70" i="3"/>
  <c r="R69" i="3"/>
  <c r="R68" i="3"/>
  <c r="R67" i="3"/>
  <c r="AF78" i="3"/>
  <c r="AF77" i="3"/>
  <c r="AF76" i="3"/>
  <c r="AL76" i="3" s="1"/>
  <c r="AF75" i="3"/>
  <c r="AL75" i="3" s="1"/>
  <c r="AF74" i="3"/>
  <c r="AL74" i="3" s="1"/>
  <c r="AF73" i="3"/>
  <c r="AL73" i="3" s="1"/>
  <c r="AF72" i="3"/>
  <c r="AL72" i="3" s="1"/>
  <c r="AF71" i="3"/>
  <c r="AL71" i="3" s="1"/>
  <c r="AF70" i="3"/>
  <c r="AL70" i="3" s="1"/>
  <c r="AF69" i="3"/>
  <c r="AD78" i="3"/>
  <c r="AK78" i="3" s="1"/>
  <c r="AD77" i="3"/>
  <c r="AK77" i="3" s="1"/>
  <c r="AD76" i="3"/>
  <c r="AK76" i="3" s="1"/>
  <c r="AD75" i="3"/>
  <c r="AK75" i="3" s="1"/>
  <c r="AD74" i="3"/>
  <c r="AK74" i="3" s="1"/>
  <c r="AD73" i="3"/>
  <c r="AG73" i="3" s="1"/>
  <c r="AI73" i="3" s="1"/>
  <c r="AD72" i="3"/>
  <c r="AK72" i="3" s="1"/>
  <c r="AD71" i="3"/>
  <c r="AG71" i="3" s="1"/>
  <c r="AI71" i="3" s="1"/>
  <c r="AD70" i="3"/>
  <c r="AK70" i="3" s="1"/>
  <c r="AD69" i="3"/>
  <c r="AF68" i="3"/>
  <c r="AL68" i="3" s="1"/>
  <c r="AD68" i="3"/>
  <c r="AK68" i="3" s="1"/>
  <c r="AF67" i="3"/>
  <c r="AH67" i="3" s="1"/>
  <c r="AJ67" i="3" s="1"/>
  <c r="AD67" i="3"/>
  <c r="AL69" i="3"/>
  <c r="AH70" i="3"/>
  <c r="AJ70" i="3" s="1"/>
  <c r="Z14" i="3"/>
  <c r="Z13" i="3"/>
  <c r="Z12" i="3"/>
  <c r="Z11" i="3"/>
  <c r="AA11" i="3" s="1"/>
  <c r="Z10" i="3"/>
  <c r="Z9" i="3"/>
  <c r="Z8" i="3"/>
  <c r="AA8" i="3" s="1"/>
  <c r="Z7" i="3"/>
  <c r="AA7" i="3" s="1"/>
  <c r="Z6" i="3"/>
  <c r="AA6" i="3" s="1"/>
  <c r="Z5" i="3"/>
  <c r="AA5" i="3" s="1"/>
  <c r="Z4" i="3"/>
  <c r="Z3" i="3"/>
  <c r="Z26" i="3"/>
  <c r="AA26" i="3" s="1"/>
  <c r="Z25" i="3"/>
  <c r="Z24" i="3"/>
  <c r="AA24" i="3" s="1"/>
  <c r="Z23" i="3"/>
  <c r="AA23" i="3" s="1"/>
  <c r="Z22" i="3"/>
  <c r="AA22" i="3" s="1"/>
  <c r="Z21" i="3"/>
  <c r="AA21" i="3" s="1"/>
  <c r="Z20" i="3"/>
  <c r="Z19" i="3"/>
  <c r="Z46" i="3"/>
  <c r="Z45" i="3"/>
  <c r="Z44" i="3"/>
  <c r="Z43" i="3"/>
  <c r="Z42" i="3"/>
  <c r="Z41" i="3"/>
  <c r="AA41" i="3" s="1"/>
  <c r="Z40" i="3"/>
  <c r="AA40" i="3" s="1"/>
  <c r="Z39" i="3"/>
  <c r="AA39" i="3" s="1"/>
  <c r="Z38" i="3"/>
  <c r="Z37" i="3"/>
  <c r="Z36" i="3"/>
  <c r="Z35" i="3"/>
  <c r="Z51" i="3"/>
  <c r="R46" i="3"/>
  <c r="R45" i="3"/>
  <c r="R44" i="3"/>
  <c r="AH44" i="3" s="1"/>
  <c r="Z64" i="3"/>
  <c r="Z63" i="3"/>
  <c r="Z62" i="3"/>
  <c r="Z61" i="3"/>
  <c r="Z60" i="3"/>
  <c r="AB60" i="3" s="1"/>
  <c r="Z59" i="3"/>
  <c r="Z58" i="3"/>
  <c r="Z57" i="3"/>
  <c r="Z56" i="3"/>
  <c r="Z55" i="3"/>
  <c r="Z54" i="3"/>
  <c r="Z53" i="3"/>
  <c r="Z52" i="3"/>
  <c r="Q64" i="3"/>
  <c r="S64" i="3" s="1"/>
  <c r="R64" i="3" s="1"/>
  <c r="Q63" i="3"/>
  <c r="S63" i="3" s="1"/>
  <c r="R63" i="3" s="1"/>
  <c r="R43" i="3"/>
  <c r="R42" i="3"/>
  <c r="R38" i="3"/>
  <c r="R37" i="3"/>
  <c r="R60" i="3"/>
  <c r="R59" i="3"/>
  <c r="AB59" i="3" s="1"/>
  <c r="R58" i="3"/>
  <c r="R57" i="3"/>
  <c r="AI57" i="3" s="1"/>
  <c r="AG57" i="3" s="1"/>
  <c r="R56" i="3"/>
  <c r="R55" i="3"/>
  <c r="R54" i="3"/>
  <c r="R53" i="3"/>
  <c r="R52" i="3"/>
  <c r="R51" i="3"/>
  <c r="R62" i="3"/>
  <c r="R61" i="3"/>
  <c r="AF64" i="3"/>
  <c r="AD64" i="3"/>
  <c r="AF63" i="3"/>
  <c r="AD63" i="3"/>
  <c r="AF62" i="3"/>
  <c r="AD62" i="3"/>
  <c r="AF61" i="3"/>
  <c r="AD61" i="3"/>
  <c r="AF60" i="3"/>
  <c r="AD60" i="3"/>
  <c r="AF59" i="3"/>
  <c r="AL59" i="3" s="1"/>
  <c r="AD59" i="3"/>
  <c r="AI59" i="3" s="1"/>
  <c r="AG59" i="3" s="1"/>
  <c r="AF58" i="3"/>
  <c r="AJ58" i="3" s="1"/>
  <c r="AH58" i="3" s="1"/>
  <c r="AD58" i="3"/>
  <c r="AF57" i="3"/>
  <c r="AJ57" i="3" s="1"/>
  <c r="AH57" i="3" s="1"/>
  <c r="AD57" i="3"/>
  <c r="AF56" i="3"/>
  <c r="AD56" i="3"/>
  <c r="AF55" i="3"/>
  <c r="AD55" i="3"/>
  <c r="AF54" i="3"/>
  <c r="AD54" i="3"/>
  <c r="AF53" i="3"/>
  <c r="AD53" i="3"/>
  <c r="AF52" i="3"/>
  <c r="AD52" i="3"/>
  <c r="AK52" i="3" s="1"/>
  <c r="AF51" i="3"/>
  <c r="AD51" i="3"/>
  <c r="AD45" i="3"/>
  <c r="AL64" i="3"/>
  <c r="H13" i="4"/>
  <c r="R13" i="4" s="1"/>
  <c r="H12" i="4"/>
  <c r="R12" i="4" s="1"/>
  <c r="H11" i="4"/>
  <c r="H10" i="4"/>
  <c r="H9" i="4"/>
  <c r="R9" i="4" s="1"/>
  <c r="H8" i="4"/>
  <c r="R8" i="4" s="1"/>
  <c r="H6" i="4"/>
  <c r="R6" i="4" s="1"/>
  <c r="H5" i="4"/>
  <c r="R5" i="4" s="1"/>
  <c r="H14" i="4"/>
  <c r="H7" i="4"/>
  <c r="E13" i="4"/>
  <c r="Q13" i="4" s="1"/>
  <c r="E12" i="4"/>
  <c r="Q12" i="4" s="1"/>
  <c r="E11" i="4"/>
  <c r="E10" i="4"/>
  <c r="E9" i="4"/>
  <c r="Q9" i="4" s="1"/>
  <c r="E8" i="4"/>
  <c r="Q8" i="4" s="1"/>
  <c r="E6" i="4"/>
  <c r="Q6" i="4" s="1"/>
  <c r="E5" i="4"/>
  <c r="Q5" i="4"/>
  <c r="E14" i="4"/>
  <c r="Q14" i="4" s="1"/>
  <c r="E7" i="4"/>
  <c r="Q7" i="4" s="1"/>
  <c r="AD44" i="3"/>
  <c r="R35" i="3"/>
  <c r="N14" i="4"/>
  <c r="O13" i="4"/>
  <c r="N13" i="4"/>
  <c r="O12" i="4"/>
  <c r="O15" i="4" s="1"/>
  <c r="N12" i="4"/>
  <c r="O9" i="4"/>
  <c r="N9" i="4"/>
  <c r="O8" i="4"/>
  <c r="N8" i="4"/>
  <c r="N7" i="4"/>
  <c r="O6" i="4"/>
  <c r="N6" i="4"/>
  <c r="N16" i="4" s="1"/>
  <c r="O5" i="4"/>
  <c r="O16" i="4" s="1"/>
  <c r="N5" i="4"/>
  <c r="N15" i="4" s="1"/>
  <c r="R14" i="3"/>
  <c r="R13" i="3"/>
  <c r="R12" i="3"/>
  <c r="R10" i="3"/>
  <c r="AA25" i="3"/>
  <c r="AA19" i="3"/>
  <c r="AF46" i="3"/>
  <c r="AD46" i="3"/>
  <c r="AF45" i="3"/>
  <c r="AF44" i="3"/>
  <c r="AF43" i="3"/>
  <c r="AD43" i="3"/>
  <c r="AI43" i="3" s="1"/>
  <c r="AF42" i="3"/>
  <c r="AJ42" i="3" s="1"/>
  <c r="AD42" i="3"/>
  <c r="AF41" i="3"/>
  <c r="AD41" i="3"/>
  <c r="AF40" i="3"/>
  <c r="AD40" i="3"/>
  <c r="AF39" i="3"/>
  <c r="AD39" i="3"/>
  <c r="AF38" i="3"/>
  <c r="AD38" i="3"/>
  <c r="AF37" i="3"/>
  <c r="AD37" i="3"/>
  <c r="AI37" i="3" s="1"/>
  <c r="AG37" i="3" s="1"/>
  <c r="AF36" i="3"/>
  <c r="AD36" i="3"/>
  <c r="AF35" i="3"/>
  <c r="AD35" i="3"/>
  <c r="AD24" i="3"/>
  <c r="AF26" i="3"/>
  <c r="AH26" i="3" s="1"/>
  <c r="AJ26" i="3" s="1"/>
  <c r="AD26" i="3"/>
  <c r="AG26" i="3" s="1"/>
  <c r="AI26" i="3" s="1"/>
  <c r="AF25" i="3"/>
  <c r="AH25" i="3" s="1"/>
  <c r="AJ25" i="3" s="1"/>
  <c r="AD25" i="3"/>
  <c r="AG25" i="3" s="1"/>
  <c r="AI25" i="3" s="1"/>
  <c r="AF24" i="3"/>
  <c r="AH24" i="3"/>
  <c r="AJ24" i="3" s="1"/>
  <c r="AF23" i="3"/>
  <c r="AH23" i="3" s="1"/>
  <c r="AJ23" i="3" s="1"/>
  <c r="AD23" i="3"/>
  <c r="AK23" i="3" s="1"/>
  <c r="AF22" i="3"/>
  <c r="AH22" i="3" s="1"/>
  <c r="AJ22" i="3" s="1"/>
  <c r="AD22" i="3"/>
  <c r="AG22" i="3" s="1"/>
  <c r="AI22" i="3" s="1"/>
  <c r="AF21" i="3"/>
  <c r="AH21" i="3" s="1"/>
  <c r="AJ21" i="3" s="1"/>
  <c r="AD21" i="3"/>
  <c r="AG21" i="3" s="1"/>
  <c r="AI21" i="3" s="1"/>
  <c r="AF20" i="3"/>
  <c r="AH20" i="3" s="1"/>
  <c r="AJ20" i="3" s="1"/>
  <c r="AD20" i="3"/>
  <c r="AF19" i="3"/>
  <c r="AL19" i="3"/>
  <c r="AD19" i="3"/>
  <c r="AG19" i="3" s="1"/>
  <c r="AI19" i="3" s="1"/>
  <c r="AF14" i="3"/>
  <c r="AD14" i="3"/>
  <c r="AF13" i="3"/>
  <c r="AD13" i="3"/>
  <c r="AF12" i="3"/>
  <c r="AD12" i="3"/>
  <c r="AF11" i="3"/>
  <c r="AH11" i="3" s="1"/>
  <c r="AJ11" i="3" s="1"/>
  <c r="AD11" i="3"/>
  <c r="AK11" i="3" s="1"/>
  <c r="AF10" i="3"/>
  <c r="AL10" i="3"/>
  <c r="AD10" i="3"/>
  <c r="AI10" i="3" s="1"/>
  <c r="AF9" i="3"/>
  <c r="AH9" i="3" s="1"/>
  <c r="AJ9" i="3" s="1"/>
  <c r="AD9" i="3"/>
  <c r="AG9" i="3" s="1"/>
  <c r="AI9" i="3" s="1"/>
  <c r="AF8" i="3"/>
  <c r="AD8" i="3"/>
  <c r="AF7" i="3"/>
  <c r="AH7" i="3" s="1"/>
  <c r="AJ7" i="3" s="1"/>
  <c r="AD7" i="3"/>
  <c r="AG7" i="3" s="1"/>
  <c r="AI7" i="3" s="1"/>
  <c r="AF6" i="3"/>
  <c r="AH6" i="3" s="1"/>
  <c r="AJ6" i="3" s="1"/>
  <c r="AD6" i="3"/>
  <c r="AF5" i="3"/>
  <c r="AD5" i="3"/>
  <c r="AF4" i="3"/>
  <c r="AH4" i="3" s="1"/>
  <c r="AJ4" i="3" s="1"/>
  <c r="AD4" i="3"/>
  <c r="AG4" i="3" s="1"/>
  <c r="AI4" i="3" s="1"/>
  <c r="AF3" i="3"/>
  <c r="AH3" i="3" s="1"/>
  <c r="AJ3" i="3" s="1"/>
  <c r="AD3" i="3"/>
  <c r="AK3" i="3" s="1"/>
  <c r="AB10" i="3"/>
  <c r="AA9" i="3"/>
  <c r="AA3" i="3"/>
  <c r="AG46" i="3"/>
  <c r="AG41" i="3"/>
  <c r="AI41" i="3"/>
  <c r="AH41" i="3"/>
  <c r="AL41" i="3" s="1"/>
  <c r="AG40" i="3"/>
  <c r="AH40" i="3"/>
  <c r="AJ40" i="3" s="1"/>
  <c r="AG39" i="3"/>
  <c r="AK39" i="3" s="1"/>
  <c r="AH39" i="3"/>
  <c r="AJ39" i="3"/>
  <c r="R36" i="3"/>
  <c r="AI39" i="3"/>
  <c r="AH8" i="3"/>
  <c r="AJ8" i="3" s="1"/>
  <c r="AH19" i="3"/>
  <c r="AJ19" i="3" s="1"/>
  <c r="AB55" i="3"/>
  <c r="AI40" i="3"/>
  <c r="AL56" i="3"/>
  <c r="AL23" i="3"/>
  <c r="AL83" i="3"/>
  <c r="AK89" i="3"/>
  <c r="AK85" i="3"/>
  <c r="N17" i="4" l="1"/>
  <c r="AG23" i="3"/>
  <c r="AI23" i="3" s="1"/>
  <c r="AL3" i="3"/>
  <c r="AL14" i="3"/>
  <c r="AL52" i="3"/>
  <c r="AJ56" i="3"/>
  <c r="AH56" i="3" s="1"/>
  <c r="AH63" i="3"/>
  <c r="AG11" i="3"/>
  <c r="AI11" i="3" s="1"/>
  <c r="AK8" i="3"/>
  <c r="AK24" i="3"/>
  <c r="AL60" i="3"/>
  <c r="AG69" i="3"/>
  <c r="AI69" i="3" s="1"/>
  <c r="AH93" i="3"/>
  <c r="AJ93" i="3" s="1"/>
  <c r="AA138" i="3"/>
  <c r="AA142" i="3"/>
  <c r="AI60" i="3"/>
  <c r="AG60" i="3" s="1"/>
  <c r="AL25" i="3"/>
  <c r="AL8" i="3"/>
  <c r="AI54" i="3"/>
  <c r="AG54" i="3" s="1"/>
  <c r="AG95" i="3"/>
  <c r="AI95" i="3" s="1"/>
  <c r="AG83" i="3"/>
  <c r="AI83" i="3" s="1"/>
  <c r="AK138" i="3"/>
  <c r="AK142" i="3"/>
  <c r="AL54" i="3"/>
  <c r="AA144" i="3"/>
  <c r="AG88" i="3"/>
  <c r="AI88" i="3" s="1"/>
  <c r="AL87" i="3"/>
  <c r="AL26" i="3"/>
  <c r="AK60" i="3"/>
  <c r="AK7" i="3"/>
  <c r="AL24" i="3"/>
  <c r="AK51" i="3"/>
  <c r="AI55" i="3"/>
  <c r="AG55" i="3" s="1"/>
  <c r="AA45" i="3"/>
  <c r="AH69" i="3"/>
  <c r="AJ69" i="3" s="1"/>
  <c r="AH77" i="3"/>
  <c r="AJ77" i="3" s="1"/>
  <c r="AH96" i="3"/>
  <c r="AJ96" i="3" s="1"/>
  <c r="AK144" i="3"/>
  <c r="BQ69" i="11"/>
  <c r="BV69" i="11" s="1"/>
  <c r="AK6" i="3"/>
  <c r="AJ13" i="3"/>
  <c r="AJ55" i="3"/>
  <c r="AH55" i="3" s="1"/>
  <c r="AB51" i="3"/>
  <c r="AA46" i="3"/>
  <c r="AG67" i="3"/>
  <c r="AI67" i="3" s="1"/>
  <c r="AH78" i="3"/>
  <c r="AJ78" i="3" s="1"/>
  <c r="AK135" i="3"/>
  <c r="BQ38" i="11"/>
  <c r="BV38" i="11" s="1"/>
  <c r="BQ61" i="11"/>
  <c r="BV61" i="11" s="1"/>
  <c r="BQ28" i="11"/>
  <c r="BV28" i="11" s="1"/>
  <c r="BQ32" i="11"/>
  <c r="BV32" i="11" s="1"/>
  <c r="BQ36" i="11"/>
  <c r="BV36" i="11" s="1"/>
  <c r="AY41" i="11"/>
  <c r="BP41" i="11"/>
  <c r="AW43" i="11"/>
  <c r="BO43" i="11"/>
  <c r="AX50" i="11"/>
  <c r="BN50" i="11"/>
  <c r="BQ67" i="11"/>
  <c r="BV67" i="11" s="1"/>
  <c r="AW19" i="11"/>
  <c r="BO19" i="11"/>
  <c r="BQ30" i="11"/>
  <c r="BV30" i="11" s="1"/>
  <c r="BQ34" i="11"/>
  <c r="BV34" i="11" s="1"/>
  <c r="AY43" i="11"/>
  <c r="BP43" i="11"/>
  <c r="BQ42" i="11"/>
  <c r="BV42" i="11" s="1"/>
  <c r="BH64" i="11"/>
  <c r="BQ59" i="11"/>
  <c r="BV59" i="11" s="1"/>
  <c r="AL15" i="11"/>
  <c r="AH11" i="11"/>
  <c r="AJ11" i="11" s="1"/>
  <c r="AW39" i="11"/>
  <c r="BO39" i="11"/>
  <c r="AX51" i="11"/>
  <c r="BN51" i="11"/>
  <c r="AW29" i="11"/>
  <c r="BO29" i="11"/>
  <c r="AW31" i="11"/>
  <c r="BO31" i="11"/>
  <c r="AW33" i="11"/>
  <c r="BO33" i="11"/>
  <c r="AW35" i="11"/>
  <c r="BO35" i="11"/>
  <c r="AW37" i="11"/>
  <c r="BO37" i="11"/>
  <c r="BQ40" i="11"/>
  <c r="BV40" i="11" s="1"/>
  <c r="AY29" i="11"/>
  <c r="BP29" i="11"/>
  <c r="AY31" i="11"/>
  <c r="BP31" i="11"/>
  <c r="AY33" i="11"/>
  <c r="BP33" i="11"/>
  <c r="AY35" i="11"/>
  <c r="BP35" i="11"/>
  <c r="AY37" i="11"/>
  <c r="BP37" i="11"/>
  <c r="AY39" i="11"/>
  <c r="BP39" i="11"/>
  <c r="AW41" i="11"/>
  <c r="BO41" i="11"/>
  <c r="BB60" i="11"/>
  <c r="BH62" i="11"/>
  <c r="AK51" i="11"/>
  <c r="AH22" i="11"/>
  <c r="AQ22" i="11" s="1"/>
  <c r="AL16" i="11"/>
  <c r="AG23" i="11"/>
  <c r="BH60" i="11"/>
  <c r="AJ12" i="3"/>
  <c r="O17" i="4"/>
  <c r="AH64" i="3"/>
  <c r="AB58" i="3"/>
  <c r="AL20" i="3"/>
  <c r="AH76" i="3"/>
  <c r="AJ76" i="3" s="1"/>
  <c r="AL3" i="11"/>
  <c r="AG4" i="11"/>
  <c r="AO4" i="11" s="1"/>
  <c r="AG131" i="3"/>
  <c r="AI131" i="3" s="1"/>
  <c r="AL135" i="3"/>
  <c r="AG136" i="3"/>
  <c r="AI136" i="3" s="1"/>
  <c r="AL137" i="3"/>
  <c r="AH139" i="3"/>
  <c r="AJ139" i="3" s="1"/>
  <c r="AL142" i="3"/>
  <c r="AL143" i="3"/>
  <c r="BF60" i="11"/>
  <c r="BB58" i="11"/>
  <c r="BF68" i="11"/>
  <c r="BF64" i="11"/>
  <c r="BF66" i="11"/>
  <c r="BH68" i="11"/>
  <c r="BB68" i="11"/>
  <c r="BB64" i="11"/>
  <c r="BH66" i="11"/>
  <c r="BB66" i="11"/>
  <c r="Q15" i="4"/>
  <c r="Q16" i="4"/>
  <c r="R15" i="4"/>
  <c r="R16" i="4"/>
  <c r="R17" i="4" s="1"/>
  <c r="AB12" i="3"/>
  <c r="AI12" i="3"/>
  <c r="AI52" i="3"/>
  <c r="AG52" i="3" s="1"/>
  <c r="AK13" i="3"/>
  <c r="AG94" i="3"/>
  <c r="AI94" i="3" s="1"/>
  <c r="AG133" i="3"/>
  <c r="AI133" i="3" s="1"/>
  <c r="AI14" i="3"/>
  <c r="AK69" i="3"/>
  <c r="AL131" i="3"/>
  <c r="AL133" i="3"/>
  <c r="AG140" i="3"/>
  <c r="AI140" i="3" s="1"/>
  <c r="AH142" i="3"/>
  <c r="AJ142" i="3" s="1"/>
  <c r="AL55" i="3"/>
  <c r="AB53" i="3"/>
  <c r="AK61" i="3"/>
  <c r="AB54" i="3"/>
  <c r="AH94" i="3"/>
  <c r="AJ94" i="3" s="1"/>
  <c r="AG134" i="3"/>
  <c r="AI134" i="3" s="1"/>
  <c r="AK137" i="3"/>
  <c r="AH140" i="3"/>
  <c r="AJ140" i="3" s="1"/>
  <c r="AK4" i="3"/>
  <c r="AH45" i="3"/>
  <c r="AJ45" i="3" s="1"/>
  <c r="AK132" i="3"/>
  <c r="AA139" i="3"/>
  <c r="AK19" i="3"/>
  <c r="AG45" i="3"/>
  <c r="AI45" i="3" s="1"/>
  <c r="AK55" i="3"/>
  <c r="AH72" i="3"/>
  <c r="AJ72" i="3" s="1"/>
  <c r="AH84" i="3"/>
  <c r="AJ84" i="3" s="1"/>
  <c r="AK141" i="3"/>
  <c r="AK22" i="3"/>
  <c r="AI58" i="3"/>
  <c r="AG58" i="3" s="1"/>
  <c r="AG62" i="3"/>
  <c r="AI62" i="3" s="1"/>
  <c r="AL78" i="3"/>
  <c r="AH73" i="3"/>
  <c r="AJ73" i="3" s="1"/>
  <c r="AG93" i="3"/>
  <c r="AI93" i="3" s="1"/>
  <c r="AL139" i="3"/>
  <c r="AL141" i="3"/>
  <c r="AY40" i="11"/>
  <c r="BD40" i="11"/>
  <c r="BE40" i="11"/>
  <c r="AW42" i="11"/>
  <c r="BA42" i="11"/>
  <c r="AZ42" i="11"/>
  <c r="AA52" i="11"/>
  <c r="AB52" i="11" s="1"/>
  <c r="BH58" i="11"/>
  <c r="AW38" i="11"/>
  <c r="BA38" i="11"/>
  <c r="AZ38" i="11"/>
  <c r="AW28" i="11"/>
  <c r="BA28" i="11"/>
  <c r="AZ28" i="11"/>
  <c r="AW30" i="11"/>
  <c r="BA30" i="11"/>
  <c r="AZ30" i="11"/>
  <c r="AW32" i="11"/>
  <c r="BA32" i="11"/>
  <c r="AZ32" i="11"/>
  <c r="AW34" i="11"/>
  <c r="BA34" i="11"/>
  <c r="AZ34" i="11"/>
  <c r="AW36" i="11"/>
  <c r="BA36" i="11"/>
  <c r="AZ36" i="11"/>
  <c r="AY42" i="11"/>
  <c r="BD42" i="11"/>
  <c r="BE42" i="11"/>
  <c r="AY28" i="11"/>
  <c r="BE28" i="11"/>
  <c r="BD28" i="11"/>
  <c r="AY30" i="11"/>
  <c r="BE30" i="11"/>
  <c r="BD30" i="11"/>
  <c r="AY32" i="11"/>
  <c r="BE32" i="11"/>
  <c r="BD32" i="11"/>
  <c r="AY34" i="11"/>
  <c r="BE34" i="11"/>
  <c r="BD34" i="11"/>
  <c r="AY36" i="11"/>
  <c r="BE36" i="11"/>
  <c r="BD36" i="11"/>
  <c r="BF58" i="11"/>
  <c r="AH26" i="11"/>
  <c r="AJ26" i="11" s="1"/>
  <c r="AL4" i="11"/>
  <c r="AG13" i="11"/>
  <c r="AO13" i="11" s="1"/>
  <c r="AY38" i="11"/>
  <c r="BE38" i="11"/>
  <c r="BD38" i="11"/>
  <c r="AW40" i="11"/>
  <c r="BA40" i="11"/>
  <c r="AZ40" i="11"/>
  <c r="AG48" i="11"/>
  <c r="AI48" i="11" s="1"/>
  <c r="AG3" i="11"/>
  <c r="AO3" i="11" s="1"/>
  <c r="BO3" i="11" s="1"/>
  <c r="AL52" i="11"/>
  <c r="AA57" i="11"/>
  <c r="AB57" i="11" s="1"/>
  <c r="AL57" i="11"/>
  <c r="AL54" i="11"/>
  <c r="AL25" i="11"/>
  <c r="AK3" i="11"/>
  <c r="AA4" i="11"/>
  <c r="AB4" i="11" s="1"/>
  <c r="AL46" i="11"/>
  <c r="AL49" i="11"/>
  <c r="AA56" i="11"/>
  <c r="AB56" i="11" s="1"/>
  <c r="AG52" i="11"/>
  <c r="AO52" i="11" s="1"/>
  <c r="BO52" i="11" s="1"/>
  <c r="AG56" i="11"/>
  <c r="AO56" i="11" s="1"/>
  <c r="BO56" i="11" s="1"/>
  <c r="AL47" i="11"/>
  <c r="AH24" i="11"/>
  <c r="AJ24" i="11" s="1"/>
  <c r="AL51" i="11"/>
  <c r="AH55" i="11"/>
  <c r="AQ55" i="11" s="1"/>
  <c r="AG24" i="11"/>
  <c r="AI24" i="11" s="1"/>
  <c r="AA48" i="11"/>
  <c r="AB48" i="11" s="1"/>
  <c r="AH50" i="11"/>
  <c r="AJ50" i="11" s="1"/>
  <c r="AG26" i="11"/>
  <c r="AO26" i="11" s="1"/>
  <c r="BO26" i="11" s="1"/>
  <c r="AG47" i="11"/>
  <c r="AI47" i="11" s="1"/>
  <c r="AG6" i="11"/>
  <c r="AI6" i="11" s="1"/>
  <c r="AG7" i="11"/>
  <c r="AO7" i="11" s="1"/>
  <c r="BO7" i="11" s="1"/>
  <c r="AH9" i="11"/>
  <c r="AQ9" i="11" s="1"/>
  <c r="AG11" i="11"/>
  <c r="AO11" i="11" s="1"/>
  <c r="AA53" i="11"/>
  <c r="AB53" i="11" s="1"/>
  <c r="AG51" i="11"/>
  <c r="AO51" i="11" s="1"/>
  <c r="AG12" i="11"/>
  <c r="AI12" i="11" s="1"/>
  <c r="AH47" i="11"/>
  <c r="AQ47" i="11" s="1"/>
  <c r="AH44" i="11"/>
  <c r="AQ44" i="11" s="1"/>
  <c r="BP44" i="11" s="1"/>
  <c r="AK18" i="11"/>
  <c r="AG16" i="11"/>
  <c r="AO16" i="11" s="1"/>
  <c r="AH8" i="11"/>
  <c r="AQ8" i="11" s="1"/>
  <c r="AK45" i="11"/>
  <c r="AH48" i="11"/>
  <c r="AQ48" i="11" s="1"/>
  <c r="BP48" i="11" s="1"/>
  <c r="AH6" i="11"/>
  <c r="AQ6" i="11" s="1"/>
  <c r="AH57" i="11"/>
  <c r="AJ57" i="11" s="1"/>
  <c r="AH10" i="11"/>
  <c r="AQ10" i="11" s="1"/>
  <c r="BP10" i="11" s="1"/>
  <c r="AL21" i="11"/>
  <c r="AH13" i="11"/>
  <c r="AJ13" i="11" s="1"/>
  <c r="AK49" i="11"/>
  <c r="AH52" i="11"/>
  <c r="AQ52" i="11" s="1"/>
  <c r="BP52" i="11" s="1"/>
  <c r="AH54" i="11"/>
  <c r="AQ54" i="11" s="1"/>
  <c r="BP54" i="11" s="1"/>
  <c r="AO20" i="11"/>
  <c r="BO20" i="11" s="1"/>
  <c r="AH4" i="11"/>
  <c r="AQ4" i="11" s="1"/>
  <c r="AL17" i="11"/>
  <c r="AG25" i="11"/>
  <c r="AA45" i="11"/>
  <c r="AB45" i="11" s="1"/>
  <c r="AK53" i="11"/>
  <c r="AG55" i="11"/>
  <c r="AO55" i="11" s="1"/>
  <c r="AH56" i="11"/>
  <c r="AQ56" i="11" s="1"/>
  <c r="BP56" i="11" s="1"/>
  <c r="AG10" i="11"/>
  <c r="AI10" i="11" s="1"/>
  <c r="AH18" i="11"/>
  <c r="AQ18" i="11" s="1"/>
  <c r="BP18" i="11" s="1"/>
  <c r="AH3" i="11"/>
  <c r="AJ3" i="11" s="1"/>
  <c r="AL55" i="11"/>
  <c r="AK57" i="11"/>
  <c r="AG9" i="11"/>
  <c r="AO9" i="11" s="1"/>
  <c r="AG15" i="11"/>
  <c r="AL19" i="11"/>
  <c r="AK10" i="11"/>
  <c r="AG44" i="11"/>
  <c r="AI44" i="11" s="1"/>
  <c r="AH49" i="11"/>
  <c r="AJ49" i="11" s="1"/>
  <c r="AG3" i="3"/>
  <c r="AI3" i="3" s="1"/>
  <c r="AA4" i="3"/>
  <c r="AK12" i="3"/>
  <c r="AK54" i="3"/>
  <c r="AB42" i="3"/>
  <c r="AA42" i="3" s="1"/>
  <c r="AG144" i="3"/>
  <c r="AI144" i="3" s="1"/>
  <c r="AK25" i="3"/>
  <c r="AG24" i="3"/>
  <c r="AI24" i="3" s="1"/>
  <c r="AL39" i="3"/>
  <c r="AK10" i="3"/>
  <c r="AI36" i="3"/>
  <c r="AJ51" i="3"/>
  <c r="AH51" i="3" s="1"/>
  <c r="AA63" i="3"/>
  <c r="AB63" i="3" s="1"/>
  <c r="AB56" i="3"/>
  <c r="AK64" i="3"/>
  <c r="AB36" i="3"/>
  <c r="AA36" i="3" s="1"/>
  <c r="AB43" i="3"/>
  <c r="AA43" i="3" s="1"/>
  <c r="AH68" i="3"/>
  <c r="AJ68" i="3" s="1"/>
  <c r="AH85" i="3"/>
  <c r="AJ85" i="3" s="1"/>
  <c r="AA131" i="3"/>
  <c r="AL132" i="3"/>
  <c r="AA134" i="3"/>
  <c r="AL63" i="3"/>
  <c r="AA62" i="3"/>
  <c r="AB62" i="3" s="1"/>
  <c r="AG139" i="3"/>
  <c r="AI139" i="3" s="1"/>
  <c r="AK73" i="3"/>
  <c r="AA20" i="3"/>
  <c r="AI51" i="3"/>
  <c r="AG51" i="3" s="1"/>
  <c r="AG76" i="3"/>
  <c r="AI76" i="3" s="1"/>
  <c r="AL4" i="3"/>
  <c r="AK45" i="3"/>
  <c r="AI13" i="3"/>
  <c r="AK20" i="3"/>
  <c r="AJ36" i="3"/>
  <c r="AJ43" i="3"/>
  <c r="AH43" i="3" s="1"/>
  <c r="AJ35" i="3"/>
  <c r="AH35" i="3" s="1"/>
  <c r="AH62" i="3"/>
  <c r="AJ62" i="3" s="1"/>
  <c r="AB52" i="3"/>
  <c r="AJ53" i="3"/>
  <c r="AH53" i="3" s="1"/>
  <c r="AL57" i="3"/>
  <c r="AA44" i="3"/>
  <c r="AL44" i="3" s="1"/>
  <c r="AB37" i="3"/>
  <c r="AG78" i="3"/>
  <c r="AI78" i="3" s="1"/>
  <c r="AH92" i="3"/>
  <c r="AJ92" i="3" s="1"/>
  <c r="AG87" i="3"/>
  <c r="AI87" i="3" s="1"/>
  <c r="AG90" i="3"/>
  <c r="AI90" i="3" s="1"/>
  <c r="AH132" i="3"/>
  <c r="AJ132" i="3" s="1"/>
  <c r="AG137" i="3"/>
  <c r="AI137" i="3" s="1"/>
  <c r="AG141" i="3"/>
  <c r="AI141" i="3" s="1"/>
  <c r="AI38" i="3"/>
  <c r="AJ38" i="3"/>
  <c r="AH38" i="3" s="1"/>
  <c r="AB14" i="3"/>
  <c r="AL12" i="3"/>
  <c r="AK5" i="3"/>
  <c r="AG8" i="3"/>
  <c r="AI8" i="3" s="1"/>
  <c r="AL61" i="3"/>
  <c r="AI56" i="3"/>
  <c r="AG56" i="3" s="1"/>
  <c r="AK62" i="3"/>
  <c r="AK58" i="3"/>
  <c r="AK71" i="3"/>
  <c r="AH133" i="3"/>
  <c r="AJ133" i="3" s="1"/>
  <c r="AH135" i="3"/>
  <c r="AJ135" i="3" s="1"/>
  <c r="AH144" i="3"/>
  <c r="AJ144" i="3" s="1"/>
  <c r="AK46" i="3"/>
  <c r="AI42" i="3"/>
  <c r="AL62" i="3"/>
  <c r="AH46" i="3"/>
  <c r="AJ46" i="3" s="1"/>
  <c r="AL5" i="3"/>
  <c r="AJ10" i="3"/>
  <c r="AK53" i="3"/>
  <c r="AK59" i="3"/>
  <c r="AA61" i="3"/>
  <c r="AB61" i="3" s="1"/>
  <c r="AJ37" i="3"/>
  <c r="AL37" i="3" s="1"/>
  <c r="AL67" i="3"/>
  <c r="AG86" i="3"/>
  <c r="AI86" i="3" s="1"/>
  <c r="AH91" i="3"/>
  <c r="AJ91" i="3" s="1"/>
  <c r="AK133" i="3"/>
  <c r="AH138" i="3"/>
  <c r="AJ138" i="3" s="1"/>
  <c r="AH141" i="3"/>
  <c r="AJ141" i="3" s="1"/>
  <c r="AG6" i="3"/>
  <c r="AI6" i="3" s="1"/>
  <c r="AI46" i="3"/>
  <c r="AK14" i="3"/>
  <c r="AL53" i="3"/>
  <c r="AK63" i="3"/>
  <c r="AH61" i="3"/>
  <c r="AJ61" i="3" s="1"/>
  <c r="AB38" i="3"/>
  <c r="AA38" i="3" s="1"/>
  <c r="AG72" i="3"/>
  <c r="AI72" i="3" s="1"/>
  <c r="AL77" i="3"/>
  <c r="AH71" i="3"/>
  <c r="AJ71" i="3" s="1"/>
  <c r="AL134" i="3"/>
  <c r="AK136" i="3"/>
  <c r="AA137" i="3"/>
  <c r="AG142" i="3"/>
  <c r="AI142" i="3" s="1"/>
  <c r="AH143" i="3"/>
  <c r="AJ143" i="3" s="1"/>
  <c r="AH42" i="3"/>
  <c r="AK41" i="3"/>
  <c r="AK36" i="3"/>
  <c r="AG36" i="3"/>
  <c r="AK40" i="3"/>
  <c r="AL40" i="3"/>
  <c r="AG42" i="3"/>
  <c r="AL36" i="3"/>
  <c r="AH36" i="3"/>
  <c r="AG38" i="3"/>
  <c r="AJ44" i="3"/>
  <c r="AK26" i="3"/>
  <c r="AL46" i="3"/>
  <c r="AG64" i="3"/>
  <c r="AH134" i="3"/>
  <c r="AJ134" i="3" s="1"/>
  <c r="AG63" i="3"/>
  <c r="AL21" i="3"/>
  <c r="AL9" i="3"/>
  <c r="AG44" i="3"/>
  <c r="AL90" i="3"/>
  <c r="AK131" i="3"/>
  <c r="AA133" i="3"/>
  <c r="AG135" i="3"/>
  <c r="AI135" i="3" s="1"/>
  <c r="AH137" i="3"/>
  <c r="AJ137" i="3" s="1"/>
  <c r="AK139" i="3"/>
  <c r="AA141" i="3"/>
  <c r="AL51" i="3"/>
  <c r="AL11" i="3"/>
  <c r="AJ59" i="3"/>
  <c r="AH59" i="3" s="1"/>
  <c r="AG68" i="3"/>
  <c r="AI68" i="3" s="1"/>
  <c r="AA136" i="3"/>
  <c r="AG138" i="3"/>
  <c r="AI138" i="3" s="1"/>
  <c r="AB35" i="3"/>
  <c r="AJ60" i="3"/>
  <c r="AH60" i="3" s="1"/>
  <c r="AA64" i="3"/>
  <c r="AB64" i="3" s="1"/>
  <c r="AL22" i="3"/>
  <c r="AG61" i="3"/>
  <c r="AI61" i="3" s="1"/>
  <c r="AL58" i="3"/>
  <c r="AH5" i="3"/>
  <c r="AJ5" i="3" s="1"/>
  <c r="AK56" i="3"/>
  <c r="AK67" i="3"/>
  <c r="AK21" i="3"/>
  <c r="AL7" i="3"/>
  <c r="AB13" i="3"/>
  <c r="AG5" i="3"/>
  <c r="AI5" i="3" s="1"/>
  <c r="AK9" i="3"/>
  <c r="AJ52" i="3"/>
  <c r="AH52" i="3" s="1"/>
  <c r="AG70" i="3"/>
  <c r="AI70" i="3" s="1"/>
  <c r="AH89" i="3"/>
  <c r="AJ89" i="3" s="1"/>
  <c r="AI35" i="3"/>
  <c r="AL13" i="3"/>
  <c r="AL6" i="3"/>
  <c r="AJ14" i="3"/>
  <c r="AJ54" i="3"/>
  <c r="AH54" i="3" s="1"/>
  <c r="AI53" i="3"/>
  <c r="AG53" i="3" s="1"/>
  <c r="AG43" i="3"/>
  <c r="AJ41" i="3"/>
  <c r="AG20" i="3"/>
  <c r="AI20" i="3" s="1"/>
  <c r="AK57" i="3"/>
  <c r="AB57" i="3"/>
  <c r="AK140" i="3"/>
  <c r="AA132" i="3"/>
  <c r="AA140" i="3"/>
  <c r="AX52" i="11"/>
  <c r="AV52" i="11"/>
  <c r="AX44" i="11"/>
  <c r="AV44" i="11"/>
  <c r="AI19" i="11"/>
  <c r="AL27" i="11"/>
  <c r="AL44" i="11"/>
  <c r="AK47" i="11"/>
  <c r="AL50" i="11"/>
  <c r="AG49" i="11"/>
  <c r="AH51" i="11"/>
  <c r="AQ51" i="11" s="1"/>
  <c r="AG57" i="11"/>
  <c r="AH45" i="11"/>
  <c r="AJ45" i="11" s="1"/>
  <c r="AH53" i="11"/>
  <c r="AJ53" i="11" s="1"/>
  <c r="AH23" i="11"/>
  <c r="AQ16" i="11"/>
  <c r="AL13" i="11"/>
  <c r="AA3" i="11"/>
  <c r="AB3" i="11" s="1"/>
  <c r="AA49" i="11"/>
  <c r="AB49" i="11" s="1"/>
  <c r="AA55" i="11"/>
  <c r="AB55" i="11" s="1"/>
  <c r="AK46" i="11"/>
  <c r="AK54" i="11"/>
  <c r="AH14" i="11"/>
  <c r="AK22" i="11"/>
  <c r="AK52" i="11"/>
  <c r="AK4" i="11"/>
  <c r="AK55" i="11"/>
  <c r="AV50" i="11"/>
  <c r="AA44" i="11"/>
  <c r="AB44" i="11" s="1"/>
  <c r="AA47" i="11"/>
  <c r="AB47" i="11" s="1"/>
  <c r="AH46" i="11"/>
  <c r="AJ46" i="11" s="1"/>
  <c r="AG45" i="11"/>
  <c r="AO45" i="11" s="1"/>
  <c r="AA51" i="11"/>
  <c r="AB51" i="11" s="1"/>
  <c r="AG53" i="11"/>
  <c r="AO53" i="11" s="1"/>
  <c r="AQ15" i="11"/>
  <c r="BP15" i="11" s="1"/>
  <c r="AJ15" i="11"/>
  <c r="AV47" i="11"/>
  <c r="AX47" i="11"/>
  <c r="AQ27" i="11"/>
  <c r="AJ27" i="11"/>
  <c r="AO27" i="11"/>
  <c r="AI27" i="11"/>
  <c r="AV45" i="11"/>
  <c r="AX45" i="11"/>
  <c r="AV53" i="11"/>
  <c r="AX53" i="11"/>
  <c r="AV55" i="11"/>
  <c r="AX55" i="11"/>
  <c r="AI22" i="11"/>
  <c r="AO22" i="11"/>
  <c r="BO22" i="11" s="1"/>
  <c r="AX49" i="11"/>
  <c r="AV49" i="11"/>
  <c r="AX57" i="11"/>
  <c r="AV57" i="11"/>
  <c r="AQ21" i="11"/>
  <c r="AJ21" i="11"/>
  <c r="AX46" i="11"/>
  <c r="AV46" i="11"/>
  <c r="AX54" i="11"/>
  <c r="AV54" i="11"/>
  <c r="AO18" i="11"/>
  <c r="BO18" i="11" s="1"/>
  <c r="AI18" i="11"/>
  <c r="AJ19" i="11"/>
  <c r="AQ19" i="11"/>
  <c r="AJ20" i="11"/>
  <c r="AQ20" i="11"/>
  <c r="BP20" i="11" s="1"/>
  <c r="AX48" i="11"/>
  <c r="AV48" i="11"/>
  <c r="AX56" i="11"/>
  <c r="AV56" i="11"/>
  <c r="AJ17" i="11"/>
  <c r="AQ17" i="11"/>
  <c r="AH5" i="11"/>
  <c r="AG17" i="11"/>
  <c r="AG14" i="11"/>
  <c r="AL45" i="11"/>
  <c r="AL53" i="11"/>
  <c r="AG5" i="11"/>
  <c r="AK48" i="11"/>
  <c r="AK56" i="11"/>
  <c r="AV51" i="11"/>
  <c r="AQ26" i="11"/>
  <c r="BP26" i="11" s="1"/>
  <c r="AH12" i="11"/>
  <c r="AA46" i="11"/>
  <c r="AB46" i="11" s="1"/>
  <c r="AL48" i="11"/>
  <c r="AA50" i="11"/>
  <c r="AB50" i="11" s="1"/>
  <c r="AA54" i="11"/>
  <c r="AB54" i="11" s="1"/>
  <c r="AL56" i="11"/>
  <c r="AG50" i="11"/>
  <c r="AQ25" i="11"/>
  <c r="AK27" i="11"/>
  <c r="AG46" i="11"/>
  <c r="AG54" i="11"/>
  <c r="AG8" i="11"/>
  <c r="AG21" i="11"/>
  <c r="AK50" i="11"/>
  <c r="AH7" i="11"/>
  <c r="AL20" i="11"/>
  <c r="AK42" i="3" l="1"/>
  <c r="AI52" i="11"/>
  <c r="BQ31" i="11"/>
  <c r="BV31" i="11" s="1"/>
  <c r="BQ26" i="11"/>
  <c r="BV26" i="11" s="1"/>
  <c r="AW9" i="11"/>
  <c r="BO9" i="11"/>
  <c r="AY9" i="11"/>
  <c r="BP9" i="11"/>
  <c r="BI58" i="11"/>
  <c r="BW58" i="11" s="1"/>
  <c r="BU58" i="11"/>
  <c r="BI62" i="11"/>
  <c r="BW62" i="11" s="1"/>
  <c r="BU62" i="11"/>
  <c r="AY51" i="11"/>
  <c r="BP51" i="11"/>
  <c r="BQ37" i="11"/>
  <c r="BV37" i="11" s="1"/>
  <c r="BQ29" i="11"/>
  <c r="BV29" i="11" s="1"/>
  <c r="AQ11" i="11"/>
  <c r="AY17" i="11"/>
  <c r="BP17" i="11"/>
  <c r="AY19" i="11"/>
  <c r="BP19" i="11"/>
  <c r="BQ19" i="11" s="1"/>
  <c r="BV19" i="11" s="1"/>
  <c r="AW27" i="11"/>
  <c r="BO27" i="11"/>
  <c r="AW53" i="11"/>
  <c r="BO53" i="11"/>
  <c r="BQ41" i="11"/>
  <c r="BV41" i="11" s="1"/>
  <c r="BI64" i="11"/>
  <c r="BW64" i="11" s="1"/>
  <c r="BU64" i="11"/>
  <c r="AW11" i="11"/>
  <c r="BO11" i="11"/>
  <c r="AY55" i="11"/>
  <c r="BP55" i="11"/>
  <c r="AW13" i="11"/>
  <c r="BO13" i="11"/>
  <c r="AY21" i="11"/>
  <c r="BP21" i="11"/>
  <c r="AY4" i="11"/>
  <c r="BP4" i="11"/>
  <c r="AY25" i="11"/>
  <c r="BP25" i="11"/>
  <c r="AI11" i="11"/>
  <c r="AY27" i="11"/>
  <c r="BP27" i="11"/>
  <c r="AW45" i="11"/>
  <c r="BO45" i="11"/>
  <c r="AY16" i="11"/>
  <c r="BP16" i="11"/>
  <c r="BQ20" i="11"/>
  <c r="BV20" i="11" s="1"/>
  <c r="AY6" i="11"/>
  <c r="BP6" i="11"/>
  <c r="BQ56" i="11"/>
  <c r="BV56" i="11" s="1"/>
  <c r="AY8" i="11"/>
  <c r="BP8" i="11"/>
  <c r="AJ22" i="11"/>
  <c r="AY47" i="11"/>
  <c r="BP47" i="11"/>
  <c r="BI66" i="11"/>
  <c r="BW66" i="11" s="1"/>
  <c r="BU66" i="11"/>
  <c r="AW4" i="11"/>
  <c r="BO4" i="11"/>
  <c r="BI60" i="11"/>
  <c r="BW60" i="11" s="1"/>
  <c r="BU60" i="11"/>
  <c r="BQ35" i="11"/>
  <c r="BV35" i="11" s="1"/>
  <c r="AI16" i="11"/>
  <c r="BQ18" i="11"/>
  <c r="BV18" i="11" s="1"/>
  <c r="AQ13" i="11"/>
  <c r="AW51" i="11"/>
  <c r="BO51" i="11"/>
  <c r="BQ52" i="11"/>
  <c r="BV52" i="11" s="1"/>
  <c r="BQ33" i="11"/>
  <c r="BV33" i="11" s="1"/>
  <c r="BQ39" i="11"/>
  <c r="BV39" i="11" s="1"/>
  <c r="BQ43" i="11"/>
  <c r="BV43" i="11" s="1"/>
  <c r="AW55" i="11"/>
  <c r="BO55" i="11"/>
  <c r="BI68" i="11"/>
  <c r="BW68" i="11" s="1"/>
  <c r="BU68" i="11"/>
  <c r="AY22" i="11"/>
  <c r="BP22" i="11"/>
  <c r="BQ22" i="11" s="1"/>
  <c r="BV22" i="11" s="1"/>
  <c r="AW16" i="11"/>
  <c r="BO16" i="11"/>
  <c r="AI4" i="11"/>
  <c r="AJ8" i="11"/>
  <c r="AI7" i="11"/>
  <c r="AJ9" i="11"/>
  <c r="AI3" i="11"/>
  <c r="BF42" i="11"/>
  <c r="AO23" i="11"/>
  <c r="AI23" i="11"/>
  <c r="AI13" i="11"/>
  <c r="BF34" i="11"/>
  <c r="BF32" i="11"/>
  <c r="BB34" i="11"/>
  <c r="BH32" i="11"/>
  <c r="BB28" i="11"/>
  <c r="BB38" i="11"/>
  <c r="BH42" i="11"/>
  <c r="Q17" i="4"/>
  <c r="AL38" i="3"/>
  <c r="AL45" i="3"/>
  <c r="AK43" i="3"/>
  <c r="AL43" i="3"/>
  <c r="AH37" i="3"/>
  <c r="AL42" i="3"/>
  <c r="BF38" i="11"/>
  <c r="AI9" i="11"/>
  <c r="AW26" i="11"/>
  <c r="BA26" i="11"/>
  <c r="AZ26" i="11"/>
  <c r="BF30" i="11"/>
  <c r="AW3" i="11"/>
  <c r="AZ3" i="11"/>
  <c r="BA3" i="11"/>
  <c r="BB32" i="11"/>
  <c r="BH38" i="11"/>
  <c r="AW22" i="11"/>
  <c r="AY10" i="11"/>
  <c r="BD10" i="11"/>
  <c r="BH36" i="11"/>
  <c r="AY18" i="11"/>
  <c r="BE18" i="11"/>
  <c r="BD18" i="11"/>
  <c r="AY44" i="11"/>
  <c r="BH40" i="11"/>
  <c r="BF28" i="11"/>
  <c r="BH30" i="11"/>
  <c r="BB42" i="11"/>
  <c r="AO6" i="11"/>
  <c r="AW20" i="11"/>
  <c r="BB40" i="11"/>
  <c r="BB30" i="11"/>
  <c r="AY26" i="11"/>
  <c r="BE26" i="11"/>
  <c r="BD26" i="11"/>
  <c r="AW18" i="11"/>
  <c r="BA18" i="11"/>
  <c r="AZ18" i="11"/>
  <c r="AY15" i="11"/>
  <c r="BE15" i="11"/>
  <c r="BD15" i="11"/>
  <c r="BB36" i="11"/>
  <c r="AQ24" i="11"/>
  <c r="AY56" i="11"/>
  <c r="AY54" i="11"/>
  <c r="BD54" i="11"/>
  <c r="BE54" i="11"/>
  <c r="AY48" i="11"/>
  <c r="AW7" i="11"/>
  <c r="AW56" i="11"/>
  <c r="BH34" i="11"/>
  <c r="BF40" i="11"/>
  <c r="AY52" i="11"/>
  <c r="AW52" i="11"/>
  <c r="AZ52" i="11"/>
  <c r="BA52" i="11"/>
  <c r="BH28" i="11"/>
  <c r="AY20" i="11"/>
  <c r="BE20" i="11"/>
  <c r="BD20" i="11"/>
  <c r="BF36" i="11"/>
  <c r="AQ50" i="11"/>
  <c r="BP50" i="11" s="1"/>
  <c r="AO48" i="11"/>
  <c r="BO48" i="11" s="1"/>
  <c r="BQ48" i="11" s="1"/>
  <c r="BV48" i="11" s="1"/>
  <c r="AI51" i="11"/>
  <c r="AJ54" i="11"/>
  <c r="AI53" i="11"/>
  <c r="AI56" i="11"/>
  <c r="AJ48" i="11"/>
  <c r="AJ55" i="11"/>
  <c r="AQ45" i="11"/>
  <c r="AJ51" i="11"/>
  <c r="AQ3" i="11"/>
  <c r="BP3" i="11" s="1"/>
  <c r="BQ3" i="11" s="1"/>
  <c r="BV3" i="11" s="1"/>
  <c r="AI55" i="11"/>
  <c r="AQ49" i="11"/>
  <c r="BP49" i="11" s="1"/>
  <c r="AO24" i="11"/>
  <c r="BO24" i="11" s="1"/>
  <c r="AJ10" i="11"/>
  <c r="AJ52" i="11"/>
  <c r="AO12" i="11"/>
  <c r="AO47" i="11"/>
  <c r="AQ57" i="11"/>
  <c r="AJ47" i="11"/>
  <c r="AI26" i="11"/>
  <c r="AO10" i="11"/>
  <c r="BO10" i="11" s="1"/>
  <c r="BQ10" i="11" s="1"/>
  <c r="BV10" i="11" s="1"/>
  <c r="AJ18" i="11"/>
  <c r="AI15" i="11"/>
  <c r="AO15" i="11"/>
  <c r="BO15" i="11" s="1"/>
  <c r="BQ15" i="11" s="1"/>
  <c r="BV15" i="11" s="1"/>
  <c r="AQ53" i="11"/>
  <c r="AO44" i="11"/>
  <c r="BO44" i="11" s="1"/>
  <c r="BQ44" i="11" s="1"/>
  <c r="BV44" i="11" s="1"/>
  <c r="AJ4" i="11"/>
  <c r="AJ6" i="11"/>
  <c r="AJ44" i="11"/>
  <c r="AJ56" i="11"/>
  <c r="AI25" i="11"/>
  <c r="AO25" i="11"/>
  <c r="AK38" i="3"/>
  <c r="AA37" i="3"/>
  <c r="AK37" i="3"/>
  <c r="AI44" i="3"/>
  <c r="AK44" i="3"/>
  <c r="AG35" i="3"/>
  <c r="AK35" i="3"/>
  <c r="AA35" i="3"/>
  <c r="AL35" i="3"/>
  <c r="AO57" i="11"/>
  <c r="BO57" i="11" s="1"/>
  <c r="AI57" i="11"/>
  <c r="AQ14" i="11"/>
  <c r="AJ14" i="11"/>
  <c r="AQ23" i="11"/>
  <c r="BP23" i="11" s="1"/>
  <c r="AJ23" i="11"/>
  <c r="AI45" i="11"/>
  <c r="AQ46" i="11"/>
  <c r="BP46" i="11" s="1"/>
  <c r="AO49" i="11"/>
  <c r="AI49" i="11"/>
  <c r="AI21" i="11"/>
  <c r="AO21" i="11"/>
  <c r="AO50" i="11"/>
  <c r="BO50" i="11" s="1"/>
  <c r="AI50" i="11"/>
  <c r="AJ12" i="11"/>
  <c r="AQ12" i="11"/>
  <c r="AI17" i="11"/>
  <c r="AO17" i="11"/>
  <c r="AI8" i="11"/>
  <c r="AO8" i="11"/>
  <c r="AI5" i="11"/>
  <c r="AO5" i="11"/>
  <c r="BO5" i="11" s="1"/>
  <c r="AI46" i="11"/>
  <c r="AO46" i="11"/>
  <c r="BO46" i="11" s="1"/>
  <c r="AQ5" i="11"/>
  <c r="BP5" i="11" s="1"/>
  <c r="AJ5" i="11"/>
  <c r="AI54" i="11"/>
  <c r="AO54" i="11"/>
  <c r="BO54" i="11" s="1"/>
  <c r="BQ54" i="11" s="1"/>
  <c r="BV54" i="11" s="1"/>
  <c r="AJ7" i="11"/>
  <c r="AQ7" i="11"/>
  <c r="BP7" i="11" s="1"/>
  <c r="BQ7" i="11" s="1"/>
  <c r="BV7" i="11" s="1"/>
  <c r="AO14" i="11"/>
  <c r="AI14" i="11"/>
  <c r="BQ50" i="11" l="1"/>
  <c r="BV50" i="11" s="1"/>
  <c r="BQ46" i="11"/>
  <c r="BV46" i="11" s="1"/>
  <c r="BQ4" i="11"/>
  <c r="BV4" i="11" s="1"/>
  <c r="BQ55" i="11"/>
  <c r="BV55" i="11" s="1"/>
  <c r="BQ16" i="11"/>
  <c r="BV16" i="11" s="1"/>
  <c r="AW14" i="11"/>
  <c r="BO14" i="11"/>
  <c r="AW25" i="11"/>
  <c r="BO25" i="11"/>
  <c r="BQ25" i="11" s="1"/>
  <c r="BV25" i="11" s="1"/>
  <c r="BI36" i="11"/>
  <c r="BW36" i="11" s="1"/>
  <c r="BU36" i="11"/>
  <c r="AW23" i="11"/>
  <c r="BO23" i="11"/>
  <c r="BQ23" i="11" s="1"/>
  <c r="BV23" i="11" s="1"/>
  <c r="AW49" i="11"/>
  <c r="BO49" i="11"/>
  <c r="BQ49" i="11" s="1"/>
  <c r="BV49" i="11" s="1"/>
  <c r="AW47" i="11"/>
  <c r="BO47" i="11"/>
  <c r="BQ47" i="11" s="1"/>
  <c r="BV47" i="11" s="1"/>
  <c r="AW8" i="11"/>
  <c r="BO8" i="11"/>
  <c r="BQ8" i="11" s="1"/>
  <c r="BV8" i="11" s="1"/>
  <c r="AY24" i="11"/>
  <c r="BP24" i="11"/>
  <c r="BQ24" i="11" s="1"/>
  <c r="BV24" i="11" s="1"/>
  <c r="BI30" i="11"/>
  <c r="BW30" i="11" s="1"/>
  <c r="BU30" i="11"/>
  <c r="AY11" i="11"/>
  <c r="BP11" i="11"/>
  <c r="BQ11" i="11" s="1"/>
  <c r="BV11" i="11" s="1"/>
  <c r="AY14" i="11"/>
  <c r="BP14" i="11"/>
  <c r="BE10" i="11"/>
  <c r="BF10" i="11" s="1"/>
  <c r="BI32" i="11"/>
  <c r="BW32" i="11" s="1"/>
  <c r="BU32" i="11"/>
  <c r="AY57" i="11"/>
  <c r="BP57" i="11"/>
  <c r="BQ57" i="11" s="1"/>
  <c r="BV57" i="11" s="1"/>
  <c r="AW21" i="11"/>
  <c r="BO21" i="11"/>
  <c r="BQ21" i="11" s="1"/>
  <c r="BV21" i="11" s="1"/>
  <c r="BI34" i="11"/>
  <c r="BW34" i="11" s="1"/>
  <c r="BU34" i="11"/>
  <c r="AW17" i="11"/>
  <c r="BO17" i="11"/>
  <c r="BQ17" i="11" s="1"/>
  <c r="BV17" i="11" s="1"/>
  <c r="BI28" i="11"/>
  <c r="BW28" i="11" s="1"/>
  <c r="BU28" i="11"/>
  <c r="BI40" i="11"/>
  <c r="BW40" i="11" s="1"/>
  <c r="BU40" i="11"/>
  <c r="BQ51" i="11"/>
  <c r="BV51" i="11" s="1"/>
  <c r="BQ27" i="11"/>
  <c r="BV27" i="11" s="1"/>
  <c r="AY12" i="11"/>
  <c r="BP12" i="11"/>
  <c r="AY53" i="11"/>
  <c r="BP53" i="11"/>
  <c r="BQ53" i="11" s="1"/>
  <c r="BV53" i="11" s="1"/>
  <c r="BI38" i="11"/>
  <c r="BW38" i="11" s="1"/>
  <c r="BU38" i="11"/>
  <c r="AW12" i="11"/>
  <c r="BO12" i="11"/>
  <c r="AY45" i="11"/>
  <c r="BP45" i="11"/>
  <c r="BQ45" i="11" s="1"/>
  <c r="BV45" i="11" s="1"/>
  <c r="AY13" i="11"/>
  <c r="BP13" i="11"/>
  <c r="BQ13" i="11" s="1"/>
  <c r="BV13" i="11" s="1"/>
  <c r="BQ9" i="11"/>
  <c r="BV9" i="11" s="1"/>
  <c r="BQ5" i="11"/>
  <c r="BV5" i="11" s="1"/>
  <c r="AW6" i="11"/>
  <c r="BO6" i="11"/>
  <c r="BQ6" i="11" s="1"/>
  <c r="BV6" i="11" s="1"/>
  <c r="BB3" i="11"/>
  <c r="BI42" i="11"/>
  <c r="BW42" i="11" s="1"/>
  <c r="BU42" i="11"/>
  <c r="BF54" i="11"/>
  <c r="AW57" i="11"/>
  <c r="BA56" i="11"/>
  <c r="AW24" i="11"/>
  <c r="AZ22" i="11"/>
  <c r="AY49" i="11"/>
  <c r="BE48" i="11"/>
  <c r="AZ7" i="11"/>
  <c r="AW15" i="11"/>
  <c r="BA15" i="11"/>
  <c r="AZ15" i="11"/>
  <c r="BH15" i="11" s="1"/>
  <c r="BE52" i="11"/>
  <c r="BA7" i="11"/>
  <c r="BE56" i="11"/>
  <c r="BH18" i="11"/>
  <c r="BA20" i="11"/>
  <c r="BE44" i="11"/>
  <c r="AW54" i="11"/>
  <c r="BA54" i="11"/>
  <c r="AZ54" i="11"/>
  <c r="BH54" i="11" s="1"/>
  <c r="AW44" i="11"/>
  <c r="BA44" i="11"/>
  <c r="AZ44" i="11"/>
  <c r="AY50" i="11"/>
  <c r="BE50" i="11"/>
  <c r="BD50" i="11"/>
  <c r="AW46" i="11"/>
  <c r="BA46" i="11"/>
  <c r="AZ46" i="11"/>
  <c r="AY46" i="11"/>
  <c r="BE46" i="11"/>
  <c r="BD46" i="11"/>
  <c r="BF20" i="11"/>
  <c r="BD56" i="11"/>
  <c r="BB18" i="11"/>
  <c r="AZ20" i="11"/>
  <c r="BH20" i="11" s="1"/>
  <c r="BD44" i="11"/>
  <c r="AW48" i="11"/>
  <c r="AZ48" i="11"/>
  <c r="BA48" i="11"/>
  <c r="BF15" i="11"/>
  <c r="BD52" i="11"/>
  <c r="BH52" i="11" s="1"/>
  <c r="AY5" i="11"/>
  <c r="BE5" i="11"/>
  <c r="BD5" i="11"/>
  <c r="BD48" i="11"/>
  <c r="BA22" i="11"/>
  <c r="AY7" i="11"/>
  <c r="BD7" i="11"/>
  <c r="BE7" i="11"/>
  <c r="AW5" i="11"/>
  <c r="AZ5" i="11"/>
  <c r="BA5" i="11"/>
  <c r="AW10" i="11"/>
  <c r="BA10" i="11"/>
  <c r="AZ10" i="11"/>
  <c r="BH10" i="11" s="1"/>
  <c r="BH26" i="11"/>
  <c r="AW50" i="11"/>
  <c r="AZ50" i="11"/>
  <c r="BH50" i="11" s="1"/>
  <c r="BA50" i="11"/>
  <c r="AY23" i="11"/>
  <c r="BE22" i="11"/>
  <c r="BD22" i="11"/>
  <c r="AY3" i="11"/>
  <c r="BE3" i="11"/>
  <c r="BD3" i="11"/>
  <c r="BB52" i="11"/>
  <c r="AZ56" i="11"/>
  <c r="BF26" i="11"/>
  <c r="BF18" i="11"/>
  <c r="BB26" i="11"/>
  <c r="BH22" i="11" l="1"/>
  <c r="BI22" i="11" s="1"/>
  <c r="BW22" i="11" s="1"/>
  <c r="BB22" i="11"/>
  <c r="BI18" i="11"/>
  <c r="BW18" i="11" s="1"/>
  <c r="BU18" i="11"/>
  <c r="BI20" i="11"/>
  <c r="BW20" i="11" s="1"/>
  <c r="BU20" i="11"/>
  <c r="BI54" i="11"/>
  <c r="BW54" i="11" s="1"/>
  <c r="BU54" i="11"/>
  <c r="BQ12" i="11"/>
  <c r="BV12" i="11" s="1"/>
  <c r="BW3" i="11"/>
  <c r="BF7" i="11"/>
  <c r="BI52" i="11"/>
  <c r="BW52" i="11" s="1"/>
  <c r="BU52" i="11"/>
  <c r="BI15" i="11"/>
  <c r="BW15" i="11" s="1"/>
  <c r="BU15" i="11"/>
  <c r="BQ14" i="11"/>
  <c r="BV14" i="11" s="1"/>
  <c r="BU22" i="11"/>
  <c r="BI50" i="11"/>
  <c r="BW50" i="11" s="1"/>
  <c r="BU50" i="11"/>
  <c r="BI26" i="11"/>
  <c r="BW26" i="11" s="1"/>
  <c r="BU26" i="11"/>
  <c r="BI10" i="11"/>
  <c r="BW10" i="11" s="1"/>
  <c r="BU10" i="11"/>
  <c r="BF48" i="11"/>
  <c r="BB5" i="11"/>
  <c r="BF22" i="11"/>
  <c r="BB10" i="11"/>
  <c r="BH5" i="11"/>
  <c r="BH48" i="11"/>
  <c r="BF46" i="11"/>
  <c r="BH46" i="11"/>
  <c r="BB44" i="11"/>
  <c r="BF44" i="11"/>
  <c r="BH7" i="11"/>
  <c r="BF56" i="11"/>
  <c r="BB20" i="11"/>
  <c r="BB54" i="11"/>
  <c r="BB7" i="11"/>
  <c r="BB48" i="11"/>
  <c r="BF50" i="11"/>
  <c r="BF52" i="11"/>
  <c r="BB46" i="11"/>
  <c r="BF5" i="11"/>
  <c r="BH56" i="11"/>
  <c r="BB50" i="11"/>
  <c r="BH44" i="11"/>
  <c r="BB15" i="11"/>
  <c r="BF3" i="11"/>
  <c r="BB56" i="11"/>
  <c r="BI7" i="11" l="1"/>
  <c r="BW7" i="11" s="1"/>
  <c r="BU7" i="11"/>
  <c r="BI46" i="11"/>
  <c r="BW46" i="11" s="1"/>
  <c r="BU46" i="11"/>
  <c r="BI44" i="11"/>
  <c r="BW44" i="11" s="1"/>
  <c r="BU44" i="11"/>
  <c r="BI48" i="11"/>
  <c r="BW48" i="11" s="1"/>
  <c r="BU48" i="11"/>
  <c r="BI56" i="11"/>
  <c r="BW56" i="11" s="1"/>
  <c r="BU56" i="11"/>
  <c r="BI5" i="11"/>
  <c r="BW5" i="11" s="1"/>
  <c r="BU5" i="11"/>
  <c r="BB1" i="11"/>
  <c r="BF1" i="11"/>
</calcChain>
</file>

<file path=xl/sharedStrings.xml><?xml version="1.0" encoding="utf-8"?>
<sst xmlns="http://schemas.openxmlformats.org/spreadsheetml/2006/main" count="18045" uniqueCount="929">
  <si>
    <t>submission date</t>
  </si>
  <si>
    <t>sample name</t>
  </si>
  <si>
    <t>sample start date</t>
  </si>
  <si>
    <t>sample end date</t>
  </si>
  <si>
    <t>target 1 (T1)</t>
  </si>
  <si>
    <t>T1 copies/ uL</t>
  </si>
  <si>
    <t>target 2 (T2)</t>
  </si>
  <si>
    <t>T2 copies/ uL</t>
  </si>
  <si>
    <t>sample protocol</t>
  </si>
  <si>
    <t>matrix</t>
  </si>
  <si>
    <t>treatment</t>
  </si>
  <si>
    <t>sample TSS (mg/L)</t>
  </si>
  <si>
    <t>sludge %TS</t>
  </si>
  <si>
    <t>original sample mass (wet g)</t>
  </si>
  <si>
    <t>original sample volume (mL)</t>
  </si>
  <si>
    <t>DNA/ RNA Shield (mL)</t>
  </si>
  <si>
    <t>amount of treated sample processed (mL or dry g)</t>
  </si>
  <si>
    <t>amount of original sample processed (mL or dry g)</t>
  </si>
  <si>
    <t>amount of original sample processed (wet g)</t>
  </si>
  <si>
    <t>elution volume (uL)</t>
  </si>
  <si>
    <t>RG RNA conc (ng/ul)</t>
  </si>
  <si>
    <t>NanoDrop RNA conc (ng/uL)</t>
  </si>
  <si>
    <t>A260/A280</t>
  </si>
  <si>
    <t>A260/A230</t>
  </si>
  <si>
    <t>NanoDrop RNA (ng)</t>
  </si>
  <si>
    <t>NanoDrop RNA (ng/mL WW)</t>
  </si>
  <si>
    <t>NanoDrop RNA (ng/dry g)</t>
  </si>
  <si>
    <t># copies of target 1</t>
  </si>
  <si>
    <t># copies of target 2</t>
  </si>
  <si>
    <t>T1 (copies/ L ww)</t>
  </si>
  <si>
    <t>T2 (copies/ L ww)</t>
  </si>
  <si>
    <t>T1 (copies/ dry g)</t>
  </si>
  <si>
    <t>T2 (copies/ dry g)</t>
  </si>
  <si>
    <t>T1 (copies/ ng RNA)</t>
  </si>
  <si>
    <t>T2 (copies/ ng RNA)</t>
  </si>
  <si>
    <t>T1 spike recovery (%)</t>
  </si>
  <si>
    <t>T2 spike recovery (%)</t>
  </si>
  <si>
    <t>T1 III-P recovery (%)</t>
  </si>
  <si>
    <t>T2 III-P recovery (%)</t>
  </si>
  <si>
    <t>10/1 A</t>
  </si>
  <si>
    <t>RP</t>
  </si>
  <si>
    <t>N2</t>
  </si>
  <si>
    <t>4S Zymo Elution Buffer</t>
  </si>
  <si>
    <t>influent</t>
  </si>
  <si>
    <t>10/1 B</t>
  </si>
  <si>
    <t>10/1 C</t>
  </si>
  <si>
    <t>10/1 D</t>
  </si>
  <si>
    <t>4S RNase free water</t>
  </si>
  <si>
    <t>10/1 E</t>
  </si>
  <si>
    <t>9/30 A</t>
  </si>
  <si>
    <t>AC</t>
  </si>
  <si>
    <t>Ceres</t>
  </si>
  <si>
    <t>AP</t>
  </si>
  <si>
    <t>Peccia</t>
  </si>
  <si>
    <t>GTS</t>
  </si>
  <si>
    <t>none</t>
  </si>
  <si>
    <t>BC</t>
  </si>
  <si>
    <t>BP</t>
  </si>
  <si>
    <t>CP</t>
  </si>
  <si>
    <t>DP</t>
  </si>
  <si>
    <t>NTC</t>
  </si>
  <si>
    <t>NA</t>
  </si>
  <si>
    <t>QA</t>
  </si>
  <si>
    <t>control</t>
  </si>
  <si>
    <t>Positive Control</t>
  </si>
  <si>
    <t>Q2</t>
  </si>
  <si>
    <t>EURM-019 ssRNA</t>
  </si>
  <si>
    <t>Q5</t>
  </si>
  <si>
    <t>0001A</t>
  </si>
  <si>
    <t>N1</t>
  </si>
  <si>
    <t>LACSD</t>
  </si>
  <si>
    <t>0002A</t>
  </si>
  <si>
    <t>0003A</t>
  </si>
  <si>
    <t>0004A</t>
  </si>
  <si>
    <t>0011A</t>
  </si>
  <si>
    <t>4S</t>
  </si>
  <si>
    <t>0012A</t>
  </si>
  <si>
    <t>0013A</t>
  </si>
  <si>
    <t>0014A</t>
  </si>
  <si>
    <t>Q1A</t>
  </si>
  <si>
    <t>Q1B</t>
  </si>
  <si>
    <t>Q2A</t>
  </si>
  <si>
    <t>Q2B</t>
  </si>
  <si>
    <t>Q3A</t>
  </si>
  <si>
    <t>Q3B</t>
  </si>
  <si>
    <t>003B</t>
  </si>
  <si>
    <t>centrifuged</t>
  </si>
  <si>
    <t>004B</t>
  </si>
  <si>
    <t>007B1</t>
  </si>
  <si>
    <t>Fecal Tube/  Virus Kit</t>
  </si>
  <si>
    <t>007B2</t>
  </si>
  <si>
    <t>4S101</t>
  </si>
  <si>
    <t>Whitney 4S</t>
  </si>
  <si>
    <t>homogenized</t>
  </si>
  <si>
    <t>4S102</t>
  </si>
  <si>
    <t>4S103</t>
  </si>
  <si>
    <t>IA1</t>
  </si>
  <si>
    <t>Metro PL-IN solids</t>
  </si>
  <si>
    <t>IA2</t>
  </si>
  <si>
    <t>L104</t>
  </si>
  <si>
    <t>L105</t>
  </si>
  <si>
    <t>L106</t>
  </si>
  <si>
    <t>IA23</t>
  </si>
  <si>
    <t>influent solids</t>
  </si>
  <si>
    <t>From same Fecal Tube sample as previous IA1, IA2 (analyzed by UMGC); re-run here 2 days later. Metro PL-IN (10/20-21) solids collected by centrifugation. Solids were added to Fecal Tube containing 9 mL DNA/RNA Shield. Treated sample was shaken well and left to sit for two days. Processed 0.2 mL of treated sample with Zymo Viral kit. 20 uL elution volume. Two ethanol rinses.</t>
  </si>
  <si>
    <t>IB23</t>
  </si>
  <si>
    <t>From same Fecal Tube sample as previous IB1, IB2 (not analyzed by UMGC); re-run here 2 days later. Metro PL-IN (10/20-21) solids collected by centrifugation. Solids were added to Fecal Tube containing 9 mL DNA/RNA Shield. Treated sample was shaken well and left to sit for two days. Processed 0.2 mL of treated sample with Zymo Viral kit. 20 uL elution volume. Two ethanol rinses.</t>
  </si>
  <si>
    <t>V23A</t>
  </si>
  <si>
    <t>Metro PL-IN (10/22-23) solids collected by centrifugation. Solids were combined with 4 mL DNA/RNA Shield in a 5 mL cryo-tube. Treated sample was shaken well and left to sit for two hours. Processed 0.2 mL of treated sample with Zymo Viral kit. 20 uL elution volume. Analyzed four samples of same solid material, A, B, C, D.</t>
  </si>
  <si>
    <t>V23B</t>
  </si>
  <si>
    <t>V23C</t>
  </si>
  <si>
    <t>V23D</t>
  </si>
  <si>
    <t>V28A</t>
  </si>
  <si>
    <t>Re-run of V23A on 10/28, five days later, to see if more RNA was released with time. Metro PL-IN (10/22-23) solids collected by centrifugation. Solids were combined with 4 mL DNA/RNA Shield in a 5 mL cryo-tube. Treated sample was shaken well and left to sit for two hours. Processed 0.2 mL of treated sample with Zymo Viral kit. 20 uL elution volume. Analyzed four samples of same solid material, A, B, C, D.</t>
  </si>
  <si>
    <t>V28B</t>
  </si>
  <si>
    <t>Re-run of V23B on 10/28, five days later, to see if more RNA was released with time. Metro PL-IN (10/22-23) solids collected by centrifugation. Solids were combined with 4 mL DNA/RNA Shield in a 5 mL cryo-tube. Treated sample was shaken well and left to sit for two hours. Processed 0.2 mL of treated sample with Zymo Viral kit. 20 uL elution volume. Analyzed four samples of same solid material, A, B, C, D.</t>
  </si>
  <si>
    <t>V28C</t>
  </si>
  <si>
    <t>Re-run of V23C on 10/28, five days later, to see if more RNA was released with time. Metro PL-IN (10/22-23) solids collected by centrifugation. Solids were combined with 4 mL DNA/RNA Shield in a 5 mL cryo-tube. Treated sample was shaken well and left to sit for two hours. Processed 0.2 mL of treated sample with Zymo Viral kit. 20 uL elution volume. Analyzed four samples of same solid material, A, B, C, D.</t>
  </si>
  <si>
    <t>V28D</t>
  </si>
  <si>
    <t>Re-run of V23D on 10/28, five days later, to see if more RNA was released with time. Metro PL-IN (10/22-23) solids collected by centrifugation. Solids were combined with 4 mL DNA/RNA Shield in a 5 mL cryo-tube. Treated sample was shaken well and left to sit for two hours. Processed 0.2 mL of treated sample with Zymo Viral kit. 20 uL elution volume. Analyzed four samples of same solid material, A, B, C, D.</t>
  </si>
  <si>
    <t>28LA</t>
  </si>
  <si>
    <t>Metro PL-IN</t>
  </si>
  <si>
    <t>straight PL-IN</t>
  </si>
  <si>
    <t>1 mL Metro PL-IN (10/27-28) added to 1 mL DNA/RNA Shield. This is duplicate A. Processed 400 uL (twice as much as usual) with Zymo Viral kit. Used 800 uL Viral RNA Buffer. Applied 1200 uL to column in two aliquots (600 + 600). Three 500 uL wash steps. Two EtOH rinse steps. 20 uL elution volume.</t>
  </si>
  <si>
    <t>28LB</t>
  </si>
  <si>
    <t>1 mL Metro PL-IN (10/27-28) added to 1 mL DNA/RNA Shield. This is duplicate B. Processed 400 uL (twice as much as usual) with Zymo Viral kit. Used 800 uL Viral RNA Buffer. Applied 1200 uL to column in two aliquots (600 + 600). Three 500 uL wash steps. Two EtOH rinse steps. 20 uL elution volume.</t>
  </si>
  <si>
    <t>28SA</t>
  </si>
  <si>
    <t xml:space="preserve">Metro PL-IN (10/27-28) solids collected by centrifugation of 4x250 mL (solids from 1L WW). Solids were immediately combined with 9 mL DNA/RNA Shield and placed in a RNeasy PowerSoil Bead Tube. Treated sample vortexed for 15 minutes, then centrifuged at 8000g for 10 minutes. Removed supernatant. Added 200 uL of supernatant sample to 400 uL Viral Buffer; mixed well. Processed only 200 uL of this mixture with the Zymo Viral kit. This is duplicate A. Two EtOH rinses. 20 uL elution volume. </t>
  </si>
  <si>
    <t>28SB</t>
  </si>
  <si>
    <t xml:space="preserve">Metro PL-IN (10/27-28) solids collected by centrifugation of 4x250 mL (solids from 1L WW). Solids were immediately combined with 9 mL DNA/RNA Shield and placed in a RNeasy PowerSoil Bead Tube. Treated sample vortexed for 15 minutes, then centrifuged at 8000g for 10 minutes. Removed supernatant. Added 200 uL of supernatant sample to 400 uL Viral Buffer; mixed well. Processed only 200 uL of this mixture with the Zymo Viral kit. This is duplicate B. Two EtOH rinses. 20 uL elution volume. </t>
  </si>
  <si>
    <t>DNA/RNA Shield (1X) used for all samples submitted on 10/28/2020</t>
  </si>
  <si>
    <t>ZQ1</t>
  </si>
  <si>
    <t>ZV expanded</t>
  </si>
  <si>
    <t>PL-IN</t>
  </si>
  <si>
    <t>homogenized?</t>
  </si>
  <si>
    <t> </t>
  </si>
  <si>
    <t>DNA/RNA Shield (2X) concentrated used for all samples submitted on 11/04/2020</t>
  </si>
  <si>
    <t>ZQ1-1</t>
  </si>
  <si>
    <t>ZV short</t>
  </si>
  <si>
    <t>ZQ4</t>
  </si>
  <si>
    <t>ZQ5</t>
  </si>
  <si>
    <t>ZQ6B</t>
  </si>
  <si>
    <t>ZQ10</t>
  </si>
  <si>
    <t>ZQ13</t>
  </si>
  <si>
    <t>ZQ121</t>
  </si>
  <si>
    <t>filtered PL-IN, bead beat the filter</t>
  </si>
  <si>
    <t>?</t>
  </si>
  <si>
    <t>ZQ122</t>
  </si>
  <si>
    <t>Z1</t>
  </si>
  <si>
    <t>ZH1</t>
  </si>
  <si>
    <t>ZH2</t>
  </si>
  <si>
    <t>Q81</t>
  </si>
  <si>
    <t>straight EURM-019 (nominal 1E8 copies/uL)</t>
  </si>
  <si>
    <t>Q82</t>
  </si>
  <si>
    <t>DNA/RNA Shield (2X) concentrated used for all samples submitted on 11/11/2020</t>
  </si>
  <si>
    <t>YZ1</t>
  </si>
  <si>
    <t>YZ4</t>
  </si>
  <si>
    <t>102B</t>
  </si>
  <si>
    <t>104A</t>
  </si>
  <si>
    <t>1:10 PL-IN</t>
  </si>
  <si>
    <t>Y13</t>
  </si>
  <si>
    <t>Y14</t>
  </si>
  <si>
    <t>132S</t>
  </si>
  <si>
    <t>homogenized-spiked</t>
  </si>
  <si>
    <t>133S</t>
  </si>
  <si>
    <t>P133</t>
  </si>
  <si>
    <t>III-P then ZV short</t>
  </si>
  <si>
    <t>homogenized; III-P</t>
  </si>
  <si>
    <t>P134</t>
  </si>
  <si>
    <t>ZV405</t>
  </si>
  <si>
    <t>ZV406</t>
  </si>
  <si>
    <t>Y18</t>
  </si>
  <si>
    <t>Y19</t>
  </si>
  <si>
    <t>N/A</t>
  </si>
  <si>
    <t>Y21</t>
  </si>
  <si>
    <t>ZV</t>
  </si>
  <si>
    <t>Y23</t>
  </si>
  <si>
    <t>20A1</t>
  </si>
  <si>
    <t>III-P then ZV</t>
  </si>
  <si>
    <t>homogenized; after III-P</t>
  </si>
  <si>
    <t>20A2</t>
  </si>
  <si>
    <t>P20A1</t>
  </si>
  <si>
    <t>homogenized; after ZV</t>
  </si>
  <si>
    <t>P20A2</t>
  </si>
  <si>
    <t>23A2</t>
  </si>
  <si>
    <t>23A3</t>
  </si>
  <si>
    <t>P23A2</t>
  </si>
  <si>
    <t>P23A3</t>
  </si>
  <si>
    <t>Y25</t>
  </si>
  <si>
    <t>Y29</t>
  </si>
  <si>
    <t>271</t>
  </si>
  <si>
    <t>272</t>
  </si>
  <si>
    <t>M2</t>
  </si>
  <si>
    <t>M3</t>
  </si>
  <si>
    <t>011</t>
  </si>
  <si>
    <t>012</t>
  </si>
  <si>
    <t>026</t>
  </si>
  <si>
    <t>027</t>
  </si>
  <si>
    <t>Y2</t>
  </si>
  <si>
    <t>Y5</t>
  </si>
  <si>
    <t>L1</t>
  </si>
  <si>
    <t>L5</t>
  </si>
  <si>
    <t>L10</t>
  </si>
  <si>
    <t>L12</t>
  </si>
  <si>
    <t>Y9</t>
  </si>
  <si>
    <t>Y12</t>
  </si>
  <si>
    <t>096</t>
  </si>
  <si>
    <t>098</t>
  </si>
  <si>
    <t>M101</t>
  </si>
  <si>
    <t>M102</t>
  </si>
  <si>
    <t>homogenized, spiked BEI NR-52287</t>
  </si>
  <si>
    <t>L131</t>
  </si>
  <si>
    <t>L142</t>
  </si>
  <si>
    <t>Y33</t>
  </si>
  <si>
    <t>Y34</t>
  </si>
  <si>
    <t>161</t>
  </si>
  <si>
    <t>163</t>
  </si>
  <si>
    <t>BEI NR-52287</t>
  </si>
  <si>
    <t>Q3</t>
  </si>
  <si>
    <t>103</t>
  </si>
  <si>
    <t>104</t>
  </si>
  <si>
    <t>1053</t>
  </si>
  <si>
    <r>
      <t xml:space="preserve">homogenized, </t>
    </r>
    <r>
      <rPr>
        <b/>
        <sz val="11"/>
        <color theme="1"/>
        <rFont val="Calibri"/>
        <family val="2"/>
        <scheme val="minor"/>
      </rPr>
      <t>103</t>
    </r>
    <r>
      <rPr>
        <sz val="11"/>
        <color theme="1"/>
        <rFont val="Calibri"/>
        <family val="2"/>
        <scheme val="minor"/>
      </rPr>
      <t xml:space="preserve"> diluted 1:5</t>
    </r>
  </si>
  <si>
    <t>1054</t>
  </si>
  <si>
    <r>
      <t xml:space="preserve">homogenized, </t>
    </r>
    <r>
      <rPr>
        <b/>
        <sz val="11"/>
        <color theme="1"/>
        <rFont val="Calibri"/>
        <family val="2"/>
        <scheme val="minor"/>
      </rPr>
      <t>104</t>
    </r>
    <r>
      <rPr>
        <sz val="11"/>
        <color theme="1"/>
        <rFont val="Calibri"/>
        <family val="2"/>
        <scheme val="minor"/>
      </rPr>
      <t xml:space="preserve"> diluted 1:5</t>
    </r>
  </si>
  <si>
    <t>10103</t>
  </si>
  <si>
    <r>
      <t xml:space="preserve">homogenized, </t>
    </r>
    <r>
      <rPr>
        <b/>
        <sz val="11"/>
        <color theme="1"/>
        <rFont val="Calibri"/>
        <family val="2"/>
        <scheme val="minor"/>
      </rPr>
      <t>1053</t>
    </r>
    <r>
      <rPr>
        <sz val="11"/>
        <color theme="1"/>
        <rFont val="Calibri"/>
        <family val="2"/>
        <scheme val="minor"/>
      </rPr>
      <t xml:space="preserve"> diluted 1:2</t>
    </r>
  </si>
  <si>
    <t>10104</t>
  </si>
  <si>
    <r>
      <t xml:space="preserve">homogenized, </t>
    </r>
    <r>
      <rPr>
        <b/>
        <sz val="11"/>
        <color theme="1"/>
        <rFont val="Calibri"/>
        <family val="2"/>
        <scheme val="minor"/>
      </rPr>
      <t>1054</t>
    </r>
    <r>
      <rPr>
        <sz val="11"/>
        <color theme="1"/>
        <rFont val="Calibri"/>
        <family val="2"/>
        <scheme val="minor"/>
      </rPr>
      <t xml:space="preserve"> diluted 1:2</t>
    </r>
  </si>
  <si>
    <t>Y22</t>
  </si>
  <si>
    <t>WW Bloomington</t>
  </si>
  <si>
    <t>B93</t>
  </si>
  <si>
    <t>B101</t>
  </si>
  <si>
    <t>11B1</t>
  </si>
  <si>
    <t>S81</t>
  </si>
  <si>
    <t>PL-IN Seneca</t>
  </si>
  <si>
    <t>Y30</t>
  </si>
  <si>
    <t>S102</t>
  </si>
  <si>
    <t>11S1</t>
  </si>
  <si>
    <t>Y37</t>
  </si>
  <si>
    <t>Y40</t>
  </si>
  <si>
    <t>Y41</t>
  </si>
  <si>
    <t>Y42</t>
  </si>
  <si>
    <t>171A</t>
  </si>
  <si>
    <t>171B</t>
  </si>
  <si>
    <t>181</t>
  </si>
  <si>
    <t>184</t>
  </si>
  <si>
    <t>213</t>
  </si>
  <si>
    <t>215</t>
  </si>
  <si>
    <t>Q1</t>
  </si>
  <si>
    <t>QA A4 Soln C</t>
  </si>
  <si>
    <t>BEI NR-52287 direct extraction of diluted standard</t>
  </si>
  <si>
    <t>Q6</t>
  </si>
  <si>
    <t>Q8</t>
  </si>
  <si>
    <t>Q131A</t>
  </si>
  <si>
    <t>QA A13</t>
  </si>
  <si>
    <t>BEI NR-52287 direct extraction; 1:100 dilution post-extraction</t>
  </si>
  <si>
    <t>261</t>
  </si>
  <si>
    <t>264</t>
  </si>
  <si>
    <t>282</t>
  </si>
  <si>
    <t>283</t>
  </si>
  <si>
    <t>Q11B</t>
  </si>
  <si>
    <t>QA A10</t>
  </si>
  <si>
    <t>BEI NR-52287 direct extraction; 1.6:1000 dilution post-extraction</t>
  </si>
  <si>
    <t>Q13B</t>
  </si>
  <si>
    <t>QA A21</t>
  </si>
  <si>
    <t>Q14B</t>
  </si>
  <si>
    <t>015</t>
  </si>
  <si>
    <t>021</t>
  </si>
  <si>
    <t>031</t>
  </si>
  <si>
    <t>43A</t>
  </si>
  <si>
    <t>43B</t>
  </si>
  <si>
    <t>051</t>
  </si>
  <si>
    <t>052</t>
  </si>
  <si>
    <t>065</t>
  </si>
  <si>
    <t>066</t>
  </si>
  <si>
    <t>071</t>
  </si>
  <si>
    <t>073</t>
  </si>
  <si>
    <t>081</t>
  </si>
  <si>
    <t>082</t>
  </si>
  <si>
    <t>086</t>
  </si>
  <si>
    <t>088</t>
  </si>
  <si>
    <t>111</t>
  </si>
  <si>
    <t>113</t>
  </si>
  <si>
    <t>Y6</t>
  </si>
  <si>
    <t>Y7</t>
  </si>
  <si>
    <t>121</t>
  </si>
  <si>
    <t>122</t>
  </si>
  <si>
    <t>132</t>
  </si>
  <si>
    <t>137</t>
  </si>
  <si>
    <t>183</t>
  </si>
  <si>
    <t>185</t>
  </si>
  <si>
    <t>M119</t>
  </si>
  <si>
    <t>192</t>
  </si>
  <si>
    <t>205</t>
  </si>
  <si>
    <t>207</t>
  </si>
  <si>
    <t>S141</t>
  </si>
  <si>
    <t>S119</t>
  </si>
  <si>
    <t>241</t>
  </si>
  <si>
    <t>242</t>
  </si>
  <si>
    <t>251</t>
  </si>
  <si>
    <t>252</t>
  </si>
  <si>
    <t>262</t>
  </si>
  <si>
    <t>263</t>
  </si>
  <si>
    <t>15P2</t>
  </si>
  <si>
    <t>III-P</t>
  </si>
  <si>
    <t>15P3</t>
  </si>
  <si>
    <t>17P3</t>
  </si>
  <si>
    <t>18P1</t>
  </si>
  <si>
    <t>18P4</t>
  </si>
  <si>
    <t>19P1</t>
  </si>
  <si>
    <t>19P3</t>
  </si>
  <si>
    <t>15PZ2</t>
  </si>
  <si>
    <t>III-P/ZV</t>
  </si>
  <si>
    <t>15PZ3</t>
  </si>
  <si>
    <t>17PZ3</t>
  </si>
  <si>
    <t>18PZ1</t>
  </si>
  <si>
    <t>18PZ4</t>
  </si>
  <si>
    <t>19PZ1</t>
  </si>
  <si>
    <t>19PZ3</t>
  </si>
  <si>
    <t>302</t>
  </si>
  <si>
    <t>303</t>
  </si>
  <si>
    <t>315</t>
  </si>
  <si>
    <t>022</t>
  </si>
  <si>
    <t>17P4</t>
  </si>
  <si>
    <t>22P1</t>
  </si>
  <si>
    <t>22P3</t>
  </si>
  <si>
    <t>24P3</t>
  </si>
  <si>
    <t>24P4</t>
  </si>
  <si>
    <t>26P2</t>
  </si>
  <si>
    <t>26P3</t>
  </si>
  <si>
    <t>17PZ4</t>
  </si>
  <si>
    <t>22PZ1</t>
  </si>
  <si>
    <t>22PZ3</t>
  </si>
  <si>
    <t>24PZ3</t>
  </si>
  <si>
    <t>24PZ4</t>
  </si>
  <si>
    <t>26PZ2</t>
  </si>
  <si>
    <t>26PZ3</t>
  </si>
  <si>
    <t>041</t>
  </si>
  <si>
    <t>046</t>
  </si>
  <si>
    <t>055</t>
  </si>
  <si>
    <t>058</t>
  </si>
  <si>
    <t>062</t>
  </si>
  <si>
    <t>072</t>
  </si>
  <si>
    <t>076</t>
  </si>
  <si>
    <t>085</t>
  </si>
  <si>
    <t>091</t>
  </si>
  <si>
    <t>094</t>
  </si>
  <si>
    <t>101</t>
  </si>
  <si>
    <t>28C</t>
  </si>
  <si>
    <t>28D</t>
  </si>
  <si>
    <t>29PZ1</t>
  </si>
  <si>
    <t>29PZ2</t>
  </si>
  <si>
    <t>30PZ2</t>
  </si>
  <si>
    <t>30PZ3</t>
  </si>
  <si>
    <t>30PZ1</t>
  </si>
  <si>
    <t>30PZ3X</t>
  </si>
  <si>
    <t>02PZ1</t>
  </si>
  <si>
    <t>02PZ3</t>
  </si>
  <si>
    <t>03PZ1</t>
  </si>
  <si>
    <t>03PZ3</t>
  </si>
  <si>
    <t>04PZ3</t>
  </si>
  <si>
    <t>04PZ4</t>
  </si>
  <si>
    <t>08PZ3</t>
  </si>
  <si>
    <t>08PZ4</t>
  </si>
  <si>
    <t>125A</t>
  </si>
  <si>
    <t>144</t>
  </si>
  <si>
    <t>146</t>
  </si>
  <si>
    <t>152</t>
  </si>
  <si>
    <t>153</t>
  </si>
  <si>
    <t>171</t>
  </si>
  <si>
    <t>27PZ1</t>
  </si>
  <si>
    <t>28PZ1</t>
  </si>
  <si>
    <t>05PZ2</t>
  </si>
  <si>
    <t>06PZ4</t>
  </si>
  <si>
    <t>07PZ3</t>
  </si>
  <si>
    <t>09PZ3</t>
  </si>
  <si>
    <t>10PZ1</t>
  </si>
  <si>
    <t>11PZ2</t>
  </si>
  <si>
    <t>11PZ3</t>
  </si>
  <si>
    <t>12PZ1</t>
  </si>
  <si>
    <t>13PZ3</t>
  </si>
  <si>
    <t>15PZ1</t>
  </si>
  <si>
    <t>16PZ2</t>
  </si>
  <si>
    <t>16PZ3</t>
  </si>
  <si>
    <t>17PZ1</t>
  </si>
  <si>
    <t>17PZ2</t>
  </si>
  <si>
    <t>18PZ2</t>
  </si>
  <si>
    <t>18PZ3</t>
  </si>
  <si>
    <t>19PZ2</t>
  </si>
  <si>
    <t>19PZ4</t>
  </si>
  <si>
    <t>20PZ1</t>
  </si>
  <si>
    <t>20PZ2</t>
  </si>
  <si>
    <t>21PZ1</t>
  </si>
  <si>
    <t>21PZ3</t>
  </si>
  <si>
    <t>23PZ1</t>
  </si>
  <si>
    <t>324</t>
  </si>
  <si>
    <t>325</t>
  </si>
  <si>
    <t>333</t>
  </si>
  <si>
    <t>334</t>
  </si>
  <si>
    <t>1P2</t>
  </si>
  <si>
    <t>RNase-free water</t>
  </si>
  <si>
    <t>EDT spike, 1000 cp/mL</t>
  </si>
  <si>
    <t>1P3</t>
  </si>
  <si>
    <t>2P1</t>
  </si>
  <si>
    <t>2P2</t>
  </si>
  <si>
    <t>2P3</t>
  </si>
  <si>
    <t>R231</t>
  </si>
  <si>
    <t>R232</t>
  </si>
  <si>
    <t>335</t>
  </si>
  <si>
    <t>336</t>
  </si>
  <si>
    <t>342</t>
  </si>
  <si>
    <t>343</t>
  </si>
  <si>
    <t>354</t>
  </si>
  <si>
    <t>355</t>
  </si>
  <si>
    <t>361</t>
  </si>
  <si>
    <t>362</t>
  </si>
  <si>
    <t>371</t>
  </si>
  <si>
    <t>372</t>
  </si>
  <si>
    <t>381</t>
  </si>
  <si>
    <t>382</t>
  </si>
  <si>
    <t>391</t>
  </si>
  <si>
    <t>392</t>
  </si>
  <si>
    <t>W1</t>
  </si>
  <si>
    <t>W2</t>
  </si>
  <si>
    <t>W3</t>
  </si>
  <si>
    <t>W4</t>
  </si>
  <si>
    <t>homogenized; WB2/EtOH = 1/8</t>
  </si>
  <si>
    <t>W5</t>
  </si>
  <si>
    <t>W6</t>
  </si>
  <si>
    <t>E41</t>
  </si>
  <si>
    <t>EDT spike, 1200 cp/mL WW</t>
  </si>
  <si>
    <t>E42</t>
  </si>
  <si>
    <t>E43</t>
  </si>
  <si>
    <t>E44</t>
  </si>
  <si>
    <t>E45</t>
  </si>
  <si>
    <t>E46</t>
  </si>
  <si>
    <t>102</t>
  </si>
  <si>
    <t>112</t>
  </si>
  <si>
    <t>131</t>
  </si>
  <si>
    <t>141</t>
  </si>
  <si>
    <t>142</t>
  </si>
  <si>
    <t>1511</t>
  </si>
  <si>
    <t>1522</t>
  </si>
  <si>
    <t>162</t>
  </si>
  <si>
    <t>R391</t>
  </si>
  <si>
    <t>R392</t>
  </si>
  <si>
    <t>R39P1</t>
  </si>
  <si>
    <t>R39P2</t>
  </si>
  <si>
    <t>E4P1</t>
  </si>
  <si>
    <t>E4P2</t>
  </si>
  <si>
    <t>E4P3</t>
  </si>
  <si>
    <t>E4P4</t>
  </si>
  <si>
    <t>E4P5</t>
  </si>
  <si>
    <t>E4P6</t>
  </si>
  <si>
    <t>10P1</t>
  </si>
  <si>
    <t>10P2</t>
  </si>
  <si>
    <t>173</t>
  </si>
  <si>
    <t>174</t>
  </si>
  <si>
    <t>182</t>
  </si>
  <si>
    <t>191</t>
  </si>
  <si>
    <t>202</t>
  </si>
  <si>
    <t>203</t>
  </si>
  <si>
    <t>211</t>
  </si>
  <si>
    <t>212</t>
  </si>
  <si>
    <t>222</t>
  </si>
  <si>
    <t>223</t>
  </si>
  <si>
    <t>231</t>
  </si>
  <si>
    <t>232</t>
  </si>
  <si>
    <t>243</t>
  </si>
  <si>
    <t>MS1</t>
  </si>
  <si>
    <t>NR-52347 spike, 4167 cp/mL WW</t>
  </si>
  <si>
    <t>MS2</t>
  </si>
  <si>
    <t>MS3</t>
  </si>
  <si>
    <t>MS4</t>
  </si>
  <si>
    <t>NR-52347 spike, 833 cp/mL WW</t>
  </si>
  <si>
    <t>MS5</t>
  </si>
  <si>
    <t>MS6</t>
  </si>
  <si>
    <t>MSP1</t>
  </si>
  <si>
    <t>MSP2</t>
  </si>
  <si>
    <t>RS1</t>
  </si>
  <si>
    <t>RS2</t>
  </si>
  <si>
    <t>RS3</t>
  </si>
  <si>
    <t>RS4</t>
  </si>
  <si>
    <t>RS5</t>
  </si>
  <si>
    <t>RS6</t>
  </si>
  <si>
    <t>311</t>
  </si>
  <si>
    <t>312</t>
  </si>
  <si>
    <t>A1</t>
  </si>
  <si>
    <t>NR-52347</t>
  </si>
  <si>
    <t>direct; "3/19 A"; 5000 cp/uL</t>
  </si>
  <si>
    <t>running diluted/stored BEI NR-52347 RNA thru ZV only</t>
  </si>
  <si>
    <t>A3</t>
  </si>
  <si>
    <t>probably lost some due to 9-10 days storage</t>
  </si>
  <si>
    <t>A4</t>
  </si>
  <si>
    <t>A7</t>
  </si>
  <si>
    <t>MSP4</t>
  </si>
  <si>
    <t>MSP6</t>
  </si>
  <si>
    <t>RSP2</t>
  </si>
  <si>
    <t>RSP3</t>
  </si>
  <si>
    <t>ZM1</t>
  </si>
  <si>
    <t>ZM spike; 1317 cp/mL WW</t>
  </si>
  <si>
    <t>% recovery ZeptoMetrix inactivated virus</t>
  </si>
  <si>
    <t>ZM2</t>
  </si>
  <si>
    <t>ZM3</t>
  </si>
  <si>
    <t>ZM4</t>
  </si>
  <si>
    <t>poor RNA signal after III-P; will run ZM5 and ZM6 next week</t>
  </si>
  <si>
    <t>412</t>
  </si>
  <si>
    <t>413</t>
  </si>
  <si>
    <t>421</t>
  </si>
  <si>
    <t>422</t>
  </si>
  <si>
    <t>431</t>
  </si>
  <si>
    <t>432</t>
  </si>
  <si>
    <t>441</t>
  </si>
  <si>
    <t>442</t>
  </si>
  <si>
    <t>451</t>
  </si>
  <si>
    <t>452</t>
  </si>
  <si>
    <t>461</t>
  </si>
  <si>
    <t>462</t>
  </si>
  <si>
    <t>475</t>
  </si>
  <si>
    <t>476</t>
  </si>
  <si>
    <t>R233</t>
  </si>
  <si>
    <t>ZM5X</t>
  </si>
  <si>
    <t>ZM6X</t>
  </si>
  <si>
    <t>ZM spike; 1097.5 cp/mL WW</t>
  </si>
  <si>
    <t>ZM5</t>
  </si>
  <si>
    <t>ZM6</t>
  </si>
  <si>
    <t>LOD study 7.5 cp/mL</t>
  </si>
  <si>
    <t>LOD study  10 cp/mL</t>
  </si>
  <si>
    <t>485</t>
  </si>
  <si>
    <t>486</t>
  </si>
  <si>
    <t>491</t>
  </si>
  <si>
    <t>492</t>
  </si>
  <si>
    <t>123</t>
  </si>
  <si>
    <t>124</t>
  </si>
  <si>
    <t>R461</t>
  </si>
  <si>
    <t>R462</t>
  </si>
  <si>
    <t>ZM spike; 995 cp/mL WW</t>
  </si>
  <si>
    <t>125</t>
  </si>
  <si>
    <t>126</t>
  </si>
  <si>
    <t>172</t>
  </si>
  <si>
    <t>201</t>
  </si>
  <si>
    <t>214</t>
  </si>
  <si>
    <t>homogenized; diluted 1/4</t>
  </si>
  <si>
    <t>homogenized; diluted 1/16</t>
  </si>
  <si>
    <t>homogenized; diluted 1/32</t>
  </si>
  <si>
    <t>homogenized; diluted 1/64</t>
  </si>
  <si>
    <t>211_A04</t>
  </si>
  <si>
    <t>411</t>
  </si>
  <si>
    <t>221</t>
  </si>
  <si>
    <t>266</t>
  </si>
  <si>
    <t>281</t>
  </si>
  <si>
    <t>A2</t>
  </si>
  <si>
    <t>B1</t>
  </si>
  <si>
    <t>B2</t>
  </si>
  <si>
    <t>B3</t>
  </si>
  <si>
    <t>C1</t>
  </si>
  <si>
    <t>C2</t>
  </si>
  <si>
    <t>C3</t>
  </si>
  <si>
    <t>D1</t>
  </si>
  <si>
    <t>D2</t>
  </si>
  <si>
    <t>D3</t>
  </si>
  <si>
    <t>294</t>
  </si>
  <si>
    <t>295</t>
  </si>
  <si>
    <t>301</t>
  </si>
  <si>
    <t>512</t>
  </si>
  <si>
    <t>513</t>
  </si>
  <si>
    <t>521</t>
  </si>
  <si>
    <t>524</t>
  </si>
  <si>
    <t>531</t>
  </si>
  <si>
    <t>532</t>
  </si>
  <si>
    <t>541</t>
  </si>
  <si>
    <t>542</t>
  </si>
  <si>
    <t>552</t>
  </si>
  <si>
    <t>553</t>
  </si>
  <si>
    <t>F291</t>
  </si>
  <si>
    <t>filtered 0.22um Steriflip</t>
  </si>
  <si>
    <t>F292</t>
  </si>
  <si>
    <t>F305</t>
  </si>
  <si>
    <t>F306</t>
  </si>
  <si>
    <t>A5</t>
  </si>
  <si>
    <t>B4</t>
  </si>
  <si>
    <t>B5</t>
  </si>
  <si>
    <t>C4</t>
  </si>
  <si>
    <t>C5</t>
  </si>
  <si>
    <t>D4</t>
  </si>
  <si>
    <t>D5</t>
  </si>
  <si>
    <t>561</t>
  </si>
  <si>
    <t>562</t>
  </si>
  <si>
    <t>701</t>
  </si>
  <si>
    <t>702</t>
  </si>
  <si>
    <t>582</t>
  </si>
  <si>
    <t>583</t>
  </si>
  <si>
    <t>591</t>
  </si>
  <si>
    <t>592</t>
  </si>
  <si>
    <t>5101</t>
  </si>
  <si>
    <t>5102</t>
  </si>
  <si>
    <t>114</t>
  </si>
  <si>
    <t>115</t>
  </si>
  <si>
    <t>711</t>
  </si>
  <si>
    <t>712</t>
  </si>
  <si>
    <t>date</t>
  </si>
  <si>
    <t>who</t>
  </si>
  <si>
    <t>what</t>
  </si>
  <si>
    <t>Steve</t>
  </si>
  <si>
    <t>Added the RG data received from UMGC for the 10/21 sample set</t>
  </si>
  <si>
    <t>Added ddPCR results for 10/28 samples</t>
  </si>
  <si>
    <t>Added RiboGreen data for 10/28 samples</t>
  </si>
  <si>
    <t>Changed RNA mass calculations to NanoDrop basis from RiboGreen basis</t>
  </si>
  <si>
    <t>Added ddPCR results for 11/04 samples</t>
  </si>
  <si>
    <t>Added time trend tab and plots</t>
  </si>
  <si>
    <t>Added RiboGreen data for 11/04 samples</t>
  </si>
  <si>
    <t>Added ddPCR and RiboGreen results for 11/11 samples</t>
  </si>
  <si>
    <t>Added ddPCR results for 11/18 samples</t>
  </si>
  <si>
    <t>Added ddPCR and RiboGreen results for 11/18 samples</t>
  </si>
  <si>
    <t>Added ddPCR results for 11/23 samples</t>
  </si>
  <si>
    <t>Added RiboGreen data for 11/23 samples</t>
  </si>
  <si>
    <t>Added ddPCR results for 12/02 samples</t>
  </si>
  <si>
    <t>Added RiboGreen data for 12/02 samples</t>
  </si>
  <si>
    <t>Added 'time trend means' tab showing daily mean (N1,N2) values</t>
  </si>
  <si>
    <t>Added "RNA quality" tab showing copies/L vs absorbance ratios</t>
  </si>
  <si>
    <t>Added ddPCR and RiboGreen results for 12/09 samples</t>
  </si>
  <si>
    <t>Moved "time trend means" to "time trends" tab; deleted "time trend means" tab</t>
  </si>
  <si>
    <t>Added ddPCR and RiboGreen results for 12/16 samples</t>
  </si>
  <si>
    <t>Added ddPCR results for 12/21 samples</t>
  </si>
  <si>
    <t>Added RiboGreen data for 12/21 samples</t>
  </si>
  <si>
    <t>Added ddPCR results for 12/28 samples</t>
  </si>
  <si>
    <t>Added ddPCR results for 1/06 samples</t>
  </si>
  <si>
    <t>Added RiboGreen data for 1/06 samples</t>
  </si>
  <si>
    <t>R&amp;D</t>
  </si>
  <si>
    <t>R&amp;D N1</t>
  </si>
  <si>
    <t>R&amp;D N2</t>
  </si>
  <si>
    <t>R&amp;D avg of N1 and N2</t>
  </si>
  <si>
    <t>R&amp;D N1 and N2, duplicate avg</t>
  </si>
  <si>
    <t>R&amp;D N1 and N2, avg</t>
  </si>
  <si>
    <t>TSS (mg/L) on sample start date</t>
  </si>
  <si>
    <t>sample start day</t>
  </si>
  <si>
    <t>Metro flow rate (MGD) on sample start date</t>
  </si>
  <si>
    <t>Metro TSS (mg/L) on sample start date</t>
  </si>
  <si>
    <t>T1 load (copies/day)</t>
  </si>
  <si>
    <t>T2 load (copies/day)</t>
  </si>
  <si>
    <t>daily T1 (copies/ L ww) (average of replicate analyses)</t>
  </si>
  <si>
    <t>daily T1 (copies/ L ww) (standard deviation of replicate analyses)</t>
  </si>
  <si>
    <t>daily T1 (copies/ L ww) (%CV of replicate analyses)</t>
  </si>
  <si>
    <t>daily T2 (copies/ L ww) (average of replicate analyses)</t>
  </si>
  <si>
    <t>daily T2 (copies/ L ww) (standard deviation of replicate analyses)</t>
  </si>
  <si>
    <t>daily T2 (copies/ L ww) (%CV of replicate analyses)</t>
  </si>
  <si>
    <t>daily mean (T1,T2) (copies/ L ww)</t>
  </si>
  <si>
    <t>daily mean (T1,T2) (copies/day)</t>
  </si>
  <si>
    <t>N1 (copies/uL)</t>
  </si>
  <si>
    <t>N2 (copies/uL)</t>
  </si>
  <si>
    <t>copies/L</t>
  </si>
  <si>
    <t>copies/day</t>
  </si>
  <si>
    <t>TUE</t>
  </si>
  <si>
    <t>SUN</t>
  </si>
  <si>
    <t>MON</t>
  </si>
  <si>
    <t>WED</t>
  </si>
  <si>
    <t>THU</t>
  </si>
  <si>
    <t>high TSS</t>
  </si>
  <si>
    <t>FRI</t>
  </si>
  <si>
    <t>SAT</t>
  </si>
  <si>
    <t>this sample looks like a failure to amplify</t>
  </si>
  <si>
    <t>avg</t>
  </si>
  <si>
    <t>stdev</t>
  </si>
  <si>
    <t>%CV</t>
  </si>
  <si>
    <t>T1 copies/ng RNA</t>
  </si>
  <si>
    <t>T2 copies/ng RNA</t>
  </si>
  <si>
    <t>sample date</t>
  </si>
  <si>
    <t>water date</t>
  </si>
  <si>
    <t>From 12/16 sample set</t>
  </si>
  <si>
    <t>copies/uL</t>
  </si>
  <si>
    <t>straight sample</t>
  </si>
  <si>
    <t>1:5 dilution</t>
  </si>
  <si>
    <t>1:10 dilution</t>
  </si>
  <si>
    <t>143</t>
  </si>
  <si>
    <t>151</t>
  </si>
  <si>
    <t>193</t>
  </si>
  <si>
    <t>F591</t>
  </si>
  <si>
    <t>F101</t>
  </si>
  <si>
    <t>homogenized; diluted 1/8</t>
  </si>
  <si>
    <t>1211</t>
  </si>
  <si>
    <t>1212</t>
  </si>
  <si>
    <t>206</t>
  </si>
  <si>
    <t>F592</t>
  </si>
  <si>
    <t>F102</t>
  </si>
  <si>
    <t>F111</t>
  </si>
  <si>
    <t>F112</t>
  </si>
  <si>
    <t>F121</t>
  </si>
  <si>
    <t>F122</t>
  </si>
  <si>
    <t>ZM spike; 1840 cp/mL treated WW</t>
  </si>
  <si>
    <t>238</t>
  </si>
  <si>
    <t>239</t>
  </si>
  <si>
    <t>ZM spike; 1310 cp/mL treated WW</t>
  </si>
  <si>
    <t>avg N1</t>
  </si>
  <si>
    <t>avg N2</t>
  </si>
  <si>
    <t>avg(N1,N2)</t>
  </si>
  <si>
    <t>% removed, N1</t>
  </si>
  <si>
    <t>% removed, N2</t>
  </si>
  <si>
    <t>% removed, avg (N1,N2)</t>
  </si>
  <si>
    <t>average</t>
  </si>
  <si>
    <t>Unfiltered</t>
  </si>
  <si>
    <t>Filtered</t>
  </si>
  <si>
    <t>4/28</t>
  </si>
  <si>
    <t>4/29</t>
  </si>
  <si>
    <t>5/8</t>
  </si>
  <si>
    <t>5/9</t>
  </si>
  <si>
    <t>5/10</t>
  </si>
  <si>
    <t>5/11</t>
  </si>
  <si>
    <t>N1 %</t>
  </si>
  <si>
    <t>N2%</t>
  </si>
  <si>
    <t>N2 %</t>
  </si>
  <si>
    <t>four ddPCR replicates</t>
  </si>
  <si>
    <t>six method replicates</t>
  </si>
  <si>
    <t>291</t>
  </si>
  <si>
    <t>292</t>
  </si>
  <si>
    <t>304</t>
  </si>
  <si>
    <t>612</t>
  </si>
  <si>
    <t>613</t>
  </si>
  <si>
    <t>621</t>
  </si>
  <si>
    <t>622</t>
  </si>
  <si>
    <t>ZM spike; 362.8 cp/mL treated WW</t>
  </si>
  <si>
    <t>ZM7</t>
  </si>
  <si>
    <t>ZM spike; 334 cp/mL treated WW</t>
  </si>
  <si>
    <t>ZM8</t>
  </si>
  <si>
    <t>ZM9</t>
  </si>
  <si>
    <t>ZM10</t>
  </si>
  <si>
    <t>ZM11</t>
  </si>
  <si>
    <t>ZM12</t>
  </si>
  <si>
    <t>C6</t>
  </si>
  <si>
    <t>D6</t>
  </si>
  <si>
    <t>631</t>
  </si>
  <si>
    <t>633</t>
  </si>
  <si>
    <t>641</t>
  </si>
  <si>
    <t>642</t>
  </si>
  <si>
    <t>651</t>
  </si>
  <si>
    <t>652</t>
  </si>
  <si>
    <t>663</t>
  </si>
  <si>
    <t>664</t>
  </si>
  <si>
    <t>671</t>
  </si>
  <si>
    <t>673</t>
  </si>
  <si>
    <t>682</t>
  </si>
  <si>
    <t>683</t>
  </si>
  <si>
    <t>691</t>
  </si>
  <si>
    <t>692</t>
  </si>
  <si>
    <t>176</t>
  </si>
  <si>
    <t>224</t>
  </si>
  <si>
    <t>233</t>
  </si>
  <si>
    <t>234</t>
  </si>
  <si>
    <t>6255</t>
  </si>
  <si>
    <t>6256</t>
  </si>
  <si>
    <t>6261</t>
  </si>
  <si>
    <t>6262</t>
  </si>
  <si>
    <t>6272</t>
  </si>
  <si>
    <t>6273</t>
  </si>
  <si>
    <t>6282</t>
  </si>
  <si>
    <t>6283</t>
  </si>
  <si>
    <t>6293</t>
  </si>
  <si>
    <t>6294</t>
  </si>
  <si>
    <t>6302</t>
  </si>
  <si>
    <t>6303</t>
  </si>
  <si>
    <t>721</t>
  </si>
  <si>
    <t>722</t>
  </si>
  <si>
    <t>n/a</t>
  </si>
  <si>
    <t>733</t>
  </si>
  <si>
    <t>734</t>
  </si>
  <si>
    <t>742</t>
  </si>
  <si>
    <t>743</t>
  </si>
  <si>
    <t>753</t>
  </si>
  <si>
    <t>754</t>
  </si>
  <si>
    <t>764</t>
  </si>
  <si>
    <t>765</t>
  </si>
  <si>
    <t>773</t>
  </si>
  <si>
    <t>774</t>
  </si>
  <si>
    <t>782</t>
  </si>
  <si>
    <t>787</t>
  </si>
  <si>
    <t>791</t>
  </si>
  <si>
    <t>792</t>
  </si>
  <si>
    <t>7102</t>
  </si>
  <si>
    <t>7103</t>
  </si>
  <si>
    <t>7111</t>
  </si>
  <si>
    <t>7112</t>
  </si>
  <si>
    <t>7122</t>
  </si>
  <si>
    <t>7123</t>
  </si>
  <si>
    <t>7132</t>
  </si>
  <si>
    <t>7133</t>
  </si>
  <si>
    <t>7141</t>
  </si>
  <si>
    <t>7143</t>
  </si>
  <si>
    <t>7151</t>
  </si>
  <si>
    <t>7152</t>
  </si>
  <si>
    <t>7162</t>
  </si>
  <si>
    <t>7163</t>
  </si>
  <si>
    <t>7171</t>
  </si>
  <si>
    <t>7172</t>
  </si>
  <si>
    <t>7181</t>
  </si>
  <si>
    <t>7182</t>
  </si>
  <si>
    <t>7193</t>
  </si>
  <si>
    <t>7194</t>
  </si>
  <si>
    <t>7201</t>
  </si>
  <si>
    <t>7202</t>
  </si>
  <si>
    <t>7211</t>
  </si>
  <si>
    <t>7212</t>
  </si>
  <si>
    <t>7221</t>
  </si>
  <si>
    <t>7222</t>
  </si>
  <si>
    <t>7237</t>
  </si>
  <si>
    <t>7238</t>
  </si>
  <si>
    <t>7241</t>
  </si>
  <si>
    <t>7242</t>
  </si>
  <si>
    <t>7255</t>
  </si>
  <si>
    <t>7256</t>
  </si>
  <si>
    <t>7263</t>
  </si>
  <si>
    <t>7264</t>
  </si>
  <si>
    <t>7271</t>
  </si>
  <si>
    <t>7272</t>
  </si>
  <si>
    <t>7282</t>
  </si>
  <si>
    <t>7284</t>
  </si>
  <si>
    <t>7291</t>
  </si>
  <si>
    <t>7292</t>
  </si>
  <si>
    <t>7303</t>
  </si>
  <si>
    <t>7304</t>
  </si>
  <si>
    <t>7311</t>
  </si>
  <si>
    <t>7312</t>
  </si>
  <si>
    <t>8012</t>
  </si>
  <si>
    <t>8014</t>
  </si>
  <si>
    <t>8022</t>
  </si>
  <si>
    <t>8023</t>
  </si>
  <si>
    <t>8032</t>
  </si>
  <si>
    <t>8033</t>
  </si>
  <si>
    <t>8042</t>
  </si>
  <si>
    <t>8043</t>
  </si>
  <si>
    <t>8056</t>
  </si>
  <si>
    <t>8057</t>
  </si>
  <si>
    <t>8061</t>
  </si>
  <si>
    <t>8062</t>
  </si>
  <si>
    <t>8071</t>
  </si>
  <si>
    <t>8072</t>
  </si>
  <si>
    <t>8083</t>
  </si>
  <si>
    <t>8084</t>
  </si>
  <si>
    <t>8091</t>
  </si>
  <si>
    <t>8094</t>
  </si>
  <si>
    <t>8102</t>
  </si>
  <si>
    <t>8103</t>
  </si>
  <si>
    <t>8114</t>
  </si>
  <si>
    <t>8115</t>
  </si>
  <si>
    <t>Data not available</t>
  </si>
  <si>
    <t>8121</t>
  </si>
  <si>
    <t>8122</t>
  </si>
  <si>
    <t>8131</t>
  </si>
  <si>
    <t>8135</t>
  </si>
  <si>
    <t>8141</t>
  </si>
  <si>
    <t>8142</t>
  </si>
  <si>
    <t>8151</t>
  </si>
  <si>
    <t>8154</t>
  </si>
  <si>
    <t>8161</t>
  </si>
  <si>
    <t>8162</t>
  </si>
  <si>
    <t>8174</t>
  </si>
  <si>
    <t>8175</t>
  </si>
  <si>
    <t>8181</t>
  </si>
  <si>
    <t>8183</t>
  </si>
  <si>
    <t>8191</t>
  </si>
  <si>
    <t>8192</t>
  </si>
  <si>
    <t>8203</t>
  </si>
  <si>
    <t>8204</t>
  </si>
  <si>
    <t>8214</t>
  </si>
  <si>
    <t>8215</t>
  </si>
  <si>
    <t>III-P/ZV-XL</t>
  </si>
  <si>
    <t>8222</t>
  </si>
  <si>
    <t>8225</t>
  </si>
  <si>
    <t>8231</t>
  </si>
  <si>
    <t>8235</t>
  </si>
  <si>
    <t>8241</t>
  </si>
  <si>
    <t>8246</t>
  </si>
  <si>
    <t>8251</t>
  </si>
  <si>
    <t>8252</t>
  </si>
  <si>
    <t>8261</t>
  </si>
  <si>
    <t>8268</t>
  </si>
  <si>
    <t>8272</t>
  </si>
  <si>
    <t>8277</t>
  </si>
  <si>
    <t>8281</t>
  </si>
  <si>
    <t>8284</t>
  </si>
  <si>
    <t>8292</t>
  </si>
  <si>
    <t>8293</t>
  </si>
  <si>
    <t>8304</t>
  </si>
  <si>
    <t>8305</t>
  </si>
  <si>
    <t>8311</t>
  </si>
  <si>
    <t>8316</t>
  </si>
  <si>
    <t>9011</t>
  </si>
  <si>
    <t>9012</t>
  </si>
  <si>
    <t>9022</t>
  </si>
  <si>
    <t>9023</t>
  </si>
  <si>
    <t>9032</t>
  </si>
  <si>
    <t>9034</t>
  </si>
  <si>
    <t>9041</t>
  </si>
  <si>
    <t>9045</t>
  </si>
  <si>
    <t>9053</t>
  </si>
  <si>
    <t>9056</t>
  </si>
  <si>
    <t>9062</t>
  </si>
  <si>
    <t>9065</t>
  </si>
  <si>
    <t>9071</t>
  </si>
  <si>
    <t>9072</t>
  </si>
  <si>
    <t>9083</t>
  </si>
  <si>
    <t>9084</t>
  </si>
  <si>
    <t>9099</t>
  </si>
  <si>
    <t>90910</t>
  </si>
  <si>
    <t>9101</t>
  </si>
  <si>
    <t>9102</t>
  </si>
  <si>
    <t>9112</t>
  </si>
  <si>
    <t>9113</t>
  </si>
  <si>
    <t>9122</t>
  </si>
  <si>
    <t>9127</t>
  </si>
  <si>
    <t>9131</t>
  </si>
  <si>
    <t>9134</t>
  </si>
  <si>
    <t>9147</t>
  </si>
  <si>
    <t>9148</t>
  </si>
  <si>
    <t>9153</t>
  </si>
  <si>
    <t>9154</t>
  </si>
  <si>
    <t>9161</t>
  </si>
  <si>
    <t>9162</t>
  </si>
  <si>
    <t>9171</t>
  </si>
  <si>
    <t>9172</t>
  </si>
  <si>
    <t>9182</t>
  </si>
  <si>
    <t>9183</t>
  </si>
  <si>
    <t>9192</t>
  </si>
  <si>
    <t>9193</t>
  </si>
  <si>
    <t>9201</t>
  </si>
  <si>
    <t>9204</t>
  </si>
  <si>
    <t>9211</t>
  </si>
  <si>
    <t>9212</t>
  </si>
  <si>
    <t>9223</t>
  </si>
  <si>
    <t>9224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</si>
</sst>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0.0000"/>
    <numFmt numFmtId="165" formatCode="0.000"/>
    <numFmt numFmtId="166" formatCode="0.0"/>
    <numFmt numFmtId="167" formatCode="0.00000"/>
    <numFmt numFmtId="168" formatCode="mm/dd/yy;@"/>
    <numFmt numFmtId="169" formatCode="#,##0.000"/>
    <numFmt numFmtId="170" formatCode="#,##0.0"/>
  </numFmts>
  <fonts count="17">
    <font>
      <sz val="11"/>
      <color theme="1"/>
      <name val="Calibri"/>
      <family val="2"/>
      <scheme val="minor"/>
    </font>
    <font>
      <sz val="11"/>
      <name val="Calibri"/>
      <family val="2"/>
    </font>
    <font>
      <sz val="11"/>
      <color rgb="FF000000"/>
      <name val="Calibri"/>
      <family val="2"/>
      <scheme val="minor"/>
    </font>
    <font>
      <b/>
      <sz val="11"/>
      <color rgb="FF000000"/>
      <name val="Calibri"/>
      <family val="2"/>
      <scheme val="minor"/>
    </font>
    <font>
      <sz val="11"/>
      <name val="Calibri"/>
      <family val="2"/>
      <scheme val="minor"/>
    </font>
    <font>
      <sz val="11"/>
      <color rgb="FFFF0000"/>
      <name val="Calibri"/>
      <family val="2"/>
      <scheme val="minor"/>
    </font>
    <font>
      <sz val="11"/>
      <color rgb="FF000000"/>
      <name val="Calibri"/>
      <family val="2"/>
    </font>
    <font>
      <b/>
      <sz val="11"/>
      <color rgb="FF000000"/>
      <name val="Calibri"/>
      <family val="2"/>
    </font>
    <font>
      <sz val="10"/>
      <name val="Verdana"/>
      <family val="2"/>
    </font>
    <font>
      <b/>
      <sz val="11"/>
      <color theme="1"/>
      <name val="Calibri"/>
      <family val="2"/>
      <scheme val="minor"/>
    </font>
    <font>
      <sz val="10"/>
      <color theme="1"/>
      <name val="Arial Unicode MS"/>
    </font>
    <font>
      <sz val="10"/>
      <color rgb="FF000000"/>
      <name val="Arial"/>
      <family val="2"/>
    </font>
    <font>
      <i/>
      <sz val="11"/>
      <color rgb="FFFF0000"/>
      <name val="Calibri"/>
      <family val="2"/>
    </font>
    <font>
      <b/>
      <i/>
      <sz val="11"/>
      <color rgb="FFFF0000"/>
      <name val="Calibri"/>
      <family val="2"/>
    </font>
    <font>
      <i/>
      <sz val="11"/>
      <color rgb="FFFF0000"/>
      <name val="Calibri"/>
      <family val="2"/>
      <scheme val="minor"/>
    </font>
    <font>
      <i/>
      <sz val="10"/>
      <color rgb="FFFF0000"/>
      <name val="Arial Unicode MS"/>
    </font>
    <font>
      <b/>
      <i/>
      <sz val="11"/>
      <color rgb="FFFF0000"/>
      <name val="Calibri"/>
      <family val="2"/>
      <scheme val="minor"/>
    </font>
  </fonts>
  <fills count="25">
    <fill>
      <patternFill patternType="none"/>
    </fill>
    <fill>
      <patternFill patternType="gray125"/>
    </fill>
    <fill>
      <patternFill patternType="solid">
        <fgColor rgb="FFBFBFBF"/>
        <bgColor rgb="FF000000"/>
      </patternFill>
    </fill>
    <fill>
      <patternFill patternType="solid">
        <fgColor rgb="FFD9E1F2"/>
        <bgColor rgb="FF000000"/>
      </patternFill>
    </fill>
    <fill>
      <patternFill patternType="solid">
        <fgColor rgb="FFFFF2CC"/>
        <bgColor rgb="FF000000"/>
      </patternFill>
    </fill>
    <fill>
      <patternFill patternType="solid">
        <fgColor theme="5" tint="0.59999389629810485"/>
        <bgColor rgb="FF000000"/>
      </patternFill>
    </fill>
    <fill>
      <patternFill patternType="solid">
        <fgColor theme="9" tint="0.59999389629810485"/>
        <bgColor rgb="FF000000"/>
      </patternFill>
    </fill>
    <fill>
      <patternFill patternType="solid">
        <fgColor theme="2" tint="-9.9978637043366805E-2"/>
        <bgColor rgb="FF000000"/>
      </patternFill>
    </fill>
    <fill>
      <patternFill patternType="solid">
        <fgColor theme="7" tint="-0.249977111117893"/>
        <bgColor rgb="FF000000"/>
      </patternFill>
    </fill>
    <fill>
      <patternFill patternType="solid">
        <fgColor theme="9" tint="0.39997558519241921"/>
        <bgColor rgb="FF000000"/>
      </patternFill>
    </fill>
    <fill>
      <patternFill patternType="solid">
        <fgColor theme="0" tint="-4.9989318521683403E-2"/>
        <bgColor indexed="64"/>
      </patternFill>
    </fill>
    <fill>
      <patternFill patternType="solid">
        <fgColor theme="5" tint="0.79998168889431442"/>
        <bgColor indexed="64"/>
      </patternFill>
    </fill>
    <fill>
      <patternFill patternType="solid">
        <fgColor rgb="FFDDEBF7"/>
        <bgColor rgb="FF000000"/>
      </patternFill>
    </fill>
    <fill>
      <patternFill patternType="solid">
        <fgColor rgb="FFA9D08E"/>
        <bgColor rgb="FF000000"/>
      </patternFill>
    </fill>
    <fill>
      <patternFill patternType="solid">
        <fgColor rgb="FFF8CBAD"/>
        <bgColor rgb="FF000000"/>
      </patternFill>
    </fill>
    <fill>
      <patternFill patternType="solid">
        <fgColor rgb="FFFCE4D6"/>
        <bgColor rgb="FF000000"/>
      </patternFill>
    </fill>
    <fill>
      <patternFill patternType="solid">
        <fgColor rgb="FFD0CECE"/>
        <bgColor rgb="FF000000"/>
      </patternFill>
    </fill>
    <fill>
      <patternFill patternType="solid">
        <fgColor rgb="FFF2F2F2"/>
        <bgColor rgb="FF000000"/>
      </patternFill>
    </fill>
    <fill>
      <patternFill patternType="solid">
        <fgColor theme="4" tint="0.79998168889431442"/>
        <bgColor indexed="64"/>
      </patternFill>
    </fill>
    <fill>
      <patternFill patternType="solid">
        <fgColor theme="7" tint="0.79998168889431442"/>
        <bgColor indexed="64"/>
      </patternFill>
    </fill>
    <fill>
      <patternFill patternType="solid">
        <fgColor theme="0" tint="-0.14999847407452621"/>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7"/>
        <bgColor indexed="64"/>
      </patternFill>
    </fill>
    <fill>
      <patternFill patternType="solid">
        <fgColor rgb="FFFFFF00"/>
        <bgColor indexed="64"/>
      </patternFill>
    </fill>
  </fills>
  <borders count="14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medium">
        <color indexed="64"/>
      </left>
      <right style="thin">
        <color indexed="64"/>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diagonal/>
    </border>
    <border>
      <left style="thin">
        <color indexed="64"/>
      </left>
      <right/>
      <top style="medium">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style="thin">
        <color indexed="64"/>
      </left>
      <right/>
      <top style="thin">
        <color indexed="64"/>
      </top>
      <bottom style="medium">
        <color indexed="64"/>
      </bottom>
      <diagonal/>
    </border>
    <border>
      <left style="thin">
        <color indexed="64"/>
      </left>
      <right style="thin">
        <color indexed="64"/>
      </right>
      <top/>
      <bottom style="thin">
        <color indexed="64"/>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rgb="FF000000"/>
      </left>
      <right/>
      <top style="thin">
        <color rgb="FF000000"/>
      </top>
      <bottom style="thin">
        <color rgb="FF000000"/>
      </bottom>
      <diagonal/>
    </border>
    <border>
      <left/>
      <right style="thin">
        <color indexed="64"/>
      </right>
      <top style="thin">
        <color indexed="64"/>
      </top>
      <bottom style="medium">
        <color indexed="64"/>
      </bottom>
      <diagonal/>
    </border>
    <border>
      <left style="medium">
        <color rgb="FF000000"/>
      </left>
      <right style="thin">
        <color indexed="64"/>
      </right>
      <top style="medium">
        <color rgb="FF000000"/>
      </top>
      <bottom style="thin">
        <color indexed="64"/>
      </bottom>
      <diagonal/>
    </border>
    <border>
      <left style="thin">
        <color indexed="64"/>
      </left>
      <right style="thin">
        <color indexed="64"/>
      </right>
      <top style="medium">
        <color rgb="FF000000"/>
      </top>
      <bottom style="thin">
        <color indexed="64"/>
      </bottom>
      <diagonal/>
    </border>
    <border>
      <left style="medium">
        <color indexed="64"/>
      </left>
      <right style="thin">
        <color indexed="64"/>
      </right>
      <top style="medium">
        <color rgb="FF000000"/>
      </top>
      <bottom style="thin">
        <color indexed="64"/>
      </bottom>
      <diagonal/>
    </border>
    <border>
      <left style="thin">
        <color indexed="64"/>
      </left>
      <right style="thin">
        <color indexed="64"/>
      </right>
      <top style="medium">
        <color rgb="FF000000"/>
      </top>
      <bottom/>
      <diagonal/>
    </border>
    <border>
      <left style="medium">
        <color rgb="FF000000"/>
      </left>
      <right style="thin">
        <color indexed="64"/>
      </right>
      <top style="thin">
        <color indexed="64"/>
      </top>
      <bottom style="thin">
        <color indexed="64"/>
      </bottom>
      <diagonal/>
    </border>
    <border>
      <left style="thin">
        <color indexed="64"/>
      </left>
      <right style="thin">
        <color indexed="64"/>
      </right>
      <top style="thin">
        <color indexed="64"/>
      </top>
      <bottom style="medium">
        <color rgb="FF000000"/>
      </bottom>
      <diagonal/>
    </border>
    <border>
      <left/>
      <right style="thin">
        <color indexed="64"/>
      </right>
      <top style="thin">
        <color indexed="64"/>
      </top>
      <bottom/>
      <diagonal/>
    </border>
    <border>
      <left/>
      <right style="thin">
        <color indexed="64"/>
      </right>
      <top style="medium">
        <color indexed="64"/>
      </top>
      <bottom style="thin">
        <color indexed="64"/>
      </bottom>
      <diagonal/>
    </border>
    <border>
      <left/>
      <right style="thin">
        <color indexed="64"/>
      </right>
      <top style="medium">
        <color indexed="64"/>
      </top>
      <bottom/>
      <diagonal/>
    </border>
    <border>
      <left/>
      <right style="thin">
        <color indexed="64"/>
      </right>
      <top/>
      <bottom/>
      <diagonal/>
    </border>
    <border>
      <left/>
      <right style="thin">
        <color indexed="64"/>
      </right>
      <top/>
      <bottom style="thin">
        <color indexed="64"/>
      </bottom>
      <diagonal/>
    </border>
    <border>
      <left/>
      <right/>
      <top/>
      <bottom style="thin">
        <color indexed="64"/>
      </bottom>
      <diagonal/>
    </border>
    <border>
      <left/>
      <right/>
      <top style="thin">
        <color rgb="FF000000"/>
      </top>
      <bottom style="thin">
        <color rgb="FF000000"/>
      </bottom>
      <diagonal/>
    </border>
    <border>
      <left/>
      <right/>
      <top/>
      <bottom style="thin">
        <color rgb="FF000000"/>
      </bottom>
      <diagonal/>
    </border>
    <border>
      <left/>
      <right style="thin">
        <color indexed="64"/>
      </right>
      <top/>
      <bottom style="medium">
        <color indexed="64"/>
      </bottom>
      <diagonal/>
    </border>
    <border>
      <left style="thin">
        <color indexed="64"/>
      </left>
      <right style="thin">
        <color indexed="64"/>
      </right>
      <top/>
      <bottom style="medium">
        <color indexed="64"/>
      </bottom>
      <diagonal/>
    </border>
    <border>
      <left style="medium">
        <color rgb="FF000000"/>
      </left>
      <right style="thin">
        <color indexed="64"/>
      </right>
      <top style="medium">
        <color rgb="FF000000"/>
      </top>
      <bottom/>
      <diagonal/>
    </border>
    <border>
      <left/>
      <right style="thin">
        <color indexed="64"/>
      </right>
      <top style="medium">
        <color rgb="FF000000"/>
      </top>
      <bottom/>
      <diagonal/>
    </border>
    <border>
      <left/>
      <right style="medium">
        <color rgb="FF000000"/>
      </right>
      <top style="medium">
        <color rgb="FF000000"/>
      </top>
      <bottom/>
      <diagonal/>
    </border>
    <border>
      <left style="medium">
        <color rgb="FF000000"/>
      </left>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bottom style="thin">
        <color rgb="FF000000"/>
      </bottom>
      <diagonal/>
    </border>
    <border>
      <left/>
      <right style="medium">
        <color rgb="FF000000"/>
      </right>
      <top/>
      <bottom style="thin">
        <color rgb="FF000000"/>
      </bottom>
      <diagonal/>
    </border>
    <border>
      <left style="medium">
        <color rgb="FF000000"/>
      </left>
      <right style="thin">
        <color indexed="64"/>
      </right>
      <top/>
      <bottom style="thin">
        <color indexed="64"/>
      </bottom>
      <diagonal/>
    </border>
    <border>
      <left/>
      <right style="medium">
        <color rgb="FF000000"/>
      </right>
      <top/>
      <bottom style="thin">
        <color indexed="64"/>
      </bottom>
      <diagonal/>
    </border>
    <border>
      <left style="medium">
        <color rgb="FF000000"/>
      </left>
      <right style="thin">
        <color indexed="64"/>
      </right>
      <top/>
      <bottom style="medium">
        <color rgb="FF000000"/>
      </bottom>
      <diagonal/>
    </border>
    <border>
      <left/>
      <right style="thin">
        <color indexed="64"/>
      </right>
      <top/>
      <bottom style="medium">
        <color rgb="FF000000"/>
      </bottom>
      <diagonal/>
    </border>
    <border>
      <left/>
      <right style="medium">
        <color rgb="FF000000"/>
      </right>
      <top/>
      <bottom style="medium">
        <color rgb="FF000000"/>
      </bottom>
      <diagonal/>
    </border>
    <border>
      <left/>
      <right/>
      <top style="medium">
        <color indexed="64"/>
      </top>
      <bottom style="thin">
        <color indexed="64"/>
      </bottom>
      <diagonal/>
    </border>
    <border>
      <left style="medium">
        <color rgb="FF000000"/>
      </left>
      <right style="thin">
        <color indexed="64"/>
      </right>
      <top style="medium">
        <color rgb="FF000000"/>
      </top>
      <bottom style="medium">
        <color rgb="FF000000"/>
      </bottom>
      <diagonal/>
    </border>
    <border>
      <left style="thin">
        <color indexed="64"/>
      </left>
      <right style="thin">
        <color indexed="64"/>
      </right>
      <top style="medium">
        <color rgb="FF000000"/>
      </top>
      <bottom style="medium">
        <color rgb="FF000000"/>
      </bottom>
      <diagonal/>
    </border>
    <border>
      <left style="thin">
        <color indexed="64"/>
      </left>
      <right style="medium">
        <color indexed="64"/>
      </right>
      <top style="medium">
        <color rgb="FF000000"/>
      </top>
      <bottom style="medium">
        <color rgb="FF000000"/>
      </bottom>
      <diagonal/>
    </border>
    <border>
      <left style="medium">
        <color indexed="64"/>
      </left>
      <right style="thin">
        <color indexed="64"/>
      </right>
      <top style="medium">
        <color rgb="FF000000"/>
      </top>
      <bottom style="medium">
        <color rgb="FF000000"/>
      </bottom>
      <diagonal/>
    </border>
    <border>
      <left/>
      <right style="thin">
        <color indexed="64"/>
      </right>
      <top style="medium">
        <color rgb="FF000000"/>
      </top>
      <bottom style="medium">
        <color rgb="FF000000"/>
      </bottom>
      <diagonal/>
    </border>
    <border>
      <left/>
      <right style="medium">
        <color rgb="FF000000"/>
      </right>
      <top style="medium">
        <color rgb="FF000000"/>
      </top>
      <bottom style="medium">
        <color rgb="FF000000"/>
      </bottom>
      <diagonal/>
    </border>
    <border>
      <left style="thin">
        <color indexed="64"/>
      </left>
      <right/>
      <top/>
      <bottom style="thin">
        <color indexed="64"/>
      </bottom>
      <diagonal/>
    </border>
    <border>
      <left style="thin">
        <color indexed="64"/>
      </left>
      <right style="thin">
        <color indexed="64"/>
      </right>
      <top/>
      <bottom/>
      <diagonal/>
    </border>
    <border>
      <left style="thin">
        <color indexed="64"/>
      </left>
      <right style="medium">
        <color indexed="64"/>
      </right>
      <top/>
      <bottom/>
      <diagonal/>
    </border>
    <border>
      <left/>
      <right style="thin">
        <color indexed="64"/>
      </right>
      <top style="medium">
        <color rgb="FF000000"/>
      </top>
      <bottom style="thin">
        <color indexed="64"/>
      </bottom>
      <diagonal/>
    </border>
    <border>
      <left/>
      <right style="medium">
        <color rgb="FF000000"/>
      </right>
      <top style="medium">
        <color rgb="FF000000"/>
      </top>
      <bottom style="thin">
        <color indexed="64"/>
      </bottom>
      <diagonal/>
    </border>
    <border>
      <left style="medium">
        <color rgb="FF000000"/>
      </left>
      <right style="thin">
        <color indexed="64"/>
      </right>
      <top style="thin">
        <color indexed="64"/>
      </top>
      <bottom/>
      <diagonal/>
    </border>
    <border>
      <left/>
      <right style="thin">
        <color rgb="FF000000"/>
      </right>
      <top style="thin">
        <color rgb="FF000000"/>
      </top>
      <bottom/>
      <diagonal/>
    </border>
    <border>
      <left/>
      <right style="medium">
        <color indexed="64"/>
      </right>
      <top style="medium">
        <color indexed="64"/>
      </top>
      <bottom style="thin">
        <color indexed="64"/>
      </bottom>
      <diagonal/>
    </border>
    <border>
      <left/>
      <right style="medium">
        <color indexed="64"/>
      </right>
      <top/>
      <bottom style="thin">
        <color indexed="64"/>
      </bottom>
      <diagonal/>
    </border>
    <border>
      <left style="medium">
        <color indexed="64"/>
      </left>
      <right style="thin">
        <color indexed="64"/>
      </right>
      <top/>
      <bottom/>
      <diagonal/>
    </border>
    <border>
      <left/>
      <right style="thin">
        <color rgb="FF000000"/>
      </right>
      <top/>
      <bottom style="medium">
        <color indexed="64"/>
      </bottom>
      <diagonal/>
    </border>
    <border>
      <left/>
      <right style="medium">
        <color indexed="64"/>
      </right>
      <top/>
      <bottom style="medium">
        <color indexed="64"/>
      </bottom>
      <diagonal/>
    </border>
    <border>
      <left style="medium">
        <color rgb="FF000000"/>
      </left>
      <right style="thin">
        <color indexed="64"/>
      </right>
      <top/>
      <bottom/>
      <diagonal/>
    </border>
    <border>
      <left/>
      <right style="thin">
        <color rgb="FF000000"/>
      </right>
      <top/>
      <bottom/>
      <diagonal/>
    </border>
    <border>
      <left style="thin">
        <color rgb="FF000000"/>
      </left>
      <right style="thin">
        <color rgb="FF000000"/>
      </right>
      <top/>
      <bottom/>
      <diagonal/>
    </border>
    <border>
      <left/>
      <right style="medium">
        <color rgb="FF000000"/>
      </right>
      <top/>
      <bottom/>
      <diagonal/>
    </border>
    <border>
      <left/>
      <right style="thin">
        <color rgb="FF000000"/>
      </right>
      <top style="medium">
        <color indexed="64"/>
      </top>
      <bottom style="thin">
        <color rgb="FF000000"/>
      </bottom>
      <diagonal/>
    </border>
    <border>
      <left/>
      <right style="thin">
        <color rgb="FF000000"/>
      </right>
      <top style="medium">
        <color indexed="64"/>
      </top>
      <bottom/>
      <diagonal/>
    </border>
    <border>
      <left/>
      <right style="medium">
        <color indexed="64"/>
      </right>
      <top style="medium">
        <color indexed="64"/>
      </top>
      <bottom/>
      <diagonal/>
    </border>
    <border>
      <left/>
      <right style="medium">
        <color indexed="64"/>
      </right>
      <top style="thin">
        <color indexed="64"/>
      </top>
      <bottom style="thin">
        <color indexed="64"/>
      </bottom>
      <diagonal/>
    </border>
    <border>
      <left style="medium">
        <color indexed="64"/>
      </left>
      <right style="thin">
        <color indexed="64"/>
      </right>
      <top style="medium">
        <color indexed="64"/>
      </top>
      <bottom/>
      <diagonal/>
    </border>
    <border>
      <left style="thin">
        <color rgb="FF000000"/>
      </left>
      <right style="thin">
        <color rgb="FF000000"/>
      </right>
      <top style="medium">
        <color indexed="64"/>
      </top>
      <bottom style="thin">
        <color rgb="FF000000"/>
      </bottom>
      <diagonal/>
    </border>
    <border>
      <left style="thin">
        <color rgb="FF000000"/>
      </left>
      <right style="thin">
        <color rgb="FF000000"/>
      </right>
      <top style="medium">
        <color indexed="64"/>
      </top>
      <bottom/>
      <diagonal/>
    </border>
    <border>
      <left style="thin">
        <color rgb="FF000000"/>
      </left>
      <right/>
      <top style="medium">
        <color indexed="64"/>
      </top>
      <bottom style="thin">
        <color rgb="FF000000"/>
      </bottom>
      <diagonal/>
    </border>
    <border>
      <left style="thin">
        <color rgb="FF000000"/>
      </left>
      <right style="thin">
        <color rgb="FF000000"/>
      </right>
      <top style="thin">
        <color rgb="FF000000"/>
      </top>
      <bottom style="medium">
        <color indexed="64"/>
      </bottom>
      <diagonal/>
    </border>
    <border>
      <left/>
      <right/>
      <top style="medium">
        <color indexed="64"/>
      </top>
      <bottom/>
      <diagonal/>
    </border>
    <border>
      <left style="medium">
        <color indexed="64"/>
      </left>
      <right/>
      <top style="medium">
        <color indexed="64"/>
      </top>
      <bottom/>
      <diagonal/>
    </border>
    <border>
      <left style="medium">
        <color indexed="64"/>
      </left>
      <right/>
      <top/>
      <bottom/>
      <diagonal/>
    </border>
    <border>
      <left/>
      <right style="medium">
        <color indexed="64"/>
      </right>
      <top/>
      <bottom/>
      <diagonal/>
    </border>
    <border>
      <left/>
      <right style="thin">
        <color indexed="64"/>
      </right>
      <top style="thin">
        <color indexed="64"/>
      </top>
      <bottom style="medium">
        <color rgb="FF000000"/>
      </bottom>
      <diagonal/>
    </border>
    <border>
      <left/>
      <right style="thin">
        <color rgb="FF000000"/>
      </right>
      <top style="thin">
        <color rgb="FF000000"/>
      </top>
      <bottom style="medium">
        <color indexed="64"/>
      </bottom>
      <diagonal/>
    </border>
    <border>
      <left style="medium">
        <color indexed="64"/>
      </left>
      <right style="thin">
        <color indexed="64"/>
      </right>
      <top style="medium">
        <color indexed="64"/>
      </top>
      <bottom style="medium">
        <color rgb="FF000000"/>
      </bottom>
      <diagonal/>
    </border>
    <border>
      <left style="thin">
        <color indexed="64"/>
      </left>
      <right style="thin">
        <color indexed="64"/>
      </right>
      <top style="medium">
        <color indexed="64"/>
      </top>
      <bottom style="medium">
        <color rgb="FF000000"/>
      </bottom>
      <diagonal/>
    </border>
    <border>
      <left style="thin">
        <color indexed="64"/>
      </left>
      <right style="medium">
        <color indexed="64"/>
      </right>
      <top/>
      <bottom style="thin">
        <color indexed="64"/>
      </bottom>
      <diagonal/>
    </border>
    <border>
      <left style="thin">
        <color rgb="FF000000"/>
      </left>
      <right style="medium">
        <color indexed="64"/>
      </right>
      <top style="thin">
        <color rgb="FF000000"/>
      </top>
      <bottom style="thin">
        <color rgb="FF000000"/>
      </bottom>
      <diagonal/>
    </border>
    <border>
      <left style="thin">
        <color indexed="64"/>
      </left>
      <right style="medium">
        <color indexed="64"/>
      </right>
      <top style="medium">
        <color rgb="FF000000"/>
      </top>
      <bottom style="thin">
        <color indexed="64"/>
      </bottom>
      <diagonal/>
    </border>
    <border>
      <left style="medium">
        <color indexed="64"/>
      </left>
      <right style="thin">
        <color indexed="64"/>
      </right>
      <top style="thin">
        <color indexed="64"/>
      </top>
      <bottom style="medium">
        <color rgb="FF000000"/>
      </bottom>
      <diagonal/>
    </border>
    <border>
      <left style="thin">
        <color indexed="64"/>
      </left>
      <right style="medium">
        <color indexed="64"/>
      </right>
      <top style="thin">
        <color indexed="64"/>
      </top>
      <bottom style="medium">
        <color rgb="FF000000"/>
      </bottom>
      <diagonal/>
    </border>
    <border>
      <left style="thin">
        <color indexed="64"/>
      </left>
      <right/>
      <top style="medium">
        <color indexed="64"/>
      </top>
      <bottom/>
      <diagonal/>
    </border>
    <border>
      <left/>
      <right style="medium">
        <color indexed="64"/>
      </right>
      <top style="thin">
        <color rgb="FF000000"/>
      </top>
      <bottom style="thin">
        <color rgb="FF000000"/>
      </bottom>
      <diagonal/>
    </border>
    <border>
      <left/>
      <right style="medium">
        <color indexed="64"/>
      </right>
      <top style="medium">
        <color indexed="64"/>
      </top>
      <bottom style="medium">
        <color rgb="FF000000"/>
      </bottom>
      <diagonal/>
    </border>
    <border>
      <left style="medium">
        <color rgb="FF000000"/>
      </left>
      <right style="thin">
        <color indexed="64"/>
      </right>
      <top style="thin">
        <color indexed="64"/>
      </top>
      <bottom style="medium">
        <color indexed="64"/>
      </bottom>
      <diagonal/>
    </border>
    <border>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rgb="FF000000"/>
      </left>
      <right style="medium">
        <color indexed="64"/>
      </right>
      <top style="medium">
        <color rgb="FF000000"/>
      </top>
      <bottom style="thin">
        <color indexed="64"/>
      </bottom>
      <diagonal/>
    </border>
    <border>
      <left style="medium">
        <color rgb="FF000000"/>
      </left>
      <right style="medium">
        <color indexed="64"/>
      </right>
      <top style="thin">
        <color indexed="64"/>
      </top>
      <bottom style="thin">
        <color indexed="64"/>
      </bottom>
      <diagonal/>
    </border>
    <border>
      <left style="medium">
        <color rgb="FF000000"/>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medium">
        <color indexed="64"/>
      </bottom>
      <diagonal/>
    </border>
    <border>
      <left style="thin">
        <color rgb="FF000000"/>
      </left>
      <right style="thin">
        <color rgb="FF000000"/>
      </right>
      <top style="thin">
        <color rgb="FF000000"/>
      </top>
      <bottom/>
      <diagonal/>
    </border>
    <border>
      <left style="thin">
        <color indexed="64"/>
      </left>
      <right style="thin">
        <color rgb="FF000000"/>
      </right>
      <top style="thin">
        <color rgb="FF000000"/>
      </top>
      <bottom style="medium">
        <color indexed="64"/>
      </bottom>
      <diagonal/>
    </border>
    <border>
      <left/>
      <right/>
      <top style="thin">
        <color indexed="64"/>
      </top>
      <bottom/>
      <diagonal/>
    </border>
    <border>
      <left/>
      <right style="medium">
        <color indexed="64"/>
      </right>
      <top style="medium">
        <color rgb="FF000000"/>
      </top>
      <bottom style="thin">
        <color indexed="64"/>
      </bottom>
      <diagonal/>
    </border>
    <border>
      <left/>
      <right style="medium">
        <color indexed="64"/>
      </right>
      <top style="medium">
        <color indexed="64"/>
      </top>
      <bottom style="thin">
        <color rgb="FF000000"/>
      </bottom>
      <diagonal/>
    </border>
    <border>
      <left/>
      <right style="medium">
        <color indexed="64"/>
      </right>
      <top/>
      <bottom style="thin">
        <color rgb="FF000000"/>
      </bottom>
      <diagonal/>
    </border>
    <border>
      <left style="thin">
        <color rgb="FF000000"/>
      </left>
      <right style="medium">
        <color indexed="64"/>
      </right>
      <top style="medium">
        <color indexed="64"/>
      </top>
      <bottom style="thin">
        <color rgb="FF000000"/>
      </bottom>
      <diagonal/>
    </border>
    <border>
      <left style="thin">
        <color rgb="FF000000"/>
      </left>
      <right style="medium">
        <color indexed="64"/>
      </right>
      <top style="thin">
        <color rgb="FF000000"/>
      </top>
      <bottom style="medium">
        <color indexed="64"/>
      </bottom>
      <diagonal/>
    </border>
    <border>
      <left style="thin">
        <color rgb="FF000000"/>
      </left>
      <right style="medium">
        <color indexed="64"/>
      </right>
      <top style="thin">
        <color rgb="FF000000"/>
      </top>
      <bottom/>
      <diagonal/>
    </border>
    <border>
      <left style="medium">
        <color indexed="64"/>
      </left>
      <right style="thin">
        <color rgb="FF000000"/>
      </right>
      <top style="medium">
        <color indexed="64"/>
      </top>
      <bottom style="thin">
        <color rgb="FF000000"/>
      </bottom>
      <diagonal/>
    </border>
    <border>
      <left style="medium">
        <color indexed="64"/>
      </left>
      <right style="thin">
        <color rgb="FF000000"/>
      </right>
      <top style="thin">
        <color rgb="FF000000"/>
      </top>
      <bottom style="thin">
        <color rgb="FF000000"/>
      </bottom>
      <diagonal/>
    </border>
    <border>
      <left style="medium">
        <color indexed="64"/>
      </left>
      <right style="thin">
        <color rgb="FF000000"/>
      </right>
      <top style="thin">
        <color rgb="FF000000"/>
      </top>
      <bottom style="medium">
        <color indexed="64"/>
      </bottom>
      <diagonal/>
    </border>
    <border>
      <left style="medium">
        <color indexed="64"/>
      </left>
      <right style="thin">
        <color rgb="FF000000"/>
      </right>
      <top style="thin">
        <color rgb="FF000000"/>
      </top>
      <bottom/>
      <diagonal/>
    </border>
    <border>
      <left style="thin">
        <color rgb="FF000000"/>
      </left>
      <right/>
      <top style="thin">
        <color rgb="FF000000"/>
      </top>
      <bottom/>
      <diagonal/>
    </border>
    <border>
      <left style="thin">
        <color rgb="FF000000"/>
      </left>
      <right style="thin">
        <color indexed="64"/>
      </right>
      <top style="thin">
        <color rgb="FF000000"/>
      </top>
      <bottom/>
      <diagonal/>
    </border>
    <border>
      <left style="medium">
        <color indexed="64"/>
      </left>
      <right/>
      <top style="thin">
        <color indexed="64"/>
      </top>
      <bottom style="thin">
        <color indexed="64"/>
      </bottom>
      <diagonal/>
    </border>
    <border>
      <left style="thin">
        <color rgb="FF000000"/>
      </left>
      <right style="thin">
        <color indexed="64"/>
      </right>
      <top style="thin">
        <color indexed="64"/>
      </top>
      <bottom style="medium">
        <color indexed="64"/>
      </bottom>
      <diagonal/>
    </border>
    <border>
      <left style="thin">
        <color rgb="FF000000"/>
      </left>
      <right style="thin">
        <color indexed="64"/>
      </right>
      <top style="thin">
        <color rgb="FF000000"/>
      </top>
      <bottom style="medium">
        <color indexed="64"/>
      </bottom>
      <diagonal/>
    </border>
    <border>
      <left style="thin">
        <color indexed="64"/>
      </left>
      <right style="thin">
        <color rgb="FF000000"/>
      </right>
      <top style="thin">
        <color rgb="FF000000"/>
      </top>
      <bottom/>
      <diagonal/>
    </border>
    <border>
      <left style="thin">
        <color rgb="FF000000"/>
      </left>
      <right style="thin">
        <color indexed="64"/>
      </right>
      <top style="thin">
        <color indexed="64"/>
      </top>
      <bottom/>
      <diagonal/>
    </border>
    <border>
      <left style="thin">
        <color rgb="FF000000"/>
      </left>
      <right/>
      <top style="thin">
        <color rgb="FF000000"/>
      </top>
      <bottom style="medium">
        <color indexed="64"/>
      </bottom>
      <diagonal/>
    </border>
    <border>
      <left/>
      <right style="medium">
        <color indexed="64"/>
      </right>
      <top style="medium">
        <color indexed="64"/>
      </top>
      <bottom style="medium">
        <color indexed="64"/>
      </bottom>
      <diagonal/>
    </border>
  </borders>
  <cellStyleXfs count="2">
    <xf numFmtId="0" fontId="0" fillId="0" borderId="0"/>
    <xf numFmtId="0" fontId="11" fillId="0" borderId="1" applyNumberFormat="0"/>
  </cellStyleXfs>
  <cellXfs count="1268">
    <xf numFmtId="0" fontId="0" fillId="0" borderId="0" xfId="0"/>
    <xf numFmtId="2" fontId="0" fillId="0" borderId="0" xfId="0" applyNumberFormat="1"/>
    <xf numFmtId="0" fontId="2" fillId="0" borderId="0" xfId="0" applyFont="1"/>
    <xf numFmtId="0" fontId="2" fillId="0" borderId="0" xfId="0" applyFont="1" applyAlignment="1">
      <alignment horizontal="center"/>
    </xf>
    <xf numFmtId="0" fontId="2" fillId="3" borderId="1" xfId="0" applyFont="1" applyFill="1" applyBorder="1" applyAlignment="1">
      <alignment horizontal="center" vertical="center"/>
    </xf>
    <xf numFmtId="0" fontId="3" fillId="3" borderId="1" xfId="0" applyFont="1" applyFill="1" applyBorder="1" applyAlignment="1">
      <alignment horizontal="center" vertical="center"/>
    </xf>
    <xf numFmtId="0" fontId="2" fillId="4" borderId="1" xfId="0" applyFont="1" applyFill="1" applyBorder="1" applyAlignment="1">
      <alignment horizontal="center" vertical="center"/>
    </xf>
    <xf numFmtId="0" fontId="3" fillId="4" borderId="1" xfId="0" applyFont="1" applyFill="1" applyBorder="1" applyAlignment="1">
      <alignment horizontal="center" vertical="center"/>
    </xf>
    <xf numFmtId="0" fontId="2" fillId="0" borderId="0" xfId="0" applyFont="1" applyBorder="1"/>
    <xf numFmtId="0" fontId="2" fillId="5" borderId="1" xfId="0" applyFont="1" applyFill="1" applyBorder="1" applyAlignment="1">
      <alignment horizontal="left" vertical="center"/>
    </xf>
    <xf numFmtId="0" fontId="2" fillId="6" borderId="1" xfId="0" applyFont="1" applyFill="1" applyBorder="1" applyAlignment="1">
      <alignment horizontal="center" vertical="center"/>
    </xf>
    <xf numFmtId="0" fontId="3" fillId="6" borderId="1" xfId="0" applyFont="1" applyFill="1" applyBorder="1" applyAlignment="1">
      <alignment horizontal="center" vertical="center"/>
    </xf>
    <xf numFmtId="0" fontId="2" fillId="5" borderId="4" xfId="0" applyFont="1" applyFill="1" applyBorder="1" applyAlignment="1">
      <alignment horizontal="left" vertical="center"/>
    </xf>
    <xf numFmtId="0" fontId="2" fillId="4" borderId="4" xfId="0" applyFont="1" applyFill="1" applyBorder="1" applyAlignment="1">
      <alignment horizontal="center" vertical="center"/>
    </xf>
    <xf numFmtId="0" fontId="3" fillId="4" borderId="4" xfId="0" applyFont="1" applyFill="1" applyBorder="1" applyAlignment="1">
      <alignment horizontal="center" vertical="center"/>
    </xf>
    <xf numFmtId="0" fontId="2" fillId="6" borderId="4" xfId="0" applyFont="1" applyFill="1" applyBorder="1" applyAlignment="1">
      <alignment horizontal="center" vertical="center"/>
    </xf>
    <xf numFmtId="0" fontId="3" fillId="6" borderId="4" xfId="0" applyFont="1" applyFill="1" applyBorder="1" applyAlignment="1">
      <alignment horizontal="center" vertical="center"/>
    </xf>
    <xf numFmtId="0" fontId="3" fillId="7" borderId="1" xfId="0" applyFont="1" applyFill="1" applyBorder="1" applyAlignment="1">
      <alignment horizontal="center" vertical="center"/>
    </xf>
    <xf numFmtId="0" fontId="2" fillId="7" borderId="1" xfId="0" applyFont="1" applyFill="1" applyBorder="1" applyAlignment="1">
      <alignment horizontal="left" vertical="center"/>
    </xf>
    <xf numFmtId="0" fontId="2" fillId="8" borderId="1" xfId="0" applyFont="1" applyFill="1" applyBorder="1" applyAlignment="1">
      <alignment horizontal="left" vertical="center"/>
    </xf>
    <xf numFmtId="0" fontId="0" fillId="0" borderId="0" xfId="0" applyBorder="1"/>
    <xf numFmtId="168" fontId="2" fillId="8" borderId="15" xfId="0" applyNumberFormat="1" applyFont="1" applyFill="1" applyBorder="1" applyAlignment="1">
      <alignment horizontal="left" vertical="center"/>
    </xf>
    <xf numFmtId="0" fontId="2" fillId="0" borderId="3" xfId="0" applyFont="1" applyBorder="1"/>
    <xf numFmtId="168" fontId="2" fillId="7" borderId="15" xfId="0" applyNumberFormat="1" applyFont="1" applyFill="1" applyBorder="1" applyAlignment="1">
      <alignment horizontal="left" vertical="center"/>
    </xf>
    <xf numFmtId="168" fontId="2" fillId="5" borderId="16" xfId="0" applyNumberFormat="1" applyFont="1" applyFill="1" applyBorder="1" applyAlignment="1">
      <alignment horizontal="left" vertical="center"/>
    </xf>
    <xf numFmtId="168" fontId="2" fillId="5" borderId="15" xfId="0" applyNumberFormat="1" applyFont="1" applyFill="1" applyBorder="1" applyAlignment="1">
      <alignment horizontal="left" vertical="center"/>
    </xf>
    <xf numFmtId="0" fontId="2" fillId="0" borderId="0" xfId="0" applyFont="1" applyAlignment="1"/>
    <xf numFmtId="0" fontId="0" fillId="0" borderId="0" xfId="0" applyAlignment="1"/>
    <xf numFmtId="0" fontId="3" fillId="2" borderId="5" xfId="0" applyFont="1" applyFill="1" applyBorder="1" applyAlignment="1">
      <alignment horizontal="left" wrapText="1"/>
    </xf>
    <xf numFmtId="0" fontId="3" fillId="2" borderId="6" xfId="0" applyFont="1" applyFill="1" applyBorder="1" applyAlignment="1">
      <alignment horizontal="left" wrapText="1"/>
    </xf>
    <xf numFmtId="0" fontId="3" fillId="2" borderId="9" xfId="0" applyFont="1" applyFill="1" applyBorder="1" applyAlignment="1">
      <alignment horizontal="left" wrapText="1"/>
    </xf>
    <xf numFmtId="0" fontId="3" fillId="9" borderId="6" xfId="0" applyFont="1" applyFill="1" applyBorder="1" applyAlignment="1">
      <alignment horizontal="left" wrapText="1"/>
    </xf>
    <xf numFmtId="168" fontId="2" fillId="5" borderId="7" xfId="0" applyNumberFormat="1" applyFont="1" applyFill="1" applyBorder="1" applyAlignment="1">
      <alignment horizontal="left"/>
    </xf>
    <xf numFmtId="0" fontId="2" fillId="4" borderId="8" xfId="0" applyFont="1" applyFill="1" applyBorder="1" applyAlignment="1">
      <alignment horizontal="center"/>
    </xf>
    <xf numFmtId="1" fontId="2" fillId="9" borderId="9" xfId="0" applyNumberFormat="1" applyFont="1" applyFill="1" applyBorder="1" applyAlignment="1"/>
    <xf numFmtId="168" fontId="2" fillId="5" borderId="11" xfId="0" applyNumberFormat="1" applyFont="1" applyFill="1" applyBorder="1" applyAlignment="1">
      <alignment horizontal="left"/>
    </xf>
    <xf numFmtId="0" fontId="2" fillId="6" borderId="1" xfId="0" applyFont="1" applyFill="1" applyBorder="1" applyAlignment="1">
      <alignment horizontal="center"/>
    </xf>
    <xf numFmtId="0" fontId="2" fillId="4" borderId="1" xfId="0" applyFont="1" applyFill="1" applyBorder="1" applyAlignment="1">
      <alignment horizontal="center"/>
    </xf>
    <xf numFmtId="1" fontId="2" fillId="9" borderId="2" xfId="0" applyNumberFormat="1" applyFont="1" applyFill="1" applyBorder="1" applyAlignment="1"/>
    <xf numFmtId="0" fontId="3" fillId="9" borderId="2" xfId="0" applyFont="1" applyFill="1" applyBorder="1" applyAlignment="1">
      <alignment horizontal="center"/>
    </xf>
    <xf numFmtId="0" fontId="3" fillId="9" borderId="2" xfId="0" applyFont="1" applyFill="1" applyBorder="1" applyAlignment="1"/>
    <xf numFmtId="168" fontId="2" fillId="5" borderId="17" xfId="0" applyNumberFormat="1" applyFont="1" applyFill="1" applyBorder="1" applyAlignment="1">
      <alignment horizontal="left"/>
    </xf>
    <xf numFmtId="0" fontId="2" fillId="6" borderId="2" xfId="0" applyFont="1" applyFill="1" applyBorder="1" applyAlignment="1">
      <alignment horizontal="center"/>
    </xf>
    <xf numFmtId="0" fontId="2" fillId="4" borderId="2" xfId="0" applyFont="1" applyFill="1" applyBorder="1" applyAlignment="1">
      <alignment horizontal="center"/>
    </xf>
    <xf numFmtId="168" fontId="2" fillId="7" borderId="7" xfId="0" applyNumberFormat="1" applyFont="1" applyFill="1" applyBorder="1" applyAlignment="1">
      <alignment horizontal="left"/>
    </xf>
    <xf numFmtId="0" fontId="2" fillId="3" borderId="8" xfId="0" applyFont="1" applyFill="1" applyBorder="1" applyAlignment="1">
      <alignment horizontal="center"/>
    </xf>
    <xf numFmtId="168" fontId="2" fillId="7" borderId="11" xfId="0" applyNumberFormat="1" applyFont="1" applyFill="1" applyBorder="1" applyAlignment="1">
      <alignment horizontal="left"/>
    </xf>
    <xf numFmtId="0" fontId="2" fillId="3" borderId="1" xfId="0" applyFont="1" applyFill="1" applyBorder="1" applyAlignment="1">
      <alignment horizontal="center"/>
    </xf>
    <xf numFmtId="0" fontId="2" fillId="9" borderId="2" xfId="0" applyFont="1" applyFill="1" applyBorder="1" applyAlignment="1"/>
    <xf numFmtId="168" fontId="2" fillId="7" borderId="13" xfId="0" applyNumberFormat="1" applyFont="1" applyFill="1" applyBorder="1" applyAlignment="1">
      <alignment horizontal="left"/>
    </xf>
    <xf numFmtId="0" fontId="2" fillId="3" borderId="4" xfId="0" applyFont="1" applyFill="1" applyBorder="1" applyAlignment="1">
      <alignment horizontal="center"/>
    </xf>
    <xf numFmtId="0" fontId="2" fillId="4" borderId="4" xfId="0" applyFont="1" applyFill="1" applyBorder="1" applyAlignment="1">
      <alignment horizontal="center"/>
    </xf>
    <xf numFmtId="0" fontId="2" fillId="9" borderId="4" xfId="0" applyFont="1" applyFill="1" applyBorder="1" applyAlignment="1"/>
    <xf numFmtId="165" fontId="0" fillId="0" borderId="0" xfId="0" applyNumberFormat="1"/>
    <xf numFmtId="1" fontId="0" fillId="0" borderId="0" xfId="0" applyNumberFormat="1"/>
    <xf numFmtId="2" fontId="0" fillId="0" borderId="3" xfId="0" applyNumberFormat="1" applyBorder="1"/>
    <xf numFmtId="168" fontId="2" fillId="5" borderId="13" xfId="0" applyNumberFormat="1" applyFont="1" applyFill="1" applyBorder="1" applyAlignment="1">
      <alignment horizontal="left"/>
    </xf>
    <xf numFmtId="0" fontId="2" fillId="10" borderId="8" xfId="0" applyFont="1" applyFill="1" applyBorder="1" applyAlignment="1"/>
    <xf numFmtId="0" fontId="0" fillId="10" borderId="7" xfId="0" applyFont="1" applyFill="1" applyBorder="1" applyAlignment="1"/>
    <xf numFmtId="0" fontId="0" fillId="10" borderId="8" xfId="0" applyFill="1" applyBorder="1" applyAlignment="1"/>
    <xf numFmtId="0" fontId="2" fillId="10" borderId="20" xfId="0" applyFont="1" applyFill="1" applyBorder="1" applyAlignment="1"/>
    <xf numFmtId="14" fontId="2" fillId="10" borderId="1" xfId="0" applyNumberFormat="1" applyFont="1" applyFill="1" applyBorder="1" applyAlignment="1"/>
    <xf numFmtId="0" fontId="2" fillId="10" borderId="1" xfId="0" applyFont="1" applyFill="1" applyBorder="1" applyAlignment="1"/>
    <xf numFmtId="0" fontId="0" fillId="10" borderId="11" xfId="0" applyFont="1" applyFill="1" applyBorder="1" applyAlignment="1"/>
    <xf numFmtId="0" fontId="0" fillId="10" borderId="1" xfId="0" applyFill="1" applyBorder="1" applyAlignment="1"/>
    <xf numFmtId="0" fontId="2" fillId="10" borderId="21" xfId="0" applyFont="1" applyFill="1" applyBorder="1" applyAlignment="1"/>
    <xf numFmtId="1" fontId="2" fillId="10" borderId="1" xfId="0" applyNumberFormat="1" applyFont="1" applyFill="1" applyBorder="1" applyAlignment="1"/>
    <xf numFmtId="0" fontId="3" fillId="10" borderId="2" xfId="0" applyFont="1" applyFill="1" applyBorder="1" applyAlignment="1">
      <alignment horizontal="center"/>
    </xf>
    <xf numFmtId="0" fontId="2" fillId="10" borderId="11" xfId="0" applyFont="1" applyFill="1" applyBorder="1" applyAlignment="1">
      <alignment horizontal="left"/>
    </xf>
    <xf numFmtId="0" fontId="3" fillId="10" borderId="22" xfId="0" applyFont="1" applyFill="1" applyBorder="1" applyAlignment="1">
      <alignment horizontal="center"/>
    </xf>
    <xf numFmtId="0" fontId="3" fillId="10" borderId="4" xfId="0" applyFont="1" applyFill="1" applyBorder="1" applyAlignment="1">
      <alignment horizontal="center"/>
    </xf>
    <xf numFmtId="0" fontId="2" fillId="10" borderId="4" xfId="0" applyFont="1" applyFill="1" applyBorder="1" applyAlignment="1"/>
    <xf numFmtId="0" fontId="0" fillId="10" borderId="4" xfId="0" applyFill="1" applyBorder="1" applyAlignment="1"/>
    <xf numFmtId="0" fontId="3" fillId="10" borderId="23" xfId="0" applyFont="1" applyFill="1" applyBorder="1" applyAlignment="1">
      <alignment horizontal="center"/>
    </xf>
    <xf numFmtId="1" fontId="0" fillId="10" borderId="9" xfId="0" applyNumberFormat="1" applyFill="1" applyBorder="1" applyAlignment="1"/>
    <xf numFmtId="2" fontId="0" fillId="10" borderId="9" xfId="0" applyNumberFormat="1" applyFill="1" applyBorder="1" applyAlignment="1"/>
    <xf numFmtId="0" fontId="2" fillId="10" borderId="9" xfId="0" applyFont="1" applyFill="1" applyBorder="1" applyAlignment="1"/>
    <xf numFmtId="3" fontId="2" fillId="10" borderId="9" xfId="0" applyNumberFormat="1" applyFont="1" applyFill="1" applyBorder="1" applyAlignment="1"/>
    <xf numFmtId="1" fontId="2" fillId="10" borderId="9" xfId="0" applyNumberFormat="1" applyFont="1" applyFill="1" applyBorder="1" applyAlignment="1"/>
    <xf numFmtId="165" fontId="0" fillId="10" borderId="9" xfId="0" applyNumberFormat="1" applyFill="1" applyBorder="1" applyAlignment="1"/>
    <xf numFmtId="165" fontId="0" fillId="10" borderId="19" xfId="0" applyNumberFormat="1" applyFill="1" applyBorder="1" applyAlignment="1"/>
    <xf numFmtId="0" fontId="2" fillId="10" borderId="1" xfId="0" applyFont="1" applyFill="1" applyBorder="1"/>
    <xf numFmtId="2" fontId="2" fillId="10" borderId="1" xfId="0" applyNumberFormat="1" applyFont="1" applyFill="1" applyBorder="1"/>
    <xf numFmtId="1" fontId="0" fillId="10" borderId="1" xfId="0" applyNumberFormat="1" applyFill="1" applyBorder="1" applyAlignment="1"/>
    <xf numFmtId="3" fontId="2" fillId="10" borderId="1" xfId="0" applyNumberFormat="1" applyFont="1" applyFill="1" applyBorder="1" applyAlignment="1"/>
    <xf numFmtId="165" fontId="0" fillId="10" borderId="1" xfId="0" applyNumberFormat="1" applyFill="1" applyBorder="1" applyAlignment="1"/>
    <xf numFmtId="165" fontId="0" fillId="10" borderId="12" xfId="0" applyNumberFormat="1" applyFill="1" applyBorder="1" applyAlignment="1"/>
    <xf numFmtId="0" fontId="3" fillId="10" borderId="1" xfId="0" applyFont="1" applyFill="1" applyBorder="1" applyAlignment="1">
      <alignment horizontal="center"/>
    </xf>
    <xf numFmtId="0" fontId="0" fillId="10" borderId="12" xfId="0" applyFill="1" applyBorder="1" applyAlignment="1"/>
    <xf numFmtId="0" fontId="0" fillId="10" borderId="14" xfId="0" applyFill="1" applyBorder="1" applyAlignment="1"/>
    <xf numFmtId="0" fontId="0" fillId="11" borderId="8" xfId="0" applyFill="1" applyBorder="1" applyAlignment="1"/>
    <xf numFmtId="0" fontId="2" fillId="11" borderId="1" xfId="0" applyFont="1" applyFill="1" applyBorder="1" applyAlignment="1"/>
    <xf numFmtId="0" fontId="0" fillId="11" borderId="11" xfId="0" applyFont="1" applyFill="1" applyBorder="1" applyAlignment="1"/>
    <xf numFmtId="0" fontId="0" fillId="11" borderId="1" xfId="0" applyFill="1" applyBorder="1" applyAlignment="1"/>
    <xf numFmtId="0" fontId="2" fillId="11" borderId="21" xfId="0" applyFont="1" applyFill="1" applyBorder="1" applyAlignment="1"/>
    <xf numFmtId="1" fontId="2" fillId="11" borderId="1" xfId="0" applyNumberFormat="1" applyFont="1" applyFill="1" applyBorder="1" applyAlignment="1"/>
    <xf numFmtId="14" fontId="0" fillId="11" borderId="11" xfId="0" applyNumberFormat="1" applyFont="1" applyFill="1" applyBorder="1" applyAlignment="1"/>
    <xf numFmtId="2" fontId="2" fillId="11" borderId="1" xfId="0" applyNumberFormat="1" applyFont="1" applyFill="1" applyBorder="1" applyAlignment="1"/>
    <xf numFmtId="0" fontId="3" fillId="11" borderId="2" xfId="0" applyFont="1" applyFill="1" applyBorder="1" applyAlignment="1">
      <alignment horizontal="center"/>
    </xf>
    <xf numFmtId="0" fontId="2" fillId="11" borderId="11" xfId="0" applyFont="1" applyFill="1" applyBorder="1" applyAlignment="1">
      <alignment horizontal="left"/>
    </xf>
    <xf numFmtId="0" fontId="3" fillId="11" borderId="22" xfId="0" applyFont="1" applyFill="1" applyBorder="1" applyAlignment="1">
      <alignment horizontal="center"/>
    </xf>
    <xf numFmtId="0" fontId="2" fillId="11" borderId="2" xfId="0" applyFont="1" applyFill="1" applyBorder="1" applyAlignment="1"/>
    <xf numFmtId="0" fontId="0" fillId="11" borderId="2" xfId="0" applyFill="1" applyBorder="1" applyAlignment="1"/>
    <xf numFmtId="0" fontId="2" fillId="11" borderId="9" xfId="0" applyFont="1" applyFill="1" applyBorder="1" applyAlignment="1"/>
    <xf numFmtId="3" fontId="2" fillId="11" borderId="9" xfId="0" applyNumberFormat="1" applyFont="1" applyFill="1" applyBorder="1" applyAlignment="1"/>
    <xf numFmtId="1" fontId="2" fillId="11" borderId="9" xfId="0" applyNumberFormat="1" applyFont="1" applyFill="1" applyBorder="1" applyAlignment="1"/>
    <xf numFmtId="0" fontId="2" fillId="11" borderId="1" xfId="0" applyFont="1" applyFill="1" applyBorder="1"/>
    <xf numFmtId="1" fontId="0" fillId="11" borderId="1" xfId="0" applyNumberFormat="1" applyFill="1" applyBorder="1" applyAlignment="1"/>
    <xf numFmtId="3" fontId="2" fillId="11" borderId="1" xfId="0" applyNumberFormat="1" applyFont="1" applyFill="1" applyBorder="1" applyAlignment="1"/>
    <xf numFmtId="165" fontId="0" fillId="11" borderId="1" xfId="0" applyNumberFormat="1" applyFill="1" applyBorder="1" applyAlignment="1"/>
    <xf numFmtId="165" fontId="0" fillId="11" borderId="12" xfId="0" applyNumberFormat="1" applyFill="1" applyBorder="1" applyAlignment="1"/>
    <xf numFmtId="0" fontId="0" fillId="11" borderId="0" xfId="0" applyFill="1" applyBorder="1" applyAlignment="1"/>
    <xf numFmtId="0" fontId="3" fillId="11" borderId="1" xfId="0" applyFont="1" applyFill="1" applyBorder="1" applyAlignment="1">
      <alignment horizontal="center"/>
    </xf>
    <xf numFmtId="0" fontId="0" fillId="11" borderId="12" xfId="0" applyFill="1" applyBorder="1" applyAlignment="1"/>
    <xf numFmtId="0" fontId="2" fillId="11" borderId="1" xfId="0" applyFont="1" applyFill="1" applyBorder="1" applyAlignment="1">
      <alignment horizontal="center"/>
    </xf>
    <xf numFmtId="0" fontId="3" fillId="11" borderId="4" xfId="0" applyFont="1" applyFill="1" applyBorder="1" applyAlignment="1">
      <alignment horizontal="center"/>
    </xf>
    <xf numFmtId="0" fontId="2" fillId="11" borderId="2" xfId="0" applyFont="1" applyFill="1" applyBorder="1" applyAlignment="1">
      <alignment horizontal="center"/>
    </xf>
    <xf numFmtId="0" fontId="0" fillId="11" borderId="18" xfId="0" applyFill="1" applyBorder="1" applyAlignment="1"/>
    <xf numFmtId="0" fontId="3" fillId="5" borderId="8" xfId="0" applyFont="1" applyFill="1" applyBorder="1" applyAlignment="1">
      <alignment horizontal="left"/>
    </xf>
    <xf numFmtId="0" fontId="3" fillId="5" borderId="1" xfId="0" applyFont="1" applyFill="1" applyBorder="1" applyAlignment="1">
      <alignment horizontal="left"/>
    </xf>
    <xf numFmtId="0" fontId="3" fillId="5" borderId="2" xfId="0" applyFont="1" applyFill="1" applyBorder="1" applyAlignment="1">
      <alignment horizontal="left"/>
    </xf>
    <xf numFmtId="0" fontId="3" fillId="7" borderId="8" xfId="0" applyFont="1" applyFill="1" applyBorder="1" applyAlignment="1">
      <alignment horizontal="left"/>
    </xf>
    <xf numFmtId="0" fontId="3" fillId="7" borderId="1" xfId="0" applyFont="1" applyFill="1" applyBorder="1" applyAlignment="1">
      <alignment horizontal="left"/>
    </xf>
    <xf numFmtId="0" fontId="3" fillId="7" borderId="4" xfId="0" applyFont="1" applyFill="1" applyBorder="1" applyAlignment="1">
      <alignment horizontal="left"/>
    </xf>
    <xf numFmtId="0" fontId="3" fillId="5" borderId="4" xfId="0" applyFont="1" applyFill="1" applyBorder="1" applyAlignment="1">
      <alignment horizontal="left"/>
    </xf>
    <xf numFmtId="1" fontId="2" fillId="4" borderId="2" xfId="0" applyNumberFormat="1" applyFont="1" applyFill="1" applyBorder="1" applyAlignment="1">
      <alignment horizontal="center"/>
    </xf>
    <xf numFmtId="14" fontId="0" fillId="11" borderId="8" xfId="0" applyNumberFormat="1" applyFont="1" applyFill="1" applyBorder="1" applyAlignment="1"/>
    <xf numFmtId="166" fontId="0" fillId="11" borderId="8" xfId="0" applyNumberFormat="1" applyFont="1" applyFill="1" applyBorder="1" applyAlignment="1"/>
    <xf numFmtId="14" fontId="0" fillId="11" borderId="7" xfId="0" applyNumberFormat="1" applyFont="1" applyFill="1" applyBorder="1" applyAlignment="1"/>
    <xf numFmtId="1" fontId="4" fillId="11" borderId="1" xfId="0" applyNumberFormat="1" applyFont="1" applyFill="1" applyBorder="1" applyAlignment="1">
      <alignment wrapText="1"/>
    </xf>
    <xf numFmtId="2" fontId="0" fillId="11" borderId="8" xfId="0" applyNumberFormat="1" applyFont="1" applyFill="1" applyBorder="1" applyAlignment="1"/>
    <xf numFmtId="165" fontId="4" fillId="11" borderId="8" xfId="0" applyNumberFormat="1" applyFont="1" applyFill="1" applyBorder="1" applyAlignment="1">
      <alignment wrapText="1"/>
    </xf>
    <xf numFmtId="0" fontId="4" fillId="11" borderId="8" xfId="0" applyFont="1" applyFill="1" applyBorder="1" applyAlignment="1">
      <alignment wrapText="1"/>
    </xf>
    <xf numFmtId="14" fontId="0" fillId="11" borderId="1" xfId="0" applyNumberFormat="1" applyFont="1" applyFill="1" applyBorder="1" applyAlignment="1"/>
    <xf numFmtId="166" fontId="0" fillId="11" borderId="1" xfId="0" applyNumberFormat="1" applyFont="1" applyFill="1" applyBorder="1" applyAlignment="1"/>
    <xf numFmtId="2" fontId="0" fillId="11" borderId="1" xfId="0" applyNumberFormat="1" applyFont="1" applyFill="1" applyBorder="1" applyAlignment="1"/>
    <xf numFmtId="165" fontId="4" fillId="11" borderId="1" xfId="0" applyNumberFormat="1" applyFont="1" applyFill="1" applyBorder="1" applyAlignment="1">
      <alignment wrapText="1"/>
    </xf>
    <xf numFmtId="0" fontId="4" fillId="11" borderId="1" xfId="0" applyFont="1" applyFill="1" applyBorder="1" applyAlignment="1">
      <alignment wrapText="1"/>
    </xf>
    <xf numFmtId="0" fontId="0" fillId="11" borderId="1" xfId="0" applyFont="1" applyFill="1" applyBorder="1" applyAlignment="1"/>
    <xf numFmtId="164" fontId="4" fillId="11" borderId="1" xfId="0" applyNumberFormat="1" applyFont="1" applyFill="1" applyBorder="1" applyAlignment="1">
      <alignment wrapText="1"/>
    </xf>
    <xf numFmtId="167" fontId="4" fillId="11" borderId="1" xfId="0" applyNumberFormat="1" applyFont="1" applyFill="1" applyBorder="1" applyAlignment="1">
      <alignment wrapText="1"/>
    </xf>
    <xf numFmtId="0" fontId="3" fillId="11" borderId="21" xfId="0" applyFont="1" applyFill="1" applyBorder="1" applyAlignment="1">
      <alignment horizontal="center"/>
    </xf>
    <xf numFmtId="0" fontId="2" fillId="11" borderId="4" xfId="0" applyFont="1" applyFill="1" applyBorder="1" applyAlignment="1"/>
    <xf numFmtId="0" fontId="0" fillId="11" borderId="4" xfId="0" applyFont="1" applyFill="1" applyBorder="1" applyAlignment="1"/>
    <xf numFmtId="0" fontId="3" fillId="11" borderId="23" xfId="0" applyFont="1" applyFill="1" applyBorder="1" applyAlignment="1">
      <alignment horizontal="center"/>
    </xf>
    <xf numFmtId="1" fontId="4" fillId="11" borderId="8" xfId="0" applyNumberFormat="1" applyFont="1" applyFill="1" applyBorder="1" applyAlignment="1">
      <alignment wrapText="1"/>
    </xf>
    <xf numFmtId="3" fontId="4" fillId="11" borderId="9" xfId="0" applyNumberFormat="1" applyFont="1" applyFill="1" applyBorder="1" applyAlignment="1">
      <alignment wrapText="1"/>
    </xf>
    <xf numFmtId="164" fontId="0" fillId="11" borderId="8" xfId="0" applyNumberFormat="1" applyFont="1" applyFill="1" applyBorder="1" applyAlignment="1"/>
    <xf numFmtId="0" fontId="0" fillId="11" borderId="10" xfId="0" applyFont="1" applyFill="1" applyBorder="1" applyAlignment="1"/>
    <xf numFmtId="3" fontId="4" fillId="11" borderId="1" xfId="0" applyNumberFormat="1" applyFont="1" applyFill="1" applyBorder="1" applyAlignment="1">
      <alignment wrapText="1"/>
    </xf>
    <xf numFmtId="164" fontId="0" fillId="11" borderId="1" xfId="0" applyNumberFormat="1" applyFont="1" applyFill="1" applyBorder="1" applyAlignment="1"/>
    <xf numFmtId="0" fontId="0" fillId="11" borderId="12" xfId="0" applyFont="1" applyFill="1" applyBorder="1" applyAlignment="1"/>
    <xf numFmtId="3" fontId="4" fillId="11" borderId="24" xfId="0" applyNumberFormat="1" applyFont="1" applyFill="1" applyBorder="1" applyAlignment="1">
      <alignment wrapText="1"/>
    </xf>
    <xf numFmtId="0" fontId="0" fillId="11" borderId="1" xfId="0" applyFont="1" applyFill="1" applyBorder="1" applyAlignment="1" applyProtection="1">
      <protection hidden="1"/>
    </xf>
    <xf numFmtId="1" fontId="0" fillId="11" borderId="1" xfId="0" applyNumberFormat="1" applyFont="1" applyFill="1" applyBorder="1" applyAlignment="1"/>
    <xf numFmtId="165" fontId="0" fillId="11" borderId="1" xfId="0" applyNumberFormat="1" applyFont="1" applyFill="1" applyBorder="1" applyAlignment="1"/>
    <xf numFmtId="165" fontId="0" fillId="11" borderId="12" xfId="0" applyNumberFormat="1" applyFont="1" applyFill="1" applyBorder="1" applyAlignment="1"/>
    <xf numFmtId="2" fontId="0" fillId="11" borderId="12" xfId="0" applyNumberFormat="1" applyFont="1" applyFill="1" applyBorder="1" applyAlignment="1"/>
    <xf numFmtId="0" fontId="4" fillId="11" borderId="1" xfId="0" applyFont="1" applyFill="1" applyBorder="1" applyAlignment="1"/>
    <xf numFmtId="0" fontId="4" fillId="11" borderId="4" xfId="0" applyFont="1" applyFill="1" applyBorder="1" applyAlignment="1"/>
    <xf numFmtId="0" fontId="4" fillId="11" borderId="4" xfId="0" applyFont="1" applyFill="1" applyBorder="1" applyAlignment="1">
      <alignment wrapText="1"/>
    </xf>
    <xf numFmtId="3" fontId="4" fillId="11" borderId="4" xfId="0" applyNumberFormat="1" applyFont="1" applyFill="1" applyBorder="1" applyAlignment="1">
      <alignment wrapText="1"/>
    </xf>
    <xf numFmtId="0" fontId="0" fillId="11" borderId="4" xfId="0" applyFont="1" applyFill="1" applyBorder="1" applyAlignment="1" applyProtection="1">
      <protection hidden="1"/>
    </xf>
    <xf numFmtId="0" fontId="0" fillId="11" borderId="4" xfId="0" applyFill="1" applyBorder="1" applyAlignment="1"/>
    <xf numFmtId="0" fontId="0" fillId="11" borderId="14" xfId="0" applyFont="1" applyFill="1" applyBorder="1" applyAlignment="1"/>
    <xf numFmtId="0" fontId="3" fillId="3" borderId="0" xfId="0" applyFont="1" applyFill="1" applyBorder="1" applyAlignment="1">
      <alignment horizontal="center" vertical="center"/>
    </xf>
    <xf numFmtId="0" fontId="3" fillId="6" borderId="0" xfId="0" applyFont="1" applyFill="1" applyBorder="1" applyAlignment="1">
      <alignment horizontal="center" vertical="center"/>
    </xf>
    <xf numFmtId="0" fontId="3" fillId="6" borderId="3" xfId="0" applyFont="1" applyFill="1" applyBorder="1" applyAlignment="1">
      <alignment horizontal="center" vertical="center"/>
    </xf>
    <xf numFmtId="2" fontId="0" fillId="0" borderId="0" xfId="0" applyNumberFormat="1" applyBorder="1"/>
    <xf numFmtId="0" fontId="7" fillId="12" borderId="26" xfId="0" applyFont="1" applyFill="1" applyBorder="1" applyAlignment="1"/>
    <xf numFmtId="0" fontId="7" fillId="4" borderId="28" xfId="0" applyFont="1" applyFill="1" applyBorder="1" applyAlignment="1"/>
    <xf numFmtId="0" fontId="7" fillId="4" borderId="1" xfId="0" applyFont="1" applyFill="1" applyBorder="1" applyAlignment="1"/>
    <xf numFmtId="0" fontId="3" fillId="4" borderId="28" xfId="0" applyFont="1" applyFill="1" applyBorder="1" applyAlignment="1">
      <alignment horizontal="center" vertical="center"/>
    </xf>
    <xf numFmtId="0" fontId="7" fillId="12" borderId="1" xfId="0" applyFont="1" applyFill="1" applyBorder="1" applyAlignment="1"/>
    <xf numFmtId="0" fontId="3" fillId="6" borderId="28" xfId="0" applyFont="1" applyFill="1" applyBorder="1" applyAlignment="1">
      <alignment horizontal="center" vertical="center"/>
    </xf>
    <xf numFmtId="167" fontId="2" fillId="10" borderId="1" xfId="0" applyNumberFormat="1" applyFont="1" applyFill="1" applyBorder="1" applyAlignment="1"/>
    <xf numFmtId="165" fontId="2" fillId="10" borderId="1" xfId="0" applyNumberFormat="1" applyFont="1" applyFill="1" applyBorder="1" applyAlignment="1"/>
    <xf numFmtId="0" fontId="0" fillId="10" borderId="2" xfId="0" applyFill="1" applyBorder="1" applyAlignment="1"/>
    <xf numFmtId="0" fontId="4" fillId="3" borderId="1" xfId="0" applyFont="1" applyFill="1" applyBorder="1" applyAlignment="1">
      <alignment horizontal="center"/>
    </xf>
    <xf numFmtId="0" fontId="4" fillId="4" borderId="1" xfId="0" applyFont="1" applyFill="1" applyBorder="1" applyAlignment="1">
      <alignment horizontal="center"/>
    </xf>
    <xf numFmtId="2" fontId="2" fillId="10" borderId="1" xfId="0" applyNumberFormat="1" applyFont="1" applyFill="1" applyBorder="1" applyAlignment="1"/>
    <xf numFmtId="0" fontId="8" fillId="0" borderId="29" xfId="0" applyFont="1" applyBorder="1" applyAlignment="1" applyProtection="1">
      <alignment horizontal="left" vertical="top"/>
      <protection hidden="1"/>
    </xf>
    <xf numFmtId="167" fontId="2" fillId="10" borderId="8" xfId="0" applyNumberFormat="1" applyFont="1" applyFill="1" applyBorder="1" applyAlignment="1"/>
    <xf numFmtId="0" fontId="2" fillId="10" borderId="8" xfId="0" applyFont="1" applyFill="1" applyBorder="1"/>
    <xf numFmtId="2" fontId="2" fillId="10" borderId="8" xfId="0" applyNumberFormat="1" applyFont="1" applyFill="1" applyBorder="1"/>
    <xf numFmtId="1" fontId="2" fillId="10" borderId="8" xfId="0" applyNumberFormat="1" applyFont="1" applyFill="1" applyBorder="1" applyAlignment="1"/>
    <xf numFmtId="3" fontId="2" fillId="10" borderId="8" xfId="0" applyNumberFormat="1" applyFont="1" applyFill="1" applyBorder="1" applyAlignment="1"/>
    <xf numFmtId="165" fontId="0" fillId="10" borderId="8" xfId="0" applyNumberFormat="1" applyFill="1" applyBorder="1" applyAlignment="1"/>
    <xf numFmtId="165" fontId="0" fillId="10" borderId="10" xfId="0" applyNumberFormat="1" applyFill="1" applyBorder="1" applyAlignment="1"/>
    <xf numFmtId="0" fontId="3" fillId="9" borderId="4" xfId="0" applyFont="1" applyFill="1" applyBorder="1" applyAlignment="1">
      <alignment horizontal="center"/>
    </xf>
    <xf numFmtId="0" fontId="4" fillId="11" borderId="11" xfId="0" applyFont="1" applyFill="1" applyBorder="1" applyAlignment="1"/>
    <xf numFmtId="0" fontId="4" fillId="11" borderId="13" xfId="0" applyFont="1" applyFill="1" applyBorder="1" applyAlignment="1"/>
    <xf numFmtId="0" fontId="4" fillId="10" borderId="11" xfId="0" applyFont="1" applyFill="1" applyBorder="1" applyAlignment="1"/>
    <xf numFmtId="1" fontId="2" fillId="9" borderId="2" xfId="0" applyNumberFormat="1" applyFont="1" applyFill="1" applyBorder="1" applyAlignment="1">
      <alignment horizontal="right"/>
    </xf>
    <xf numFmtId="1" fontId="2" fillId="10" borderId="8" xfId="0" applyNumberFormat="1" applyFont="1" applyFill="1" applyBorder="1"/>
    <xf numFmtId="1" fontId="2" fillId="10" borderId="1" xfId="0" applyNumberFormat="1" applyFont="1" applyFill="1" applyBorder="1"/>
    <xf numFmtId="1" fontId="4" fillId="11" borderId="25" xfId="0" applyNumberFormat="1" applyFont="1" applyFill="1" applyBorder="1" applyAlignment="1">
      <alignment wrapText="1"/>
    </xf>
    <xf numFmtId="0" fontId="4" fillId="11" borderId="21" xfId="0" applyFont="1" applyFill="1" applyBorder="1" applyAlignment="1">
      <alignment wrapText="1"/>
    </xf>
    <xf numFmtId="0" fontId="4" fillId="3" borderId="29" xfId="0" applyFont="1" applyFill="1" applyBorder="1" applyAlignment="1">
      <alignment horizontal="center"/>
    </xf>
    <xf numFmtId="0" fontId="2" fillId="3" borderId="29" xfId="0" applyFont="1" applyFill="1" applyBorder="1" applyAlignment="1">
      <alignment horizontal="center"/>
    </xf>
    <xf numFmtId="1" fontId="4" fillId="11" borderId="9" xfId="0" applyNumberFormat="1" applyFont="1" applyFill="1" applyBorder="1" applyAlignment="1">
      <alignment wrapText="1"/>
    </xf>
    <xf numFmtId="0" fontId="0" fillId="11" borderId="24" xfId="0" applyFont="1" applyFill="1" applyBorder="1" applyAlignment="1"/>
    <xf numFmtId="1" fontId="4" fillId="11" borderId="27" xfId="0" applyNumberFormat="1" applyFont="1" applyFill="1" applyBorder="1" applyAlignment="1">
      <alignment wrapText="1"/>
    </xf>
    <xf numFmtId="2" fontId="2" fillId="3" borderId="8" xfId="0" applyNumberFormat="1" applyFont="1" applyFill="1" applyBorder="1" applyAlignment="1">
      <alignment horizontal="center"/>
    </xf>
    <xf numFmtId="2" fontId="2" fillId="3" borderId="1" xfId="0" applyNumberFormat="1" applyFont="1" applyFill="1" applyBorder="1" applyAlignment="1">
      <alignment horizontal="center"/>
    </xf>
    <xf numFmtId="2" fontId="4" fillId="3" borderId="1" xfId="0" applyNumberFormat="1" applyFont="1" applyFill="1" applyBorder="1" applyAlignment="1">
      <alignment horizontal="center"/>
    </xf>
    <xf numFmtId="2" fontId="2" fillId="4" borderId="8" xfId="0" applyNumberFormat="1" applyFont="1" applyFill="1" applyBorder="1" applyAlignment="1">
      <alignment horizontal="center"/>
    </xf>
    <xf numFmtId="2" fontId="2" fillId="4" borderId="1" xfId="0" applyNumberFormat="1" applyFont="1" applyFill="1" applyBorder="1" applyAlignment="1">
      <alignment horizontal="center"/>
    </xf>
    <xf numFmtId="2" fontId="4" fillId="4" borderId="1" xfId="0" applyNumberFormat="1" applyFont="1" applyFill="1" applyBorder="1" applyAlignment="1">
      <alignment horizontal="center"/>
    </xf>
    <xf numFmtId="0" fontId="9" fillId="0" borderId="0" xfId="0" applyFont="1" applyAlignment="1"/>
    <xf numFmtId="0" fontId="2" fillId="3" borderId="21" xfId="0" applyFont="1" applyFill="1" applyBorder="1" applyAlignment="1">
      <alignment horizontal="center"/>
    </xf>
    <xf numFmtId="3" fontId="2" fillId="11" borderId="25" xfId="0" applyNumberFormat="1" applyFont="1" applyFill="1" applyBorder="1" applyAlignment="1"/>
    <xf numFmtId="0" fontId="2" fillId="4" borderId="30" xfId="0" applyFont="1" applyFill="1" applyBorder="1" applyAlignment="1">
      <alignment horizontal="center"/>
    </xf>
    <xf numFmtId="0" fontId="9" fillId="11" borderId="1" xfId="0" applyFont="1" applyFill="1" applyBorder="1" applyAlignment="1">
      <alignment horizontal="center"/>
    </xf>
    <xf numFmtId="1" fontId="2" fillId="11" borderId="25" xfId="0" applyNumberFormat="1" applyFont="1" applyFill="1" applyBorder="1" applyAlignment="1"/>
    <xf numFmtId="165" fontId="4" fillId="11" borderId="25" xfId="0" applyNumberFormat="1" applyFont="1" applyFill="1" applyBorder="1" applyAlignment="1">
      <alignment wrapText="1"/>
    </xf>
    <xf numFmtId="2" fontId="0" fillId="11" borderId="21" xfId="0" applyNumberFormat="1" applyFont="1" applyFill="1" applyBorder="1" applyAlignment="1"/>
    <xf numFmtId="165" fontId="4" fillId="11" borderId="29" xfId="0" applyNumberFormat="1" applyFont="1" applyFill="1" applyBorder="1" applyAlignment="1">
      <alignment wrapText="1"/>
    </xf>
    <xf numFmtId="164" fontId="4" fillId="11" borderId="29" xfId="0" applyNumberFormat="1" applyFont="1" applyFill="1" applyBorder="1" applyAlignment="1">
      <alignment wrapText="1"/>
    </xf>
    <xf numFmtId="0" fontId="4" fillId="11" borderId="29" xfId="0" applyFont="1" applyFill="1" applyBorder="1" applyAlignment="1">
      <alignment wrapText="1"/>
    </xf>
    <xf numFmtId="167" fontId="4" fillId="11" borderId="29" xfId="0" applyNumberFormat="1" applyFont="1" applyFill="1" applyBorder="1" applyAlignment="1">
      <alignment wrapText="1"/>
    </xf>
    <xf numFmtId="165" fontId="4" fillId="11" borderId="9" xfId="0" applyNumberFormat="1" applyFont="1" applyFill="1" applyBorder="1" applyAlignment="1">
      <alignment wrapText="1"/>
    </xf>
    <xf numFmtId="165" fontId="0" fillId="11" borderId="8" xfId="0" applyNumberFormat="1" applyFont="1" applyFill="1" applyBorder="1" applyAlignment="1"/>
    <xf numFmtId="2" fontId="4" fillId="11" borderId="1" xfId="0" applyNumberFormat="1" applyFont="1" applyFill="1" applyBorder="1" applyAlignment="1">
      <alignment wrapText="1"/>
    </xf>
    <xf numFmtId="3" fontId="4" fillId="11" borderId="25" xfId="0" applyNumberFormat="1" applyFont="1" applyFill="1" applyBorder="1" applyAlignment="1">
      <alignment wrapText="1"/>
    </xf>
    <xf numFmtId="3" fontId="2" fillId="11" borderId="31" xfId="0" applyNumberFormat="1" applyFont="1" applyFill="1" applyBorder="1" applyAlignment="1"/>
    <xf numFmtId="3" fontId="4" fillId="11" borderId="31" xfId="0" applyNumberFormat="1" applyFont="1" applyFill="1" applyBorder="1" applyAlignment="1">
      <alignment wrapText="1"/>
    </xf>
    <xf numFmtId="165" fontId="0" fillId="11" borderId="29" xfId="0" applyNumberFormat="1" applyFont="1" applyFill="1" applyBorder="1" applyAlignment="1"/>
    <xf numFmtId="165" fontId="0" fillId="11" borderId="10" xfId="0" applyNumberFormat="1" applyFont="1" applyFill="1" applyBorder="1" applyAlignment="1"/>
    <xf numFmtId="1" fontId="0" fillId="11" borderId="25" xfId="0" applyNumberFormat="1" applyFont="1" applyFill="1" applyBorder="1" applyAlignment="1"/>
    <xf numFmtId="14" fontId="0" fillId="11" borderId="21" xfId="0" applyNumberFormat="1" applyFont="1" applyFill="1" applyBorder="1" applyAlignment="1"/>
    <xf numFmtId="166" fontId="0" fillId="11" borderId="29" xfId="0" applyNumberFormat="1" applyFont="1" applyFill="1" applyBorder="1" applyAlignment="1"/>
    <xf numFmtId="1" fontId="0" fillId="11" borderId="9" xfId="0" applyNumberFormat="1" applyFont="1" applyFill="1" applyBorder="1" applyAlignment="1"/>
    <xf numFmtId="1" fontId="0" fillId="11" borderId="24" xfId="0" applyNumberFormat="1" applyFont="1" applyFill="1" applyBorder="1" applyAlignment="1"/>
    <xf numFmtId="2" fontId="0" fillId="10" borderId="1" xfId="0" applyNumberFormat="1" applyFill="1" applyBorder="1" applyAlignment="1"/>
    <xf numFmtId="3" fontId="0" fillId="0" borderId="0" xfId="0" applyNumberFormat="1" applyAlignment="1"/>
    <xf numFmtId="168" fontId="0" fillId="0" borderId="0" xfId="0" applyNumberFormat="1" applyAlignment="1"/>
    <xf numFmtId="0" fontId="6" fillId="13" borderId="9" xfId="0" applyFont="1" applyFill="1" applyBorder="1" applyAlignment="1"/>
    <xf numFmtId="0" fontId="6" fillId="13" borderId="2" xfId="0" applyFont="1" applyFill="1" applyBorder="1" applyAlignment="1"/>
    <xf numFmtId="0" fontId="2" fillId="11" borderId="25" xfId="0" applyFont="1" applyFill="1" applyBorder="1" applyAlignment="1">
      <alignment horizontal="left"/>
    </xf>
    <xf numFmtId="0" fontId="4" fillId="11" borderId="25" xfId="0" applyFont="1" applyFill="1" applyBorder="1" applyAlignment="1"/>
    <xf numFmtId="0" fontId="0" fillId="11" borderId="2" xfId="0" applyFont="1" applyFill="1" applyBorder="1" applyAlignment="1"/>
    <xf numFmtId="0" fontId="2" fillId="10" borderId="23" xfId="0" applyFont="1" applyFill="1" applyBorder="1" applyAlignment="1"/>
    <xf numFmtId="0" fontId="0" fillId="10" borderId="29" xfId="0" applyFill="1" applyBorder="1" applyAlignment="1"/>
    <xf numFmtId="0" fontId="0" fillId="10" borderId="32" xfId="0" applyFill="1" applyBorder="1" applyAlignment="1"/>
    <xf numFmtId="0" fontId="0" fillId="10" borderId="17" xfId="0" applyFont="1" applyFill="1" applyBorder="1" applyAlignment="1"/>
    <xf numFmtId="166" fontId="0" fillId="10" borderId="1" xfId="0" applyNumberFormat="1" applyFill="1" applyBorder="1" applyAlignment="1"/>
    <xf numFmtId="168" fontId="2" fillId="7" borderId="33" xfId="0" applyNumberFormat="1" applyFont="1" applyFill="1" applyBorder="1" applyAlignment="1">
      <alignment horizontal="left"/>
    </xf>
    <xf numFmtId="0" fontId="3" fillId="7" borderId="34" xfId="0" applyFont="1" applyFill="1" applyBorder="1" applyAlignment="1">
      <alignment horizontal="left"/>
    </xf>
    <xf numFmtId="2" fontId="2" fillId="3" borderId="34" xfId="0" applyNumberFormat="1" applyFont="1" applyFill="1" applyBorder="1" applyAlignment="1">
      <alignment horizontal="center"/>
    </xf>
    <xf numFmtId="2" fontId="2" fillId="4" borderId="34" xfId="0" applyNumberFormat="1" applyFont="1" applyFill="1" applyBorder="1" applyAlignment="1">
      <alignment horizontal="center"/>
    </xf>
    <xf numFmtId="14" fontId="2" fillId="10" borderId="34" xfId="0" applyNumberFormat="1" applyFont="1" applyFill="1" applyBorder="1" applyAlignment="1"/>
    <xf numFmtId="0" fontId="2" fillId="10" borderId="34" xfId="0" applyFont="1" applyFill="1" applyBorder="1" applyAlignment="1"/>
    <xf numFmtId="0" fontId="0" fillId="10" borderId="35" xfId="0" applyFont="1" applyFill="1" applyBorder="1" applyAlignment="1"/>
    <xf numFmtId="0" fontId="0" fillId="10" borderId="34" xfId="0" applyFill="1" applyBorder="1" applyAlignment="1"/>
    <xf numFmtId="166" fontId="0" fillId="10" borderId="34" xfId="0" applyNumberFormat="1" applyFill="1" applyBorder="1" applyAlignment="1"/>
    <xf numFmtId="2" fontId="2" fillId="10" borderId="34" xfId="0" applyNumberFormat="1" applyFont="1" applyFill="1" applyBorder="1" applyAlignment="1"/>
    <xf numFmtId="1" fontId="2" fillId="9" borderId="36" xfId="0" applyNumberFormat="1" applyFont="1" applyFill="1" applyBorder="1" applyAlignment="1"/>
    <xf numFmtId="0" fontId="2" fillId="10" borderId="34" xfId="0" applyFont="1" applyFill="1" applyBorder="1"/>
    <xf numFmtId="2" fontId="2" fillId="10" borderId="34" xfId="0" applyNumberFormat="1" applyFont="1" applyFill="1" applyBorder="1"/>
    <xf numFmtId="1" fontId="2" fillId="10" borderId="34" xfId="0" applyNumberFormat="1" applyFont="1" applyFill="1" applyBorder="1"/>
    <xf numFmtId="168" fontId="2" fillId="7" borderId="37" xfId="0" applyNumberFormat="1" applyFont="1" applyFill="1" applyBorder="1" applyAlignment="1">
      <alignment horizontal="left"/>
    </xf>
    <xf numFmtId="0" fontId="3" fillId="7" borderId="38" xfId="0" applyFont="1" applyFill="1" applyBorder="1" applyAlignment="1">
      <alignment horizontal="left"/>
    </xf>
    <xf numFmtId="0" fontId="2" fillId="3" borderId="2" xfId="0" applyFont="1" applyFill="1" applyBorder="1" applyAlignment="1">
      <alignment horizontal="center"/>
    </xf>
    <xf numFmtId="0" fontId="0" fillId="11" borderId="17" xfId="0" applyFont="1" applyFill="1" applyBorder="1" applyAlignment="1"/>
    <xf numFmtId="0" fontId="4" fillId="11" borderId="2" xfId="0" applyFont="1" applyFill="1" applyBorder="1" applyAlignment="1"/>
    <xf numFmtId="0" fontId="4" fillId="11" borderId="2" xfId="0" applyFont="1" applyFill="1" applyBorder="1" applyAlignment="1">
      <alignment wrapText="1"/>
    </xf>
    <xf numFmtId="3" fontId="4" fillId="11" borderId="2" xfId="0" applyNumberFormat="1" applyFont="1" applyFill="1" applyBorder="1" applyAlignment="1">
      <alignment wrapText="1"/>
    </xf>
    <xf numFmtId="0" fontId="0" fillId="11" borderId="2" xfId="0" applyFont="1" applyFill="1" applyBorder="1" applyAlignment="1" applyProtection="1">
      <protection hidden="1"/>
    </xf>
    <xf numFmtId="0" fontId="9" fillId="11" borderId="2" xfId="0" applyFont="1" applyFill="1" applyBorder="1" applyAlignment="1">
      <alignment horizontal="center"/>
    </xf>
    <xf numFmtId="0" fontId="0" fillId="11" borderId="18" xfId="0" applyFont="1" applyFill="1" applyBorder="1" applyAlignment="1"/>
    <xf numFmtId="0" fontId="0" fillId="10" borderId="25" xfId="0" applyFill="1" applyBorder="1" applyAlignment="1"/>
    <xf numFmtId="0" fontId="0" fillId="10" borderId="21" xfId="0" applyFill="1" applyBorder="1" applyAlignment="1"/>
    <xf numFmtId="0" fontId="0" fillId="10" borderId="9" xfId="0" applyFill="1" applyBorder="1" applyAlignment="1"/>
    <xf numFmtId="0" fontId="0" fillId="10" borderId="24" xfId="0" applyFill="1" applyBorder="1" applyAlignment="1"/>
    <xf numFmtId="1" fontId="2" fillId="4" borderId="38" xfId="0" applyNumberFormat="1" applyFont="1" applyFill="1" applyBorder="1" applyAlignment="1">
      <alignment horizontal="center"/>
    </xf>
    <xf numFmtId="0" fontId="0" fillId="11" borderId="38" xfId="0" applyFont="1" applyFill="1" applyBorder="1" applyAlignment="1"/>
    <xf numFmtId="3" fontId="2" fillId="10" borderId="24" xfId="0" applyNumberFormat="1" applyFont="1" applyFill="1" applyBorder="1" applyAlignment="1"/>
    <xf numFmtId="0" fontId="4" fillId="10" borderId="13" xfId="0" applyFont="1" applyFill="1" applyBorder="1" applyAlignment="1"/>
    <xf numFmtId="11" fontId="0" fillId="0" borderId="0" xfId="0" applyNumberFormat="1" applyAlignment="1"/>
    <xf numFmtId="0" fontId="6" fillId="15" borderId="40" xfId="0" applyFont="1" applyFill="1" applyBorder="1" applyAlignment="1"/>
    <xf numFmtId="0" fontId="6" fillId="15" borderId="7" xfId="0" applyFont="1" applyFill="1" applyBorder="1" applyAlignment="1"/>
    <xf numFmtId="0" fontId="6" fillId="15" borderId="41" xfId="0" applyFont="1" applyFill="1" applyBorder="1" applyAlignment="1"/>
    <xf numFmtId="0" fontId="6" fillId="15" borderId="42" xfId="0" applyFont="1" applyFill="1" applyBorder="1" applyAlignment="1"/>
    <xf numFmtId="14" fontId="6" fillId="14" borderId="15" xfId="0" applyNumberFormat="1" applyFont="1" applyFill="1" applyBorder="1" applyAlignment="1"/>
    <xf numFmtId="0" fontId="6" fillId="15" borderId="43" xfId="0" applyFont="1" applyFill="1" applyBorder="1" applyAlignment="1"/>
    <xf numFmtId="14" fontId="6" fillId="15" borderId="43" xfId="0" applyNumberFormat="1" applyFont="1" applyFill="1" applyBorder="1" applyAlignment="1"/>
    <xf numFmtId="0" fontId="6" fillId="15" borderId="15" xfId="0" applyFont="1" applyFill="1" applyBorder="1" applyAlignment="1"/>
    <xf numFmtId="0" fontId="6" fillId="15" borderId="44" xfId="0" applyFont="1" applyFill="1" applyBorder="1" applyAlignment="1"/>
    <xf numFmtId="0" fontId="6" fillId="15" borderId="25" xfId="0" applyFont="1" applyFill="1" applyBorder="1" applyAlignment="1"/>
    <xf numFmtId="0" fontId="6" fillId="13" borderId="39" xfId="0" applyFont="1" applyFill="1" applyBorder="1" applyAlignment="1"/>
    <xf numFmtId="0" fontId="6" fillId="15" borderId="31" xfId="0" applyFont="1" applyFill="1" applyBorder="1" applyAlignment="1"/>
    <xf numFmtId="0" fontId="6" fillId="15" borderId="28" xfId="0" applyFont="1" applyFill="1" applyBorder="1" applyAlignment="1"/>
    <xf numFmtId="3" fontId="6" fillId="15" borderId="28" xfId="0" applyNumberFormat="1" applyFont="1" applyFill="1" applyBorder="1" applyAlignment="1"/>
    <xf numFmtId="14" fontId="6" fillId="15" borderId="42" xfId="0" applyNumberFormat="1" applyFont="1" applyFill="1" applyBorder="1" applyAlignment="1"/>
    <xf numFmtId="14" fontId="6" fillId="15" borderId="2" xfId="0" applyNumberFormat="1" applyFont="1" applyFill="1" applyBorder="1" applyAlignment="1"/>
    <xf numFmtId="0" fontId="6" fillId="15" borderId="26" xfId="0" applyFont="1" applyFill="1" applyBorder="1" applyAlignment="1"/>
    <xf numFmtId="0" fontId="7" fillId="15" borderId="43" xfId="0" applyFont="1" applyFill="1" applyBorder="1" applyAlignment="1"/>
    <xf numFmtId="0" fontId="6" fillId="15" borderId="24" xfId="0" applyFont="1" applyFill="1" applyBorder="1" applyAlignment="1"/>
    <xf numFmtId="0" fontId="6" fillId="15" borderId="47" xfId="0" applyFont="1" applyFill="1" applyBorder="1" applyAlignment="1"/>
    <xf numFmtId="0" fontId="6" fillId="15" borderId="16" xfId="0" applyFont="1" applyFill="1" applyBorder="1" applyAlignment="1"/>
    <xf numFmtId="0" fontId="6" fillId="15" borderId="48" xfId="0" applyFont="1" applyFill="1" applyBorder="1" applyAlignment="1"/>
    <xf numFmtId="0" fontId="7" fillId="15" borderId="47" xfId="0" applyFont="1" applyFill="1" applyBorder="1" applyAlignment="1"/>
    <xf numFmtId="0" fontId="7" fillId="14" borderId="40" xfId="0" applyFont="1" applyFill="1" applyBorder="1" applyAlignment="1">
      <alignment horizontal="left"/>
    </xf>
    <xf numFmtId="0" fontId="7" fillId="14" borderId="43" xfId="0" applyFont="1" applyFill="1" applyBorder="1" applyAlignment="1">
      <alignment horizontal="left"/>
    </xf>
    <xf numFmtId="0" fontId="7" fillId="14" borderId="47" xfId="0" applyFont="1" applyFill="1" applyBorder="1" applyAlignment="1">
      <alignment horizontal="left"/>
    </xf>
    <xf numFmtId="0" fontId="6" fillId="3" borderId="40" xfId="0" applyFont="1" applyFill="1" applyBorder="1" applyAlignment="1">
      <alignment horizontal="center"/>
    </xf>
    <xf numFmtId="0" fontId="6" fillId="4" borderId="40" xfId="0" applyFont="1" applyFill="1" applyBorder="1" applyAlignment="1">
      <alignment horizontal="center"/>
    </xf>
    <xf numFmtId="0" fontId="6" fillId="3" borderId="43" xfId="0" applyFont="1" applyFill="1" applyBorder="1" applyAlignment="1">
      <alignment horizontal="center"/>
    </xf>
    <xf numFmtId="0" fontId="6" fillId="4" borderId="43" xfId="0" applyFont="1" applyFill="1" applyBorder="1" applyAlignment="1">
      <alignment horizontal="center"/>
    </xf>
    <xf numFmtId="0" fontId="6" fillId="4" borderId="44" xfId="0" applyFont="1" applyFill="1" applyBorder="1" applyAlignment="1">
      <alignment horizontal="center"/>
    </xf>
    <xf numFmtId="0" fontId="6" fillId="3" borderId="47" xfId="0" applyFont="1" applyFill="1" applyBorder="1" applyAlignment="1">
      <alignment horizontal="center"/>
    </xf>
    <xf numFmtId="0" fontId="6" fillId="4" borderId="47" xfId="0" applyFont="1" applyFill="1" applyBorder="1" applyAlignment="1">
      <alignment horizontal="center"/>
    </xf>
    <xf numFmtId="0" fontId="7" fillId="15" borderId="44" xfId="0" applyFont="1" applyFill="1" applyBorder="1" applyAlignment="1">
      <alignment horizontal="center"/>
    </xf>
    <xf numFmtId="0" fontId="7" fillId="15" borderId="3" xfId="0" applyFont="1" applyFill="1" applyBorder="1" applyAlignment="1">
      <alignment horizontal="center"/>
    </xf>
    <xf numFmtId="0" fontId="7" fillId="15" borderId="43" xfId="0" applyFont="1" applyFill="1" applyBorder="1" applyAlignment="1">
      <alignment horizontal="center"/>
    </xf>
    <xf numFmtId="0" fontId="7" fillId="15" borderId="47" xfId="0" applyFont="1" applyFill="1" applyBorder="1" applyAlignment="1">
      <alignment horizontal="center"/>
    </xf>
    <xf numFmtId="0" fontId="6" fillId="3" borderId="44" xfId="0" applyFont="1" applyFill="1" applyBorder="1" applyAlignment="1">
      <alignment horizontal="center"/>
    </xf>
    <xf numFmtId="0" fontId="6" fillId="15" borderId="49" xfId="0" applyFont="1" applyFill="1" applyBorder="1" applyAlignment="1"/>
    <xf numFmtId="0" fontId="6" fillId="15" borderId="50" xfId="0" applyFont="1" applyFill="1" applyBorder="1" applyAlignment="1"/>
    <xf numFmtId="0" fontId="6" fillId="15" borderId="51" xfId="0" applyFont="1" applyFill="1" applyBorder="1" applyAlignment="1"/>
    <xf numFmtId="0" fontId="6" fillId="15" borderId="52" xfId="0" applyFont="1" applyFill="1" applyBorder="1" applyAlignment="1"/>
    <xf numFmtId="0" fontId="6" fillId="15" borderId="53" xfId="0" applyFont="1" applyFill="1" applyBorder="1" applyAlignment="1"/>
    <xf numFmtId="0" fontId="6" fillId="15" borderId="54" xfId="0" applyFont="1" applyFill="1" applyBorder="1" applyAlignment="1"/>
    <xf numFmtId="0" fontId="6" fillId="15" borderId="55" xfId="0" applyFont="1" applyFill="1" applyBorder="1" applyAlignment="1"/>
    <xf numFmtId="0" fontId="7" fillId="15" borderId="56" xfId="0" applyFont="1" applyFill="1" applyBorder="1" applyAlignment="1"/>
    <xf numFmtId="0" fontId="7" fillId="15" borderId="57" xfId="0" applyFont="1" applyFill="1" applyBorder="1" applyAlignment="1"/>
    <xf numFmtId="0" fontId="7" fillId="15" borderId="58" xfId="0" applyFont="1" applyFill="1" applyBorder="1" applyAlignment="1"/>
    <xf numFmtId="0" fontId="7" fillId="15" borderId="59" xfId="0" applyFont="1" applyFill="1" applyBorder="1" applyAlignment="1"/>
    <xf numFmtId="0" fontId="7" fillId="15" borderId="60" xfId="0" applyFont="1" applyFill="1" applyBorder="1" applyAlignment="1"/>
    <xf numFmtId="0" fontId="3" fillId="2" borderId="62" xfId="0" applyFont="1" applyFill="1" applyBorder="1" applyAlignment="1">
      <alignment horizontal="left" wrapText="1"/>
    </xf>
    <xf numFmtId="0" fontId="3" fillId="2" borderId="63" xfId="0" applyFont="1" applyFill="1" applyBorder="1" applyAlignment="1">
      <alignment horizontal="left" wrapText="1"/>
    </xf>
    <xf numFmtId="0" fontId="3" fillId="9" borderId="63" xfId="0" applyFont="1" applyFill="1" applyBorder="1" applyAlignment="1">
      <alignment horizontal="left" wrapText="1"/>
    </xf>
    <xf numFmtId="0" fontId="3" fillId="2" borderId="64" xfId="0" applyFont="1" applyFill="1" applyBorder="1" applyAlignment="1">
      <alignment horizontal="left" wrapText="1"/>
    </xf>
    <xf numFmtId="0" fontId="7" fillId="2" borderId="65" xfId="0" applyFont="1" applyFill="1" applyBorder="1" applyAlignment="1">
      <alignment wrapText="1"/>
    </xf>
    <xf numFmtId="0" fontId="7" fillId="2" borderId="66" xfId="0" applyFont="1" applyFill="1" applyBorder="1" applyAlignment="1">
      <alignment wrapText="1"/>
    </xf>
    <xf numFmtId="0" fontId="7" fillId="2" borderId="67" xfId="0" applyFont="1" applyFill="1" applyBorder="1" applyAlignment="1">
      <alignment wrapText="1"/>
    </xf>
    <xf numFmtId="168" fontId="2" fillId="5" borderId="15" xfId="0" applyNumberFormat="1" applyFont="1" applyFill="1" applyBorder="1" applyAlignment="1">
      <alignment horizontal="left"/>
    </xf>
    <xf numFmtId="0" fontId="3" fillId="5" borderId="24" xfId="0" applyFont="1" applyFill="1" applyBorder="1" applyAlignment="1">
      <alignment horizontal="left"/>
    </xf>
    <xf numFmtId="0" fontId="2" fillId="6" borderId="24" xfId="0" applyFont="1" applyFill="1" applyBorder="1" applyAlignment="1">
      <alignment horizontal="center"/>
    </xf>
    <xf numFmtId="0" fontId="2" fillId="4" borderId="24" xfId="0" applyFont="1" applyFill="1" applyBorder="1" applyAlignment="1">
      <alignment horizontal="center"/>
    </xf>
    <xf numFmtId="0" fontId="2" fillId="11" borderId="24" xfId="0" applyFont="1" applyFill="1" applyBorder="1" applyAlignment="1"/>
    <xf numFmtId="0" fontId="0" fillId="11" borderId="15" xfId="0" applyFont="1" applyFill="1" applyBorder="1" applyAlignment="1"/>
    <xf numFmtId="0" fontId="0" fillId="11" borderId="24" xfId="0" applyFill="1" applyBorder="1" applyAlignment="1"/>
    <xf numFmtId="0" fontId="2" fillId="11" borderId="68" xfId="0" applyFont="1" applyFill="1" applyBorder="1" applyAlignment="1"/>
    <xf numFmtId="1" fontId="2" fillId="11" borderId="24" xfId="0" applyNumberFormat="1" applyFont="1" applyFill="1" applyBorder="1" applyAlignment="1"/>
    <xf numFmtId="1" fontId="2" fillId="9" borderId="69" xfId="0" applyNumberFormat="1" applyFont="1" applyFill="1" applyBorder="1" applyAlignment="1"/>
    <xf numFmtId="0" fontId="0" fillId="11" borderId="69" xfId="0" applyFill="1" applyBorder="1" applyAlignment="1"/>
    <xf numFmtId="1" fontId="0" fillId="11" borderId="69" xfId="0" applyNumberFormat="1" applyFill="1" applyBorder="1" applyAlignment="1"/>
    <xf numFmtId="0" fontId="2" fillId="11" borderId="69" xfId="0" applyFont="1" applyFill="1" applyBorder="1" applyAlignment="1"/>
    <xf numFmtId="3" fontId="2" fillId="11" borderId="69" xfId="0" applyNumberFormat="1" applyFont="1" applyFill="1" applyBorder="1" applyAlignment="1"/>
    <xf numFmtId="1" fontId="2" fillId="11" borderId="69" xfId="0" applyNumberFormat="1" applyFont="1" applyFill="1" applyBorder="1" applyAlignment="1"/>
    <xf numFmtId="165" fontId="0" fillId="11" borderId="69" xfId="0" applyNumberFormat="1" applyFill="1" applyBorder="1" applyAlignment="1"/>
    <xf numFmtId="165" fontId="0" fillId="11" borderId="70" xfId="0" applyNumberFormat="1" applyFill="1" applyBorder="1" applyAlignment="1"/>
    <xf numFmtId="14" fontId="6" fillId="14" borderId="33" xfId="0" applyNumberFormat="1" applyFont="1" applyFill="1" applyBorder="1" applyAlignment="1"/>
    <xf numFmtId="0" fontId="7" fillId="14" borderId="71" xfId="0" applyFont="1" applyFill="1" applyBorder="1" applyAlignment="1">
      <alignment horizontal="left"/>
    </xf>
    <xf numFmtId="0" fontId="6" fillId="3" borderId="71" xfId="0" applyFont="1" applyFill="1" applyBorder="1" applyAlignment="1">
      <alignment horizontal="center"/>
    </xf>
    <xf numFmtId="0" fontId="6" fillId="4" borderId="71" xfId="0" applyFont="1" applyFill="1" applyBorder="1" applyAlignment="1">
      <alignment horizontal="center"/>
    </xf>
    <xf numFmtId="14" fontId="6" fillId="15" borderId="71" xfId="0" applyNumberFormat="1" applyFont="1" applyFill="1" applyBorder="1" applyAlignment="1"/>
    <xf numFmtId="0" fontId="6" fillId="15" borderId="71" xfId="0" applyFont="1" applyFill="1" applyBorder="1" applyAlignment="1"/>
    <xf numFmtId="0" fontId="6" fillId="15" borderId="35" xfId="0" applyFont="1" applyFill="1" applyBorder="1" applyAlignment="1"/>
    <xf numFmtId="0" fontId="6" fillId="13" borderId="50" xfId="0" applyFont="1" applyFill="1" applyBorder="1" applyAlignment="1"/>
    <xf numFmtId="0" fontId="6" fillId="15" borderId="72" xfId="0" applyFont="1" applyFill="1" applyBorder="1" applyAlignment="1"/>
    <xf numFmtId="14" fontId="6" fillId="14" borderId="56" xfId="0" applyNumberFormat="1" applyFont="1" applyFill="1" applyBorder="1" applyAlignment="1"/>
    <xf numFmtId="0" fontId="6" fillId="15" borderId="57" xfId="0" applyFont="1" applyFill="1" applyBorder="1" applyAlignment="1"/>
    <xf numFmtId="168" fontId="2" fillId="7" borderId="73" xfId="0" applyNumberFormat="1" applyFont="1" applyFill="1" applyBorder="1" applyAlignment="1">
      <alignment horizontal="left"/>
    </xf>
    <xf numFmtId="0" fontId="3" fillId="7" borderId="2" xfId="0" applyFont="1" applyFill="1" applyBorder="1" applyAlignment="1">
      <alignment horizontal="left"/>
    </xf>
    <xf numFmtId="2" fontId="2" fillId="3" borderId="2" xfId="0" applyNumberFormat="1" applyFont="1" applyFill="1" applyBorder="1" applyAlignment="1">
      <alignment horizontal="center"/>
    </xf>
    <xf numFmtId="14" fontId="2" fillId="10" borderId="2" xfId="0" applyNumberFormat="1" applyFont="1" applyFill="1" applyBorder="1" applyAlignment="1"/>
    <xf numFmtId="0" fontId="2" fillId="10" borderId="22" xfId="0" applyFont="1" applyFill="1" applyBorder="1" applyAlignment="1"/>
    <xf numFmtId="0" fontId="0" fillId="10" borderId="39" xfId="0" applyFill="1" applyBorder="1" applyAlignment="1"/>
    <xf numFmtId="166" fontId="0" fillId="10" borderId="2" xfId="0" applyNumberFormat="1" applyFill="1" applyBorder="1" applyAlignment="1"/>
    <xf numFmtId="2" fontId="2" fillId="10" borderId="2" xfId="0" applyNumberFormat="1" applyFont="1" applyFill="1" applyBorder="1" applyAlignment="1"/>
    <xf numFmtId="165" fontId="2" fillId="10" borderId="2" xfId="0" applyNumberFormat="1" applyFont="1" applyFill="1" applyBorder="1" applyAlignment="1"/>
    <xf numFmtId="0" fontId="2" fillId="10" borderId="2" xfId="0" applyFont="1" applyFill="1" applyBorder="1" applyAlignment="1"/>
    <xf numFmtId="1" fontId="2" fillId="10" borderId="2" xfId="0" applyNumberFormat="1" applyFont="1" applyFill="1" applyBorder="1"/>
    <xf numFmtId="2" fontId="2" fillId="10" borderId="2" xfId="0" applyNumberFormat="1" applyFont="1" applyFill="1" applyBorder="1"/>
    <xf numFmtId="0" fontId="2" fillId="10" borderId="2" xfId="0" applyFont="1" applyFill="1" applyBorder="1"/>
    <xf numFmtId="1" fontId="2" fillId="10" borderId="2" xfId="0" applyNumberFormat="1" applyFont="1" applyFill="1" applyBorder="1" applyAlignment="1"/>
    <xf numFmtId="3" fontId="2" fillId="10" borderId="2" xfId="0" applyNumberFormat="1" applyFont="1" applyFill="1" applyBorder="1" applyAlignment="1"/>
    <xf numFmtId="165" fontId="0" fillId="10" borderId="2" xfId="0" applyNumberFormat="1" applyFill="1" applyBorder="1" applyAlignment="1"/>
    <xf numFmtId="165" fontId="0" fillId="10" borderId="18" xfId="0" applyNumberFormat="1" applyFill="1" applyBorder="1" applyAlignment="1"/>
    <xf numFmtId="2" fontId="0" fillId="0" borderId="0" xfId="0" applyNumberFormat="1" applyAlignment="1"/>
    <xf numFmtId="1" fontId="6" fillId="15" borderId="54" xfId="0" applyNumberFormat="1" applyFont="1" applyFill="1" applyBorder="1" applyAlignment="1"/>
    <xf numFmtId="1" fontId="6" fillId="15" borderId="28" xfId="0" applyNumberFormat="1" applyFont="1" applyFill="1" applyBorder="1" applyAlignment="1"/>
    <xf numFmtId="1" fontId="6" fillId="15" borderId="55" xfId="0" applyNumberFormat="1" applyFont="1" applyFill="1" applyBorder="1" applyAlignment="1"/>
    <xf numFmtId="168" fontId="0" fillId="0" borderId="0" xfId="0" applyNumberFormat="1"/>
    <xf numFmtId="0" fontId="2" fillId="10" borderId="21" xfId="0" applyFont="1" applyFill="1" applyBorder="1"/>
    <xf numFmtId="0" fontId="4" fillId="10" borderId="11" xfId="0" applyFont="1" applyFill="1" applyBorder="1"/>
    <xf numFmtId="0" fontId="0" fillId="10" borderId="29" xfId="0" applyFill="1" applyBorder="1"/>
    <xf numFmtId="0" fontId="0" fillId="10" borderId="1" xfId="0" applyFill="1" applyBorder="1"/>
    <xf numFmtId="0" fontId="0" fillId="10" borderId="12" xfId="0" applyFill="1" applyBorder="1"/>
    <xf numFmtId="0" fontId="2" fillId="10" borderId="23" xfId="0" applyFont="1" applyFill="1" applyBorder="1"/>
    <xf numFmtId="0" fontId="4" fillId="10" borderId="13" xfId="0" applyFont="1" applyFill="1" applyBorder="1"/>
    <xf numFmtId="0" fontId="0" fillId="10" borderId="32" xfId="0" applyFill="1" applyBorder="1"/>
    <xf numFmtId="0" fontId="0" fillId="10" borderId="4" xfId="0" applyFill="1" applyBorder="1"/>
    <xf numFmtId="0" fontId="0" fillId="10" borderId="14" xfId="0" applyFill="1" applyBorder="1"/>
    <xf numFmtId="165" fontId="6" fillId="15" borderId="40" xfId="0" applyNumberFormat="1" applyFont="1" applyFill="1" applyBorder="1" applyAlignment="1"/>
    <xf numFmtId="165" fontId="6" fillId="15" borderId="61" xfId="0" applyNumberFormat="1" applyFont="1" applyFill="1" applyBorder="1" applyAlignment="1"/>
    <xf numFmtId="165" fontId="6" fillId="15" borderId="43" xfId="0" applyNumberFormat="1" applyFont="1" applyFill="1" applyBorder="1" applyAlignment="1"/>
    <xf numFmtId="165" fontId="6" fillId="15" borderId="44" xfId="0" applyNumberFormat="1" applyFont="1" applyFill="1" applyBorder="1" applyAlignment="1"/>
    <xf numFmtId="165" fontId="6" fillId="15" borderId="47" xfId="0" applyNumberFormat="1" applyFont="1" applyFill="1" applyBorder="1" applyAlignment="1"/>
    <xf numFmtId="165" fontId="6" fillId="15" borderId="3" xfId="0" applyNumberFormat="1" applyFont="1" applyFill="1" applyBorder="1" applyAlignment="1"/>
    <xf numFmtId="14" fontId="6" fillId="14" borderId="80" xfId="0" applyNumberFormat="1" applyFont="1" applyFill="1" applyBorder="1" applyAlignment="1"/>
    <xf numFmtId="0" fontId="7" fillId="14" borderId="42" xfId="0" applyFont="1" applyFill="1" applyBorder="1" applyAlignment="1">
      <alignment horizontal="left"/>
    </xf>
    <xf numFmtId="0" fontId="6" fillId="3" borderId="42" xfId="0" applyFont="1" applyFill="1" applyBorder="1" applyAlignment="1">
      <alignment horizontal="center"/>
    </xf>
    <xf numFmtId="0" fontId="6" fillId="4" borderId="42" xfId="0" applyFont="1" applyFill="1" applyBorder="1" applyAlignment="1">
      <alignment horizontal="center"/>
    </xf>
    <xf numFmtId="0" fontId="6" fillId="15" borderId="81" xfId="0" applyFont="1" applyFill="1" applyBorder="1" applyAlignment="1"/>
    <xf numFmtId="14" fontId="0" fillId="0" borderId="0" xfId="0" applyNumberFormat="1"/>
    <xf numFmtId="14" fontId="6" fillId="16" borderId="15" xfId="0" applyNumberFormat="1" applyFont="1" applyFill="1" applyBorder="1"/>
    <xf numFmtId="0" fontId="7" fillId="16" borderId="43" xfId="0" applyFont="1" applyFill="1" applyBorder="1" applyAlignment="1">
      <alignment horizontal="left"/>
    </xf>
    <xf numFmtId="0" fontId="6" fillId="3" borderId="26" xfId="0" applyFont="1" applyFill="1" applyBorder="1" applyAlignment="1">
      <alignment horizontal="center"/>
    </xf>
    <xf numFmtId="0" fontId="6" fillId="4" borderId="26" xfId="0" applyFont="1" applyFill="1" applyBorder="1" applyAlignment="1">
      <alignment horizontal="center"/>
    </xf>
    <xf numFmtId="14" fontId="6" fillId="17" borderId="43" xfId="0" applyNumberFormat="1" applyFont="1" applyFill="1" applyBorder="1"/>
    <xf numFmtId="0" fontId="6" fillId="17" borderId="43" xfId="0" applyFont="1" applyFill="1" applyBorder="1"/>
    <xf numFmtId="0" fontId="6" fillId="17" borderId="15" xfId="0" applyFont="1" applyFill="1" applyBorder="1"/>
    <xf numFmtId="0" fontId="6" fillId="17" borderId="29" xfId="0" applyFont="1" applyFill="1" applyBorder="1"/>
    <xf numFmtId="1" fontId="6" fillId="13" borderId="42" xfId="0" applyNumberFormat="1" applyFont="1" applyFill="1" applyBorder="1"/>
    <xf numFmtId="0" fontId="6" fillId="17" borderId="42" xfId="0" applyFont="1" applyFill="1" applyBorder="1"/>
    <xf numFmtId="0" fontId="6" fillId="4" borderId="74" xfId="0" applyFont="1" applyFill="1" applyBorder="1" applyAlignment="1">
      <alignment horizontal="center"/>
    </xf>
    <xf numFmtId="3" fontId="6" fillId="17" borderId="29" xfId="0" applyNumberFormat="1" applyFont="1" applyFill="1" applyBorder="1"/>
    <xf numFmtId="3" fontId="6" fillId="17" borderId="43" xfId="0" applyNumberFormat="1" applyFont="1" applyFill="1" applyBorder="1"/>
    <xf numFmtId="165" fontId="6" fillId="17" borderId="42" xfId="0" applyNumberFormat="1" applyFont="1" applyFill="1" applyBorder="1"/>
    <xf numFmtId="165" fontId="6" fillId="17" borderId="0" xfId="0" applyNumberFormat="1" applyFont="1" applyFill="1"/>
    <xf numFmtId="0" fontId="7" fillId="0" borderId="7" xfId="0" applyFont="1" applyBorder="1"/>
    <xf numFmtId="0" fontId="6" fillId="0" borderId="40" xfId="0" applyFont="1" applyBorder="1"/>
    <xf numFmtId="0" fontId="6" fillId="0" borderId="75" xfId="0" applyFont="1" applyBorder="1"/>
    <xf numFmtId="0" fontId="6" fillId="3" borderId="28" xfId="0" applyFont="1" applyFill="1" applyBorder="1" applyAlignment="1">
      <alignment horizontal="center"/>
    </xf>
    <xf numFmtId="0" fontId="6" fillId="4" borderId="28" xfId="0" applyFont="1" applyFill="1" applyBorder="1" applyAlignment="1">
      <alignment horizontal="center"/>
    </xf>
    <xf numFmtId="0" fontId="6" fillId="17" borderId="44" xfId="0" applyFont="1" applyFill="1" applyBorder="1"/>
    <xf numFmtId="0" fontId="6" fillId="17" borderId="24" xfId="0" applyFont="1" applyFill="1" applyBorder="1"/>
    <xf numFmtId="1" fontId="6" fillId="13" borderId="39" xfId="0" applyNumberFormat="1" applyFont="1" applyFill="1" applyBorder="1"/>
    <xf numFmtId="0" fontId="6" fillId="3" borderId="46" xfId="0" applyFont="1" applyFill="1" applyBorder="1" applyAlignment="1">
      <alignment horizontal="center"/>
    </xf>
    <xf numFmtId="0" fontId="6" fillId="17" borderId="1" xfId="0" applyFont="1" applyFill="1" applyBorder="1"/>
    <xf numFmtId="0" fontId="6" fillId="4" borderId="29" xfId="0" applyFont="1" applyFill="1" applyBorder="1" applyAlignment="1">
      <alignment horizontal="center"/>
    </xf>
    <xf numFmtId="165" fontId="6" fillId="17" borderId="29" xfId="0" applyNumberFormat="1" applyFont="1" applyFill="1" applyBorder="1"/>
    <xf numFmtId="165" fontId="6" fillId="17" borderId="30" xfId="0" applyNumberFormat="1" applyFont="1" applyFill="1" applyBorder="1"/>
    <xf numFmtId="0" fontId="8" fillId="0" borderId="15" xfId="0" applyFont="1" applyBorder="1"/>
    <xf numFmtId="0" fontId="6" fillId="0" borderId="43" xfId="0" applyFont="1" applyBorder="1"/>
    <xf numFmtId="0" fontId="6" fillId="0" borderId="76" xfId="0" applyFont="1" applyBorder="1"/>
    <xf numFmtId="165" fontId="6" fillId="17" borderId="43" xfId="0" applyNumberFormat="1" applyFont="1" applyFill="1" applyBorder="1"/>
    <xf numFmtId="165" fontId="6" fillId="17" borderId="44" xfId="0" applyNumberFormat="1" applyFont="1" applyFill="1" applyBorder="1"/>
    <xf numFmtId="0" fontId="6" fillId="17" borderId="77" xfId="0" applyFont="1" applyFill="1" applyBorder="1"/>
    <xf numFmtId="0" fontId="6" fillId="17" borderId="11" xfId="0" applyFont="1" applyFill="1" applyBorder="1"/>
    <xf numFmtId="0" fontId="7" fillId="0" borderId="15" xfId="0" applyFont="1" applyBorder="1"/>
    <xf numFmtId="0" fontId="7" fillId="16" borderId="47" xfId="0" applyFont="1" applyFill="1" applyBorder="1" applyAlignment="1">
      <alignment horizontal="left"/>
    </xf>
    <xf numFmtId="0" fontId="6" fillId="3" borderId="78" xfId="0" applyFont="1" applyFill="1" applyBorder="1" applyAlignment="1">
      <alignment horizontal="center"/>
    </xf>
    <xf numFmtId="0" fontId="6" fillId="4" borderId="78" xfId="0" applyFont="1" applyFill="1" applyBorder="1" applyAlignment="1">
      <alignment horizontal="center"/>
    </xf>
    <xf numFmtId="0" fontId="6" fillId="0" borderId="16" xfId="0" applyFont="1" applyBorder="1"/>
    <xf numFmtId="0" fontId="6" fillId="0" borderId="47" xfId="0" applyFont="1" applyBorder="1"/>
    <xf numFmtId="0" fontId="6" fillId="0" borderId="79" xfId="0" applyFont="1" applyBorder="1"/>
    <xf numFmtId="14" fontId="6" fillId="16" borderId="7" xfId="0" applyNumberFormat="1" applyFont="1" applyFill="1" applyBorder="1"/>
    <xf numFmtId="0" fontId="7" fillId="16" borderId="40" xfId="0" applyFont="1" applyFill="1" applyBorder="1" applyAlignment="1">
      <alignment horizontal="left"/>
    </xf>
    <xf numFmtId="0" fontId="6" fillId="3" borderId="84" xfId="0" applyFont="1" applyFill="1" applyBorder="1" applyAlignment="1">
      <alignment horizontal="center"/>
    </xf>
    <xf numFmtId="0" fontId="6" fillId="4" borderId="84" xfId="0" applyFont="1" applyFill="1" applyBorder="1" applyAlignment="1">
      <alignment horizontal="center"/>
    </xf>
    <xf numFmtId="14" fontId="6" fillId="17" borderId="40" xfId="0" applyNumberFormat="1" applyFont="1" applyFill="1" applyBorder="1"/>
    <xf numFmtId="0" fontId="6" fillId="17" borderId="40" xfId="0" applyFont="1" applyFill="1" applyBorder="1"/>
    <xf numFmtId="0" fontId="6" fillId="17" borderId="7" xfId="0" applyFont="1" applyFill="1" applyBorder="1"/>
    <xf numFmtId="0" fontId="6" fillId="13" borderId="39" xfId="0" applyFont="1" applyFill="1" applyBorder="1"/>
    <xf numFmtId="165" fontId="6" fillId="17" borderId="76" xfId="0" applyNumberFormat="1" applyFont="1" applyFill="1" applyBorder="1"/>
    <xf numFmtId="168" fontId="2" fillId="5" borderId="88" xfId="0" applyNumberFormat="1" applyFont="1" applyFill="1" applyBorder="1" applyAlignment="1">
      <alignment horizontal="left"/>
    </xf>
    <xf numFmtId="0" fontId="0" fillId="18" borderId="89" xfId="0" applyFill="1" applyBorder="1" applyAlignment="1">
      <alignment horizontal="center" vertical="center"/>
    </xf>
    <xf numFmtId="14" fontId="0" fillId="11" borderId="8" xfId="0" applyNumberFormat="1" applyFill="1" applyBorder="1"/>
    <xf numFmtId="166" fontId="0" fillId="11" borderId="8" xfId="0" applyNumberFormat="1" applyFill="1" applyBorder="1"/>
    <xf numFmtId="14" fontId="0" fillId="11" borderId="7" xfId="0" applyNumberFormat="1" applyFill="1" applyBorder="1"/>
    <xf numFmtId="1" fontId="0" fillId="11" borderId="8" xfId="0" applyNumberFormat="1" applyFill="1" applyBorder="1"/>
    <xf numFmtId="2" fontId="0" fillId="11" borderId="8" xfId="0" applyNumberFormat="1" applyFill="1" applyBorder="1"/>
    <xf numFmtId="166" fontId="0" fillId="11" borderId="8" xfId="0" applyNumberFormat="1" applyFill="1" applyBorder="1" applyAlignment="1">
      <alignment horizontal="right"/>
    </xf>
    <xf numFmtId="2" fontId="0" fillId="11" borderId="8" xfId="0" applyNumberFormat="1" applyFill="1" applyBorder="1" applyAlignment="1">
      <alignment horizontal="right"/>
    </xf>
    <xf numFmtId="1" fontId="0" fillId="11" borderId="8" xfId="0" applyNumberFormat="1" applyFill="1" applyBorder="1" applyAlignment="1">
      <alignment horizontal="right"/>
    </xf>
    <xf numFmtId="1" fontId="2" fillId="9" borderId="9" xfId="0" applyNumberFormat="1" applyFont="1" applyFill="1" applyBorder="1"/>
    <xf numFmtId="166" fontId="4" fillId="11" borderId="8" xfId="0" applyNumberFormat="1" applyFont="1" applyFill="1" applyBorder="1" applyAlignment="1">
      <alignment wrapText="1"/>
    </xf>
    <xf numFmtId="2" fontId="4" fillId="11" borderId="8" xfId="0" applyNumberFormat="1" applyFont="1" applyFill="1" applyBorder="1" applyAlignment="1">
      <alignment wrapText="1"/>
    </xf>
    <xf numFmtId="2" fontId="4" fillId="11" borderId="20" xfId="0" applyNumberFormat="1" applyFont="1" applyFill="1" applyBorder="1" applyAlignment="1">
      <alignment wrapText="1"/>
    </xf>
    <xf numFmtId="3" fontId="2" fillId="11" borderId="9" xfId="0" applyNumberFormat="1" applyFont="1" applyFill="1" applyBorder="1"/>
    <xf numFmtId="1" fontId="4" fillId="11" borderId="90" xfId="0" applyNumberFormat="1" applyFont="1" applyFill="1" applyBorder="1" applyAlignment="1">
      <alignment wrapText="1"/>
    </xf>
    <xf numFmtId="0" fontId="0" fillId="18" borderId="91" xfId="0" applyFill="1" applyBorder="1" applyAlignment="1">
      <alignment horizontal="center" vertical="center"/>
    </xf>
    <xf numFmtId="0" fontId="0" fillId="19" borderId="8" xfId="0" applyFill="1" applyBorder="1" applyAlignment="1">
      <alignment horizontal="center" vertical="center"/>
    </xf>
    <xf numFmtId="3" fontId="2" fillId="11" borderId="8" xfId="0" applyNumberFormat="1" applyFont="1" applyFill="1" applyBorder="1"/>
    <xf numFmtId="165" fontId="0" fillId="11" borderId="8" xfId="0" applyNumberFormat="1" applyFill="1" applyBorder="1"/>
    <xf numFmtId="165" fontId="0" fillId="11" borderId="10" xfId="0" applyNumberFormat="1" applyFill="1" applyBorder="1"/>
    <xf numFmtId="0" fontId="9" fillId="0" borderId="0" xfId="0" applyFont="1"/>
    <xf numFmtId="0" fontId="3" fillId="5" borderId="29" xfId="0" applyFont="1" applyFill="1" applyBorder="1" applyAlignment="1">
      <alignment horizontal="left"/>
    </xf>
    <xf numFmtId="0" fontId="0" fillId="18" borderId="25" xfId="0" applyFill="1" applyBorder="1" applyAlignment="1">
      <alignment horizontal="center" vertical="center"/>
    </xf>
    <xf numFmtId="14" fontId="0" fillId="11" borderId="1" xfId="0" applyNumberFormat="1" applyFill="1" applyBorder="1"/>
    <xf numFmtId="166" fontId="0" fillId="11" borderId="1" xfId="0" applyNumberFormat="1" applyFill="1" applyBorder="1"/>
    <xf numFmtId="14" fontId="0" fillId="11" borderId="11" xfId="0" applyNumberFormat="1" applyFill="1" applyBorder="1"/>
    <xf numFmtId="14" fontId="0" fillId="11" borderId="21" xfId="0" applyNumberFormat="1" applyFill="1" applyBorder="1"/>
    <xf numFmtId="1" fontId="0" fillId="11" borderId="1" xfId="0" applyNumberFormat="1" applyFill="1" applyBorder="1"/>
    <xf numFmtId="166" fontId="0" fillId="11" borderId="29" xfId="0" applyNumberFormat="1" applyFill="1" applyBorder="1"/>
    <xf numFmtId="2" fontId="0" fillId="11" borderId="1" xfId="0" applyNumberFormat="1" applyFill="1" applyBorder="1"/>
    <xf numFmtId="166" fontId="0" fillId="11" borderId="1" xfId="0" applyNumberFormat="1" applyFill="1" applyBorder="1" applyAlignment="1">
      <alignment horizontal="right"/>
    </xf>
    <xf numFmtId="2" fontId="0" fillId="11" borderId="1" xfId="0" applyNumberFormat="1" applyFill="1" applyBorder="1" applyAlignment="1">
      <alignment horizontal="right"/>
    </xf>
    <xf numFmtId="1" fontId="0" fillId="11" borderId="1" xfId="0" applyNumberFormat="1" applyFill="1" applyBorder="1" applyAlignment="1">
      <alignment horizontal="right"/>
    </xf>
    <xf numFmtId="1" fontId="2" fillId="9" borderId="2" xfId="0" applyNumberFormat="1" applyFont="1" applyFill="1" applyBorder="1"/>
    <xf numFmtId="166" fontId="4" fillId="11" borderId="1" xfId="0" applyNumberFormat="1" applyFont="1" applyFill="1" applyBorder="1" applyAlignment="1">
      <alignment wrapText="1"/>
    </xf>
    <xf numFmtId="2" fontId="4" fillId="11" borderId="21" xfId="0" applyNumberFormat="1" applyFont="1" applyFill="1" applyBorder="1" applyAlignment="1">
      <alignment wrapText="1"/>
    </xf>
    <xf numFmtId="3" fontId="2" fillId="11" borderId="1" xfId="0" applyNumberFormat="1" applyFont="1" applyFill="1" applyBorder="1"/>
    <xf numFmtId="1" fontId="4" fillId="11" borderId="26" xfId="0" applyNumberFormat="1" applyFont="1" applyFill="1" applyBorder="1" applyAlignment="1">
      <alignment wrapText="1"/>
    </xf>
    <xf numFmtId="0" fontId="0" fillId="18" borderId="31" xfId="0" applyFill="1" applyBorder="1" applyAlignment="1">
      <alignment horizontal="center" vertical="center"/>
    </xf>
    <xf numFmtId="0" fontId="0" fillId="19" borderId="1" xfId="0" applyFill="1" applyBorder="1" applyAlignment="1">
      <alignment horizontal="center" vertical="center"/>
    </xf>
    <xf numFmtId="3" fontId="2" fillId="11" borderId="24" xfId="0" applyNumberFormat="1" applyFont="1" applyFill="1" applyBorder="1"/>
    <xf numFmtId="165" fontId="0" fillId="11" borderId="1" xfId="0" applyNumberFormat="1" applyFill="1" applyBorder="1"/>
    <xf numFmtId="165" fontId="0" fillId="11" borderId="12" xfId="0" applyNumberFormat="1" applyFill="1" applyBorder="1"/>
    <xf numFmtId="0" fontId="0" fillId="11" borderId="1" xfId="0" applyFill="1" applyBorder="1"/>
    <xf numFmtId="166" fontId="0" fillId="11" borderId="27" xfId="0" applyNumberFormat="1" applyFill="1" applyBorder="1" applyAlignment="1">
      <alignment horizontal="right"/>
    </xf>
    <xf numFmtId="2" fontId="0" fillId="11" borderId="27" xfId="0" applyNumberFormat="1" applyFill="1" applyBorder="1" applyAlignment="1">
      <alignment horizontal="right"/>
    </xf>
    <xf numFmtId="1" fontId="0" fillId="11" borderId="27" xfId="0" applyNumberFormat="1" applyFill="1" applyBorder="1" applyAlignment="1">
      <alignment horizontal="right"/>
    </xf>
    <xf numFmtId="1" fontId="4" fillId="11" borderId="28" xfId="0" applyNumberFormat="1" applyFont="1" applyFill="1" applyBorder="1" applyAlignment="1">
      <alignment wrapText="1"/>
    </xf>
    <xf numFmtId="1" fontId="0" fillId="11" borderId="24" xfId="0" applyNumberFormat="1" applyFill="1" applyBorder="1"/>
    <xf numFmtId="166" fontId="0" fillId="11" borderId="24" xfId="0" applyNumberFormat="1" applyFill="1" applyBorder="1" applyAlignment="1">
      <alignment horizontal="right"/>
    </xf>
    <xf numFmtId="2" fontId="0" fillId="11" borderId="24" xfId="0" applyNumberFormat="1" applyFill="1" applyBorder="1" applyAlignment="1">
      <alignment horizontal="right"/>
    </xf>
    <xf numFmtId="1" fontId="0" fillId="11" borderId="24" xfId="0" applyNumberFormat="1" applyFill="1" applyBorder="1" applyAlignment="1">
      <alignment horizontal="right"/>
    </xf>
    <xf numFmtId="0" fontId="0" fillId="11" borderId="11" xfId="0" applyFill="1" applyBorder="1"/>
    <xf numFmtId="1" fontId="0" fillId="11" borderId="25" xfId="0" applyNumberFormat="1" applyFill="1" applyBorder="1"/>
    <xf numFmtId="166" fontId="0" fillId="11" borderId="25" xfId="0" applyNumberFormat="1" applyFill="1" applyBorder="1" applyAlignment="1">
      <alignment horizontal="right"/>
    </xf>
    <xf numFmtId="2" fontId="0" fillId="11" borderId="25" xfId="0" applyNumberFormat="1" applyFill="1" applyBorder="1" applyAlignment="1">
      <alignment horizontal="right"/>
    </xf>
    <xf numFmtId="1" fontId="0" fillId="11" borderId="25" xfId="0" applyNumberFormat="1" applyFill="1" applyBorder="1" applyAlignment="1">
      <alignment horizontal="right"/>
    </xf>
    <xf numFmtId="166" fontId="2" fillId="9" borderId="2" xfId="0" applyNumberFormat="1" applyFont="1" applyFill="1" applyBorder="1" applyAlignment="1">
      <alignment horizontal="right"/>
    </xf>
    <xf numFmtId="0" fontId="0" fillId="11" borderId="29" xfId="0" applyFill="1" applyBorder="1" applyProtection="1">
      <protection hidden="1"/>
    </xf>
    <xf numFmtId="166" fontId="2" fillId="11" borderId="21" xfId="0" applyNumberFormat="1" applyFont="1" applyFill="1" applyBorder="1" applyAlignment="1">
      <alignment horizontal="right"/>
    </xf>
    <xf numFmtId="2" fontId="2" fillId="11" borderId="21" xfId="0" applyNumberFormat="1" applyFont="1" applyFill="1" applyBorder="1" applyAlignment="1">
      <alignment horizontal="right"/>
    </xf>
    <xf numFmtId="1" fontId="2" fillId="11" borderId="21" xfId="0" applyNumberFormat="1" applyFont="1" applyFill="1" applyBorder="1" applyAlignment="1">
      <alignment horizontal="right"/>
    </xf>
    <xf numFmtId="0" fontId="0" fillId="18" borderId="92" xfId="0" applyFill="1" applyBorder="1" applyAlignment="1">
      <alignment horizontal="center" vertical="center"/>
    </xf>
    <xf numFmtId="0" fontId="6" fillId="3" borderId="28" xfId="0" applyFont="1" applyFill="1" applyBorder="1"/>
    <xf numFmtId="2" fontId="0" fillId="18" borderId="89" xfId="0" applyNumberFormat="1" applyFont="1" applyFill="1" applyBorder="1" applyAlignment="1">
      <alignment horizontal="right" vertical="center"/>
    </xf>
    <xf numFmtId="0" fontId="0" fillId="19" borderId="89" xfId="0" applyFont="1" applyFill="1" applyBorder="1" applyAlignment="1">
      <alignment horizontal="center" vertical="center"/>
    </xf>
    <xf numFmtId="2" fontId="0" fillId="19" borderId="89" xfId="0" applyNumberFormat="1" applyFont="1" applyFill="1" applyBorder="1" applyAlignment="1">
      <alignment horizontal="right" vertical="center"/>
    </xf>
    <xf numFmtId="2" fontId="0" fillId="18" borderId="25" xfId="0" applyNumberFormat="1" applyFont="1" applyFill="1" applyBorder="1" applyAlignment="1">
      <alignment horizontal="right" vertical="center"/>
    </xf>
    <xf numFmtId="0" fontId="0" fillId="19" borderId="25" xfId="0" applyFont="1" applyFill="1" applyBorder="1" applyAlignment="1">
      <alignment horizontal="center" vertical="center"/>
    </xf>
    <xf numFmtId="2" fontId="0" fillId="19" borderId="25" xfId="0" applyNumberFormat="1" applyFont="1" applyFill="1" applyBorder="1" applyAlignment="1">
      <alignment horizontal="right" vertical="center"/>
    </xf>
    <xf numFmtId="2" fontId="0" fillId="18" borderId="92" xfId="0" applyNumberFormat="1" applyFont="1" applyFill="1" applyBorder="1" applyAlignment="1">
      <alignment horizontal="right" vertical="center"/>
    </xf>
    <xf numFmtId="0" fontId="0" fillId="19" borderId="92" xfId="0" applyFont="1" applyFill="1" applyBorder="1" applyAlignment="1">
      <alignment horizontal="center" vertical="center"/>
    </xf>
    <xf numFmtId="2" fontId="0" fillId="19" borderId="92" xfId="0" applyNumberFormat="1" applyFont="1" applyFill="1" applyBorder="1" applyAlignment="1">
      <alignment horizontal="right" vertical="center"/>
    </xf>
    <xf numFmtId="0" fontId="6" fillId="3" borderId="4" xfId="0" applyFont="1" applyFill="1" applyBorder="1" applyAlignment="1">
      <alignment horizontal="center"/>
    </xf>
    <xf numFmtId="3" fontId="0" fillId="0" borderId="0" xfId="0" applyNumberFormat="1"/>
    <xf numFmtId="2" fontId="2" fillId="4" borderId="8" xfId="0" applyNumberFormat="1" applyFont="1" applyFill="1" applyBorder="1" applyAlignment="1">
      <alignment horizontal="right"/>
    </xf>
    <xf numFmtId="2" fontId="2" fillId="4" borderId="1" xfId="0" applyNumberFormat="1" applyFont="1" applyFill="1" applyBorder="1" applyAlignment="1">
      <alignment horizontal="right"/>
    </xf>
    <xf numFmtId="2" fontId="4" fillId="4" borderId="1" xfId="0" applyNumberFormat="1" applyFont="1" applyFill="1" applyBorder="1" applyAlignment="1">
      <alignment horizontal="right"/>
    </xf>
    <xf numFmtId="2" fontId="2" fillId="4" borderId="34" xfId="0" applyNumberFormat="1" applyFont="1" applyFill="1" applyBorder="1" applyAlignment="1">
      <alignment horizontal="right"/>
    </xf>
    <xf numFmtId="2" fontId="2" fillId="4" borderId="2" xfId="0" applyNumberFormat="1" applyFont="1" applyFill="1" applyBorder="1" applyAlignment="1">
      <alignment horizontal="right"/>
    </xf>
    <xf numFmtId="0" fontId="6" fillId="4" borderId="71" xfId="0" applyFont="1" applyFill="1" applyBorder="1" applyAlignment="1">
      <alignment horizontal="right"/>
    </xf>
    <xf numFmtId="0" fontId="6" fillId="4" borderId="43" xfId="0" applyFont="1" applyFill="1" applyBorder="1" applyAlignment="1">
      <alignment horizontal="right"/>
    </xf>
    <xf numFmtId="0" fontId="6" fillId="4" borderId="28" xfId="0" applyFont="1" applyFill="1" applyBorder="1" applyAlignment="1">
      <alignment horizontal="right"/>
    </xf>
    <xf numFmtId="0" fontId="6" fillId="4" borderId="84" xfId="0" applyFont="1" applyFill="1" applyBorder="1" applyAlignment="1">
      <alignment horizontal="right"/>
    </xf>
    <xf numFmtId="2" fontId="6" fillId="4" borderId="28" xfId="0" applyNumberFormat="1" applyFont="1" applyFill="1" applyBorder="1" applyAlignment="1">
      <alignment horizontal="right"/>
    </xf>
    <xf numFmtId="2" fontId="2" fillId="3" borderId="8" xfId="0" applyNumberFormat="1" applyFont="1" applyFill="1" applyBorder="1" applyAlignment="1">
      <alignment horizontal="right"/>
    </xf>
    <xf numFmtId="2" fontId="2" fillId="3" borderId="1" xfId="0" applyNumberFormat="1" applyFont="1" applyFill="1" applyBorder="1" applyAlignment="1">
      <alignment horizontal="right"/>
    </xf>
    <xf numFmtId="2" fontId="4" fillId="3" borderId="1" xfId="0" applyNumberFormat="1" applyFont="1" applyFill="1" applyBorder="1" applyAlignment="1">
      <alignment horizontal="right"/>
    </xf>
    <xf numFmtId="2" fontId="2" fillId="3" borderId="34" xfId="0" applyNumberFormat="1" applyFont="1" applyFill="1" applyBorder="1" applyAlignment="1">
      <alignment horizontal="right"/>
    </xf>
    <xf numFmtId="2" fontId="2" fillId="3" borderId="2" xfId="0" applyNumberFormat="1" applyFont="1" applyFill="1" applyBorder="1" applyAlignment="1">
      <alignment horizontal="right"/>
    </xf>
    <xf numFmtId="2" fontId="6" fillId="3" borderId="71" xfId="0" applyNumberFormat="1" applyFont="1" applyFill="1" applyBorder="1" applyAlignment="1">
      <alignment horizontal="right"/>
    </xf>
    <xf numFmtId="2" fontId="6" fillId="3" borderId="43" xfId="0" applyNumberFormat="1" applyFont="1" applyFill="1" applyBorder="1" applyAlignment="1">
      <alignment horizontal="right"/>
    </xf>
    <xf numFmtId="2" fontId="6" fillId="3" borderId="42" xfId="0" applyNumberFormat="1" applyFont="1" applyFill="1" applyBorder="1" applyAlignment="1">
      <alignment horizontal="right"/>
    </xf>
    <xf numFmtId="2" fontId="6" fillId="3" borderId="84" xfId="0" applyNumberFormat="1" applyFont="1" applyFill="1" applyBorder="1" applyAlignment="1">
      <alignment horizontal="right"/>
    </xf>
    <xf numFmtId="2" fontId="6" fillId="3" borderId="28" xfId="0" applyNumberFormat="1" applyFont="1" applyFill="1" applyBorder="1" applyAlignment="1">
      <alignment horizontal="right"/>
    </xf>
    <xf numFmtId="166" fontId="2" fillId="10" borderId="34" xfId="0" applyNumberFormat="1" applyFont="1" applyFill="1" applyBorder="1"/>
    <xf numFmtId="166" fontId="2" fillId="10" borderId="1" xfId="0" applyNumberFormat="1" applyFont="1" applyFill="1" applyBorder="1"/>
    <xf numFmtId="166" fontId="2" fillId="10" borderId="2" xfId="0" applyNumberFormat="1" applyFont="1" applyFill="1" applyBorder="1"/>
    <xf numFmtId="166" fontId="6" fillId="17" borderId="40" xfId="0" applyNumberFormat="1" applyFont="1" applyFill="1" applyBorder="1"/>
    <xf numFmtId="166" fontId="6" fillId="17" borderId="43" xfId="0" applyNumberFormat="1" applyFont="1" applyFill="1" applyBorder="1"/>
    <xf numFmtId="2" fontId="9" fillId="18" borderId="25" xfId="0" applyNumberFormat="1" applyFont="1" applyFill="1" applyBorder="1" applyAlignment="1">
      <alignment horizontal="right" vertical="center"/>
    </xf>
    <xf numFmtId="0" fontId="0" fillId="19" borderId="25" xfId="0" applyFill="1" applyBorder="1" applyAlignment="1">
      <alignment horizontal="center" vertical="center"/>
    </xf>
    <xf numFmtId="14" fontId="2" fillId="10" borderId="1" xfId="0" applyNumberFormat="1" applyFont="1" applyFill="1" applyBorder="1"/>
    <xf numFmtId="166" fontId="0" fillId="10" borderId="1" xfId="0" applyNumberFormat="1" applyFill="1" applyBorder="1"/>
    <xf numFmtId="1" fontId="2" fillId="10" borderId="9" xfId="0" applyNumberFormat="1" applyFont="1" applyFill="1" applyBorder="1"/>
    <xf numFmtId="3" fontId="2" fillId="10" borderId="9" xfId="0" applyNumberFormat="1" applyFont="1" applyFill="1" applyBorder="1"/>
    <xf numFmtId="3" fontId="2" fillId="10" borderId="1" xfId="0" applyNumberFormat="1" applyFont="1" applyFill="1" applyBorder="1"/>
    <xf numFmtId="3" fontId="2" fillId="10" borderId="24" xfId="0" applyNumberFormat="1" applyFont="1" applyFill="1" applyBorder="1"/>
    <xf numFmtId="165" fontId="0" fillId="10" borderId="1" xfId="0" applyNumberFormat="1" applyFill="1" applyBorder="1"/>
    <xf numFmtId="165" fontId="0" fillId="10" borderId="21" xfId="0" applyNumberFormat="1" applyFill="1" applyBorder="1"/>
    <xf numFmtId="0" fontId="8" fillId="0" borderId="11" xfId="0" applyFont="1" applyBorder="1" applyAlignment="1" applyProtection="1">
      <alignment horizontal="left" vertical="top"/>
      <protection hidden="1"/>
    </xf>
    <xf numFmtId="0" fontId="0" fillId="0" borderId="1" xfId="0" applyBorder="1"/>
    <xf numFmtId="0" fontId="0" fillId="0" borderId="12" xfId="0" applyBorder="1"/>
    <xf numFmtId="1" fontId="0" fillId="19" borderId="25" xfId="0" applyNumberFormat="1" applyFill="1" applyBorder="1" applyAlignment="1">
      <alignment horizontal="center" vertical="center"/>
    </xf>
    <xf numFmtId="0" fontId="0" fillId="10" borderId="11" xfId="0" applyFill="1" applyBorder="1"/>
    <xf numFmtId="0" fontId="3" fillId="10" borderId="24" xfId="0" applyFont="1" applyFill="1" applyBorder="1" applyAlignment="1">
      <alignment horizontal="center"/>
    </xf>
    <xf numFmtId="0" fontId="0" fillId="19" borderId="27" xfId="0" applyFill="1" applyBorder="1" applyAlignment="1">
      <alignment horizontal="center" vertical="center"/>
    </xf>
    <xf numFmtId="0" fontId="0" fillId="19" borderId="92" xfId="0" applyFill="1" applyBorder="1" applyAlignment="1">
      <alignment horizontal="center" vertical="center"/>
    </xf>
    <xf numFmtId="2" fontId="9" fillId="18" borderId="89" xfId="0" applyNumberFormat="1" applyFont="1" applyFill="1" applyBorder="1" applyAlignment="1">
      <alignment horizontal="right" vertical="center"/>
    </xf>
    <xf numFmtId="0" fontId="0" fillId="19" borderId="89" xfId="0" applyFill="1" applyBorder="1" applyAlignment="1">
      <alignment horizontal="center" vertical="center"/>
    </xf>
    <xf numFmtId="14" fontId="2" fillId="10" borderId="8" xfId="0" applyNumberFormat="1" applyFont="1" applyFill="1" applyBorder="1"/>
    <xf numFmtId="0" fontId="6" fillId="17" borderId="61" xfId="0" applyFont="1" applyFill="1" applyBorder="1"/>
    <xf numFmtId="0" fontId="0" fillId="10" borderId="8" xfId="0" applyFill="1" applyBorder="1"/>
    <xf numFmtId="166" fontId="0" fillId="10" borderId="8" xfId="0" applyNumberFormat="1" applyFill="1" applyBorder="1"/>
    <xf numFmtId="0" fontId="0" fillId="19" borderId="90" xfId="0" applyFill="1" applyBorder="1" applyAlignment="1">
      <alignment horizontal="center" vertical="center"/>
    </xf>
    <xf numFmtId="3" fontId="2" fillId="10" borderId="8" xfId="0" applyNumberFormat="1" applyFont="1" applyFill="1" applyBorder="1"/>
    <xf numFmtId="165" fontId="0" fillId="10" borderId="8" xfId="0" applyNumberFormat="1" applyFill="1" applyBorder="1"/>
    <xf numFmtId="0" fontId="2" fillId="10" borderId="4" xfId="0" applyFont="1" applyFill="1" applyBorder="1"/>
    <xf numFmtId="0" fontId="0" fillId="10" borderId="13" xfId="0" applyFill="1" applyBorder="1"/>
    <xf numFmtId="2" fontId="2" fillId="10" borderId="4" xfId="0" applyNumberFormat="1" applyFont="1" applyFill="1" applyBorder="1"/>
    <xf numFmtId="1" fontId="2" fillId="10" borderId="4" xfId="0" applyNumberFormat="1" applyFont="1" applyFill="1" applyBorder="1"/>
    <xf numFmtId="3" fontId="2" fillId="10" borderId="48" xfId="0" applyNumberFormat="1" applyFont="1" applyFill="1" applyBorder="1"/>
    <xf numFmtId="165" fontId="0" fillId="10" borderId="4" xfId="0" applyNumberFormat="1" applyFill="1" applyBorder="1"/>
    <xf numFmtId="165" fontId="0" fillId="11" borderId="20" xfId="0" applyNumberFormat="1" applyFill="1" applyBorder="1"/>
    <xf numFmtId="165" fontId="0" fillId="11" borderId="21" xfId="0" applyNumberFormat="1" applyFill="1" applyBorder="1"/>
    <xf numFmtId="165" fontId="0" fillId="10" borderId="20" xfId="0" applyNumberFormat="1" applyFill="1" applyBorder="1"/>
    <xf numFmtId="165" fontId="0" fillId="10" borderId="23" xfId="0" applyNumberFormat="1" applyFill="1" applyBorder="1"/>
    <xf numFmtId="0" fontId="9" fillId="0" borderId="94" xfId="0" applyFont="1" applyBorder="1"/>
    <xf numFmtId="0" fontId="0" fillId="0" borderId="93" xfId="0" applyBorder="1"/>
    <xf numFmtId="0" fontId="0" fillId="0" borderId="86" xfId="0" applyBorder="1"/>
    <xf numFmtId="0" fontId="0" fillId="0" borderId="95" xfId="0" applyBorder="1"/>
    <xf numFmtId="0" fontId="0" fillId="0" borderId="96" xfId="0" applyBorder="1"/>
    <xf numFmtId="0" fontId="0" fillId="0" borderId="4" xfId="0" applyBorder="1"/>
    <xf numFmtId="0" fontId="0" fillId="0" borderId="14" xfId="0" applyBorder="1"/>
    <xf numFmtId="0" fontId="8" fillId="0" borderId="7" xfId="0" applyFont="1" applyBorder="1" applyAlignment="1" applyProtection="1">
      <alignment horizontal="left" vertical="top"/>
      <protection hidden="1"/>
    </xf>
    <xf numFmtId="0" fontId="0" fillId="0" borderId="8" xfId="0" applyBorder="1"/>
    <xf numFmtId="0" fontId="0" fillId="0" borderId="10" xfId="0" applyBorder="1"/>
    <xf numFmtId="1" fontId="3" fillId="10" borderId="1" xfId="0" applyNumberFormat="1" applyFont="1" applyFill="1" applyBorder="1" applyAlignment="1">
      <alignment horizontal="center"/>
    </xf>
    <xf numFmtId="1" fontId="3" fillId="10" borderId="4" xfId="0" applyNumberFormat="1" applyFont="1" applyFill="1" applyBorder="1" applyAlignment="1">
      <alignment horizontal="center"/>
    </xf>
    <xf numFmtId="0" fontId="9" fillId="10" borderId="1" xfId="0" applyFont="1" applyFill="1" applyBorder="1"/>
    <xf numFmtId="166" fontId="9" fillId="10" borderId="1" xfId="0" applyNumberFormat="1" applyFont="1" applyFill="1" applyBorder="1"/>
    <xf numFmtId="2" fontId="3" fillId="10" borderId="1" xfId="0" applyNumberFormat="1" applyFont="1" applyFill="1" applyBorder="1"/>
    <xf numFmtId="0" fontId="9" fillId="10" borderId="4" xfId="0" applyFont="1" applyFill="1" applyBorder="1"/>
    <xf numFmtId="166" fontId="9" fillId="10" borderId="4" xfId="0" applyNumberFormat="1" applyFont="1" applyFill="1" applyBorder="1"/>
    <xf numFmtId="2" fontId="3" fillId="10" borderId="4" xfId="0" applyNumberFormat="1" applyFont="1" applyFill="1" applyBorder="1"/>
    <xf numFmtId="0" fontId="2" fillId="4" borderId="24" xfId="0" applyFont="1" applyFill="1" applyBorder="1" applyAlignment="1">
      <alignment horizontal="right"/>
    </xf>
    <xf numFmtId="0" fontId="2" fillId="4" borderId="1" xfId="0" applyFont="1" applyFill="1" applyBorder="1" applyAlignment="1">
      <alignment horizontal="right"/>
    </xf>
    <xf numFmtId="1" fontId="2" fillId="4" borderId="1" xfId="0" applyNumberFormat="1" applyFont="1" applyFill="1" applyBorder="1" applyAlignment="1">
      <alignment horizontal="right"/>
    </xf>
    <xf numFmtId="1" fontId="2" fillId="4" borderId="2" xfId="0" applyNumberFormat="1" applyFont="1" applyFill="1" applyBorder="1" applyAlignment="1">
      <alignment horizontal="right"/>
    </xf>
    <xf numFmtId="0" fontId="2" fillId="4" borderId="8" xfId="0" applyFont="1" applyFill="1" applyBorder="1" applyAlignment="1">
      <alignment horizontal="right"/>
    </xf>
    <xf numFmtId="2" fontId="5" fillId="4" borderId="1" xfId="0" applyNumberFormat="1" applyFont="1" applyFill="1" applyBorder="1" applyAlignment="1">
      <alignment horizontal="right"/>
    </xf>
    <xf numFmtId="1" fontId="2" fillId="4" borderId="4" xfId="0" applyNumberFormat="1" applyFont="1" applyFill="1" applyBorder="1" applyAlignment="1">
      <alignment horizontal="right"/>
    </xf>
    <xf numFmtId="0" fontId="4" fillId="4" borderId="1" xfId="0" applyFont="1" applyFill="1" applyBorder="1" applyAlignment="1">
      <alignment horizontal="right"/>
    </xf>
    <xf numFmtId="1" fontId="2" fillId="4" borderId="21" xfId="0" applyNumberFormat="1" applyFont="1" applyFill="1" applyBorder="1" applyAlignment="1">
      <alignment horizontal="right"/>
    </xf>
    <xf numFmtId="2" fontId="2" fillId="4" borderId="21" xfId="0" applyNumberFormat="1" applyFont="1" applyFill="1" applyBorder="1" applyAlignment="1">
      <alignment horizontal="right"/>
    </xf>
    <xf numFmtId="1" fontId="2" fillId="4" borderId="38" xfId="0" applyNumberFormat="1" applyFont="1" applyFill="1" applyBorder="1" applyAlignment="1">
      <alignment horizontal="right"/>
    </xf>
    <xf numFmtId="0" fontId="6" fillId="4" borderId="40" xfId="0" applyFont="1" applyFill="1" applyBorder="1" applyAlignment="1">
      <alignment horizontal="right"/>
    </xf>
    <xf numFmtId="0" fontId="6" fillId="4" borderId="44" xfId="0" applyFont="1" applyFill="1" applyBorder="1" applyAlignment="1">
      <alignment horizontal="right"/>
    </xf>
    <xf numFmtId="0" fontId="6" fillId="4" borderId="47" xfId="0" applyFont="1" applyFill="1" applyBorder="1" applyAlignment="1">
      <alignment horizontal="right"/>
    </xf>
    <xf numFmtId="0" fontId="6" fillId="4" borderId="26" xfId="0" applyFont="1" applyFill="1" applyBorder="1" applyAlignment="1">
      <alignment horizontal="right"/>
    </xf>
    <xf numFmtId="1" fontId="0" fillId="19" borderId="25" xfId="0" applyNumberFormat="1" applyFont="1" applyFill="1" applyBorder="1" applyAlignment="1">
      <alignment horizontal="right" vertical="center"/>
    </xf>
    <xf numFmtId="0" fontId="2" fillId="6" borderId="24" xfId="0" applyFont="1" applyFill="1" applyBorder="1" applyAlignment="1">
      <alignment horizontal="right"/>
    </xf>
    <xf numFmtId="0" fontId="2" fillId="6" borderId="1" xfId="0" applyFont="1" applyFill="1" applyBorder="1" applyAlignment="1">
      <alignment horizontal="right"/>
    </xf>
    <xf numFmtId="1" fontId="2" fillId="6" borderId="1" xfId="0" applyNumberFormat="1" applyFont="1" applyFill="1" applyBorder="1" applyAlignment="1">
      <alignment horizontal="right"/>
    </xf>
    <xf numFmtId="0" fontId="2" fillId="6" borderId="2" xfId="0" applyFont="1" applyFill="1" applyBorder="1" applyAlignment="1">
      <alignment horizontal="right"/>
    </xf>
    <xf numFmtId="0" fontId="2" fillId="3" borderId="8" xfId="0" applyFont="1" applyFill="1" applyBorder="1" applyAlignment="1">
      <alignment horizontal="right"/>
    </xf>
    <xf numFmtId="0" fontId="2" fillId="3" borderId="1" xfId="0" applyFont="1" applyFill="1" applyBorder="1" applyAlignment="1">
      <alignment horizontal="right"/>
    </xf>
    <xf numFmtId="0" fontId="2" fillId="3" borderId="4" xfId="0" applyFont="1" applyFill="1" applyBorder="1" applyAlignment="1">
      <alignment horizontal="right"/>
    </xf>
    <xf numFmtId="0" fontId="4" fillId="3" borderId="1" xfId="0" applyFont="1" applyFill="1" applyBorder="1" applyAlignment="1">
      <alignment horizontal="right"/>
    </xf>
    <xf numFmtId="1" fontId="2" fillId="3" borderId="1" xfId="0" applyNumberFormat="1" applyFont="1" applyFill="1" applyBorder="1" applyAlignment="1">
      <alignment horizontal="right"/>
    </xf>
    <xf numFmtId="1" fontId="2" fillId="3" borderId="4" xfId="0" applyNumberFormat="1" applyFont="1" applyFill="1" applyBorder="1" applyAlignment="1">
      <alignment horizontal="right"/>
    </xf>
    <xf numFmtId="1" fontId="2" fillId="3" borderId="2" xfId="0" applyNumberFormat="1" applyFont="1" applyFill="1" applyBorder="1" applyAlignment="1">
      <alignment horizontal="right"/>
    </xf>
    <xf numFmtId="1" fontId="2" fillId="3" borderId="38" xfId="0" applyNumberFormat="1" applyFont="1" applyFill="1" applyBorder="1" applyAlignment="1">
      <alignment horizontal="right"/>
    </xf>
    <xf numFmtId="0" fontId="6" fillId="3" borderId="40" xfId="0" applyFont="1" applyFill="1" applyBorder="1" applyAlignment="1">
      <alignment horizontal="right"/>
    </xf>
    <xf numFmtId="0" fontId="6" fillId="3" borderId="43" xfId="0" applyFont="1" applyFill="1" applyBorder="1" applyAlignment="1">
      <alignment horizontal="right"/>
    </xf>
    <xf numFmtId="0" fontId="6" fillId="3" borderId="47" xfId="0" applyFont="1" applyFill="1" applyBorder="1" applyAlignment="1">
      <alignment horizontal="right"/>
    </xf>
    <xf numFmtId="0" fontId="6" fillId="3" borderId="26" xfId="0" applyFont="1" applyFill="1" applyBorder="1" applyAlignment="1">
      <alignment horizontal="right"/>
    </xf>
    <xf numFmtId="0" fontId="6" fillId="3" borderId="28" xfId="0" applyFont="1" applyFill="1" applyBorder="1" applyAlignment="1">
      <alignment horizontal="right"/>
    </xf>
    <xf numFmtId="0" fontId="6" fillId="3" borderId="78" xfId="0" applyFont="1" applyFill="1" applyBorder="1" applyAlignment="1">
      <alignment horizontal="right"/>
    </xf>
    <xf numFmtId="1" fontId="0" fillId="18" borderId="25" xfId="0" applyNumberFormat="1" applyFont="1" applyFill="1" applyBorder="1" applyAlignment="1">
      <alignment horizontal="right" vertical="center"/>
    </xf>
    <xf numFmtId="0" fontId="3" fillId="7" borderId="24" xfId="0" applyFont="1" applyFill="1" applyBorder="1" applyAlignment="1">
      <alignment horizontal="left"/>
    </xf>
    <xf numFmtId="0" fontId="3" fillId="2" borderId="66" xfId="0" applyFont="1" applyFill="1" applyBorder="1" applyAlignment="1">
      <alignment horizontal="left" wrapText="1"/>
    </xf>
    <xf numFmtId="0" fontId="2" fillId="6" borderId="43" xfId="0" applyFont="1" applyFill="1" applyBorder="1" applyAlignment="1">
      <alignment horizontal="center"/>
    </xf>
    <xf numFmtId="0" fontId="2" fillId="6" borderId="29" xfId="0" applyFont="1" applyFill="1" applyBorder="1" applyAlignment="1">
      <alignment horizontal="center"/>
    </xf>
    <xf numFmtId="0" fontId="2" fillId="6" borderId="39" xfId="0" applyFont="1" applyFill="1" applyBorder="1" applyAlignment="1">
      <alignment horizontal="center"/>
    </xf>
    <xf numFmtId="0" fontId="2" fillId="3" borderId="40" xfId="0" applyFont="1" applyFill="1" applyBorder="1" applyAlignment="1">
      <alignment horizontal="center"/>
    </xf>
    <xf numFmtId="0" fontId="2" fillId="3" borderId="32" xfId="0" applyFont="1" applyFill="1" applyBorder="1" applyAlignment="1">
      <alignment horizontal="center"/>
    </xf>
    <xf numFmtId="0" fontId="2" fillId="3" borderId="39" xfId="0" applyFont="1" applyFill="1" applyBorder="1" applyAlignment="1">
      <alignment horizontal="center"/>
    </xf>
    <xf numFmtId="0" fontId="2" fillId="3" borderId="97" xfId="0" applyFont="1" applyFill="1" applyBorder="1" applyAlignment="1">
      <alignment horizontal="center"/>
    </xf>
    <xf numFmtId="0" fontId="0" fillId="18" borderId="84" xfId="0" applyFill="1" applyBorder="1" applyAlignment="1">
      <alignment horizontal="center" vertical="center"/>
    </xf>
    <xf numFmtId="0" fontId="0" fillId="18" borderId="26" xfId="0" applyFill="1" applyBorder="1" applyAlignment="1">
      <alignment horizontal="center" vertical="center"/>
    </xf>
    <xf numFmtId="0" fontId="0" fillId="18" borderId="98" xfId="0" applyFill="1" applyBorder="1" applyAlignment="1">
      <alignment horizontal="center" vertical="center"/>
    </xf>
    <xf numFmtId="0" fontId="3" fillId="2" borderId="99" xfId="0" applyFont="1" applyFill="1" applyBorder="1" applyAlignment="1">
      <alignment horizontal="left" wrapText="1"/>
    </xf>
    <xf numFmtId="0" fontId="3" fillId="2" borderId="100" xfId="0" applyFont="1" applyFill="1" applyBorder="1" applyAlignment="1">
      <alignment horizontal="left" wrapText="1"/>
    </xf>
    <xf numFmtId="0" fontId="3" fillId="11" borderId="18" xfId="0" applyFont="1" applyFill="1" applyBorder="1" applyAlignment="1">
      <alignment horizontal="center"/>
    </xf>
    <xf numFmtId="0" fontId="3" fillId="10" borderId="18" xfId="0" applyFont="1" applyFill="1" applyBorder="1" applyAlignment="1">
      <alignment horizontal="center"/>
    </xf>
    <xf numFmtId="0" fontId="3" fillId="10" borderId="14" xfId="0" applyFont="1" applyFill="1" applyBorder="1" applyAlignment="1">
      <alignment horizontal="center"/>
    </xf>
    <xf numFmtId="0" fontId="3" fillId="11" borderId="12" xfId="0" applyFont="1" applyFill="1" applyBorder="1" applyAlignment="1">
      <alignment horizontal="center"/>
    </xf>
    <xf numFmtId="0" fontId="3" fillId="11" borderId="14" xfId="0" applyFont="1" applyFill="1" applyBorder="1" applyAlignment="1">
      <alignment horizontal="center"/>
    </xf>
    <xf numFmtId="0" fontId="3" fillId="10" borderId="12" xfId="0" applyFont="1" applyFill="1" applyBorder="1" applyAlignment="1">
      <alignment horizontal="center"/>
    </xf>
    <xf numFmtId="168" fontId="2" fillId="7" borderId="35" xfId="0" applyNumberFormat="1" applyFont="1" applyFill="1" applyBorder="1" applyAlignment="1">
      <alignment horizontal="left"/>
    </xf>
    <xf numFmtId="14" fontId="3" fillId="10" borderId="12" xfId="0" applyNumberFormat="1" applyFont="1" applyFill="1" applyBorder="1" applyAlignment="1">
      <alignment horizontal="center"/>
    </xf>
    <xf numFmtId="168" fontId="2" fillId="7" borderId="104" xfId="0" applyNumberFormat="1" applyFont="1" applyFill="1" applyBorder="1" applyAlignment="1">
      <alignment horizontal="left"/>
    </xf>
    <xf numFmtId="14" fontId="3" fillId="10" borderId="105" xfId="0" applyNumberFormat="1" applyFont="1" applyFill="1" applyBorder="1" applyAlignment="1">
      <alignment horizontal="center"/>
    </xf>
    <xf numFmtId="0" fontId="7" fillId="15" borderId="102" xfId="0" applyFont="1" applyFill="1" applyBorder="1" applyAlignment="1">
      <alignment horizontal="center"/>
    </xf>
    <xf numFmtId="14" fontId="3" fillId="10" borderId="14" xfId="0" applyNumberFormat="1" applyFont="1" applyFill="1" applyBorder="1" applyAlignment="1">
      <alignment horizontal="center"/>
    </xf>
    <xf numFmtId="1" fontId="0" fillId="20" borderId="8" xfId="0" applyNumberFormat="1" applyFill="1" applyBorder="1" applyAlignment="1">
      <alignment horizontal="right" vertical="center"/>
    </xf>
    <xf numFmtId="1" fontId="0" fillId="20" borderId="1" xfId="0" applyNumberFormat="1" applyFill="1" applyBorder="1" applyAlignment="1">
      <alignment horizontal="right" vertical="center"/>
    </xf>
    <xf numFmtId="22" fontId="11" fillId="0" borderId="1" xfId="1" applyNumberFormat="1"/>
    <xf numFmtId="2" fontId="11" fillId="0" borderId="1" xfId="1" quotePrefix="1" applyNumberFormat="1"/>
    <xf numFmtId="2" fontId="11" fillId="0" borderId="1" xfId="1" applyNumberFormat="1"/>
    <xf numFmtId="0" fontId="11" fillId="0" borderId="1" xfId="1" applyNumberFormat="1"/>
    <xf numFmtId="14" fontId="2" fillId="10" borderId="34" xfId="0" applyNumberFormat="1" applyFont="1" applyFill="1" applyBorder="1"/>
    <xf numFmtId="14" fontId="2" fillId="10" borderId="2" xfId="0" applyNumberFormat="1" applyFont="1" applyFill="1" applyBorder="1"/>
    <xf numFmtId="14" fontId="6" fillId="15" borderId="71" xfId="0" applyNumberFormat="1" applyFont="1" applyFill="1" applyBorder="1"/>
    <xf numFmtId="14" fontId="6" fillId="15" borderId="43" xfId="0" applyNumberFormat="1" applyFont="1" applyFill="1" applyBorder="1"/>
    <xf numFmtId="14" fontId="6" fillId="15" borderId="42" xfId="0" applyNumberFormat="1" applyFont="1" applyFill="1" applyBorder="1"/>
    <xf numFmtId="14" fontId="6" fillId="15" borderId="2" xfId="0" applyNumberFormat="1" applyFont="1" applyFill="1" applyBorder="1"/>
    <xf numFmtId="0" fontId="13" fillId="14" borderId="43" xfId="0" applyFont="1" applyFill="1" applyBorder="1" applyAlignment="1">
      <alignment horizontal="left"/>
    </xf>
    <xf numFmtId="0" fontId="12" fillId="3" borderId="43" xfId="0" applyFont="1" applyFill="1" applyBorder="1" applyAlignment="1">
      <alignment horizontal="center"/>
    </xf>
    <xf numFmtId="0" fontId="12" fillId="4" borderId="43" xfId="0" applyFont="1" applyFill="1" applyBorder="1" applyAlignment="1">
      <alignment horizontal="center"/>
    </xf>
    <xf numFmtId="0" fontId="12" fillId="15" borderId="43" xfId="0" applyFont="1" applyFill="1" applyBorder="1" applyAlignment="1"/>
    <xf numFmtId="0" fontId="12" fillId="15" borderId="15" xfId="0" applyFont="1" applyFill="1" applyBorder="1" applyAlignment="1"/>
    <xf numFmtId="0" fontId="12" fillId="15" borderId="44" xfId="0" applyFont="1" applyFill="1" applyBorder="1" applyAlignment="1"/>
    <xf numFmtId="0" fontId="12" fillId="15" borderId="27" xfId="0" applyFont="1" applyFill="1" applyBorder="1" applyAlignment="1">
      <alignment wrapText="1"/>
    </xf>
    <xf numFmtId="0" fontId="12" fillId="15" borderId="43" xfId="0" applyFont="1" applyFill="1" applyBorder="1" applyAlignment="1">
      <alignment wrapText="1"/>
    </xf>
    <xf numFmtId="0" fontId="12" fillId="13" borderId="39" xfId="0" applyFont="1" applyFill="1" applyBorder="1" applyAlignment="1"/>
    <xf numFmtId="0" fontId="12" fillId="15" borderId="44" xfId="0" applyFont="1" applyFill="1" applyBorder="1" applyAlignment="1">
      <alignment wrapText="1"/>
    </xf>
    <xf numFmtId="0" fontId="12" fillId="15" borderId="28" xfId="0" applyFont="1" applyFill="1" applyBorder="1" applyAlignment="1">
      <alignment wrapText="1"/>
    </xf>
    <xf numFmtId="0" fontId="12" fillId="15" borderId="28" xfId="0" applyFont="1" applyFill="1" applyBorder="1" applyAlignment="1"/>
    <xf numFmtId="3" fontId="12" fillId="15" borderId="28" xfId="0" applyNumberFormat="1" applyFont="1" applyFill="1" applyBorder="1" applyAlignment="1">
      <alignment wrapText="1"/>
    </xf>
    <xf numFmtId="3" fontId="12" fillId="15" borderId="46" xfId="0" applyNumberFormat="1" applyFont="1" applyFill="1" applyBorder="1" applyAlignment="1">
      <alignment wrapText="1"/>
    </xf>
    <xf numFmtId="3" fontId="12" fillId="15" borderId="27" xfId="0" applyNumberFormat="1" applyFont="1" applyFill="1" applyBorder="1" applyAlignment="1">
      <alignment wrapText="1"/>
    </xf>
    <xf numFmtId="0" fontId="12" fillId="15" borderId="57" xfId="0" applyFont="1" applyFill="1" applyBorder="1" applyAlignment="1"/>
    <xf numFmtId="0" fontId="14" fillId="0" borderId="0" xfId="0" applyFont="1" applyAlignment="1"/>
    <xf numFmtId="2" fontId="14" fillId="0" borderId="0" xfId="0" applyNumberFormat="1" applyFont="1" applyAlignment="1"/>
    <xf numFmtId="0" fontId="12" fillId="15" borderId="42" xfId="0" applyFont="1" applyFill="1" applyBorder="1" applyAlignment="1"/>
    <xf numFmtId="0" fontId="12" fillId="15" borderId="26" xfId="0" applyFont="1" applyFill="1" applyBorder="1" applyAlignment="1"/>
    <xf numFmtId="0" fontId="13" fillId="15" borderId="43" xfId="0" applyFont="1" applyFill="1" applyBorder="1" applyAlignment="1"/>
    <xf numFmtId="0" fontId="13" fillId="14" borderId="42" xfId="0" applyFont="1" applyFill="1" applyBorder="1" applyAlignment="1">
      <alignment horizontal="left"/>
    </xf>
    <xf numFmtId="0" fontId="12" fillId="3" borderId="42" xfId="0" applyFont="1" applyFill="1" applyBorder="1" applyAlignment="1">
      <alignment horizontal="center"/>
    </xf>
    <xf numFmtId="0" fontId="12" fillId="4" borderId="42" xfId="0" applyFont="1" applyFill="1" applyBorder="1" applyAlignment="1">
      <alignment horizontal="center"/>
    </xf>
    <xf numFmtId="0" fontId="12" fillId="15" borderId="81" xfId="0" applyFont="1" applyFill="1" applyBorder="1" applyAlignment="1"/>
    <xf numFmtId="0" fontId="12" fillId="15" borderId="77" xfId="0" applyFont="1" applyFill="1" applyBorder="1" applyAlignment="1"/>
    <xf numFmtId="0" fontId="12" fillId="15" borderId="42" xfId="0" applyFont="1" applyFill="1" applyBorder="1" applyAlignment="1">
      <alignment wrapText="1"/>
    </xf>
    <xf numFmtId="0" fontId="12" fillId="15" borderId="0" xfId="0" applyFont="1" applyFill="1" applyBorder="1" applyAlignment="1"/>
    <xf numFmtId="0" fontId="12" fillId="15" borderId="82" xfId="0" applyFont="1" applyFill="1" applyBorder="1" applyAlignment="1">
      <alignment wrapText="1"/>
    </xf>
    <xf numFmtId="0" fontId="13" fillId="15" borderId="42" xfId="0" applyFont="1" applyFill="1" applyBorder="1" applyAlignment="1"/>
    <xf numFmtId="0" fontId="12" fillId="15" borderId="0" xfId="0" applyFont="1" applyFill="1" applyBorder="1" applyAlignment="1">
      <alignment wrapText="1"/>
    </xf>
    <xf numFmtId="0" fontId="12" fillId="15" borderId="81" xfId="0" applyFont="1" applyFill="1" applyBorder="1" applyAlignment="1">
      <alignment wrapText="1"/>
    </xf>
    <xf numFmtId="3" fontId="12" fillId="15" borderId="81" xfId="0" applyNumberFormat="1" applyFont="1" applyFill="1" applyBorder="1" applyAlignment="1">
      <alignment wrapText="1"/>
    </xf>
    <xf numFmtId="3" fontId="12" fillId="15" borderId="0" xfId="0" applyNumberFormat="1" applyFont="1" applyFill="1" applyBorder="1" applyAlignment="1">
      <alignment wrapText="1"/>
    </xf>
    <xf numFmtId="3" fontId="12" fillId="15" borderId="82" xfId="0" applyNumberFormat="1" applyFont="1" applyFill="1" applyBorder="1" applyAlignment="1">
      <alignment wrapText="1"/>
    </xf>
    <xf numFmtId="0" fontId="12" fillId="15" borderId="83" xfId="0" applyFont="1" applyFill="1" applyBorder="1" applyAlignment="1"/>
    <xf numFmtId="14" fontId="12" fillId="16" borderId="7" xfId="0" applyNumberFormat="1" applyFont="1" applyFill="1" applyBorder="1"/>
    <xf numFmtId="0" fontId="13" fillId="16" borderId="40" xfId="0" applyFont="1" applyFill="1" applyBorder="1" applyAlignment="1">
      <alignment horizontal="left"/>
    </xf>
    <xf numFmtId="0" fontId="12" fillId="3" borderId="84" xfId="0" applyFont="1" applyFill="1" applyBorder="1" applyAlignment="1">
      <alignment horizontal="center"/>
    </xf>
    <xf numFmtId="0" fontId="12" fillId="3" borderId="84" xfId="0" applyFont="1" applyFill="1" applyBorder="1"/>
    <xf numFmtId="0" fontId="12" fillId="4" borderId="84" xfId="0" applyFont="1" applyFill="1" applyBorder="1" applyAlignment="1">
      <alignment horizontal="center"/>
    </xf>
    <xf numFmtId="0" fontId="12" fillId="17" borderId="40" xfId="0" applyFont="1" applyFill="1" applyBorder="1"/>
    <xf numFmtId="0" fontId="12" fillId="17" borderId="7" xfId="0" applyFont="1" applyFill="1" applyBorder="1"/>
    <xf numFmtId="0" fontId="12" fillId="13" borderId="41" xfId="0" applyFont="1" applyFill="1" applyBorder="1"/>
    <xf numFmtId="0" fontId="12" fillId="17" borderId="41" xfId="0" applyFont="1" applyFill="1" applyBorder="1"/>
    <xf numFmtId="0" fontId="12" fillId="4" borderId="85" xfId="0" applyFont="1" applyFill="1" applyBorder="1" applyAlignment="1">
      <alignment horizontal="center"/>
    </xf>
    <xf numFmtId="3" fontId="12" fillId="17" borderId="40" xfId="0" applyNumberFormat="1" applyFont="1" applyFill="1" applyBorder="1"/>
    <xf numFmtId="165" fontId="12" fillId="17" borderId="41" xfId="0" applyNumberFormat="1" applyFont="1" applyFill="1" applyBorder="1"/>
    <xf numFmtId="165" fontId="12" fillId="17" borderId="86" xfId="0" applyNumberFormat="1" applyFont="1" applyFill="1" applyBorder="1"/>
    <xf numFmtId="14" fontId="12" fillId="16" borderId="15" xfId="0" applyNumberFormat="1" applyFont="1" applyFill="1" applyBorder="1"/>
    <xf numFmtId="0" fontId="13" fillId="16" borderId="43" xfId="0" applyFont="1" applyFill="1" applyBorder="1" applyAlignment="1">
      <alignment horizontal="left"/>
    </xf>
    <xf numFmtId="0" fontId="12" fillId="3" borderId="28" xfId="0" applyFont="1" applyFill="1" applyBorder="1" applyAlignment="1">
      <alignment horizontal="center"/>
    </xf>
    <xf numFmtId="0" fontId="12" fillId="3" borderId="28" xfId="0" applyFont="1" applyFill="1" applyBorder="1"/>
    <xf numFmtId="0" fontId="12" fillId="4" borderId="28" xfId="0" applyFont="1" applyFill="1" applyBorder="1" applyAlignment="1">
      <alignment horizontal="center"/>
    </xf>
    <xf numFmtId="0" fontId="12" fillId="17" borderId="43" xfId="0" applyFont="1" applyFill="1" applyBorder="1"/>
    <xf numFmtId="0" fontId="12" fillId="17" borderId="15" xfId="0" applyFont="1" applyFill="1" applyBorder="1"/>
    <xf numFmtId="0" fontId="12" fillId="17" borderId="44" xfId="0" applyFont="1" applyFill="1" applyBorder="1"/>
    <xf numFmtId="0" fontId="12" fillId="17" borderId="24" xfId="0" applyFont="1" applyFill="1" applyBorder="1"/>
    <xf numFmtId="0" fontId="12" fillId="13" borderId="39" xfId="0" applyFont="1" applyFill="1" applyBorder="1"/>
    <xf numFmtId="0" fontId="12" fillId="3" borderId="46" xfId="0" applyFont="1" applyFill="1" applyBorder="1" applyAlignment="1">
      <alignment horizontal="center"/>
    </xf>
    <xf numFmtId="0" fontId="12" fillId="17" borderId="1" xfId="0" applyFont="1" applyFill="1" applyBorder="1"/>
    <xf numFmtId="0" fontId="12" fillId="4" borderId="29" xfId="0" applyFont="1" applyFill="1" applyBorder="1" applyAlignment="1">
      <alignment horizontal="center"/>
    </xf>
    <xf numFmtId="0" fontId="12" fillId="17" borderId="29" xfId="0" applyFont="1" applyFill="1" applyBorder="1"/>
    <xf numFmtId="3" fontId="12" fillId="17" borderId="43" xfId="0" applyNumberFormat="1" applyFont="1" applyFill="1" applyBorder="1"/>
    <xf numFmtId="165" fontId="12" fillId="17" borderId="29" xfId="0" applyNumberFormat="1" applyFont="1" applyFill="1" applyBorder="1"/>
    <xf numFmtId="165" fontId="12" fillId="17" borderId="87" xfId="0" applyNumberFormat="1" applyFont="1" applyFill="1" applyBorder="1"/>
    <xf numFmtId="165" fontId="12" fillId="17" borderId="43" xfId="0" applyNumberFormat="1" applyFont="1" applyFill="1" applyBorder="1"/>
    <xf numFmtId="165" fontId="12" fillId="17" borderId="76" xfId="0" applyNumberFormat="1" applyFont="1" applyFill="1" applyBorder="1"/>
    <xf numFmtId="1" fontId="12" fillId="15" borderId="28" xfId="0" applyNumberFormat="1" applyFont="1" applyFill="1" applyBorder="1" applyAlignment="1">
      <alignment wrapText="1"/>
    </xf>
    <xf numFmtId="1" fontId="12" fillId="15" borderId="81" xfId="0" applyNumberFormat="1" applyFont="1" applyFill="1" applyBorder="1" applyAlignment="1">
      <alignment wrapText="1"/>
    </xf>
    <xf numFmtId="1" fontId="12" fillId="17" borderId="40" xfId="0" applyNumberFormat="1" applyFont="1" applyFill="1" applyBorder="1"/>
    <xf numFmtId="1" fontId="12" fillId="17" borderId="43" xfId="0" applyNumberFormat="1" applyFont="1" applyFill="1" applyBorder="1"/>
    <xf numFmtId="1" fontId="6" fillId="17" borderId="43" xfId="0" applyNumberFormat="1" applyFont="1" applyFill="1" applyBorder="1"/>
    <xf numFmtId="0" fontId="3" fillId="11" borderId="107" xfId="0" applyFont="1" applyFill="1" applyBorder="1" applyAlignment="1">
      <alignment horizontal="center"/>
    </xf>
    <xf numFmtId="14" fontId="2" fillId="5" borderId="68" xfId="0" applyNumberFormat="1" applyFont="1" applyFill="1" applyBorder="1" applyAlignment="1">
      <alignment horizontal="center"/>
    </xf>
    <xf numFmtId="14" fontId="2" fillId="11" borderId="101" xfId="0" applyNumberFormat="1" applyFont="1" applyFill="1" applyBorder="1" applyAlignment="1">
      <alignment horizontal="center"/>
    </xf>
    <xf numFmtId="14" fontId="2" fillId="11" borderId="12" xfId="0" applyNumberFormat="1" applyFont="1" applyFill="1" applyBorder="1" applyAlignment="1">
      <alignment horizontal="center"/>
    </xf>
    <xf numFmtId="0" fontId="3" fillId="5" borderId="22" xfId="0" applyFont="1" applyFill="1" applyBorder="1" applyAlignment="1">
      <alignment horizontal="center"/>
    </xf>
    <xf numFmtId="14" fontId="2" fillId="7" borderId="106" xfId="0" applyNumberFormat="1" applyFont="1" applyFill="1" applyBorder="1" applyAlignment="1">
      <alignment horizontal="center"/>
    </xf>
    <xf numFmtId="14" fontId="2" fillId="10" borderId="10" xfId="0" applyNumberFormat="1" applyFont="1" applyFill="1" applyBorder="1" applyAlignment="1">
      <alignment horizontal="center"/>
    </xf>
    <xf numFmtId="14" fontId="2" fillId="7" borderId="1" xfId="0" applyNumberFormat="1" applyFont="1" applyFill="1" applyBorder="1" applyAlignment="1">
      <alignment horizontal="center"/>
    </xf>
    <xf numFmtId="14" fontId="2" fillId="10" borderId="12" xfId="0" applyNumberFormat="1" applyFont="1" applyFill="1" applyBorder="1" applyAlignment="1">
      <alignment horizontal="center"/>
    </xf>
    <xf numFmtId="0" fontId="3" fillId="7" borderId="22" xfId="0" applyFont="1" applyFill="1" applyBorder="1" applyAlignment="1">
      <alignment horizontal="center"/>
    </xf>
    <xf numFmtId="0" fontId="3" fillId="7" borderId="23" xfId="0" applyFont="1" applyFill="1" applyBorder="1" applyAlignment="1">
      <alignment horizontal="center"/>
    </xf>
    <xf numFmtId="14" fontId="0" fillId="11" borderId="10" xfId="0" applyNumberFormat="1" applyFont="1" applyFill="1" applyBorder="1" applyAlignment="1">
      <alignment horizontal="center"/>
    </xf>
    <xf numFmtId="14" fontId="0" fillId="11" borderId="12" xfId="0" applyNumberFormat="1" applyFont="1" applyFill="1" applyBorder="1" applyAlignment="1">
      <alignment horizontal="center"/>
    </xf>
    <xf numFmtId="0" fontId="3" fillId="5" borderId="21" xfId="0" applyFont="1" applyFill="1" applyBorder="1" applyAlignment="1">
      <alignment horizontal="center"/>
    </xf>
    <xf numFmtId="0" fontId="3" fillId="5" borderId="23" xfId="0" applyFont="1" applyFill="1" applyBorder="1" applyAlignment="1">
      <alignment horizontal="center"/>
    </xf>
    <xf numFmtId="0" fontId="3" fillId="7" borderId="21" xfId="0" applyFont="1" applyFill="1" applyBorder="1" applyAlignment="1">
      <alignment horizontal="center"/>
    </xf>
    <xf numFmtId="14" fontId="0" fillId="11" borderId="18" xfId="0" applyNumberFormat="1" applyFont="1" applyFill="1" applyBorder="1" applyAlignment="1">
      <alignment horizontal="center"/>
    </xf>
    <xf numFmtId="0" fontId="3" fillId="5" borderId="1" xfId="0" applyFont="1" applyFill="1" applyBorder="1" applyAlignment="1">
      <alignment horizontal="center"/>
    </xf>
    <xf numFmtId="14" fontId="2" fillId="10" borderId="103" xfId="0" applyNumberFormat="1" applyFont="1" applyFill="1" applyBorder="1" applyAlignment="1">
      <alignment horizontal="center"/>
    </xf>
    <xf numFmtId="14" fontId="2" fillId="5" borderId="24" xfId="0" applyNumberFormat="1" applyFont="1" applyFill="1" applyBorder="1" applyAlignment="1">
      <alignment horizontal="center"/>
    </xf>
    <xf numFmtId="14" fontId="2" fillId="5" borderId="1" xfId="0" applyNumberFormat="1" applyFont="1" applyFill="1" applyBorder="1" applyAlignment="1">
      <alignment horizontal="center"/>
    </xf>
    <xf numFmtId="0" fontId="7" fillId="14" borderId="1" xfId="0" applyFont="1" applyFill="1" applyBorder="1" applyAlignment="1">
      <alignment horizontal="center"/>
    </xf>
    <xf numFmtId="0" fontId="3" fillId="5" borderId="4" xfId="0" applyFont="1" applyFill="1" applyBorder="1" applyAlignment="1">
      <alignment horizontal="center"/>
    </xf>
    <xf numFmtId="14" fontId="2" fillId="7" borderId="24" xfId="0" applyNumberFormat="1" applyFont="1" applyFill="1" applyBorder="1" applyAlignment="1">
      <alignment horizontal="center"/>
    </xf>
    <xf numFmtId="14" fontId="6" fillId="17" borderId="76" xfId="0" applyNumberFormat="1" applyFont="1" applyFill="1" applyBorder="1" applyAlignment="1">
      <alignment horizontal="center"/>
    </xf>
    <xf numFmtId="0" fontId="7" fillId="16" borderId="44" xfId="0" applyFont="1" applyFill="1" applyBorder="1" applyAlignment="1">
      <alignment horizontal="center"/>
    </xf>
    <xf numFmtId="0" fontId="7" fillId="16" borderId="4" xfId="0" applyFont="1" applyFill="1" applyBorder="1" applyAlignment="1">
      <alignment horizontal="center"/>
    </xf>
    <xf numFmtId="14" fontId="0" fillId="11" borderId="10" xfId="0" applyNumberFormat="1" applyFill="1" applyBorder="1" applyAlignment="1">
      <alignment horizontal="center"/>
    </xf>
    <xf numFmtId="14" fontId="0" fillId="11" borderId="12" xfId="0" applyNumberFormat="1" applyFill="1" applyBorder="1" applyAlignment="1">
      <alignment horizontal="center"/>
    </xf>
    <xf numFmtId="0" fontId="3" fillId="5" borderId="0" xfId="0" applyFont="1" applyFill="1" applyBorder="1" applyAlignment="1">
      <alignment horizontal="center"/>
    </xf>
    <xf numFmtId="0" fontId="3" fillId="7" borderId="68" xfId="0" applyFont="1" applyFill="1" applyBorder="1" applyAlignment="1">
      <alignment horizontal="center"/>
    </xf>
    <xf numFmtId="14" fontId="6" fillId="15" borderId="101" xfId="0" applyNumberFormat="1" applyFont="1" applyFill="1" applyBorder="1" applyAlignment="1">
      <alignment horizontal="center"/>
    </xf>
    <xf numFmtId="14" fontId="6" fillId="15" borderId="12" xfId="0" applyNumberFormat="1" applyFont="1" applyFill="1" applyBorder="1" applyAlignment="1">
      <alignment horizontal="center"/>
    </xf>
    <xf numFmtId="0" fontId="7" fillId="15" borderId="12" xfId="0" applyFont="1" applyFill="1" applyBorder="1" applyAlignment="1">
      <alignment horizontal="center"/>
    </xf>
    <xf numFmtId="0" fontId="3" fillId="2" borderId="108" xfId="0" applyFont="1" applyFill="1" applyBorder="1" applyAlignment="1">
      <alignment horizontal="left" wrapText="1"/>
    </xf>
    <xf numFmtId="0" fontId="3" fillId="2" borderId="48" xfId="0" applyFont="1" applyFill="1" applyBorder="1" applyAlignment="1">
      <alignment horizontal="left" wrapText="1"/>
    </xf>
    <xf numFmtId="0" fontId="2" fillId="0" borderId="3" xfId="0" applyFont="1" applyBorder="1" applyAlignment="1"/>
    <xf numFmtId="168" fontId="2" fillId="7" borderId="11" xfId="0" applyNumberFormat="1" applyFont="1" applyFill="1" applyBorder="1" applyAlignment="1">
      <alignment horizontal="center"/>
    </xf>
    <xf numFmtId="168" fontId="2" fillId="5" borderId="7" xfId="0" applyNumberFormat="1" applyFont="1" applyFill="1" applyBorder="1" applyAlignment="1">
      <alignment horizontal="center"/>
    </xf>
    <xf numFmtId="168" fontId="2" fillId="5" borderId="11" xfId="0" applyNumberFormat="1" applyFont="1" applyFill="1" applyBorder="1" applyAlignment="1">
      <alignment horizontal="center"/>
    </xf>
    <xf numFmtId="168" fontId="2" fillId="7" borderId="33" xfId="0" applyNumberFormat="1" applyFont="1" applyFill="1" applyBorder="1" applyAlignment="1">
      <alignment horizontal="center"/>
    </xf>
    <xf numFmtId="168" fontId="2" fillId="7" borderId="37" xfId="0" applyNumberFormat="1" applyFont="1" applyFill="1" applyBorder="1" applyAlignment="1">
      <alignment horizontal="center"/>
    </xf>
    <xf numFmtId="168" fontId="2" fillId="5" borderId="88" xfId="0" applyNumberFormat="1" applyFont="1" applyFill="1" applyBorder="1" applyAlignment="1">
      <alignment horizontal="center"/>
    </xf>
    <xf numFmtId="168" fontId="2" fillId="7" borderId="7" xfId="0" applyNumberFormat="1" applyFont="1" applyFill="1" applyBorder="1" applyAlignment="1">
      <alignment horizontal="center"/>
    </xf>
    <xf numFmtId="168" fontId="2" fillId="5" borderId="15" xfId="0" applyNumberFormat="1" applyFont="1" applyFill="1" applyBorder="1" applyAlignment="1">
      <alignment horizontal="center"/>
    </xf>
    <xf numFmtId="168" fontId="2" fillId="7" borderId="109" xfId="0" applyNumberFormat="1" applyFont="1" applyFill="1" applyBorder="1" applyAlignment="1">
      <alignment horizontal="center"/>
    </xf>
    <xf numFmtId="0" fontId="3" fillId="2" borderId="110" xfId="0" applyFont="1" applyFill="1" applyBorder="1" applyAlignment="1">
      <alignment horizontal="left" wrapText="1"/>
    </xf>
    <xf numFmtId="0" fontId="3" fillId="2" borderId="111" xfId="0" applyFont="1" applyFill="1" applyBorder="1" applyAlignment="1">
      <alignment horizontal="left" wrapText="1"/>
    </xf>
    <xf numFmtId="168" fontId="2" fillId="7" borderId="112" xfId="0" applyNumberFormat="1" applyFont="1" applyFill="1" applyBorder="1" applyAlignment="1">
      <alignment horizontal="center"/>
    </xf>
    <xf numFmtId="168" fontId="2" fillId="5" borderId="113" xfId="0" applyNumberFormat="1" applyFont="1" applyFill="1" applyBorder="1" applyAlignment="1">
      <alignment horizontal="center"/>
    </xf>
    <xf numFmtId="168" fontId="2" fillId="5" borderId="112" xfId="0" applyNumberFormat="1" applyFont="1" applyFill="1" applyBorder="1" applyAlignment="1">
      <alignment horizontal="center"/>
    </xf>
    <xf numFmtId="168" fontId="2" fillId="7" borderId="114" xfId="0" applyNumberFormat="1" applyFont="1" applyFill="1" applyBorder="1" applyAlignment="1">
      <alignment horizontal="center"/>
    </xf>
    <xf numFmtId="168" fontId="2" fillId="7" borderId="115" xfId="0" applyNumberFormat="1" applyFont="1" applyFill="1" applyBorder="1" applyAlignment="1">
      <alignment horizontal="center"/>
    </xf>
    <xf numFmtId="168" fontId="2" fillId="7" borderId="17" xfId="0" applyNumberFormat="1" applyFont="1" applyFill="1" applyBorder="1" applyAlignment="1">
      <alignment horizontal="left"/>
    </xf>
    <xf numFmtId="168" fontId="2" fillId="7" borderId="116" xfId="0" applyNumberFormat="1" applyFont="1" applyFill="1" applyBorder="1" applyAlignment="1">
      <alignment horizontal="center"/>
    </xf>
    <xf numFmtId="14" fontId="6" fillId="14" borderId="35" xfId="0" applyNumberFormat="1" applyFont="1" applyFill="1" applyBorder="1" applyAlignment="1"/>
    <xf numFmtId="168" fontId="2" fillId="5" borderId="117" xfId="0" applyNumberFormat="1" applyFont="1" applyFill="1" applyBorder="1" applyAlignment="1">
      <alignment horizontal="center"/>
    </xf>
    <xf numFmtId="14" fontId="12" fillId="14" borderId="15" xfId="0" applyNumberFormat="1" applyFont="1" applyFill="1" applyBorder="1" applyAlignment="1"/>
    <xf numFmtId="14" fontId="12" fillId="14" borderId="77" xfId="0" applyNumberFormat="1" applyFont="1" applyFill="1" applyBorder="1" applyAlignment="1"/>
    <xf numFmtId="168" fontId="2" fillId="5" borderId="118" xfId="0" applyNumberFormat="1" applyFont="1" applyFill="1" applyBorder="1" applyAlignment="1">
      <alignment horizontal="center"/>
    </xf>
    <xf numFmtId="168" fontId="2" fillId="7" borderId="113" xfId="0" applyNumberFormat="1" applyFont="1" applyFill="1" applyBorder="1" applyAlignment="1">
      <alignment horizontal="center"/>
    </xf>
    <xf numFmtId="168" fontId="2" fillId="7" borderId="13" xfId="0" applyNumberFormat="1" applyFont="1" applyFill="1" applyBorder="1" applyAlignment="1">
      <alignment horizontal="center"/>
    </xf>
    <xf numFmtId="168" fontId="2" fillId="7" borderId="119" xfId="0" applyNumberFormat="1" applyFont="1" applyFill="1" applyBorder="1" applyAlignment="1">
      <alignment horizontal="center"/>
    </xf>
    <xf numFmtId="168" fontId="14" fillId="5" borderId="11" xfId="0" applyNumberFormat="1" applyFont="1" applyFill="1" applyBorder="1" applyAlignment="1">
      <alignment horizontal="center"/>
    </xf>
    <xf numFmtId="168" fontId="14" fillId="5" borderId="112" xfId="0" applyNumberFormat="1" applyFont="1" applyFill="1" applyBorder="1" applyAlignment="1">
      <alignment horizontal="center"/>
    </xf>
    <xf numFmtId="168" fontId="14" fillId="7" borderId="33" xfId="0" applyNumberFormat="1" applyFont="1" applyFill="1" applyBorder="1" applyAlignment="1">
      <alignment horizontal="center"/>
    </xf>
    <xf numFmtId="168" fontId="14" fillId="7" borderId="114" xfId="0" applyNumberFormat="1" applyFont="1" applyFill="1" applyBorder="1" applyAlignment="1">
      <alignment horizontal="center"/>
    </xf>
    <xf numFmtId="168" fontId="14" fillId="7" borderId="37" xfId="0" applyNumberFormat="1" applyFont="1" applyFill="1" applyBorder="1" applyAlignment="1">
      <alignment horizontal="center"/>
    </xf>
    <xf numFmtId="168" fontId="14" fillId="7" borderId="115" xfId="0" applyNumberFormat="1" applyFont="1" applyFill="1" applyBorder="1" applyAlignment="1">
      <alignment horizontal="center"/>
    </xf>
    <xf numFmtId="165" fontId="0" fillId="10" borderId="24" xfId="0" applyNumberFormat="1" applyFill="1" applyBorder="1" applyAlignment="1"/>
    <xf numFmtId="165" fontId="0" fillId="10" borderId="101" xfId="0" applyNumberFormat="1" applyFill="1" applyBorder="1" applyAlignment="1"/>
    <xf numFmtId="168" fontId="2" fillId="7" borderId="15" xfId="0" applyNumberFormat="1" applyFont="1" applyFill="1" applyBorder="1" applyAlignment="1">
      <alignment horizontal="left"/>
    </xf>
    <xf numFmtId="168" fontId="2" fillId="7" borderId="15" xfId="0" applyNumberFormat="1" applyFont="1" applyFill="1" applyBorder="1" applyAlignment="1">
      <alignment horizontal="center"/>
    </xf>
    <xf numFmtId="168" fontId="2" fillId="7" borderId="117" xfId="0" applyNumberFormat="1" applyFont="1" applyFill="1" applyBorder="1" applyAlignment="1">
      <alignment horizontal="center"/>
    </xf>
    <xf numFmtId="0" fontId="2" fillId="3" borderId="43" xfId="0" applyFont="1" applyFill="1" applyBorder="1" applyAlignment="1">
      <alignment horizontal="center"/>
    </xf>
    <xf numFmtId="2" fontId="2" fillId="3" borderId="24" xfId="0" applyNumberFormat="1" applyFont="1" applyFill="1" applyBorder="1" applyAlignment="1">
      <alignment horizontal="center"/>
    </xf>
    <xf numFmtId="0" fontId="2" fillId="10" borderId="24" xfId="0" applyFont="1" applyFill="1" applyBorder="1" applyAlignment="1"/>
    <xf numFmtId="0" fontId="0" fillId="10" borderId="15" xfId="0" applyFont="1" applyFill="1" applyBorder="1" applyAlignment="1"/>
    <xf numFmtId="2" fontId="0" fillId="10" borderId="24" xfId="0" applyNumberFormat="1" applyFill="1" applyBorder="1" applyAlignment="1"/>
    <xf numFmtId="165" fontId="2" fillId="10" borderId="24" xfId="0" applyNumberFormat="1" applyFont="1" applyFill="1" applyBorder="1" applyAlignment="1"/>
    <xf numFmtId="0" fontId="2" fillId="10" borderId="24" xfId="0" applyFont="1" applyFill="1" applyBorder="1"/>
    <xf numFmtId="2" fontId="2" fillId="10" borderId="24" xfId="0" applyNumberFormat="1" applyFont="1" applyFill="1" applyBorder="1"/>
    <xf numFmtId="1" fontId="2" fillId="10" borderId="24" xfId="0" applyNumberFormat="1" applyFont="1" applyFill="1" applyBorder="1"/>
    <xf numFmtId="0" fontId="2" fillId="3" borderId="24" xfId="0" applyFont="1" applyFill="1" applyBorder="1" applyAlignment="1">
      <alignment horizontal="center"/>
    </xf>
    <xf numFmtId="1" fontId="2" fillId="10" borderId="24" xfId="0" applyNumberFormat="1" applyFont="1" applyFill="1" applyBorder="1" applyAlignment="1"/>
    <xf numFmtId="0" fontId="3" fillId="2" borderId="120" xfId="0" applyFont="1" applyFill="1" applyBorder="1" applyAlignment="1">
      <alignment horizontal="left" wrapText="1"/>
    </xf>
    <xf numFmtId="0" fontId="9" fillId="21" borderId="0" xfId="0" applyFont="1" applyFill="1" applyAlignment="1"/>
    <xf numFmtId="168" fontId="0" fillId="21" borderId="0" xfId="0" applyNumberFormat="1" applyFill="1" applyAlignment="1"/>
    <xf numFmtId="3" fontId="0" fillId="21" borderId="0" xfId="0" applyNumberFormat="1" applyFill="1" applyAlignment="1"/>
    <xf numFmtId="15" fontId="0" fillId="21" borderId="0" xfId="0" applyNumberFormat="1" applyFill="1" applyAlignment="1"/>
    <xf numFmtId="11" fontId="0" fillId="21" borderId="0" xfId="0" applyNumberFormat="1" applyFill="1" applyAlignment="1"/>
    <xf numFmtId="0" fontId="0" fillId="21" borderId="0" xfId="0" applyFill="1" applyAlignment="1"/>
    <xf numFmtId="0" fontId="9" fillId="21" borderId="0" xfId="0" applyFont="1" applyFill="1" applyAlignment="1">
      <alignment horizontal="left"/>
    </xf>
    <xf numFmtId="0" fontId="16" fillId="21" borderId="0" xfId="0" applyFont="1" applyFill="1" applyAlignment="1">
      <alignment horizontal="left"/>
    </xf>
    <xf numFmtId="168" fontId="14" fillId="21" borderId="0" xfId="0" applyNumberFormat="1" applyFont="1" applyFill="1" applyAlignment="1"/>
    <xf numFmtId="3" fontId="14" fillId="21" borderId="0" xfId="0" applyNumberFormat="1" applyFont="1" applyFill="1" applyAlignment="1"/>
    <xf numFmtId="15" fontId="14" fillId="21" borderId="0" xfId="0" applyNumberFormat="1" applyFont="1" applyFill="1" applyAlignment="1"/>
    <xf numFmtId="11" fontId="14" fillId="21" borderId="0" xfId="0" applyNumberFormat="1" applyFont="1" applyFill="1" applyAlignment="1"/>
    <xf numFmtId="0" fontId="14" fillId="21" borderId="0" xfId="0" applyFont="1" applyFill="1" applyAlignment="1"/>
    <xf numFmtId="0" fontId="13" fillId="21" borderId="0" xfId="0" applyFont="1" applyFill="1" applyBorder="1" applyAlignment="1">
      <alignment horizontal="left"/>
    </xf>
    <xf numFmtId="14" fontId="12" fillId="21" borderId="0" xfId="0" applyNumberFormat="1" applyFont="1" applyFill="1" applyBorder="1"/>
    <xf numFmtId="3" fontId="12" fillId="21" borderId="0" xfId="0" applyNumberFormat="1" applyFont="1" applyFill="1" applyBorder="1"/>
    <xf numFmtId="0" fontId="7" fillId="21" borderId="0" xfId="0" applyFont="1" applyFill="1" applyBorder="1" applyAlignment="1">
      <alignment horizontal="left"/>
    </xf>
    <xf numFmtId="14" fontId="6" fillId="21" borderId="0" xfId="0" applyNumberFormat="1" applyFont="1" applyFill="1" applyBorder="1"/>
    <xf numFmtId="3" fontId="6" fillId="21" borderId="0" xfId="0" applyNumberFormat="1" applyFont="1" applyFill="1" applyBorder="1"/>
    <xf numFmtId="0" fontId="0" fillId="21" borderId="0" xfId="0" applyFill="1"/>
    <xf numFmtId="15" fontId="6" fillId="22" borderId="0" xfId="0" applyNumberFormat="1" applyFont="1" applyFill="1" applyBorder="1" applyAlignment="1"/>
    <xf numFmtId="0" fontId="6" fillId="22" borderId="0" xfId="0" applyFont="1" applyFill="1" applyBorder="1" applyAlignment="1"/>
    <xf numFmtId="1" fontId="6" fillId="22" borderId="0" xfId="0" applyNumberFormat="1" applyFont="1" applyFill="1" applyBorder="1" applyAlignment="1"/>
    <xf numFmtId="15" fontId="12" fillId="22" borderId="0" xfId="0" applyNumberFormat="1" applyFont="1" applyFill="1" applyBorder="1" applyAlignment="1"/>
    <xf numFmtId="0" fontId="12" fillId="22" borderId="0" xfId="0" applyFont="1" applyFill="1" applyBorder="1" applyAlignment="1"/>
    <xf numFmtId="1" fontId="12" fillId="22" borderId="0" xfId="0" applyNumberFormat="1" applyFont="1" applyFill="1" applyBorder="1" applyAlignment="1"/>
    <xf numFmtId="15" fontId="15" fillId="22" borderId="0" xfId="0" applyNumberFormat="1" applyFont="1" applyFill="1" applyAlignment="1">
      <alignment vertical="center"/>
    </xf>
    <xf numFmtId="0" fontId="14" fillId="22" borderId="0" xfId="0" applyFont="1" applyFill="1"/>
    <xf numFmtId="1" fontId="14" fillId="22" borderId="0" xfId="0" applyNumberFormat="1" applyFont="1" applyFill="1"/>
    <xf numFmtId="15" fontId="10" fillId="22" borderId="0" xfId="0" applyNumberFormat="1" applyFont="1" applyFill="1"/>
    <xf numFmtId="0" fontId="0" fillId="22" borderId="0" xfId="0" applyFill="1"/>
    <xf numFmtId="1" fontId="0" fillId="22" borderId="0" xfId="0" applyNumberFormat="1" applyFill="1"/>
    <xf numFmtId="15" fontId="10" fillId="22" borderId="0" xfId="0" applyNumberFormat="1" applyFont="1" applyFill="1" applyAlignment="1">
      <alignment vertical="center"/>
    </xf>
    <xf numFmtId="165" fontId="0" fillId="23" borderId="0" xfId="0" applyNumberFormat="1" applyFill="1"/>
    <xf numFmtId="2" fontId="0" fillId="23" borderId="0" xfId="0" applyNumberFormat="1" applyFill="1"/>
    <xf numFmtId="14" fontId="2" fillId="5" borderId="8" xfId="0" applyNumberFormat="1" applyFont="1" applyFill="1" applyBorder="1" applyAlignment="1">
      <alignment horizontal="left"/>
    </xf>
    <xf numFmtId="168" fontId="2" fillId="5" borderId="1" xfId="0" applyNumberFormat="1" applyFont="1" applyFill="1" applyBorder="1" applyAlignment="1">
      <alignment horizontal="left"/>
    </xf>
    <xf numFmtId="168" fontId="2" fillId="5" borderId="1" xfId="0" applyNumberFormat="1" applyFont="1" applyFill="1" applyBorder="1" applyAlignment="1">
      <alignment horizontal="center"/>
    </xf>
    <xf numFmtId="0" fontId="6" fillId="3" borderId="1" xfId="0" applyFont="1" applyFill="1" applyBorder="1" applyAlignment="1">
      <alignment horizontal="center"/>
    </xf>
    <xf numFmtId="0" fontId="6" fillId="4" borderId="1" xfId="0" applyFont="1" applyFill="1" applyBorder="1" applyAlignment="1">
      <alignment horizontal="center"/>
    </xf>
    <xf numFmtId="168" fontId="2" fillId="7" borderId="1" xfId="0" applyNumberFormat="1" applyFont="1" applyFill="1" applyBorder="1" applyAlignment="1">
      <alignment horizontal="left"/>
    </xf>
    <xf numFmtId="168" fontId="2" fillId="7" borderId="1" xfId="0" applyNumberFormat="1" applyFont="1" applyFill="1" applyBorder="1" applyAlignment="1">
      <alignment horizontal="center"/>
    </xf>
    <xf numFmtId="2" fontId="6" fillId="3" borderId="1" xfId="0" applyNumberFormat="1" applyFont="1" applyFill="1" applyBorder="1" applyAlignment="1">
      <alignment horizontal="center"/>
    </xf>
    <xf numFmtId="2" fontId="6" fillId="4" borderId="1" xfId="0" applyNumberFormat="1" applyFont="1" applyFill="1" applyBorder="1" applyAlignment="1">
      <alignment horizontal="center"/>
    </xf>
    <xf numFmtId="168" fontId="2" fillId="7" borderId="24" xfId="0" applyNumberFormat="1" applyFont="1" applyFill="1" applyBorder="1" applyAlignment="1">
      <alignment horizontal="left"/>
    </xf>
    <xf numFmtId="168" fontId="2" fillId="7" borderId="24" xfId="0" applyNumberFormat="1" applyFont="1" applyFill="1" applyBorder="1" applyAlignment="1">
      <alignment horizontal="center"/>
    </xf>
    <xf numFmtId="0" fontId="6" fillId="3" borderId="24" xfId="0" applyFont="1" applyFill="1" applyBorder="1" applyAlignment="1">
      <alignment horizontal="center"/>
    </xf>
    <xf numFmtId="0" fontId="6" fillId="4" borderId="24" xfId="0" applyFont="1" applyFill="1" applyBorder="1" applyAlignment="1">
      <alignment horizontal="center"/>
    </xf>
    <xf numFmtId="168" fontId="2" fillId="5" borderId="4" xfId="0" applyNumberFormat="1" applyFont="1" applyFill="1" applyBorder="1" applyAlignment="1">
      <alignment horizontal="left"/>
    </xf>
    <xf numFmtId="168" fontId="2" fillId="5" borderId="4" xfId="0" applyNumberFormat="1" applyFont="1" applyFill="1" applyBorder="1" applyAlignment="1">
      <alignment horizontal="center"/>
    </xf>
    <xf numFmtId="0" fontId="6" fillId="4" borderId="4" xfId="0" applyFont="1" applyFill="1" applyBorder="1" applyAlignment="1">
      <alignment horizontal="center"/>
    </xf>
    <xf numFmtId="168" fontId="2" fillId="5" borderId="24" xfId="0" applyNumberFormat="1" applyFont="1" applyFill="1" applyBorder="1" applyAlignment="1">
      <alignment horizontal="left"/>
    </xf>
    <xf numFmtId="168" fontId="2" fillId="5" borderId="24" xfId="0" applyNumberFormat="1" applyFont="1" applyFill="1" applyBorder="1" applyAlignment="1">
      <alignment horizontal="center"/>
    </xf>
    <xf numFmtId="2" fontId="6" fillId="3" borderId="24" xfId="0" applyNumberFormat="1" applyFont="1" applyFill="1" applyBorder="1" applyAlignment="1">
      <alignment horizontal="center"/>
    </xf>
    <xf numFmtId="2" fontId="6" fillId="4" borderId="24" xfId="0" applyNumberFormat="1" applyFont="1" applyFill="1" applyBorder="1" applyAlignment="1">
      <alignment horizontal="center"/>
    </xf>
    <xf numFmtId="168" fontId="2" fillId="7" borderId="4" xfId="0" applyNumberFormat="1" applyFont="1" applyFill="1" applyBorder="1" applyAlignment="1">
      <alignment horizontal="left"/>
    </xf>
    <xf numFmtId="168" fontId="2" fillId="7" borderId="4" xfId="0" applyNumberFormat="1" applyFont="1" applyFill="1" applyBorder="1" applyAlignment="1">
      <alignment horizontal="center"/>
    </xf>
    <xf numFmtId="2" fontId="6" fillId="3" borderId="4" xfId="0" applyNumberFormat="1" applyFont="1" applyFill="1" applyBorder="1" applyAlignment="1">
      <alignment horizontal="center"/>
    </xf>
    <xf numFmtId="2" fontId="6" fillId="4" borderId="4" xfId="0" applyNumberFormat="1" applyFont="1" applyFill="1" applyBorder="1" applyAlignment="1">
      <alignment horizontal="center"/>
    </xf>
    <xf numFmtId="0" fontId="0" fillId="19" borderId="121" xfId="0" applyFont="1" applyFill="1" applyBorder="1" applyAlignment="1">
      <alignment horizontal="center" vertical="center"/>
    </xf>
    <xf numFmtId="0" fontId="8" fillId="0" borderId="0" xfId="0" applyFont="1" applyBorder="1" applyAlignment="1" applyProtection="1">
      <alignment horizontal="left" vertical="top"/>
      <protection hidden="1"/>
    </xf>
    <xf numFmtId="165" fontId="0" fillId="0" borderId="0" xfId="0" applyNumberFormat="1" applyBorder="1"/>
    <xf numFmtId="0" fontId="0" fillId="0" borderId="0" xfId="0" applyFill="1" applyBorder="1"/>
    <xf numFmtId="166" fontId="0" fillId="0" borderId="0" xfId="0" applyNumberFormat="1" applyFill="1" applyBorder="1"/>
    <xf numFmtId="2" fontId="2" fillId="0" borderId="0" xfId="0" applyNumberFormat="1" applyFont="1" applyFill="1" applyBorder="1"/>
    <xf numFmtId="0" fontId="2" fillId="0" borderId="0" xfId="0" applyFont="1" applyFill="1" applyBorder="1"/>
    <xf numFmtId="0" fontId="3" fillId="0" borderId="0" xfId="0" applyFont="1" applyFill="1" applyBorder="1" applyAlignment="1">
      <alignment horizontal="left"/>
    </xf>
    <xf numFmtId="1" fontId="0" fillId="0" borderId="0" xfId="0" applyNumberFormat="1" applyFill="1" applyBorder="1" applyAlignment="1">
      <alignment horizontal="right" vertical="center"/>
    </xf>
    <xf numFmtId="1" fontId="2" fillId="0" borderId="0" xfId="0" applyNumberFormat="1" applyFont="1" applyFill="1" applyBorder="1"/>
    <xf numFmtId="0" fontId="0" fillId="0" borderId="0" xfId="0" applyFill="1" applyBorder="1" applyAlignment="1">
      <alignment horizontal="center" vertical="center"/>
    </xf>
    <xf numFmtId="3" fontId="2" fillId="0" borderId="0" xfId="0" applyNumberFormat="1" applyFont="1" applyFill="1" applyBorder="1"/>
    <xf numFmtId="165" fontId="0" fillId="0" borderId="0" xfId="0" applyNumberFormat="1" applyFill="1" applyBorder="1"/>
    <xf numFmtId="1" fontId="4" fillId="0" borderId="11" xfId="0" applyNumberFormat="1" applyFont="1" applyBorder="1" applyAlignment="1" applyProtection="1">
      <alignment horizontal="right" vertical="top"/>
      <protection hidden="1"/>
    </xf>
    <xf numFmtId="14" fontId="2" fillId="5" borderId="8" xfId="0" applyNumberFormat="1" applyFont="1" applyFill="1" applyBorder="1" applyAlignment="1">
      <alignment horizontal="center"/>
    </xf>
    <xf numFmtId="0" fontId="0" fillId="11" borderId="8" xfId="0" applyFill="1" applyBorder="1"/>
    <xf numFmtId="1" fontId="2" fillId="9" borderId="8" xfId="0" applyNumberFormat="1" applyFont="1" applyFill="1" applyBorder="1"/>
    <xf numFmtId="0" fontId="0" fillId="18" borderId="1" xfId="0" applyFill="1" applyBorder="1" applyAlignment="1">
      <alignment horizontal="center" vertical="center"/>
    </xf>
    <xf numFmtId="1" fontId="2" fillId="9" borderId="1" xfId="0" applyNumberFormat="1" applyFont="1" applyFill="1" applyBorder="1"/>
    <xf numFmtId="14" fontId="2" fillId="5" borderId="4" xfId="0" applyNumberFormat="1" applyFont="1" applyFill="1" applyBorder="1" applyAlignment="1">
      <alignment horizontal="center"/>
    </xf>
    <xf numFmtId="0" fontId="0" fillId="11" borderId="4" xfId="0" applyFill="1" applyBorder="1"/>
    <xf numFmtId="14" fontId="0" fillId="11" borderId="4" xfId="0" applyNumberFormat="1" applyFill="1" applyBorder="1"/>
    <xf numFmtId="1" fontId="0" fillId="11" borderId="4" xfId="0" applyNumberFormat="1" applyFill="1" applyBorder="1"/>
    <xf numFmtId="166" fontId="0" fillId="11" borderId="4" xfId="0" applyNumberFormat="1" applyFill="1" applyBorder="1"/>
    <xf numFmtId="166" fontId="0" fillId="11" borderId="4" xfId="0" applyNumberFormat="1" applyFill="1" applyBorder="1" applyAlignment="1">
      <alignment horizontal="right"/>
    </xf>
    <xf numFmtId="2" fontId="0" fillId="11" borderId="4" xfId="0" applyNumberFormat="1" applyFill="1" applyBorder="1" applyAlignment="1">
      <alignment horizontal="right"/>
    </xf>
    <xf numFmtId="1" fontId="0" fillId="11" borderId="4" xfId="0" applyNumberFormat="1" applyFill="1" applyBorder="1" applyAlignment="1">
      <alignment horizontal="right"/>
    </xf>
    <xf numFmtId="166" fontId="4" fillId="11" borderId="4" xfId="0" applyNumberFormat="1" applyFont="1" applyFill="1" applyBorder="1" applyAlignment="1">
      <alignment wrapText="1"/>
    </xf>
    <xf numFmtId="2" fontId="4" fillId="11" borderId="4" xfId="0" applyNumberFormat="1" applyFont="1" applyFill="1" applyBorder="1" applyAlignment="1">
      <alignment wrapText="1"/>
    </xf>
    <xf numFmtId="3" fontId="2" fillId="11" borderId="4" xfId="0" applyNumberFormat="1" applyFont="1" applyFill="1" applyBorder="1"/>
    <xf numFmtId="1" fontId="4" fillId="11" borderId="4" xfId="0" applyNumberFormat="1" applyFont="1" applyFill="1" applyBorder="1" applyAlignment="1">
      <alignment wrapText="1"/>
    </xf>
    <xf numFmtId="165" fontId="0" fillId="11" borderId="4" xfId="0" applyNumberFormat="1" applyFill="1" applyBorder="1"/>
    <xf numFmtId="14" fontId="2" fillId="5" borderId="2" xfId="0" applyNumberFormat="1" applyFont="1" applyFill="1" applyBorder="1" applyAlignment="1">
      <alignment horizontal="center"/>
    </xf>
    <xf numFmtId="2" fontId="9" fillId="18" borderId="121" xfId="0" applyNumberFormat="1" applyFont="1" applyFill="1" applyBorder="1" applyAlignment="1">
      <alignment horizontal="right" vertical="center"/>
    </xf>
    <xf numFmtId="0" fontId="0" fillId="19" borderId="121" xfId="0" applyFill="1" applyBorder="1" applyAlignment="1">
      <alignment horizontal="center" vertical="center"/>
    </xf>
    <xf numFmtId="0" fontId="0" fillId="11" borderId="2" xfId="0" applyFill="1" applyBorder="1"/>
    <xf numFmtId="14" fontId="0" fillId="11" borderId="2" xfId="0" applyNumberFormat="1" applyFill="1" applyBorder="1"/>
    <xf numFmtId="1" fontId="0" fillId="11" borderId="2" xfId="0" applyNumberFormat="1" applyFill="1" applyBorder="1"/>
    <xf numFmtId="0" fontId="0" fillId="18" borderId="27" xfId="0" applyFill="1" applyBorder="1" applyAlignment="1">
      <alignment horizontal="center" vertical="center"/>
    </xf>
    <xf numFmtId="0" fontId="0" fillId="11" borderId="24" xfId="0" applyFill="1" applyBorder="1"/>
    <xf numFmtId="14" fontId="0" fillId="11" borderId="24" xfId="0" applyNumberFormat="1" applyFill="1" applyBorder="1"/>
    <xf numFmtId="1" fontId="3" fillId="9" borderId="1" xfId="0" applyNumberFormat="1" applyFont="1" applyFill="1" applyBorder="1" applyAlignment="1">
      <alignment horizontal="center"/>
    </xf>
    <xf numFmtId="166" fontId="0" fillId="11" borderId="24" xfId="0" applyNumberFormat="1" applyFill="1" applyBorder="1"/>
    <xf numFmtId="1" fontId="3" fillId="9" borderId="24" xfId="0" applyNumberFormat="1" applyFont="1" applyFill="1" applyBorder="1" applyAlignment="1">
      <alignment horizontal="center"/>
    </xf>
    <xf numFmtId="166" fontId="4" fillId="11" borderId="24" xfId="0" applyNumberFormat="1" applyFont="1" applyFill="1" applyBorder="1" applyAlignment="1">
      <alignment wrapText="1"/>
    </xf>
    <xf numFmtId="2" fontId="4" fillId="11" borderId="24" xfId="0" applyNumberFormat="1" applyFont="1" applyFill="1" applyBorder="1" applyAlignment="1">
      <alignment wrapText="1"/>
    </xf>
    <xf numFmtId="1" fontId="4" fillId="11" borderId="24" xfId="0" applyNumberFormat="1" applyFont="1" applyFill="1" applyBorder="1" applyAlignment="1">
      <alignment wrapText="1"/>
    </xf>
    <xf numFmtId="165" fontId="0" fillId="11" borderId="24" xfId="0" applyNumberFormat="1" applyFill="1" applyBorder="1"/>
    <xf numFmtId="1" fontId="3" fillId="9" borderId="4" xfId="0" applyNumberFormat="1" applyFont="1" applyFill="1" applyBorder="1" applyAlignment="1">
      <alignment horizontal="center"/>
    </xf>
    <xf numFmtId="169" fontId="2" fillId="11" borderId="9" xfId="0" applyNumberFormat="1" applyFont="1" applyFill="1" applyBorder="1"/>
    <xf numFmtId="0" fontId="0" fillId="18" borderId="45" xfId="0" applyFill="1" applyBorder="1" applyAlignment="1">
      <alignment horizontal="center" vertical="center"/>
    </xf>
    <xf numFmtId="0" fontId="0" fillId="19" borderId="45" xfId="0" applyFill="1" applyBorder="1" applyAlignment="1">
      <alignment horizontal="center" vertical="center"/>
    </xf>
    <xf numFmtId="169" fontId="2" fillId="11" borderId="1" xfId="0" applyNumberFormat="1" applyFont="1" applyFill="1" applyBorder="1"/>
    <xf numFmtId="0" fontId="0" fillId="18" borderId="74" xfId="0" applyFill="1" applyBorder="1" applyAlignment="1">
      <alignment horizontal="center" vertical="center"/>
    </xf>
    <xf numFmtId="0" fontId="0" fillId="18" borderId="29" xfId="0" applyFill="1" applyBorder="1" applyAlignment="1">
      <alignment horizontal="center" vertical="center"/>
    </xf>
    <xf numFmtId="0" fontId="0" fillId="18" borderId="28" xfId="0" applyFill="1" applyBorder="1" applyAlignment="1">
      <alignment horizontal="center" vertical="center"/>
    </xf>
    <xf numFmtId="14" fontId="0" fillId="11" borderId="18" xfId="0" applyNumberFormat="1" applyFill="1" applyBorder="1" applyAlignment="1">
      <alignment horizontal="center"/>
    </xf>
    <xf numFmtId="14" fontId="0" fillId="11" borderId="101" xfId="0" applyNumberFormat="1" applyFill="1" applyBorder="1" applyAlignment="1">
      <alignment horizontal="center"/>
    </xf>
    <xf numFmtId="14" fontId="0" fillId="11" borderId="14" xfId="0" applyNumberFormat="1" applyFill="1" applyBorder="1" applyAlignment="1">
      <alignment horizontal="center"/>
    </xf>
    <xf numFmtId="170" fontId="2" fillId="11" borderId="1" xfId="0" applyNumberFormat="1" applyFont="1" applyFill="1" applyBorder="1"/>
    <xf numFmtId="169" fontId="2" fillId="11" borderId="106" xfId="0" applyNumberFormat="1" applyFont="1" applyFill="1" applyBorder="1"/>
    <xf numFmtId="169" fontId="2" fillId="11" borderId="21" xfId="0" applyNumberFormat="1" applyFont="1" applyFill="1" applyBorder="1"/>
    <xf numFmtId="170" fontId="2" fillId="11" borderId="21" xfId="0" applyNumberFormat="1" applyFont="1" applyFill="1" applyBorder="1"/>
    <xf numFmtId="3" fontId="2" fillId="11" borderId="21" xfId="0" applyNumberFormat="1" applyFont="1" applyFill="1" applyBorder="1"/>
    <xf numFmtId="165" fontId="0" fillId="11" borderId="68" xfId="0" applyNumberFormat="1" applyFill="1" applyBorder="1"/>
    <xf numFmtId="165" fontId="0" fillId="11" borderId="23" xfId="0" applyNumberFormat="1" applyFill="1" applyBorder="1"/>
    <xf numFmtId="0" fontId="8" fillId="0" borderId="17" xfId="0" applyFont="1" applyBorder="1" applyAlignment="1" applyProtection="1">
      <alignment horizontal="left" vertical="top"/>
      <protection hidden="1"/>
    </xf>
    <xf numFmtId="0" fontId="0" fillId="0" borderId="2" xfId="0" applyBorder="1"/>
    <xf numFmtId="0" fontId="0" fillId="0" borderId="18" xfId="0" applyBorder="1"/>
    <xf numFmtId="0" fontId="0" fillId="0" borderId="1" xfId="0" applyBorder="1" applyAlignment="1"/>
    <xf numFmtId="0" fontId="0" fillId="0" borderId="7" xfId="0" applyBorder="1" applyAlignment="1"/>
    <xf numFmtId="0" fontId="0" fillId="0" borderId="8" xfId="0" applyBorder="1" applyAlignment="1"/>
    <xf numFmtId="0" fontId="0" fillId="0" borderId="10" xfId="0" applyBorder="1" applyAlignment="1"/>
    <xf numFmtId="0" fontId="0" fillId="0" borderId="11" xfId="0" applyBorder="1" applyAlignment="1"/>
    <xf numFmtId="0" fontId="0" fillId="0" borderId="12" xfId="0" applyBorder="1" applyAlignment="1"/>
    <xf numFmtId="0" fontId="0" fillId="0" borderId="11" xfId="0" applyBorder="1"/>
    <xf numFmtId="0" fontId="0" fillId="0" borderId="13" xfId="0" applyBorder="1"/>
    <xf numFmtId="1" fontId="0" fillId="0" borderId="11" xfId="0" applyNumberFormat="1" applyBorder="1" applyAlignment="1"/>
    <xf numFmtId="2" fontId="0" fillId="18" borderId="89" xfId="0" applyNumberFormat="1" applyFont="1" applyFill="1" applyBorder="1" applyAlignment="1">
      <alignment horizontal="center" vertical="center"/>
    </xf>
    <xf numFmtId="2" fontId="0" fillId="19" borderId="89" xfId="0" applyNumberFormat="1" applyFont="1" applyFill="1" applyBorder="1" applyAlignment="1">
      <alignment horizontal="center" vertical="center"/>
    </xf>
    <xf numFmtId="2" fontId="0" fillId="18" borderId="25" xfId="0" applyNumberFormat="1" applyFont="1" applyFill="1" applyBorder="1" applyAlignment="1">
      <alignment horizontal="center" vertical="center"/>
    </xf>
    <xf numFmtId="2" fontId="0" fillId="19" borderId="25" xfId="0" applyNumberFormat="1" applyFont="1" applyFill="1" applyBorder="1" applyAlignment="1">
      <alignment horizontal="center" vertical="center"/>
    </xf>
    <xf numFmtId="166" fontId="0" fillId="0" borderId="0" xfId="0" applyNumberFormat="1"/>
    <xf numFmtId="0" fontId="9" fillId="0" borderId="0" xfId="0" applyFont="1" applyAlignment="1">
      <alignment horizontal="center"/>
    </xf>
    <xf numFmtId="0" fontId="0" fillId="0" borderId="0" xfId="0" applyAlignment="1">
      <alignment horizontal="right"/>
    </xf>
    <xf numFmtId="14" fontId="2" fillId="7" borderId="8" xfId="0" applyNumberFormat="1" applyFont="1" applyFill="1" applyBorder="1" applyAlignment="1">
      <alignment horizontal="left"/>
    </xf>
    <xf numFmtId="2" fontId="0" fillId="18" borderId="89" xfId="0" applyNumberFormat="1" applyFill="1" applyBorder="1" applyAlignment="1">
      <alignment horizontal="right" vertical="center"/>
    </xf>
    <xf numFmtId="2" fontId="0" fillId="19" borderId="89" xfId="0" applyNumberFormat="1" applyFill="1" applyBorder="1" applyAlignment="1">
      <alignment horizontal="right" vertical="center"/>
    </xf>
    <xf numFmtId="165" fontId="0" fillId="10" borderId="10" xfId="0" applyNumberFormat="1" applyFill="1" applyBorder="1"/>
    <xf numFmtId="14" fontId="2" fillId="7" borderId="1" xfId="0" applyNumberFormat="1" applyFont="1" applyFill="1" applyBorder="1" applyAlignment="1">
      <alignment horizontal="left"/>
    </xf>
    <xf numFmtId="2" fontId="0" fillId="18" borderId="25" xfId="0" applyNumberFormat="1" applyFill="1" applyBorder="1" applyAlignment="1">
      <alignment horizontal="right" vertical="center"/>
    </xf>
    <xf numFmtId="2" fontId="0" fillId="19" borderId="25" xfId="0" applyNumberFormat="1" applyFill="1" applyBorder="1" applyAlignment="1">
      <alignment horizontal="right" vertical="center"/>
    </xf>
    <xf numFmtId="165" fontId="0" fillId="10" borderId="12" xfId="0" applyNumberFormat="1" applyFill="1" applyBorder="1"/>
    <xf numFmtId="2" fontId="0" fillId="10" borderId="1" xfId="0" applyNumberFormat="1" applyFill="1" applyBorder="1"/>
    <xf numFmtId="167" fontId="2" fillId="10" borderId="1" xfId="0" applyNumberFormat="1" applyFont="1" applyFill="1" applyBorder="1"/>
    <xf numFmtId="165" fontId="2" fillId="10" borderId="1" xfId="0" applyNumberFormat="1" applyFont="1" applyFill="1" applyBorder="1"/>
    <xf numFmtId="14" fontId="2" fillId="10" borderId="4" xfId="0" applyNumberFormat="1" applyFont="1" applyFill="1" applyBorder="1"/>
    <xf numFmtId="0" fontId="0" fillId="18" borderId="122" xfId="0" applyFill="1" applyBorder="1" applyAlignment="1">
      <alignment horizontal="center" vertical="center"/>
    </xf>
    <xf numFmtId="2" fontId="0" fillId="18" borderId="92" xfId="0" applyNumberFormat="1" applyFill="1" applyBorder="1" applyAlignment="1">
      <alignment horizontal="right" vertical="center"/>
    </xf>
    <xf numFmtId="2" fontId="0" fillId="19" borderId="92" xfId="0" applyNumberFormat="1" applyFill="1" applyBorder="1" applyAlignment="1">
      <alignment horizontal="right" vertical="center"/>
    </xf>
    <xf numFmtId="166" fontId="0" fillId="10" borderId="4" xfId="0" applyNumberFormat="1" applyFill="1" applyBorder="1"/>
    <xf numFmtId="165" fontId="0" fillId="10" borderId="14" xfId="0" applyNumberFormat="1" applyFill="1" applyBorder="1"/>
    <xf numFmtId="0" fontId="8" fillId="0" borderId="13" xfId="0" applyFont="1" applyBorder="1" applyAlignment="1" applyProtection="1">
      <alignment horizontal="left" vertical="top"/>
      <protection hidden="1"/>
    </xf>
    <xf numFmtId="2" fontId="2" fillId="9" borderId="2" xfId="0" applyNumberFormat="1" applyFont="1" applyFill="1" applyBorder="1"/>
    <xf numFmtId="2" fontId="2" fillId="9" borderId="2" xfId="0" applyNumberFormat="1" applyFont="1" applyFill="1" applyBorder="1" applyAlignment="1">
      <alignment horizontal="right"/>
    </xf>
    <xf numFmtId="166" fontId="2" fillId="9" borderId="1" xfId="0" applyNumberFormat="1" applyFont="1" applyFill="1" applyBorder="1"/>
    <xf numFmtId="2" fontId="0" fillId="19" borderId="27" xfId="0" applyNumberFormat="1" applyFill="1" applyBorder="1" applyAlignment="1">
      <alignment vertical="center"/>
    </xf>
    <xf numFmtId="0" fontId="0" fillId="11" borderId="9" xfId="0" applyFill="1" applyBorder="1"/>
    <xf numFmtId="14" fontId="0" fillId="11" borderId="9" xfId="0" applyNumberFormat="1" applyFill="1" applyBorder="1"/>
    <xf numFmtId="1" fontId="0" fillId="11" borderId="9" xfId="0" applyNumberFormat="1" applyFill="1" applyBorder="1"/>
    <xf numFmtId="166" fontId="0" fillId="11" borderId="9" xfId="0" applyNumberFormat="1" applyFill="1" applyBorder="1"/>
    <xf numFmtId="1" fontId="3" fillId="9" borderId="9" xfId="0" applyNumberFormat="1" applyFont="1" applyFill="1" applyBorder="1" applyAlignment="1">
      <alignment horizontal="center"/>
    </xf>
    <xf numFmtId="166" fontId="4" fillId="11" borderId="9" xfId="0" applyNumberFormat="1" applyFont="1" applyFill="1" applyBorder="1" applyAlignment="1">
      <alignment wrapText="1"/>
    </xf>
    <xf numFmtId="2" fontId="4" fillId="11" borderId="9" xfId="0" applyNumberFormat="1" applyFont="1" applyFill="1" applyBorder="1" applyAlignment="1">
      <alignment wrapText="1"/>
    </xf>
    <xf numFmtId="0" fontId="0" fillId="18" borderId="9" xfId="0" applyFill="1" applyBorder="1" applyAlignment="1">
      <alignment horizontal="center" vertical="center"/>
    </xf>
    <xf numFmtId="169" fontId="2" fillId="11" borderId="24" xfId="0" applyNumberFormat="1" applyFont="1" applyFill="1" applyBorder="1"/>
    <xf numFmtId="169" fontId="2" fillId="11" borderId="68" xfId="0" applyNumberFormat="1" applyFont="1" applyFill="1" applyBorder="1"/>
    <xf numFmtId="0" fontId="0" fillId="0" borderId="7" xfId="0" applyBorder="1"/>
    <xf numFmtId="2" fontId="0" fillId="19" borderId="25" xfId="0" applyNumberFormat="1" applyFill="1" applyBorder="1" applyAlignment="1">
      <alignment vertical="center"/>
    </xf>
    <xf numFmtId="165" fontId="0" fillId="11" borderId="1" xfId="0" applyNumberFormat="1" applyFill="1" applyBorder="1" applyAlignment="1">
      <alignment horizontal="right"/>
    </xf>
    <xf numFmtId="164" fontId="0" fillId="11" borderId="1" xfId="0" applyNumberFormat="1" applyFill="1" applyBorder="1" applyAlignment="1">
      <alignment horizontal="right"/>
    </xf>
    <xf numFmtId="1" fontId="0" fillId="0" borderId="11" xfId="0" applyNumberFormat="1" applyBorder="1"/>
    <xf numFmtId="0" fontId="0" fillId="18" borderId="4" xfId="0" applyFill="1" applyBorder="1" applyAlignment="1">
      <alignment horizontal="center" vertical="center"/>
    </xf>
    <xf numFmtId="0" fontId="0" fillId="19" borderId="4" xfId="0" applyFill="1" applyBorder="1" applyAlignment="1">
      <alignment horizontal="center" vertical="center"/>
    </xf>
    <xf numFmtId="0" fontId="2" fillId="10" borderId="43" xfId="0" applyFont="1" applyFill="1" applyBorder="1" applyAlignment="1"/>
    <xf numFmtId="0" fontId="2" fillId="10" borderId="29" xfId="0" applyFont="1" applyFill="1" applyBorder="1" applyAlignment="1"/>
    <xf numFmtId="166" fontId="0" fillId="11" borderId="40" xfId="0" applyNumberFormat="1" applyFont="1" applyFill="1" applyBorder="1" applyAlignment="1"/>
    <xf numFmtId="0" fontId="0" fillId="11" borderId="29" xfId="0" applyFont="1" applyFill="1" applyBorder="1" applyAlignment="1"/>
    <xf numFmtId="0" fontId="2" fillId="10" borderId="71" xfId="0" applyFont="1" applyFill="1" applyBorder="1" applyAlignment="1"/>
    <xf numFmtId="0" fontId="2" fillId="10" borderId="123" xfId="0" applyFont="1" applyFill="1" applyBorder="1" applyAlignment="1"/>
    <xf numFmtId="166" fontId="0" fillId="11" borderId="40" xfId="0" applyNumberFormat="1" applyFill="1" applyBorder="1"/>
    <xf numFmtId="0" fontId="0" fillId="11" borderId="29" xfId="0" applyFill="1" applyBorder="1"/>
    <xf numFmtId="0" fontId="0" fillId="11" borderId="40" xfId="0" applyFill="1" applyBorder="1"/>
    <xf numFmtId="0" fontId="0" fillId="11" borderId="41" xfId="0" applyFill="1" applyBorder="1"/>
    <xf numFmtId="2" fontId="2" fillId="4" borderId="101" xfId="0" applyNumberFormat="1" applyFont="1" applyFill="1" applyBorder="1" applyAlignment="1">
      <alignment horizontal="center"/>
    </xf>
    <xf numFmtId="2" fontId="2" fillId="4" borderId="12" xfId="0" applyNumberFormat="1" applyFont="1" applyFill="1" applyBorder="1" applyAlignment="1">
      <alignment horizontal="center"/>
    </xf>
    <xf numFmtId="2" fontId="2" fillId="4" borderId="10" xfId="0" applyNumberFormat="1" applyFont="1" applyFill="1" applyBorder="1" applyAlignment="1">
      <alignment horizontal="center"/>
    </xf>
    <xf numFmtId="2" fontId="4" fillId="4" borderId="12" xfId="0" applyNumberFormat="1" applyFont="1" applyFill="1" applyBorder="1" applyAlignment="1">
      <alignment horizontal="center"/>
    </xf>
    <xf numFmtId="2" fontId="2" fillId="4" borderId="103" xfId="0" applyNumberFormat="1" applyFont="1" applyFill="1" applyBorder="1" applyAlignment="1">
      <alignment horizontal="center"/>
    </xf>
    <xf numFmtId="2" fontId="2" fillId="4" borderId="18" xfId="0" applyNumberFormat="1" applyFont="1" applyFill="1" applyBorder="1" applyAlignment="1">
      <alignment horizontal="center"/>
    </xf>
    <xf numFmtId="0" fontId="6" fillId="4" borderId="124" xfId="0" applyFont="1" applyFill="1" applyBorder="1" applyAlignment="1">
      <alignment horizontal="center"/>
    </xf>
    <xf numFmtId="0" fontId="6" fillId="4" borderId="76" xfId="0" applyFont="1" applyFill="1" applyBorder="1" applyAlignment="1">
      <alignment horizontal="center"/>
    </xf>
    <xf numFmtId="0" fontId="12" fillId="4" borderId="76" xfId="0" applyFont="1" applyFill="1" applyBorder="1" applyAlignment="1">
      <alignment horizontal="center"/>
    </xf>
    <xf numFmtId="0" fontId="12" fillId="4" borderId="96" xfId="0" applyFont="1" applyFill="1" applyBorder="1" applyAlignment="1">
      <alignment horizontal="center"/>
    </xf>
    <xf numFmtId="0" fontId="12" fillId="4" borderId="125" xfId="0" applyFont="1" applyFill="1" applyBorder="1"/>
    <xf numFmtId="0" fontId="12" fillId="4" borderId="126" xfId="0" applyFont="1" applyFill="1" applyBorder="1"/>
    <xf numFmtId="0" fontId="6" fillId="4" borderId="126" xfId="0" applyFont="1" applyFill="1" applyBorder="1"/>
    <xf numFmtId="2" fontId="0" fillId="19" borderId="127" xfId="0" applyNumberFormat="1" applyFont="1" applyFill="1" applyBorder="1" applyAlignment="1">
      <alignment horizontal="right" vertical="center"/>
    </xf>
    <xf numFmtId="2" fontId="0" fillId="19" borderId="102" xfId="0" applyNumberFormat="1" applyFont="1" applyFill="1" applyBorder="1" applyAlignment="1">
      <alignment horizontal="right" vertical="center"/>
    </xf>
    <xf numFmtId="2" fontId="9" fillId="19" borderId="127" xfId="0" applyNumberFormat="1" applyFont="1" applyFill="1" applyBorder="1" applyAlignment="1">
      <alignment horizontal="right" vertical="center"/>
    </xf>
    <xf numFmtId="2" fontId="9" fillId="19" borderId="102" xfId="0" applyNumberFormat="1" applyFont="1" applyFill="1" applyBorder="1" applyAlignment="1">
      <alignment horizontal="right" vertical="center"/>
    </xf>
    <xf numFmtId="2" fontId="0" fillId="19" borderId="102" xfId="0" applyNumberFormat="1" applyFill="1" applyBorder="1" applyAlignment="1">
      <alignment horizontal="right" vertical="center"/>
    </xf>
    <xf numFmtId="2" fontId="0" fillId="19" borderId="102" xfId="0" applyNumberFormat="1" applyFill="1" applyBorder="1" applyAlignment="1">
      <alignment vertical="center"/>
    </xf>
    <xf numFmtId="2" fontId="0" fillId="19" borderId="128" xfId="0" applyNumberFormat="1" applyFill="1" applyBorder="1" applyAlignment="1">
      <alignment vertical="center"/>
    </xf>
    <xf numFmtId="14" fontId="2" fillId="10" borderId="12" xfId="0" applyNumberFormat="1" applyFont="1" applyFill="1" applyBorder="1"/>
    <xf numFmtId="2" fontId="0" fillId="18" borderId="121" xfId="0" applyNumberFormat="1" applyFill="1" applyBorder="1" applyAlignment="1">
      <alignment horizontal="right" vertical="center"/>
    </xf>
    <xf numFmtId="2" fontId="0" fillId="19" borderId="129" xfId="0" applyNumberFormat="1" applyFill="1" applyBorder="1" applyAlignment="1">
      <alignment horizontal="right" vertical="center"/>
    </xf>
    <xf numFmtId="0" fontId="0" fillId="18" borderId="130" xfId="0" applyFill="1" applyBorder="1" applyAlignment="1">
      <alignment horizontal="center" vertical="center"/>
    </xf>
    <xf numFmtId="2" fontId="0" fillId="19" borderId="127" xfId="0" applyNumberFormat="1" applyFill="1" applyBorder="1" applyAlignment="1">
      <alignment vertical="center"/>
    </xf>
    <xf numFmtId="0" fontId="0" fillId="18" borderId="131" xfId="0" applyFill="1" applyBorder="1" applyAlignment="1">
      <alignment horizontal="center" vertical="center"/>
    </xf>
    <xf numFmtId="0" fontId="0" fillId="18" borderId="132" xfId="0" applyFill="1" applyBorder="1" applyAlignment="1">
      <alignment horizontal="center" vertical="center"/>
    </xf>
    <xf numFmtId="2" fontId="9" fillId="19" borderId="129" xfId="0" applyNumberFormat="1" applyFont="1" applyFill="1" applyBorder="1" applyAlignment="1">
      <alignment horizontal="right" vertical="center"/>
    </xf>
    <xf numFmtId="1" fontId="0" fillId="19" borderId="89" xfId="0" applyNumberFormat="1" applyFill="1" applyBorder="1" applyAlignment="1">
      <alignment horizontal="center" vertical="center"/>
    </xf>
    <xf numFmtId="2" fontId="0" fillId="19" borderId="127" xfId="0" applyNumberFormat="1" applyFill="1" applyBorder="1" applyAlignment="1">
      <alignment horizontal="right" vertical="center"/>
    </xf>
    <xf numFmtId="14" fontId="2" fillId="10" borderId="10" xfId="0" applyNumberFormat="1" applyFont="1" applyFill="1" applyBorder="1"/>
    <xf numFmtId="14" fontId="2" fillId="7" borderId="4" xfId="0" applyNumberFormat="1" applyFont="1" applyFill="1" applyBorder="1" applyAlignment="1">
      <alignment horizontal="left"/>
    </xf>
    <xf numFmtId="14" fontId="2" fillId="10" borderId="14" xfId="0" applyNumberFormat="1" applyFont="1" applyFill="1" applyBorder="1"/>
    <xf numFmtId="0" fontId="0" fillId="18" borderId="133" xfId="0" applyFill="1" applyBorder="1" applyAlignment="1">
      <alignment horizontal="center" vertical="center"/>
    </xf>
    <xf numFmtId="0" fontId="6" fillId="17" borderId="0" xfId="0" applyFont="1" applyFill="1" applyBorder="1"/>
    <xf numFmtId="0" fontId="0" fillId="10" borderId="2" xfId="0" applyFill="1" applyBorder="1"/>
    <xf numFmtId="166" fontId="0" fillId="10" borderId="2" xfId="0" applyNumberFormat="1" applyFill="1" applyBorder="1"/>
    <xf numFmtId="0" fontId="0" fillId="18" borderId="134" xfId="0" applyFill="1" applyBorder="1" applyAlignment="1">
      <alignment horizontal="center" vertical="center"/>
    </xf>
    <xf numFmtId="0" fontId="0" fillId="19" borderId="2" xfId="0" applyFill="1" applyBorder="1" applyAlignment="1">
      <alignment horizontal="center" vertical="center"/>
    </xf>
    <xf numFmtId="3" fontId="2" fillId="10" borderId="2" xfId="0" applyNumberFormat="1" applyFont="1" applyFill="1" applyBorder="1"/>
    <xf numFmtId="3" fontId="2" fillId="10" borderId="69" xfId="0" applyNumberFormat="1" applyFont="1" applyFill="1" applyBorder="1"/>
    <xf numFmtId="165" fontId="0" fillId="10" borderId="2" xfId="0" applyNumberFormat="1" applyFill="1" applyBorder="1"/>
    <xf numFmtId="165" fontId="0" fillId="10" borderId="18" xfId="0" applyNumberFormat="1" applyFill="1" applyBorder="1"/>
    <xf numFmtId="169" fontId="2" fillId="11" borderId="8" xfId="0" applyNumberFormat="1" applyFont="1" applyFill="1" applyBorder="1"/>
    <xf numFmtId="169" fontId="2" fillId="11" borderId="10" xfId="0" applyNumberFormat="1" applyFont="1" applyFill="1" applyBorder="1"/>
    <xf numFmtId="169" fontId="2" fillId="11" borderId="12" xfId="0" applyNumberFormat="1" applyFont="1" applyFill="1" applyBorder="1"/>
    <xf numFmtId="0" fontId="0" fillId="11" borderId="32" xfId="0" applyFill="1" applyBorder="1"/>
    <xf numFmtId="169" fontId="2" fillId="11" borderId="4" xfId="0" applyNumberFormat="1" applyFont="1" applyFill="1" applyBorder="1"/>
    <xf numFmtId="169" fontId="2" fillId="11" borderId="14" xfId="0" applyNumberFormat="1" applyFont="1" applyFill="1" applyBorder="1"/>
    <xf numFmtId="2" fontId="6" fillId="22" borderId="0" xfId="0" applyNumberFormat="1" applyFont="1" applyFill="1" applyBorder="1" applyAlignment="1"/>
    <xf numFmtId="1" fontId="2" fillId="9" borderId="1" xfId="0" applyNumberFormat="1" applyFont="1" applyFill="1" applyBorder="1" applyAlignment="1"/>
    <xf numFmtId="3" fontId="4" fillId="10" borderId="1" xfId="0" applyNumberFormat="1" applyFont="1" applyFill="1" applyBorder="1" applyAlignment="1">
      <alignment wrapText="1"/>
    </xf>
    <xf numFmtId="166" fontId="0" fillId="11" borderId="2" xfId="0" applyNumberFormat="1" applyFill="1" applyBorder="1"/>
    <xf numFmtId="166" fontId="0" fillId="11" borderId="2" xfId="0" applyNumberFormat="1" applyFill="1" applyBorder="1" applyAlignment="1">
      <alignment horizontal="right"/>
    </xf>
    <xf numFmtId="2" fontId="0" fillId="11" borderId="2" xfId="0" applyNumberFormat="1" applyFill="1" applyBorder="1" applyAlignment="1">
      <alignment horizontal="right"/>
    </xf>
    <xf numFmtId="1" fontId="0" fillId="11" borderId="2" xfId="0" applyNumberFormat="1" applyFill="1" applyBorder="1" applyAlignment="1">
      <alignment horizontal="right"/>
    </xf>
    <xf numFmtId="1" fontId="3" fillId="9" borderId="2" xfId="0" applyNumberFormat="1" applyFont="1" applyFill="1" applyBorder="1" applyAlignment="1">
      <alignment horizontal="center"/>
    </xf>
    <xf numFmtId="166" fontId="4" fillId="11" borderId="2" xfId="0" applyNumberFormat="1" applyFont="1" applyFill="1" applyBorder="1" applyAlignment="1">
      <alignment wrapText="1"/>
    </xf>
    <xf numFmtId="2" fontId="4" fillId="11" borderId="2" xfId="0" applyNumberFormat="1" applyFont="1" applyFill="1" applyBorder="1" applyAlignment="1">
      <alignment wrapText="1"/>
    </xf>
    <xf numFmtId="3" fontId="2" fillId="11" borderId="2" xfId="0" applyNumberFormat="1" applyFont="1" applyFill="1" applyBorder="1"/>
    <xf numFmtId="1" fontId="4" fillId="11" borderId="2" xfId="0" applyNumberFormat="1" applyFont="1" applyFill="1" applyBorder="1" applyAlignment="1">
      <alignment wrapText="1"/>
    </xf>
    <xf numFmtId="0" fontId="0" fillId="18" borderId="2" xfId="0" applyFill="1" applyBorder="1" applyAlignment="1">
      <alignment horizontal="center" vertical="center"/>
    </xf>
    <xf numFmtId="165" fontId="0" fillId="11" borderId="2" xfId="0" applyNumberFormat="1" applyFill="1" applyBorder="1"/>
    <xf numFmtId="165" fontId="0" fillId="11" borderId="22" xfId="0" applyNumberFormat="1" applyFill="1" applyBorder="1"/>
    <xf numFmtId="2" fontId="0" fillId="19" borderId="1" xfId="0" applyNumberFormat="1" applyFill="1" applyBorder="1" applyAlignment="1">
      <alignment vertical="center"/>
    </xf>
    <xf numFmtId="1" fontId="0" fillId="19" borderId="1" xfId="0" applyNumberFormat="1" applyFill="1" applyBorder="1" applyAlignment="1">
      <alignment horizontal="center" vertical="center"/>
    </xf>
    <xf numFmtId="1" fontId="2" fillId="9" borderId="1" xfId="0" applyNumberFormat="1" applyFont="1" applyFill="1" applyBorder="1" applyAlignment="1">
      <alignment horizontal="right"/>
    </xf>
    <xf numFmtId="2" fontId="2" fillId="9" borderId="1" xfId="0" applyNumberFormat="1" applyFont="1" applyFill="1" applyBorder="1"/>
    <xf numFmtId="2" fontId="2" fillId="9" borderId="1" xfId="0" applyNumberFormat="1" applyFont="1" applyFill="1" applyBorder="1" applyAlignment="1">
      <alignment horizontal="right"/>
    </xf>
    <xf numFmtId="0" fontId="0" fillId="18" borderId="8" xfId="0" applyFill="1" applyBorder="1" applyAlignment="1">
      <alignment horizontal="center" vertical="center"/>
    </xf>
    <xf numFmtId="2" fontId="0" fillId="19" borderId="8" xfId="0" applyNumberFormat="1" applyFill="1" applyBorder="1" applyAlignment="1">
      <alignment vertical="center"/>
    </xf>
    <xf numFmtId="0" fontId="6" fillId="17" borderId="8" xfId="0" applyFont="1" applyFill="1" applyBorder="1"/>
    <xf numFmtId="3" fontId="4" fillId="10" borderId="8" xfId="0" applyNumberFormat="1" applyFont="1" applyFill="1" applyBorder="1" applyAlignment="1">
      <alignment wrapText="1"/>
    </xf>
    <xf numFmtId="2" fontId="0" fillId="19" borderId="4" xfId="0" applyNumberFormat="1" applyFill="1" applyBorder="1" applyAlignment="1">
      <alignment vertical="center"/>
    </xf>
    <xf numFmtId="3" fontId="2" fillId="10" borderId="4" xfId="0" applyNumberFormat="1" applyFont="1" applyFill="1" applyBorder="1"/>
    <xf numFmtId="2" fontId="0" fillId="18" borderId="121" xfId="0" applyNumberFormat="1" applyFont="1" applyFill="1" applyBorder="1" applyAlignment="1">
      <alignment horizontal="right" vertical="center"/>
    </xf>
    <xf numFmtId="2" fontId="0" fillId="19" borderId="121" xfId="0" applyNumberFormat="1" applyFont="1" applyFill="1" applyBorder="1" applyAlignment="1">
      <alignment horizontal="right" vertical="center"/>
    </xf>
    <xf numFmtId="2" fontId="0" fillId="18" borderId="1" xfId="0" applyNumberFormat="1" applyFont="1" applyFill="1" applyBorder="1" applyAlignment="1">
      <alignment horizontal="right" vertical="center"/>
    </xf>
    <xf numFmtId="0" fontId="0" fillId="19" borderId="1" xfId="0" applyFont="1" applyFill="1" applyBorder="1" applyAlignment="1">
      <alignment horizontal="center" vertical="center"/>
    </xf>
    <xf numFmtId="2" fontId="0" fillId="19" borderId="1" xfId="0" applyNumberFormat="1" applyFont="1" applyFill="1" applyBorder="1" applyAlignment="1">
      <alignment horizontal="right" vertical="center"/>
    </xf>
    <xf numFmtId="2" fontId="0" fillId="18" borderId="27" xfId="0" applyNumberFormat="1" applyFont="1" applyFill="1" applyBorder="1" applyAlignment="1">
      <alignment horizontal="right" vertical="center"/>
    </xf>
    <xf numFmtId="0" fontId="0" fillId="19" borderId="27" xfId="0" applyFont="1" applyFill="1" applyBorder="1" applyAlignment="1">
      <alignment horizontal="center" vertical="center"/>
    </xf>
    <xf numFmtId="2" fontId="0" fillId="19" borderId="27" xfId="0" applyNumberFormat="1" applyFont="1" applyFill="1" applyBorder="1" applyAlignment="1">
      <alignment horizontal="right" vertical="center"/>
    </xf>
    <xf numFmtId="0" fontId="6" fillId="17" borderId="4" xfId="0" applyFont="1" applyFill="1" applyBorder="1"/>
    <xf numFmtId="2" fontId="2" fillId="9" borderId="4" xfId="0" applyNumberFormat="1" applyFont="1" applyFill="1" applyBorder="1" applyAlignment="1">
      <alignment horizontal="right"/>
    </xf>
    <xf numFmtId="3" fontId="4" fillId="10" borderId="4" xfId="0" applyNumberFormat="1" applyFont="1" applyFill="1" applyBorder="1" applyAlignment="1">
      <alignment wrapText="1"/>
    </xf>
    <xf numFmtId="170" fontId="0" fillId="0" borderId="0" xfId="0" applyNumberFormat="1" applyAlignment="1"/>
    <xf numFmtId="1" fontId="0" fillId="18" borderId="25" xfId="0" applyNumberFormat="1" applyFill="1" applyBorder="1" applyAlignment="1">
      <alignment horizontal="right" vertical="center"/>
    </xf>
    <xf numFmtId="1" fontId="0" fillId="19" borderId="25" xfId="0" applyNumberFormat="1" applyFill="1" applyBorder="1" applyAlignment="1">
      <alignment vertical="center"/>
    </xf>
    <xf numFmtId="1" fontId="0" fillId="18" borderId="92" xfId="0" applyNumberFormat="1" applyFill="1" applyBorder="1" applyAlignment="1">
      <alignment horizontal="right" vertical="center"/>
    </xf>
    <xf numFmtId="1" fontId="0" fillId="19" borderId="121" xfId="0" applyNumberFormat="1" applyFill="1" applyBorder="1" applyAlignment="1">
      <alignment horizontal="center" vertical="center"/>
    </xf>
    <xf numFmtId="1" fontId="0" fillId="19" borderId="135" xfId="0" applyNumberFormat="1" applyFill="1" applyBorder="1" applyAlignment="1">
      <alignment vertical="center"/>
    </xf>
    <xf numFmtId="14" fontId="2" fillId="5" borderId="9" xfId="0" applyNumberFormat="1" applyFont="1" applyFill="1" applyBorder="1" applyAlignment="1">
      <alignment horizontal="center"/>
    </xf>
    <xf numFmtId="2" fontId="0" fillId="11" borderId="9" xfId="0" applyNumberFormat="1" applyFill="1" applyBorder="1"/>
    <xf numFmtId="1" fontId="0" fillId="0" borderId="136" xfId="0" applyNumberFormat="1" applyBorder="1"/>
    <xf numFmtId="1" fontId="0" fillId="0" borderId="1" xfId="0" applyNumberFormat="1" applyBorder="1"/>
    <xf numFmtId="0" fontId="3" fillId="10" borderId="137" xfId="0" applyFont="1" applyFill="1" applyBorder="1" applyAlignment="1">
      <alignment horizontal="center"/>
    </xf>
    <xf numFmtId="0" fontId="2" fillId="0" borderId="0" xfId="0" applyFont="1" applyAlignment="1">
      <alignment horizontal="left"/>
    </xf>
    <xf numFmtId="14" fontId="6" fillId="14" borderId="7" xfId="0" applyNumberFormat="1" applyFont="1" applyFill="1" applyBorder="1" applyAlignment="1">
      <alignment horizontal="left"/>
    </xf>
    <xf numFmtId="14" fontId="6" fillId="14" borderId="15" xfId="0" applyNumberFormat="1" applyFont="1" applyFill="1" applyBorder="1" applyAlignment="1">
      <alignment horizontal="left"/>
    </xf>
    <xf numFmtId="14" fontId="6" fillId="14" borderId="16" xfId="0" applyNumberFormat="1" applyFont="1" applyFill="1" applyBorder="1" applyAlignment="1">
      <alignment horizontal="left"/>
    </xf>
    <xf numFmtId="14" fontId="6" fillId="16" borderId="15" xfId="0" applyNumberFormat="1" applyFont="1" applyFill="1" applyBorder="1" applyAlignment="1">
      <alignment horizontal="left"/>
    </xf>
    <xf numFmtId="0" fontId="6" fillId="16" borderId="15" xfId="0" applyFont="1" applyFill="1" applyBorder="1" applyAlignment="1">
      <alignment horizontal="left"/>
    </xf>
    <xf numFmtId="0" fontId="6" fillId="16" borderId="16" xfId="0" applyFont="1" applyFill="1" applyBorder="1" applyAlignment="1">
      <alignment horizontal="left"/>
    </xf>
    <xf numFmtId="0" fontId="0" fillId="0" borderId="0" xfId="0" applyAlignment="1">
      <alignment horizontal="left"/>
    </xf>
    <xf numFmtId="14" fontId="2" fillId="7" borderId="9" xfId="0" applyNumberFormat="1" applyFont="1" applyFill="1" applyBorder="1" applyAlignment="1">
      <alignment horizontal="left"/>
    </xf>
    <xf numFmtId="2" fontId="0" fillId="21" borderId="89" xfId="0" applyNumberFormat="1" applyFill="1" applyBorder="1" applyAlignment="1">
      <alignment horizontal="right" vertical="center"/>
    </xf>
    <xf numFmtId="2" fontId="0" fillId="19" borderId="89" xfId="0" applyNumberFormat="1" applyFill="1" applyBorder="1" applyAlignment="1">
      <alignment vertical="center"/>
    </xf>
    <xf numFmtId="2" fontId="0" fillId="21" borderId="25" xfId="0" applyNumberFormat="1" applyFill="1" applyBorder="1" applyAlignment="1">
      <alignment horizontal="right" vertical="center"/>
    </xf>
    <xf numFmtId="2" fontId="0" fillId="21" borderId="92" xfId="0" applyNumberFormat="1" applyFill="1" applyBorder="1" applyAlignment="1">
      <alignment horizontal="right" vertical="center"/>
    </xf>
    <xf numFmtId="2" fontId="0" fillId="19" borderId="138" xfId="0" applyNumberFormat="1" applyFill="1" applyBorder="1" applyAlignment="1">
      <alignment horizontal="right" vertical="center"/>
    </xf>
    <xf numFmtId="0" fontId="0" fillId="24" borderId="0" xfId="0" applyFill="1"/>
    <xf numFmtId="14" fontId="0" fillId="11" borderId="8" xfId="0" applyNumberFormat="1" applyFill="1" applyBorder="1" applyAlignment="1">
      <alignment horizontal="center"/>
    </xf>
    <xf numFmtId="2" fontId="0" fillId="21" borderId="8" xfId="0" applyNumberFormat="1" applyFill="1" applyBorder="1" applyAlignment="1">
      <alignment horizontal="right" vertical="center"/>
    </xf>
    <xf numFmtId="0" fontId="0" fillId="11" borderId="10" xfId="0" applyFill="1" applyBorder="1"/>
    <xf numFmtId="14" fontId="0" fillId="11" borderId="40" xfId="0" applyNumberFormat="1" applyFill="1" applyBorder="1"/>
    <xf numFmtId="3" fontId="4" fillId="11" borderId="8" xfId="0" applyNumberFormat="1" applyFont="1" applyFill="1" applyBorder="1" applyAlignment="1">
      <alignment wrapText="1"/>
    </xf>
    <xf numFmtId="14" fontId="0" fillId="11" borderId="1" xfId="0" applyNumberFormat="1" applyFill="1" applyBorder="1" applyAlignment="1">
      <alignment horizontal="center"/>
    </xf>
    <xf numFmtId="2" fontId="0" fillId="21" borderId="1" xfId="0" applyNumberFormat="1" applyFill="1" applyBorder="1" applyAlignment="1">
      <alignment horizontal="right" vertical="center"/>
    </xf>
    <xf numFmtId="0" fontId="0" fillId="11" borderId="12" xfId="0" applyFill="1" applyBorder="1"/>
    <xf numFmtId="14" fontId="0" fillId="11" borderId="29" xfId="0" applyNumberFormat="1" applyFill="1" applyBorder="1"/>
    <xf numFmtId="14" fontId="0" fillId="11" borderId="4" xfId="0" applyNumberFormat="1" applyFill="1" applyBorder="1" applyAlignment="1">
      <alignment horizontal="center"/>
    </xf>
    <xf numFmtId="2" fontId="0" fillId="21" borderId="4" xfId="0" applyNumberFormat="1" applyFill="1" applyBorder="1" applyAlignment="1">
      <alignment horizontal="right" vertical="center"/>
    </xf>
    <xf numFmtId="0" fontId="0" fillId="11" borderId="14" xfId="0" applyFill="1" applyBorder="1"/>
    <xf numFmtId="14" fontId="0" fillId="11" borderId="32" xfId="0" applyNumberFormat="1" applyFill="1" applyBorder="1"/>
    <xf numFmtId="165" fontId="0" fillId="11" borderId="14" xfId="0" applyNumberFormat="1" applyFill="1" applyBorder="1"/>
    <xf numFmtId="168" fontId="2" fillId="7" borderId="88" xfId="0" applyNumberFormat="1" applyFont="1" applyFill="1" applyBorder="1" applyAlignment="1">
      <alignment horizontal="left"/>
    </xf>
    <xf numFmtId="14" fontId="2" fillId="7" borderId="9" xfId="0" applyNumberFormat="1" applyFont="1" applyFill="1" applyBorder="1" applyAlignment="1">
      <alignment horizontal="center"/>
    </xf>
    <xf numFmtId="14" fontId="2" fillId="10" borderId="8" xfId="0" applyNumberFormat="1" applyFont="1" applyFill="1" applyBorder="1" applyAlignment="1">
      <alignment horizontal="center"/>
    </xf>
    <xf numFmtId="14" fontId="2" fillId="10" borderId="1" xfId="0" applyNumberFormat="1" applyFont="1" applyFill="1" applyBorder="1" applyAlignment="1">
      <alignment horizontal="center"/>
    </xf>
    <xf numFmtId="2" fontId="0" fillId="21" borderId="121" xfId="0" applyNumberFormat="1" applyFill="1" applyBorder="1" applyAlignment="1">
      <alignment horizontal="right" vertical="center"/>
    </xf>
    <xf numFmtId="2" fontId="0" fillId="19" borderId="135" xfId="0" applyNumberFormat="1" applyFill="1" applyBorder="1" applyAlignment="1">
      <alignment horizontal="right" vertical="center"/>
    </xf>
    <xf numFmtId="0" fontId="0" fillId="10" borderId="17" xfId="0" applyFill="1" applyBorder="1"/>
    <xf numFmtId="0" fontId="0" fillId="18" borderId="139" xfId="0" applyFill="1" applyBorder="1" applyAlignment="1">
      <alignment horizontal="center" vertical="center"/>
    </xf>
    <xf numFmtId="0" fontId="3" fillId="10" borderId="140" xfId="0" applyFont="1" applyFill="1" applyBorder="1" applyAlignment="1">
      <alignment horizontal="center"/>
    </xf>
    <xf numFmtId="14" fontId="0" fillId="11" borderId="24" xfId="0" applyNumberFormat="1" applyFill="1" applyBorder="1" applyAlignment="1">
      <alignment horizontal="center"/>
    </xf>
    <xf numFmtId="0" fontId="0" fillId="18" borderId="24" xfId="0" applyFill="1" applyBorder="1" applyAlignment="1">
      <alignment horizontal="center" vertical="center"/>
    </xf>
    <xf numFmtId="2" fontId="0" fillId="21" borderId="24" xfId="0" applyNumberFormat="1" applyFill="1" applyBorder="1" applyAlignment="1">
      <alignment horizontal="right" vertical="center"/>
    </xf>
    <xf numFmtId="0" fontId="0" fillId="19" borderId="24" xfId="0" applyFill="1" applyBorder="1" applyAlignment="1">
      <alignment horizontal="center" vertical="center"/>
    </xf>
    <xf numFmtId="2" fontId="0" fillId="19" borderId="24" xfId="0" applyNumberFormat="1" applyFill="1" applyBorder="1" applyAlignment="1">
      <alignment vertical="center"/>
    </xf>
    <xf numFmtId="0" fontId="0" fillId="11" borderId="101" xfId="0" applyFill="1" applyBorder="1"/>
    <xf numFmtId="14" fontId="0" fillId="11" borderId="43" xfId="0" applyNumberFormat="1" applyFill="1" applyBorder="1"/>
    <xf numFmtId="2" fontId="0" fillId="11" borderId="24" xfId="0" applyNumberFormat="1" applyFill="1" applyBorder="1"/>
    <xf numFmtId="1" fontId="2" fillId="9" borderId="24" xfId="0" applyNumberFormat="1" applyFont="1" applyFill="1" applyBorder="1"/>
    <xf numFmtId="1" fontId="4" fillId="11" borderId="69" xfId="0" applyNumberFormat="1" applyFont="1" applyFill="1" applyBorder="1" applyAlignment="1">
      <alignment wrapText="1"/>
    </xf>
    <xf numFmtId="3" fontId="4" fillId="11" borderId="69" xfId="0" applyNumberFormat="1" applyFont="1" applyFill="1" applyBorder="1" applyAlignment="1">
      <alignment wrapText="1"/>
    </xf>
    <xf numFmtId="0" fontId="1" fillId="17" borderId="43" xfId="0" applyFont="1" applyFill="1" applyBorder="1"/>
    <xf numFmtId="1" fontId="8" fillId="0" borderId="11" xfId="0" applyNumberFormat="1" applyFont="1" applyBorder="1" applyAlignment="1" applyProtection="1">
      <alignment horizontal="right" vertical="top"/>
      <protection hidden="1"/>
    </xf>
    <xf numFmtId="166" fontId="0" fillId="10" borderId="24" xfId="0" applyNumberFormat="1" applyFill="1" applyBorder="1"/>
    <xf numFmtId="2" fontId="0" fillId="11" borderId="4" xfId="0" applyNumberFormat="1" applyFill="1" applyBorder="1"/>
    <xf numFmtId="14" fontId="0" fillId="11" borderId="9" xfId="0" applyNumberFormat="1" applyFill="1" applyBorder="1" applyAlignment="1">
      <alignment horizontal="center"/>
    </xf>
    <xf numFmtId="1" fontId="4" fillId="0" borderId="1" xfId="0" applyNumberFormat="1" applyFont="1" applyBorder="1" applyAlignment="1" applyProtection="1">
      <alignment horizontal="right" vertical="top"/>
      <protection hidden="1"/>
    </xf>
    <xf numFmtId="1" fontId="8" fillId="0" borderId="136" xfId="0" applyNumberFormat="1" applyFont="1" applyBorder="1" applyAlignment="1" applyProtection="1">
      <alignment horizontal="left" vertical="top"/>
      <protection hidden="1"/>
    </xf>
    <xf numFmtId="1" fontId="4" fillId="0" borderId="21" xfId="0" applyNumberFormat="1" applyFont="1" applyBorder="1" applyAlignment="1" applyProtection="1">
      <alignment horizontal="right" vertical="top"/>
      <protection hidden="1"/>
    </xf>
    <xf numFmtId="1" fontId="8" fillId="0" borderId="1" xfId="0" applyNumberFormat="1" applyFont="1" applyBorder="1" applyAlignment="1" applyProtection="1">
      <alignment horizontal="left" vertical="top"/>
      <protection hidden="1"/>
    </xf>
    <xf numFmtId="165" fontId="9" fillId="0" borderId="0" xfId="0" applyNumberFormat="1" applyFont="1"/>
    <xf numFmtId="165" fontId="9" fillId="0" borderId="0" xfId="0" applyNumberFormat="1" applyFont="1" applyAlignment="1">
      <alignment horizontal="center"/>
    </xf>
    <xf numFmtId="1" fontId="9" fillId="0" borderId="0" xfId="0" applyNumberFormat="1" applyFont="1" applyAlignment="1">
      <alignment horizontal="center"/>
    </xf>
    <xf numFmtId="1" fontId="0" fillId="0" borderId="1" xfId="0" applyNumberFormat="1" applyBorder="1" applyAlignment="1">
      <alignment horizontal="right"/>
    </xf>
    <xf numFmtId="1" fontId="8" fillId="0" borderId="136" xfId="0" applyNumberFormat="1" applyFont="1" applyBorder="1" applyAlignment="1" applyProtection="1">
      <alignment horizontal="right" vertical="top"/>
      <protection hidden="1"/>
    </xf>
    <xf numFmtId="1" fontId="8" fillId="0" borderId="1" xfId="0" applyNumberFormat="1" applyFont="1" applyBorder="1" applyAlignment="1" applyProtection="1">
      <alignment horizontal="right" vertical="top"/>
      <protection hidden="1"/>
    </xf>
    <xf numFmtId="1" fontId="4" fillId="0" borderId="0" xfId="0" applyNumberFormat="1" applyFont="1" applyAlignment="1" applyProtection="1">
      <alignment horizontal="right" vertical="top"/>
      <protection hidden="1"/>
    </xf>
    <xf numFmtId="0" fontId="1" fillId="15" borderId="41" xfId="0" applyFont="1" applyFill="1" applyBorder="1" applyAlignment="1">
      <alignment wrapText="1"/>
    </xf>
    <xf numFmtId="0" fontId="1" fillId="15" borderId="40" xfId="0" applyFont="1" applyFill="1" applyBorder="1" applyAlignment="1">
      <alignment wrapText="1"/>
    </xf>
    <xf numFmtId="3" fontId="1" fillId="15" borderId="41" xfId="0" applyNumberFormat="1" applyFont="1" applyFill="1" applyBorder="1" applyAlignment="1">
      <alignment wrapText="1"/>
    </xf>
    <xf numFmtId="0" fontId="1" fillId="15" borderId="25" xfId="0" applyFont="1" applyFill="1" applyBorder="1" applyAlignment="1">
      <alignment wrapText="1"/>
    </xf>
    <xf numFmtId="0" fontId="1" fillId="15" borderId="43" xfId="0" applyFont="1" applyFill="1" applyBorder="1" applyAlignment="1">
      <alignment wrapText="1"/>
    </xf>
    <xf numFmtId="0" fontId="1" fillId="15" borderId="44" xfId="0" applyFont="1" applyFill="1" applyBorder="1" applyAlignment="1">
      <alignment wrapText="1"/>
    </xf>
    <xf numFmtId="0" fontId="1" fillId="15" borderId="26" xfId="0" applyFont="1" applyFill="1" applyBorder="1" applyAlignment="1">
      <alignment wrapText="1"/>
    </xf>
    <xf numFmtId="3" fontId="1" fillId="15" borderId="25" xfId="0" applyNumberFormat="1" applyFont="1" applyFill="1" applyBorder="1" applyAlignment="1">
      <alignment wrapText="1"/>
    </xf>
    <xf numFmtId="3" fontId="1" fillId="15" borderId="45" xfId="0" applyNumberFormat="1" applyFont="1" applyFill="1" applyBorder="1" applyAlignment="1">
      <alignment wrapText="1"/>
    </xf>
    <xf numFmtId="3" fontId="1" fillId="15" borderId="26" xfId="0" applyNumberFormat="1" applyFont="1" applyFill="1" applyBorder="1" applyAlignment="1">
      <alignment wrapText="1"/>
    </xf>
    <xf numFmtId="0" fontId="1" fillId="3" borderId="43" xfId="0" applyFont="1" applyFill="1" applyBorder="1" applyAlignment="1">
      <alignment horizontal="center"/>
    </xf>
    <xf numFmtId="0" fontId="1" fillId="3" borderId="43" xfId="0" applyFont="1" applyFill="1" applyBorder="1" applyAlignment="1">
      <alignment horizontal="right"/>
    </xf>
    <xf numFmtId="0" fontId="1" fillId="4" borderId="43" xfId="0" applyFont="1" applyFill="1" applyBorder="1" applyAlignment="1">
      <alignment horizontal="center"/>
    </xf>
    <xf numFmtId="0" fontId="1" fillId="4" borderId="43" xfId="0" applyFont="1" applyFill="1" applyBorder="1" applyAlignment="1">
      <alignment horizontal="right"/>
    </xf>
    <xf numFmtId="0" fontId="1" fillId="15" borderId="27" xfId="0" applyFont="1" applyFill="1" applyBorder="1" applyAlignment="1">
      <alignment wrapText="1"/>
    </xf>
    <xf numFmtId="0" fontId="1" fillId="15" borderId="28" xfId="0" applyFont="1" applyFill="1" applyBorder="1" applyAlignment="1">
      <alignment wrapText="1"/>
    </xf>
    <xf numFmtId="3" fontId="1" fillId="15" borderId="28" xfId="0" applyNumberFormat="1" applyFont="1" applyFill="1" applyBorder="1" applyAlignment="1">
      <alignment wrapText="1"/>
    </xf>
    <xf numFmtId="3" fontId="1" fillId="15" borderId="46" xfId="0" applyNumberFormat="1" applyFont="1" applyFill="1" applyBorder="1" applyAlignment="1">
      <alignment wrapText="1"/>
    </xf>
    <xf numFmtId="3" fontId="1" fillId="15" borderId="27" xfId="0" applyNumberFormat="1" applyFont="1" applyFill="1" applyBorder="1" applyAlignment="1">
      <alignment wrapText="1"/>
    </xf>
    <xf numFmtId="0" fontId="1" fillId="15" borderId="28" xfId="0" applyFont="1" applyFill="1" applyBorder="1" applyAlignment="1"/>
    <xf numFmtId="0" fontId="1" fillId="15" borderId="43" xfId="0" applyFont="1" applyFill="1" applyBorder="1" applyAlignment="1"/>
    <xf numFmtId="0" fontId="1" fillId="15" borderId="47" xfId="0" applyFont="1" applyFill="1" applyBorder="1" applyAlignment="1"/>
    <xf numFmtId="0" fontId="1" fillId="15" borderId="47" xfId="0" applyFont="1" applyFill="1" applyBorder="1" applyAlignment="1">
      <alignment wrapText="1"/>
    </xf>
    <xf numFmtId="0" fontId="1" fillId="15" borderId="50" xfId="0" applyFont="1" applyFill="1" applyBorder="1" applyAlignment="1">
      <alignment wrapText="1"/>
    </xf>
    <xf numFmtId="0" fontId="1" fillId="15" borderId="71" xfId="0" applyFont="1" applyFill="1" applyBorder="1" applyAlignment="1">
      <alignment wrapText="1"/>
    </xf>
    <xf numFmtId="1" fontId="1" fillId="15" borderId="50" xfId="0" applyNumberFormat="1" applyFont="1" applyFill="1" applyBorder="1" applyAlignment="1">
      <alignment wrapText="1"/>
    </xf>
    <xf numFmtId="3" fontId="1" fillId="15" borderId="50" xfId="0" applyNumberFormat="1" applyFont="1" applyFill="1" applyBorder="1" applyAlignment="1">
      <alignment wrapText="1"/>
    </xf>
    <xf numFmtId="1" fontId="1" fillId="15" borderId="26" xfId="0" applyNumberFormat="1" applyFont="1" applyFill="1" applyBorder="1" applyAlignment="1">
      <alignment wrapText="1"/>
    </xf>
    <xf numFmtId="166" fontId="1" fillId="15" borderId="71" xfId="0" applyNumberFormat="1" applyFont="1" applyFill="1" applyBorder="1" applyAlignment="1">
      <alignment wrapText="1"/>
    </xf>
    <xf numFmtId="166" fontId="1" fillId="15" borderId="43" xfId="0" applyNumberFormat="1" applyFont="1" applyFill="1" applyBorder="1" applyAlignment="1">
      <alignment wrapText="1"/>
    </xf>
    <xf numFmtId="2" fontId="1" fillId="3" borderId="43" xfId="0" applyNumberFormat="1" applyFont="1" applyFill="1" applyBorder="1" applyAlignment="1">
      <alignment horizontal="right"/>
    </xf>
    <xf numFmtId="166" fontId="1" fillId="15" borderId="42" xfId="0" applyNumberFormat="1" applyFont="1" applyFill="1" applyBorder="1" applyAlignment="1">
      <alignment wrapText="1"/>
    </xf>
    <xf numFmtId="0" fontId="1" fillId="15" borderId="42" xfId="0" applyFont="1" applyFill="1" applyBorder="1" applyAlignment="1">
      <alignment wrapText="1"/>
    </xf>
    <xf numFmtId="0" fontId="1" fillId="15" borderId="0" xfId="0" applyFont="1" applyFill="1" applyBorder="1" applyAlignment="1">
      <alignment wrapText="1"/>
    </xf>
    <xf numFmtId="0" fontId="1" fillId="15" borderId="82" xfId="0" applyFont="1" applyFill="1" applyBorder="1" applyAlignment="1">
      <alignment wrapText="1"/>
    </xf>
    <xf numFmtId="0" fontId="1" fillId="15" borderId="81" xfId="0" applyFont="1" applyFill="1" applyBorder="1" applyAlignment="1">
      <alignment wrapText="1"/>
    </xf>
    <xf numFmtId="14" fontId="2" fillId="5" borderId="4" xfId="0" applyNumberFormat="1" applyFont="1" applyFill="1" applyBorder="1" applyAlignment="1">
      <alignment horizontal="left"/>
    </xf>
    <xf numFmtId="14" fontId="2" fillId="7" borderId="4" xfId="0" applyNumberFormat="1" applyFont="1" applyFill="1" applyBorder="1" applyAlignment="1">
      <alignment horizontal="center"/>
    </xf>
    <xf numFmtId="14" fontId="2" fillId="10" borderId="4" xfId="0" applyNumberFormat="1" applyFont="1" applyFill="1" applyBorder="1" applyAlignment="1">
      <alignment horizontal="center"/>
    </xf>
    <xf numFmtId="0" fontId="6" fillId="17" borderId="47" xfId="0" applyFont="1" applyFill="1" applyBorder="1"/>
    <xf numFmtId="0" fontId="6" fillId="17" borderId="16" xfId="0" applyFont="1" applyFill="1" applyBorder="1"/>
    <xf numFmtId="0" fontId="6" fillId="17" borderId="3" xfId="0" applyFont="1" applyFill="1" applyBorder="1"/>
    <xf numFmtId="1" fontId="2" fillId="9" borderId="4" xfId="0" applyNumberFormat="1" applyFont="1" applyFill="1" applyBorder="1"/>
    <xf numFmtId="0" fontId="0" fillId="18" borderId="141" xfId="0" applyFill="1" applyBorder="1" applyAlignment="1">
      <alignment horizontal="center" vertical="center"/>
    </xf>
    <xf numFmtId="168" fontId="2" fillId="5" borderId="77" xfId="0" applyNumberFormat="1" applyFont="1" applyFill="1" applyBorder="1" applyAlignment="1">
      <alignment horizontal="left"/>
    </xf>
    <xf numFmtId="14" fontId="2" fillId="5" borderId="69" xfId="0" applyNumberFormat="1" applyFont="1" applyFill="1" applyBorder="1" applyAlignment="1">
      <alignment horizontal="center"/>
    </xf>
    <xf numFmtId="14" fontId="0" fillId="11" borderId="69" xfId="0" applyNumberFormat="1" applyFill="1" applyBorder="1" applyAlignment="1">
      <alignment horizontal="center"/>
    </xf>
    <xf numFmtId="2" fontId="0" fillId="21" borderId="27" xfId="0" applyNumberFormat="1" applyFill="1" applyBorder="1" applyAlignment="1">
      <alignment horizontal="right" vertical="center"/>
    </xf>
    <xf numFmtId="2" fontId="0" fillId="19" borderId="27" xfId="0" applyNumberFormat="1" applyFill="1" applyBorder="1" applyAlignment="1">
      <alignment horizontal="right" vertical="center"/>
    </xf>
    <xf numFmtId="169" fontId="2" fillId="11" borderId="101" xfId="0" applyNumberFormat="1" applyFont="1" applyFill="1" applyBorder="1"/>
    <xf numFmtId="0" fontId="3" fillId="2" borderId="142" xfId="0" applyFont="1" applyFill="1" applyBorder="1" applyAlignment="1">
      <alignment horizontal="left" wrapText="1"/>
    </xf>
    <xf numFmtId="0" fontId="3" fillId="2" borderId="0" xfId="0" applyFont="1" applyFill="1" applyBorder="1" applyAlignment="1">
      <alignment horizontal="left" wrapText="1"/>
    </xf>
    <xf numFmtId="168" fontId="0" fillId="0" borderId="0" xfId="0" quotePrefix="1" applyNumberFormat="1"/>
    <xf numFmtId="1" fontId="8" fillId="0" borderId="0" xfId="0" applyNumberFormat="1" applyFont="1" applyBorder="1" applyAlignment="1" applyProtection="1">
      <alignment horizontal="right" vertical="top"/>
      <protection hidden="1"/>
    </xf>
    <xf numFmtId="1" fontId="4" fillId="0" borderId="0" xfId="0" applyNumberFormat="1" applyFont="1" applyBorder="1" applyAlignment="1" applyProtection="1">
      <alignment horizontal="right" vertical="top"/>
      <protection hidden="1"/>
    </xf>
    <xf numFmtId="3" fontId="2" fillId="10" borderId="0" xfId="0" applyNumberFormat="1" applyFont="1" applyFill="1" applyBorder="1"/>
    <xf numFmtId="14" fontId="0" fillId="11" borderId="2" xfId="0" applyNumberFormat="1" applyFill="1" applyBorder="1" applyAlignment="1">
      <alignment horizontal="center"/>
    </xf>
    <xf numFmtId="2" fontId="0" fillId="19" borderId="121" xfId="0" applyNumberFormat="1" applyFill="1" applyBorder="1" applyAlignment="1">
      <alignment horizontal="right" vertical="center"/>
    </xf>
    <xf numFmtId="0" fontId="0" fillId="11" borderId="18" xfId="0" applyFill="1" applyBorder="1"/>
    <xf numFmtId="14" fontId="0" fillId="11" borderId="39" xfId="0" applyNumberFormat="1" applyFill="1" applyBorder="1"/>
    <xf numFmtId="169" fontId="2" fillId="11" borderId="2" xfId="0" applyNumberFormat="1" applyFont="1" applyFill="1" applyBorder="1"/>
    <xf numFmtId="169" fontId="2" fillId="11" borderId="18" xfId="0" applyNumberFormat="1" applyFont="1" applyFill="1" applyBorder="1"/>
    <xf numFmtId="14" fontId="2" fillId="7" borderId="2" xfId="0" applyNumberFormat="1" applyFont="1" applyFill="1" applyBorder="1" applyAlignment="1">
      <alignment horizontal="center"/>
    </xf>
    <xf numFmtId="14" fontId="2" fillId="10" borderId="2" xfId="0" applyNumberFormat="1" applyFont="1" applyFill="1" applyBorder="1" applyAlignment="1">
      <alignment horizontal="center"/>
    </xf>
    <xf numFmtId="3" fontId="4" fillId="10" borderId="2" xfId="0" applyNumberFormat="1" applyFont="1" applyFill="1" applyBorder="1" applyAlignment="1">
      <alignment wrapText="1"/>
    </xf>
  </cellXfs>
  <cellStyles count="2">
    <cellStyle name="Crystal Report Data" xfId="1" xr:uid="{6A8CB519-1AA4-4053-B66B-CA0FC6DE0300}"/>
    <cellStyle name="Normal" xfId="0" builtinId="0"/>
  </cellStyles>
  <dxfs count="0"/>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2.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hartsheet" Target="chartsheets/sheet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rgbClr val="000000"/>
                </a:solidFill>
                <a:latin typeface="+mn-lt"/>
                <a:ea typeface="+mn-ea"/>
                <a:cs typeface="+mn-cs"/>
              </a:defRPr>
            </a:pPr>
            <a:r>
              <a:rPr lang="en-US"/>
              <a:t>Metro PL-IN SARS-CoV-2 N2 (copies/L)</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00000"/>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xVal>
            <c:numRef>
              <c:f>'time trend'!$AP$5:$AP$120</c:f>
              <c:numCache>
                <c:formatCode>mm/dd/yy;@</c:formatCode>
                <c:ptCount val="116"/>
                <c:pt idx="0">
                  <c:v>44137</c:v>
                </c:pt>
                <c:pt idx="1">
                  <c:v>44137</c:v>
                </c:pt>
                <c:pt idx="2">
                  <c:v>44138</c:v>
                </c:pt>
                <c:pt idx="3">
                  <c:v>44138</c:v>
                </c:pt>
                <c:pt idx="4">
                  <c:v>44138</c:v>
                </c:pt>
                <c:pt idx="5">
                  <c:v>44139</c:v>
                </c:pt>
                <c:pt idx="6">
                  <c:v>44139</c:v>
                </c:pt>
                <c:pt idx="7">
                  <c:v>44138</c:v>
                </c:pt>
                <c:pt idx="8">
                  <c:v>44138</c:v>
                </c:pt>
                <c:pt idx="9">
                  <c:v>44138</c:v>
                </c:pt>
                <c:pt idx="10">
                  <c:v>44140</c:v>
                </c:pt>
                <c:pt idx="11">
                  <c:v>44140</c:v>
                </c:pt>
                <c:pt idx="12">
                  <c:v>44140</c:v>
                </c:pt>
                <c:pt idx="13">
                  <c:v>44141</c:v>
                </c:pt>
                <c:pt idx="14">
                  <c:v>44141</c:v>
                </c:pt>
                <c:pt idx="15">
                  <c:v>44144</c:v>
                </c:pt>
                <c:pt idx="16">
                  <c:v>44144</c:v>
                </c:pt>
                <c:pt idx="17">
                  <c:v>44145</c:v>
                </c:pt>
                <c:pt idx="18">
                  <c:v>44145</c:v>
                </c:pt>
                <c:pt idx="19">
                  <c:v>44145</c:v>
                </c:pt>
                <c:pt idx="20">
                  <c:v>44145</c:v>
                </c:pt>
                <c:pt idx="21">
                  <c:v>44146</c:v>
                </c:pt>
                <c:pt idx="22">
                  <c:v>44146</c:v>
                </c:pt>
                <c:pt idx="23">
                  <c:v>44147</c:v>
                </c:pt>
                <c:pt idx="24">
                  <c:v>44147</c:v>
                </c:pt>
                <c:pt idx="25">
                  <c:v>44148</c:v>
                </c:pt>
                <c:pt idx="26">
                  <c:v>44148</c:v>
                </c:pt>
                <c:pt idx="27">
                  <c:v>44151</c:v>
                </c:pt>
                <c:pt idx="28">
                  <c:v>44151</c:v>
                </c:pt>
                <c:pt idx="29">
                  <c:v>44152</c:v>
                </c:pt>
                <c:pt idx="30">
                  <c:v>44152</c:v>
                </c:pt>
                <c:pt idx="31">
                  <c:v>44153</c:v>
                </c:pt>
                <c:pt idx="32">
                  <c:v>44153</c:v>
                </c:pt>
                <c:pt idx="33" formatCode="m/d/yyyy">
                  <c:v>44154</c:v>
                </c:pt>
                <c:pt idx="34" formatCode="m/d/yyyy">
                  <c:v>44154</c:v>
                </c:pt>
                <c:pt idx="35" formatCode="m/d/yyyy">
                  <c:v>44155</c:v>
                </c:pt>
                <c:pt idx="36" formatCode="m/d/yyyy">
                  <c:v>44155</c:v>
                </c:pt>
                <c:pt idx="37" formatCode="m/d/yyyy">
                  <c:v>44158</c:v>
                </c:pt>
                <c:pt idx="38" formatCode="m/d/yyyy">
                  <c:v>44158</c:v>
                </c:pt>
                <c:pt idx="39" formatCode="m/d/yyyy">
                  <c:v>44159</c:v>
                </c:pt>
                <c:pt idx="40" formatCode="m/d/yyyy">
                  <c:v>44159</c:v>
                </c:pt>
                <c:pt idx="41" formatCode="m/d/yyyy">
                  <c:v>44160</c:v>
                </c:pt>
                <c:pt idx="42" formatCode="m/d/yyyy">
                  <c:v>44160</c:v>
                </c:pt>
                <c:pt idx="43" formatCode="m/d/yyyy">
                  <c:v>44161</c:v>
                </c:pt>
                <c:pt idx="44" formatCode="m/d/yyyy">
                  <c:v>44161</c:v>
                </c:pt>
                <c:pt idx="45" formatCode="m/d/yyyy">
                  <c:v>44162</c:v>
                </c:pt>
                <c:pt idx="46" formatCode="m/d/yyyy">
                  <c:v>44162</c:v>
                </c:pt>
                <c:pt idx="47" formatCode="m/d/yyyy">
                  <c:v>44165</c:v>
                </c:pt>
                <c:pt idx="48" formatCode="m/d/yyyy">
                  <c:v>44165</c:v>
                </c:pt>
                <c:pt idx="49" formatCode="m/d/yyyy">
                  <c:v>44166</c:v>
                </c:pt>
                <c:pt idx="50" formatCode="m/d/yyyy">
                  <c:v>44166</c:v>
                </c:pt>
                <c:pt idx="51" formatCode="m/d/yyyy">
                  <c:v>44167</c:v>
                </c:pt>
                <c:pt idx="52" formatCode="m/d/yyyy">
                  <c:v>44167</c:v>
                </c:pt>
                <c:pt idx="53" formatCode="m/d/yyyy">
                  <c:v>44168</c:v>
                </c:pt>
                <c:pt idx="54" formatCode="m/d/yyyy">
                  <c:v>44168</c:v>
                </c:pt>
                <c:pt idx="55" formatCode="m/d/yyyy">
                  <c:v>44169</c:v>
                </c:pt>
                <c:pt idx="56" formatCode="m/d/yyyy">
                  <c:v>44169</c:v>
                </c:pt>
                <c:pt idx="57" formatCode="m/d/yyyy">
                  <c:v>44170</c:v>
                </c:pt>
                <c:pt idx="58" formatCode="m/d/yyyy">
                  <c:v>44171</c:v>
                </c:pt>
                <c:pt idx="59" formatCode="m/d/yyyy">
                  <c:v>44172</c:v>
                </c:pt>
                <c:pt idx="60" formatCode="m/d/yyyy">
                  <c:v>44172</c:v>
                </c:pt>
                <c:pt idx="61" formatCode="m/d/yyyy">
                  <c:v>44173</c:v>
                </c:pt>
                <c:pt idx="62" formatCode="m/d/yyyy">
                  <c:v>44173</c:v>
                </c:pt>
                <c:pt idx="63" formatCode="m/d/yyyy">
                  <c:v>44174</c:v>
                </c:pt>
                <c:pt idx="64" formatCode="m/d/yyyy">
                  <c:v>44174</c:v>
                </c:pt>
                <c:pt idx="65" formatCode="m/d/yyyy">
                  <c:v>44175</c:v>
                </c:pt>
                <c:pt idx="66" formatCode="m/d/yyyy">
                  <c:v>44175</c:v>
                </c:pt>
                <c:pt idx="67" formatCode="m/d/yyyy">
                  <c:v>44176</c:v>
                </c:pt>
                <c:pt idx="68" formatCode="m/d/yyyy">
                  <c:v>44178</c:v>
                </c:pt>
                <c:pt idx="69" formatCode="m/d/yyyy">
                  <c:v>44179</c:v>
                </c:pt>
                <c:pt idx="70" formatCode="m/d/yyyy">
                  <c:v>44180</c:v>
                </c:pt>
                <c:pt idx="71" formatCode="m/d/yyyy">
                  <c:v>44180</c:v>
                </c:pt>
                <c:pt idx="72" formatCode="m/d/yyyy">
                  <c:v>44181</c:v>
                </c:pt>
                <c:pt idx="73" formatCode="m/d/yyyy">
                  <c:v>44181</c:v>
                </c:pt>
                <c:pt idx="74" formatCode="m/d/yyyy">
                  <c:v>44182</c:v>
                </c:pt>
                <c:pt idx="75" formatCode="m/d/yyyy">
                  <c:v>44182</c:v>
                </c:pt>
                <c:pt idx="76" formatCode="m/d/yyyy">
                  <c:v>44183</c:v>
                </c:pt>
                <c:pt idx="77" formatCode="m/d/yyyy">
                  <c:v>44183</c:v>
                </c:pt>
                <c:pt idx="78" formatCode="m/d/yyyy">
                  <c:v>44186</c:v>
                </c:pt>
                <c:pt idx="79" formatCode="m/d/yyyy">
                  <c:v>44186</c:v>
                </c:pt>
                <c:pt idx="80" formatCode="m/d/yyyy">
                  <c:v>44188</c:v>
                </c:pt>
                <c:pt idx="81" formatCode="m/d/yyyy">
                  <c:v>44188</c:v>
                </c:pt>
                <c:pt idx="82" formatCode="m/d/yyyy">
                  <c:v>44189</c:v>
                </c:pt>
                <c:pt idx="83" formatCode="m/d/yyyy">
                  <c:v>44189</c:v>
                </c:pt>
                <c:pt idx="84" formatCode="m/d/yyyy">
                  <c:v>44190</c:v>
                </c:pt>
                <c:pt idx="85" formatCode="m/d/yyyy">
                  <c:v>44190</c:v>
                </c:pt>
                <c:pt idx="86" formatCode="m/d/yyyy">
                  <c:v>44191</c:v>
                </c:pt>
                <c:pt idx="87" formatCode="m/d/yyyy">
                  <c:v>44191</c:v>
                </c:pt>
                <c:pt idx="88" formatCode="m/d/yyyy">
                  <c:v>44192</c:v>
                </c:pt>
                <c:pt idx="89" formatCode="m/d/yyyy">
                  <c:v>44193</c:v>
                </c:pt>
                <c:pt idx="90" formatCode="m/d/yyyy">
                  <c:v>44193</c:v>
                </c:pt>
                <c:pt idx="91" formatCode="m/d/yyyy">
                  <c:v>44194</c:v>
                </c:pt>
                <c:pt idx="92" formatCode="m/d/yyyy">
                  <c:v>44194</c:v>
                </c:pt>
                <c:pt idx="93" formatCode="m/d/yyyy">
                  <c:v>44195</c:v>
                </c:pt>
                <c:pt idx="94" formatCode="m/d/yyyy">
                  <c:v>44195</c:v>
                </c:pt>
                <c:pt idx="95" formatCode="m/d/yyyy">
                  <c:v>44196</c:v>
                </c:pt>
                <c:pt idx="96" formatCode="m/d/yyyy">
                  <c:v>44197</c:v>
                </c:pt>
                <c:pt idx="97" formatCode="m/d/yyyy">
                  <c:v>44198</c:v>
                </c:pt>
                <c:pt idx="98" formatCode="m/d/yyyy">
                  <c:v>44199</c:v>
                </c:pt>
                <c:pt idx="99" formatCode="m/d/yyyy">
                  <c:v>44200</c:v>
                </c:pt>
                <c:pt idx="100" formatCode="m/d/yyyy">
                  <c:v>44200</c:v>
                </c:pt>
                <c:pt idx="101" formatCode="m/d/yyyy">
                  <c:v>44201</c:v>
                </c:pt>
                <c:pt idx="102" formatCode="m/d/yyyy">
                  <c:v>44201</c:v>
                </c:pt>
                <c:pt idx="103" formatCode="m/d/yyyy">
                  <c:v>44202</c:v>
                </c:pt>
                <c:pt idx="104" formatCode="m/d/yyyy">
                  <c:v>44202</c:v>
                </c:pt>
                <c:pt idx="105" formatCode="m/d/yyyy">
                  <c:v>44203</c:v>
                </c:pt>
                <c:pt idx="106" formatCode="m/d/yyyy">
                  <c:v>44203</c:v>
                </c:pt>
                <c:pt idx="107" formatCode="m/d/yyyy">
                  <c:v>44204</c:v>
                </c:pt>
                <c:pt idx="108" formatCode="m/d/yyyy">
                  <c:v>44204</c:v>
                </c:pt>
                <c:pt idx="109" formatCode="m/d/yyyy">
                  <c:v>44204</c:v>
                </c:pt>
                <c:pt idx="110" formatCode="m/d/yyyy">
                  <c:v>44204</c:v>
                </c:pt>
                <c:pt idx="111" formatCode="m/d/yyyy">
                  <c:v>44207</c:v>
                </c:pt>
                <c:pt idx="112" formatCode="m/d/yyyy">
                  <c:v>44207</c:v>
                </c:pt>
                <c:pt idx="113" formatCode="m/d/yyyy">
                  <c:v>44208</c:v>
                </c:pt>
                <c:pt idx="114" formatCode="m/d/yyyy">
                  <c:v>44208</c:v>
                </c:pt>
                <c:pt idx="115" formatCode="m/d/yyyy">
                  <c:v>44208</c:v>
                </c:pt>
              </c:numCache>
            </c:numRef>
          </c:xVal>
          <c:yVal>
            <c:numRef>
              <c:f>'time trend'!$AQ$5:$AQ$120</c:f>
              <c:numCache>
                <c:formatCode>#,##0</c:formatCode>
                <c:ptCount val="116"/>
                <c:pt idx="0">
                  <c:v>701695.125</c:v>
                </c:pt>
                <c:pt idx="1">
                  <c:v>671680.125</c:v>
                </c:pt>
                <c:pt idx="2">
                  <c:v>713025.00000000012</c:v>
                </c:pt>
                <c:pt idx="3">
                  <c:v>1148605.3125</c:v>
                </c:pt>
                <c:pt idx="4">
                  <c:v>333991.57500000001</c:v>
                </c:pt>
                <c:pt idx="5">
                  <c:v>578504.47499999998</c:v>
                </c:pt>
                <c:pt idx="6">
                  <c:v>1396002.75</c:v>
                </c:pt>
                <c:pt idx="7">
                  <c:v>936151.3125</c:v>
                </c:pt>
                <c:pt idx="8">
                  <c:v>670141.6875</c:v>
                </c:pt>
                <c:pt idx="9">
                  <c:v>1317465.0000000002</c:v>
                </c:pt>
                <c:pt idx="10">
                  <c:v>728224.29906542064</c:v>
                </c:pt>
                <c:pt idx="11">
                  <c:v>665000</c:v>
                </c:pt>
                <c:pt idx="12">
                  <c:v>782777.77777777775</c:v>
                </c:pt>
                <c:pt idx="13">
                  <c:v>841666.66666666663</c:v>
                </c:pt>
                <c:pt idx="14">
                  <c:v>970555.55555555527</c:v>
                </c:pt>
                <c:pt idx="15">
                  <c:v>1336666.6666666665</c:v>
                </c:pt>
                <c:pt idx="16">
                  <c:v>999999.99999999988</c:v>
                </c:pt>
                <c:pt idx="17">
                  <c:v>1962222.222222222</c:v>
                </c:pt>
                <c:pt idx="18">
                  <c:v>1807407.4074074074</c:v>
                </c:pt>
                <c:pt idx="19">
                  <c:v>1438333.3333333333</c:v>
                </c:pt>
                <c:pt idx="20">
                  <c:v>1054811.3207547171</c:v>
                </c:pt>
                <c:pt idx="21">
                  <c:v>1568666.6666666667</c:v>
                </c:pt>
                <c:pt idx="22">
                  <c:v>1326666.6666666665</c:v>
                </c:pt>
                <c:pt idx="23">
                  <c:v>1224572</c:v>
                </c:pt>
                <c:pt idx="24">
                  <c:v>1518912</c:v>
                </c:pt>
                <c:pt idx="25">
                  <c:v>1531775</c:v>
                </c:pt>
                <c:pt idx="26">
                  <c:v>1758499</c:v>
                </c:pt>
                <c:pt idx="27">
                  <c:v>1163863</c:v>
                </c:pt>
                <c:pt idx="28">
                  <c:v>1650929</c:v>
                </c:pt>
                <c:pt idx="29">
                  <c:v>1976144</c:v>
                </c:pt>
                <c:pt idx="30">
                  <c:v>1611035</c:v>
                </c:pt>
                <c:pt idx="31">
                  <c:v>1817803</c:v>
                </c:pt>
                <c:pt idx="32">
                  <c:v>1595446</c:v>
                </c:pt>
                <c:pt idx="33">
                  <c:v>1401832</c:v>
                </c:pt>
                <c:pt idx="34">
                  <c:v>1413607</c:v>
                </c:pt>
                <c:pt idx="35">
                  <c:v>2089910</c:v>
                </c:pt>
                <c:pt idx="36">
                  <c:v>2886989</c:v>
                </c:pt>
                <c:pt idx="37">
                  <c:v>1955263</c:v>
                </c:pt>
                <c:pt idx="38">
                  <c:v>2079397</c:v>
                </c:pt>
                <c:pt idx="39">
                  <c:v>1364637.9089355469</c:v>
                </c:pt>
                <c:pt idx="40">
                  <c:v>1269891.300201416</c:v>
                </c:pt>
                <c:pt idx="41">
                  <c:v>936075.15335083019</c:v>
                </c:pt>
                <c:pt idx="42">
                  <c:v>1096801.872253418</c:v>
                </c:pt>
                <c:pt idx="43">
                  <c:v>1104210.262298584</c:v>
                </c:pt>
                <c:pt idx="44">
                  <c:v>1599436.1686706543</c:v>
                </c:pt>
                <c:pt idx="45">
                  <c:v>1350066.1754608154</c:v>
                </c:pt>
                <c:pt idx="46">
                  <c:v>1306631.0405731201</c:v>
                </c:pt>
                <c:pt idx="47">
                  <c:v>917895.61271667469</c:v>
                </c:pt>
                <c:pt idx="48">
                  <c:v>750766.52526855469</c:v>
                </c:pt>
                <c:pt idx="49">
                  <c:v>1183847.3224639893</c:v>
                </c:pt>
                <c:pt idx="50">
                  <c:v>1785993.9765930176</c:v>
                </c:pt>
                <c:pt idx="51">
                  <c:v>1154993.5340881348</c:v>
                </c:pt>
                <c:pt idx="52">
                  <c:v>1213712.0246887207</c:v>
                </c:pt>
                <c:pt idx="53">
                  <c:v>1293764.5053863525</c:v>
                </c:pt>
                <c:pt idx="54">
                  <c:v>1518258.5334777832</c:v>
                </c:pt>
                <c:pt idx="55">
                  <c:v>1547182.445526123</c:v>
                </c:pt>
                <c:pt idx="56">
                  <c:v>1428585.8917236328</c:v>
                </c:pt>
                <c:pt idx="57">
                  <c:v>867451.37214660645</c:v>
                </c:pt>
                <c:pt idx="58">
                  <c:v>715843.43433380127</c:v>
                </c:pt>
                <c:pt idx="59">
                  <c:v>742678.01284790039</c:v>
                </c:pt>
                <c:pt idx="60">
                  <c:v>1113064.8994445801</c:v>
                </c:pt>
                <c:pt idx="61">
                  <c:v>864780.92193603516</c:v>
                </c:pt>
                <c:pt idx="62">
                  <c:v>942685.74714660645</c:v>
                </c:pt>
                <c:pt idx="63">
                  <c:v>773580.57975769043</c:v>
                </c:pt>
                <c:pt idx="64">
                  <c:v>643712.22496032715</c:v>
                </c:pt>
                <c:pt idx="65">
                  <c:v>686447.52502441406</c:v>
                </c:pt>
                <c:pt idx="66">
                  <c:v>941452.56042480469</c:v>
                </c:pt>
                <c:pt idx="67">
                  <c:v>1187466.7739868164</c:v>
                </c:pt>
                <c:pt idx="68">
                  <c:v>911254.00543212891</c:v>
                </c:pt>
                <c:pt idx="69">
                  <c:v>1245028.1524658203</c:v>
                </c:pt>
                <c:pt idx="70">
                  <c:v>1551290.5883789063</c:v>
                </c:pt>
                <c:pt idx="71">
                  <c:v>2578384.0942382813</c:v>
                </c:pt>
                <c:pt idx="72">
                  <c:v>890749.28283691406</c:v>
                </c:pt>
                <c:pt idx="73">
                  <c:v>807483.0436706543</c:v>
                </c:pt>
                <c:pt idx="74">
                  <c:v>778881.11114501953</c:v>
                </c:pt>
                <c:pt idx="75">
                  <c:v>1051558.9141845703</c:v>
                </c:pt>
                <c:pt idx="76">
                  <c:v>829415.24505615234</c:v>
                </c:pt>
                <c:pt idx="77">
                  <c:v>470212.15438842773</c:v>
                </c:pt>
                <c:pt idx="78">
                  <c:v>866343.55545043945</c:v>
                </c:pt>
                <c:pt idx="79">
                  <c:v>516820.22094726563</c:v>
                </c:pt>
                <c:pt idx="80">
                  <c:v>832736.14883422852</c:v>
                </c:pt>
                <c:pt idx="81">
                  <c:v>997733.23059082031</c:v>
                </c:pt>
                <c:pt idx="82">
                  <c:v>831170.71151733398</c:v>
                </c:pt>
                <c:pt idx="83">
                  <c:v>699982.73849487305</c:v>
                </c:pt>
                <c:pt idx="84">
                  <c:v>1034668.8079833984</c:v>
                </c:pt>
                <c:pt idx="85">
                  <c:v>603533.36334228516</c:v>
                </c:pt>
                <c:pt idx="86">
                  <c:v>291270.30372619629</c:v>
                </c:pt>
                <c:pt idx="87">
                  <c:v>579563.02642822266</c:v>
                </c:pt>
                <c:pt idx="88">
                  <c:v>657001.64794921875</c:v>
                </c:pt>
                <c:pt idx="89">
                  <c:v>684859.42840576172</c:v>
                </c:pt>
                <c:pt idx="90">
                  <c:v>557748.58474731445</c:v>
                </c:pt>
                <c:pt idx="91">
                  <c:v>897606.69708251953</c:v>
                </c:pt>
                <c:pt idx="92">
                  <c:v>574843.25408935547</c:v>
                </c:pt>
                <c:pt idx="93">
                  <c:v>465748.1861114502</c:v>
                </c:pt>
                <c:pt idx="94">
                  <c:v>539730.66329956055</c:v>
                </c:pt>
                <c:pt idx="95">
                  <c:v>298470.3540802002</c:v>
                </c:pt>
                <c:pt idx="96">
                  <c:v>505537.83416748047</c:v>
                </c:pt>
                <c:pt idx="97">
                  <c:v>794941.74957275391</c:v>
                </c:pt>
                <c:pt idx="98">
                  <c:v>405726.1848449707</c:v>
                </c:pt>
                <c:pt idx="99">
                  <c:v>273472.56660461426</c:v>
                </c:pt>
                <c:pt idx="100">
                  <c:v>345271.25358581543</c:v>
                </c:pt>
                <c:pt idx="101">
                  <c:v>435407.35244750977</c:v>
                </c:pt>
                <c:pt idx="102">
                  <c:v>550741.13845825195</c:v>
                </c:pt>
                <c:pt idx="103">
                  <c:v>591488.62838745117</c:v>
                </c:pt>
                <c:pt idx="104">
                  <c:v>289493.80874633789</c:v>
                </c:pt>
                <c:pt idx="105">
                  <c:v>501252.25067138672</c:v>
                </c:pt>
                <c:pt idx="106">
                  <c:v>531571.36917114258</c:v>
                </c:pt>
                <c:pt idx="107">
                  <c:v>444146.77619934082</c:v>
                </c:pt>
                <c:pt idx="108">
                  <c:v>520245.38040161133</c:v>
                </c:pt>
                <c:pt idx="109">
                  <c:v>657368.71719360352</c:v>
                </c:pt>
                <c:pt idx="110">
                  <c:v>843675.38452148438</c:v>
                </c:pt>
                <c:pt idx="111">
                  <c:v>562422.98126220703</c:v>
                </c:pt>
                <c:pt idx="112">
                  <c:v>358813.79127502441</c:v>
                </c:pt>
                <c:pt idx="113">
                  <c:v>407083.25386047363</c:v>
                </c:pt>
                <c:pt idx="114">
                  <c:v>468557.88230895996</c:v>
                </c:pt>
                <c:pt idx="115">
                  <c:v>491071.01440429688</c:v>
                </c:pt>
              </c:numCache>
            </c:numRef>
          </c:yVal>
          <c:smooth val="0"/>
          <c:extLst>
            <c:ext xmlns:c16="http://schemas.microsoft.com/office/drawing/2014/chart" uri="{C3380CC4-5D6E-409C-BE32-E72D297353CC}">
              <c16:uniqueId val="{00000000-4B76-464B-A0AB-326E13BB4D2C}"/>
            </c:ext>
          </c:extLst>
        </c:ser>
        <c:dLbls>
          <c:showLegendKey val="0"/>
          <c:showVal val="0"/>
          <c:showCatName val="0"/>
          <c:showSerName val="0"/>
          <c:showPercent val="0"/>
          <c:showBubbleSize val="0"/>
        </c:dLbls>
        <c:axId val="2090447559"/>
        <c:axId val="460972248"/>
      </c:scatterChart>
      <c:valAx>
        <c:axId val="2090447559"/>
        <c:scaling>
          <c:orientation val="minMax"/>
        </c:scaling>
        <c:delete val="0"/>
        <c:axPos val="b"/>
        <c:majorGridlines>
          <c:spPr>
            <a:ln w="9525" cap="flat" cmpd="sng" algn="ctr">
              <a:solidFill>
                <a:schemeClr val="tx1">
                  <a:lumMod val="15000"/>
                  <a:lumOff val="85000"/>
                </a:schemeClr>
              </a:solidFill>
              <a:round/>
            </a:ln>
            <a:effectLst/>
          </c:spPr>
        </c:majorGridlines>
        <c:numFmt formatCode="m/d;@"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0972248"/>
        <c:crosses val="autoZero"/>
        <c:crossBetween val="midCat"/>
        <c:majorUnit val="7"/>
      </c:valAx>
      <c:valAx>
        <c:axId val="46097224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0447559"/>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rgbClr val="000000"/>
                </a:solidFill>
                <a:latin typeface="+mn-lt"/>
                <a:ea typeface="+mn-ea"/>
                <a:cs typeface="+mn-cs"/>
              </a:defRPr>
            </a:pPr>
            <a:r>
              <a:rPr lang="en-US"/>
              <a:t>Metro PL-IN SARS-CoV-2 N1 (copies/L)</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00000"/>
              </a:solidFill>
              <a:latin typeface="+mn-lt"/>
              <a:ea typeface="+mn-ea"/>
              <a:cs typeface="+mn-cs"/>
            </a:defRPr>
          </a:pPr>
          <a:endParaRPr lang="en-US"/>
        </a:p>
      </c:txPr>
    </c:title>
    <c:autoTitleDeleted val="0"/>
    <c:plotArea>
      <c:layout>
        <c:manualLayout>
          <c:layoutTarget val="inner"/>
          <c:xMode val="edge"/>
          <c:yMode val="edge"/>
          <c:x val="0.13408467419833389"/>
          <c:y val="0.14717429240263885"/>
          <c:w val="0.78806755677279472"/>
          <c:h val="0.76115315315315313"/>
        </c:manualLayout>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xVal>
            <c:numRef>
              <c:f>'time trend'!$AN$5:$AN$120</c:f>
              <c:numCache>
                <c:formatCode>mm/dd/yy;@</c:formatCode>
                <c:ptCount val="116"/>
                <c:pt idx="0">
                  <c:v>44137</c:v>
                </c:pt>
                <c:pt idx="1">
                  <c:v>44137</c:v>
                </c:pt>
                <c:pt idx="2">
                  <c:v>44138</c:v>
                </c:pt>
                <c:pt idx="3">
                  <c:v>44138</c:v>
                </c:pt>
                <c:pt idx="4">
                  <c:v>44138</c:v>
                </c:pt>
                <c:pt idx="5">
                  <c:v>44139</c:v>
                </c:pt>
                <c:pt idx="6">
                  <c:v>44139</c:v>
                </c:pt>
                <c:pt idx="7">
                  <c:v>44138</c:v>
                </c:pt>
                <c:pt idx="8">
                  <c:v>44138</c:v>
                </c:pt>
                <c:pt idx="9">
                  <c:v>44138</c:v>
                </c:pt>
                <c:pt idx="10">
                  <c:v>44140</c:v>
                </c:pt>
                <c:pt idx="11">
                  <c:v>44140</c:v>
                </c:pt>
                <c:pt idx="12">
                  <c:v>44140</c:v>
                </c:pt>
                <c:pt idx="13">
                  <c:v>44141</c:v>
                </c:pt>
                <c:pt idx="14">
                  <c:v>44141</c:v>
                </c:pt>
                <c:pt idx="15">
                  <c:v>44144</c:v>
                </c:pt>
                <c:pt idx="16">
                  <c:v>44144</c:v>
                </c:pt>
                <c:pt idx="17">
                  <c:v>44145</c:v>
                </c:pt>
                <c:pt idx="18">
                  <c:v>44145</c:v>
                </c:pt>
                <c:pt idx="19">
                  <c:v>44145</c:v>
                </c:pt>
                <c:pt idx="20">
                  <c:v>44145</c:v>
                </c:pt>
                <c:pt idx="21">
                  <c:v>44146</c:v>
                </c:pt>
                <c:pt idx="22">
                  <c:v>44146</c:v>
                </c:pt>
                <c:pt idx="23">
                  <c:v>44147</c:v>
                </c:pt>
                <c:pt idx="24">
                  <c:v>44147</c:v>
                </c:pt>
                <c:pt idx="25">
                  <c:v>44148</c:v>
                </c:pt>
                <c:pt idx="26">
                  <c:v>44148</c:v>
                </c:pt>
                <c:pt idx="27">
                  <c:v>44151</c:v>
                </c:pt>
                <c:pt idx="28">
                  <c:v>44151</c:v>
                </c:pt>
                <c:pt idx="29">
                  <c:v>44152</c:v>
                </c:pt>
                <c:pt idx="30">
                  <c:v>44152</c:v>
                </c:pt>
                <c:pt idx="31">
                  <c:v>44153</c:v>
                </c:pt>
                <c:pt idx="32">
                  <c:v>44153</c:v>
                </c:pt>
                <c:pt idx="33" formatCode="m/d/yyyy">
                  <c:v>44154</c:v>
                </c:pt>
                <c:pt idx="34" formatCode="m/d/yyyy">
                  <c:v>44154</c:v>
                </c:pt>
                <c:pt idx="35" formatCode="m/d/yyyy">
                  <c:v>44155</c:v>
                </c:pt>
                <c:pt idx="36" formatCode="m/d/yyyy">
                  <c:v>44155</c:v>
                </c:pt>
                <c:pt idx="37" formatCode="m/d/yyyy">
                  <c:v>44158</c:v>
                </c:pt>
                <c:pt idx="38" formatCode="m/d/yyyy">
                  <c:v>44158</c:v>
                </c:pt>
                <c:pt idx="39" formatCode="m/d/yyyy">
                  <c:v>44159</c:v>
                </c:pt>
                <c:pt idx="40" formatCode="m/d/yyyy">
                  <c:v>44159</c:v>
                </c:pt>
                <c:pt idx="41" formatCode="m/d/yyyy">
                  <c:v>44160</c:v>
                </c:pt>
                <c:pt idx="42" formatCode="m/d/yyyy">
                  <c:v>44160</c:v>
                </c:pt>
                <c:pt idx="43" formatCode="m/d/yyyy">
                  <c:v>44161</c:v>
                </c:pt>
                <c:pt idx="44" formatCode="m/d/yyyy">
                  <c:v>44161</c:v>
                </c:pt>
                <c:pt idx="45" formatCode="m/d/yyyy">
                  <c:v>44162</c:v>
                </c:pt>
                <c:pt idx="46" formatCode="m/d/yyyy">
                  <c:v>44162</c:v>
                </c:pt>
                <c:pt idx="47" formatCode="m/d/yyyy">
                  <c:v>44165</c:v>
                </c:pt>
                <c:pt idx="48" formatCode="m/d/yyyy">
                  <c:v>44165</c:v>
                </c:pt>
                <c:pt idx="49" formatCode="m/d/yyyy">
                  <c:v>44166</c:v>
                </c:pt>
                <c:pt idx="50" formatCode="m/d/yyyy">
                  <c:v>44166</c:v>
                </c:pt>
                <c:pt idx="51" formatCode="m/d/yyyy">
                  <c:v>44167</c:v>
                </c:pt>
                <c:pt idx="52" formatCode="m/d/yyyy">
                  <c:v>44167</c:v>
                </c:pt>
                <c:pt idx="53" formatCode="m/d/yyyy">
                  <c:v>44168</c:v>
                </c:pt>
                <c:pt idx="54" formatCode="m/d/yyyy">
                  <c:v>44168</c:v>
                </c:pt>
                <c:pt idx="55" formatCode="m/d/yyyy">
                  <c:v>44169</c:v>
                </c:pt>
                <c:pt idx="56" formatCode="m/d/yyyy">
                  <c:v>44169</c:v>
                </c:pt>
                <c:pt idx="57" formatCode="m/d/yyyy">
                  <c:v>44170</c:v>
                </c:pt>
                <c:pt idx="58" formatCode="m/d/yyyy">
                  <c:v>44171</c:v>
                </c:pt>
                <c:pt idx="59" formatCode="m/d/yyyy">
                  <c:v>44172</c:v>
                </c:pt>
                <c:pt idx="60" formatCode="m/d/yyyy">
                  <c:v>44172</c:v>
                </c:pt>
                <c:pt idx="61" formatCode="m/d/yyyy">
                  <c:v>44173</c:v>
                </c:pt>
                <c:pt idx="62" formatCode="m/d/yyyy">
                  <c:v>44173</c:v>
                </c:pt>
                <c:pt idx="63" formatCode="m/d/yyyy">
                  <c:v>44174</c:v>
                </c:pt>
                <c:pt idx="64" formatCode="m/d/yyyy">
                  <c:v>44174</c:v>
                </c:pt>
                <c:pt idx="65" formatCode="m/d/yyyy">
                  <c:v>44175</c:v>
                </c:pt>
                <c:pt idx="66" formatCode="m/d/yyyy">
                  <c:v>44175</c:v>
                </c:pt>
                <c:pt idx="67" formatCode="m/d/yyyy">
                  <c:v>44176</c:v>
                </c:pt>
                <c:pt idx="68" formatCode="m/d/yyyy">
                  <c:v>44178</c:v>
                </c:pt>
                <c:pt idx="69" formatCode="m/d/yyyy">
                  <c:v>44179</c:v>
                </c:pt>
                <c:pt idx="70" formatCode="m/d/yyyy">
                  <c:v>44180</c:v>
                </c:pt>
                <c:pt idx="71" formatCode="m/d/yyyy">
                  <c:v>44180</c:v>
                </c:pt>
                <c:pt idx="72" formatCode="m/d/yyyy">
                  <c:v>44181</c:v>
                </c:pt>
                <c:pt idx="73" formatCode="m/d/yyyy">
                  <c:v>44181</c:v>
                </c:pt>
                <c:pt idx="74" formatCode="m/d/yyyy">
                  <c:v>44182</c:v>
                </c:pt>
                <c:pt idx="75" formatCode="m/d/yyyy">
                  <c:v>44182</c:v>
                </c:pt>
                <c:pt idx="76" formatCode="m/d/yyyy">
                  <c:v>44183</c:v>
                </c:pt>
                <c:pt idx="77" formatCode="m/d/yyyy">
                  <c:v>44183</c:v>
                </c:pt>
                <c:pt idx="78" formatCode="m/d/yyyy">
                  <c:v>44186</c:v>
                </c:pt>
                <c:pt idx="79" formatCode="m/d/yyyy">
                  <c:v>44186</c:v>
                </c:pt>
                <c:pt idx="80" formatCode="m/d/yyyy">
                  <c:v>44188</c:v>
                </c:pt>
                <c:pt idx="81" formatCode="m/d/yyyy">
                  <c:v>44188</c:v>
                </c:pt>
                <c:pt idx="82" formatCode="m/d/yyyy">
                  <c:v>44189</c:v>
                </c:pt>
                <c:pt idx="83" formatCode="m/d/yyyy">
                  <c:v>44189</c:v>
                </c:pt>
                <c:pt idx="84" formatCode="m/d/yyyy">
                  <c:v>44190</c:v>
                </c:pt>
                <c:pt idx="85" formatCode="m/d/yyyy">
                  <c:v>44190</c:v>
                </c:pt>
                <c:pt idx="86" formatCode="m/d/yyyy">
                  <c:v>44191</c:v>
                </c:pt>
                <c:pt idx="87" formatCode="m/d/yyyy">
                  <c:v>44191</c:v>
                </c:pt>
                <c:pt idx="88" formatCode="m/d/yyyy">
                  <c:v>44192</c:v>
                </c:pt>
                <c:pt idx="89" formatCode="m/d/yyyy">
                  <c:v>44193</c:v>
                </c:pt>
                <c:pt idx="90" formatCode="m/d/yyyy">
                  <c:v>44193</c:v>
                </c:pt>
                <c:pt idx="91" formatCode="m/d/yyyy">
                  <c:v>44194</c:v>
                </c:pt>
                <c:pt idx="92" formatCode="m/d/yyyy">
                  <c:v>44194</c:v>
                </c:pt>
                <c:pt idx="93" formatCode="m/d/yyyy">
                  <c:v>44195</c:v>
                </c:pt>
                <c:pt idx="94" formatCode="m/d/yyyy">
                  <c:v>44195</c:v>
                </c:pt>
                <c:pt idx="95" formatCode="m/d/yyyy">
                  <c:v>44196</c:v>
                </c:pt>
                <c:pt idx="96" formatCode="m/d/yyyy">
                  <c:v>44197</c:v>
                </c:pt>
                <c:pt idx="97" formatCode="m/d/yyyy">
                  <c:v>44198</c:v>
                </c:pt>
                <c:pt idx="98" formatCode="m/d/yyyy">
                  <c:v>44199</c:v>
                </c:pt>
                <c:pt idx="99" formatCode="m/d/yyyy">
                  <c:v>44200</c:v>
                </c:pt>
                <c:pt idx="100" formatCode="m/d/yyyy">
                  <c:v>44200</c:v>
                </c:pt>
                <c:pt idx="101" formatCode="m/d/yyyy">
                  <c:v>44201</c:v>
                </c:pt>
                <c:pt idx="102" formatCode="m/d/yyyy">
                  <c:v>44201</c:v>
                </c:pt>
                <c:pt idx="103" formatCode="m/d/yyyy">
                  <c:v>44202</c:v>
                </c:pt>
                <c:pt idx="104" formatCode="m/d/yyyy">
                  <c:v>44202</c:v>
                </c:pt>
                <c:pt idx="105" formatCode="m/d/yyyy">
                  <c:v>44203</c:v>
                </c:pt>
                <c:pt idx="106" formatCode="m/d/yyyy">
                  <c:v>44203</c:v>
                </c:pt>
                <c:pt idx="107" formatCode="m/d/yyyy">
                  <c:v>44204</c:v>
                </c:pt>
                <c:pt idx="108" formatCode="m/d/yyyy">
                  <c:v>44204</c:v>
                </c:pt>
                <c:pt idx="109" formatCode="m/d/yyyy">
                  <c:v>44204</c:v>
                </c:pt>
                <c:pt idx="110" formatCode="m/d/yyyy">
                  <c:v>44204</c:v>
                </c:pt>
                <c:pt idx="111" formatCode="m/d/yyyy">
                  <c:v>44207</c:v>
                </c:pt>
                <c:pt idx="112" formatCode="m/d/yyyy">
                  <c:v>44207</c:v>
                </c:pt>
                <c:pt idx="113" formatCode="m/d/yyyy">
                  <c:v>44208</c:v>
                </c:pt>
                <c:pt idx="114" formatCode="m/d/yyyy">
                  <c:v>44208</c:v>
                </c:pt>
                <c:pt idx="115" formatCode="m/d/yyyy">
                  <c:v>44208</c:v>
                </c:pt>
              </c:numCache>
            </c:numRef>
          </c:xVal>
          <c:yVal>
            <c:numRef>
              <c:f>'time trend'!$AO$5:$AO$120</c:f>
              <c:numCache>
                <c:formatCode>#,##0</c:formatCode>
                <c:ptCount val="116"/>
                <c:pt idx="0">
                  <c:v>494897.39999999997</c:v>
                </c:pt>
                <c:pt idx="1">
                  <c:v>514225.12500000006</c:v>
                </c:pt>
                <c:pt idx="2">
                  <c:v>553741.98750000005</c:v>
                </c:pt>
                <c:pt idx="3">
                  <c:v>436748.45624999999</c:v>
                </c:pt>
                <c:pt idx="4">
                  <c:v>235899.00000000003</c:v>
                </c:pt>
                <c:pt idx="5">
                  <c:v>343518.97500000003</c:v>
                </c:pt>
                <c:pt idx="6">
                  <c:v>513919.87500000006</c:v>
                </c:pt>
                <c:pt idx="7">
                  <c:v>359703.67500000005</c:v>
                </c:pt>
                <c:pt idx="8">
                  <c:v>285801.63749999995</c:v>
                </c:pt>
                <c:pt idx="9">
                  <c:v>1629640.6875</c:v>
                </c:pt>
                <c:pt idx="10">
                  <c:v>436448.5981308411</c:v>
                </c:pt>
                <c:pt idx="11">
                  <c:v>231111.11111111112</c:v>
                </c:pt>
                <c:pt idx="12">
                  <c:v>393333.33333333331</c:v>
                </c:pt>
                <c:pt idx="13">
                  <c:v>525555.5555555555</c:v>
                </c:pt>
                <c:pt idx="14">
                  <c:v>498333.33333333331</c:v>
                </c:pt>
                <c:pt idx="15">
                  <c:v>692777.77777777787</c:v>
                </c:pt>
                <c:pt idx="16">
                  <c:v>430000</c:v>
                </c:pt>
                <c:pt idx="17">
                  <c:v>919259.2592592591</c:v>
                </c:pt>
                <c:pt idx="18">
                  <c:v>1330370.3703703703</c:v>
                </c:pt>
                <c:pt idx="19">
                  <c:v>704999.99999999988</c:v>
                </c:pt>
                <c:pt idx="20">
                  <c:v>601415.09433962253</c:v>
                </c:pt>
                <c:pt idx="21">
                  <c:v>634666.66666666651</c:v>
                </c:pt>
                <c:pt idx="22">
                  <c:v>841333.33333333326</c:v>
                </c:pt>
                <c:pt idx="23">
                  <c:v>609265</c:v>
                </c:pt>
                <c:pt idx="24">
                  <c:v>939229</c:v>
                </c:pt>
                <c:pt idx="25">
                  <c:v>731726</c:v>
                </c:pt>
                <c:pt idx="26">
                  <c:v>963152</c:v>
                </c:pt>
                <c:pt idx="27">
                  <c:v>632071</c:v>
                </c:pt>
                <c:pt idx="28">
                  <c:v>957054</c:v>
                </c:pt>
                <c:pt idx="29">
                  <c:v>1133718</c:v>
                </c:pt>
                <c:pt idx="30">
                  <c:v>1011861</c:v>
                </c:pt>
                <c:pt idx="31">
                  <c:v>760345</c:v>
                </c:pt>
                <c:pt idx="32">
                  <c:v>804594</c:v>
                </c:pt>
                <c:pt idx="33">
                  <c:v>748613</c:v>
                </c:pt>
                <c:pt idx="34">
                  <c:v>963364</c:v>
                </c:pt>
                <c:pt idx="35">
                  <c:v>1192473</c:v>
                </c:pt>
                <c:pt idx="36">
                  <c:v>1261478</c:v>
                </c:pt>
                <c:pt idx="37">
                  <c:v>1241950</c:v>
                </c:pt>
                <c:pt idx="38">
                  <c:v>1232421</c:v>
                </c:pt>
                <c:pt idx="39">
                  <c:v>1338779.354095459</c:v>
                </c:pt>
                <c:pt idx="40">
                  <c:v>856941.83349609375</c:v>
                </c:pt>
                <c:pt idx="41">
                  <c:v>614964.39456939697</c:v>
                </c:pt>
                <c:pt idx="42">
                  <c:v>524402.97603607178</c:v>
                </c:pt>
                <c:pt idx="43">
                  <c:v>564308.06636810303</c:v>
                </c:pt>
                <c:pt idx="44">
                  <c:v>1022715.1393890381</c:v>
                </c:pt>
                <c:pt idx="45">
                  <c:v>703122.38216400146</c:v>
                </c:pt>
                <c:pt idx="46">
                  <c:v>707085.65711975098</c:v>
                </c:pt>
                <c:pt idx="47">
                  <c:v>576073.95172119141</c:v>
                </c:pt>
                <c:pt idx="48">
                  <c:v>516638.4744644165</c:v>
                </c:pt>
                <c:pt idx="49">
                  <c:v>706966.82453155518</c:v>
                </c:pt>
                <c:pt idx="50">
                  <c:v>1236711.3018035889</c:v>
                </c:pt>
                <c:pt idx="51">
                  <c:v>581954.12635803223</c:v>
                </c:pt>
                <c:pt idx="52">
                  <c:v>773095.97969055176</c:v>
                </c:pt>
                <c:pt idx="53">
                  <c:v>733418.16902160645</c:v>
                </c:pt>
                <c:pt idx="54">
                  <c:v>821735.80169677734</c:v>
                </c:pt>
                <c:pt idx="55">
                  <c:v>805228.67202758789</c:v>
                </c:pt>
                <c:pt idx="56">
                  <c:v>744988.14582824707</c:v>
                </c:pt>
                <c:pt idx="57">
                  <c:v>601918.81656646729</c:v>
                </c:pt>
                <c:pt idx="58">
                  <c:v>479445.33348083502</c:v>
                </c:pt>
                <c:pt idx="59">
                  <c:v>792730.9513092041</c:v>
                </c:pt>
                <c:pt idx="60">
                  <c:v>446413.35010528564</c:v>
                </c:pt>
                <c:pt idx="61">
                  <c:v>558318.41468811035</c:v>
                </c:pt>
                <c:pt idx="62">
                  <c:v>563658.45680236816</c:v>
                </c:pt>
                <c:pt idx="63">
                  <c:v>757328.02391052246</c:v>
                </c:pt>
                <c:pt idx="64">
                  <c:v>509995.65124511719</c:v>
                </c:pt>
                <c:pt idx="65">
                  <c:v>455571.29859924316</c:v>
                </c:pt>
                <c:pt idx="66">
                  <c:v>398318.02368164063</c:v>
                </c:pt>
                <c:pt idx="67">
                  <c:v>359520.40672302246</c:v>
                </c:pt>
                <c:pt idx="68">
                  <c:v>449979.25758361816</c:v>
                </c:pt>
                <c:pt idx="69">
                  <c:v>586200.02746582031</c:v>
                </c:pt>
                <c:pt idx="70">
                  <c:v>521113.70086669922</c:v>
                </c:pt>
                <c:pt idx="71">
                  <c:v>1536094.5510864258</c:v>
                </c:pt>
                <c:pt idx="72">
                  <c:v>426371.92726135254</c:v>
                </c:pt>
                <c:pt idx="73">
                  <c:v>517190.60897827148</c:v>
                </c:pt>
                <c:pt idx="74">
                  <c:v>751088.79089355469</c:v>
                </c:pt>
                <c:pt idx="75">
                  <c:v>500593.58596801758</c:v>
                </c:pt>
                <c:pt idx="76">
                  <c:v>505819.75936889648</c:v>
                </c:pt>
                <c:pt idx="77">
                  <c:v>276888.99993896484</c:v>
                </c:pt>
                <c:pt idx="78">
                  <c:v>424866.65725708008</c:v>
                </c:pt>
                <c:pt idx="79">
                  <c:v>463509.23538208008</c:v>
                </c:pt>
                <c:pt idx="80">
                  <c:v>386758.37516784668</c:v>
                </c:pt>
                <c:pt idx="81">
                  <c:v>393817.09098815918</c:v>
                </c:pt>
                <c:pt idx="82">
                  <c:v>551076.0498046875</c:v>
                </c:pt>
                <c:pt idx="83">
                  <c:v>231512.74681091309</c:v>
                </c:pt>
                <c:pt idx="84">
                  <c:v>495806.35070800781</c:v>
                </c:pt>
                <c:pt idx="85">
                  <c:v>302369.84252929688</c:v>
                </c:pt>
                <c:pt idx="86">
                  <c:v>236839.21337127686</c:v>
                </c:pt>
                <c:pt idx="87">
                  <c:v>291325.77896118164</c:v>
                </c:pt>
                <c:pt idx="88">
                  <c:v>409732.24639892578</c:v>
                </c:pt>
                <c:pt idx="89">
                  <c:v>559779.91104125977</c:v>
                </c:pt>
                <c:pt idx="90">
                  <c:v>396429.5768737793</c:v>
                </c:pt>
                <c:pt idx="91">
                  <c:v>276328.98330688477</c:v>
                </c:pt>
                <c:pt idx="92">
                  <c:v>393084.98382568359</c:v>
                </c:pt>
                <c:pt idx="93">
                  <c:v>383169.02160644531</c:v>
                </c:pt>
                <c:pt idx="94">
                  <c:v>290566.29180908203</c:v>
                </c:pt>
                <c:pt idx="95">
                  <c:v>193811.30218505859</c:v>
                </c:pt>
                <c:pt idx="96">
                  <c:v>314747.77221679688</c:v>
                </c:pt>
                <c:pt idx="97">
                  <c:v>135650.954246521</c:v>
                </c:pt>
                <c:pt idx="98">
                  <c:v>501489.65835571289</c:v>
                </c:pt>
                <c:pt idx="99">
                  <c:v>228027.64892578125</c:v>
                </c:pt>
                <c:pt idx="100">
                  <c:v>230334.26284790039</c:v>
                </c:pt>
                <c:pt idx="101">
                  <c:v>150055.47523498535</c:v>
                </c:pt>
                <c:pt idx="102">
                  <c:v>451372.71881103516</c:v>
                </c:pt>
                <c:pt idx="103">
                  <c:v>402498.89373779297</c:v>
                </c:pt>
                <c:pt idx="104">
                  <c:v>273438.83514404297</c:v>
                </c:pt>
                <c:pt idx="105">
                  <c:v>299144.95468139648</c:v>
                </c:pt>
                <c:pt idx="106">
                  <c:v>154842.4243927002</c:v>
                </c:pt>
                <c:pt idx="107">
                  <c:v>301530.30395507813</c:v>
                </c:pt>
                <c:pt idx="108">
                  <c:v>394127.51197814941</c:v>
                </c:pt>
                <c:pt idx="109">
                  <c:v>245105.78155517578</c:v>
                </c:pt>
                <c:pt idx="110">
                  <c:v>389092.48352050781</c:v>
                </c:pt>
                <c:pt idx="111">
                  <c:v>210452.87132263184</c:v>
                </c:pt>
                <c:pt idx="112">
                  <c:v>210104.88510131836</c:v>
                </c:pt>
                <c:pt idx="113">
                  <c:v>242571.28715515137</c:v>
                </c:pt>
                <c:pt idx="114">
                  <c:v>189155.84564208984</c:v>
                </c:pt>
                <c:pt idx="115">
                  <c:v>239412.00256347656</c:v>
                </c:pt>
              </c:numCache>
            </c:numRef>
          </c:yVal>
          <c:smooth val="0"/>
          <c:extLst>
            <c:ext xmlns:c16="http://schemas.microsoft.com/office/drawing/2014/chart" uri="{C3380CC4-5D6E-409C-BE32-E72D297353CC}">
              <c16:uniqueId val="{00000000-8E45-D94B-98D6-F581BA15676A}"/>
            </c:ext>
          </c:extLst>
        </c:ser>
        <c:dLbls>
          <c:showLegendKey val="0"/>
          <c:showVal val="0"/>
          <c:showCatName val="0"/>
          <c:showSerName val="0"/>
          <c:showPercent val="0"/>
          <c:showBubbleSize val="0"/>
        </c:dLbls>
        <c:axId val="2090447559"/>
        <c:axId val="460972248"/>
      </c:scatterChart>
      <c:valAx>
        <c:axId val="2090447559"/>
        <c:scaling>
          <c:orientation val="minMax"/>
        </c:scaling>
        <c:delete val="0"/>
        <c:axPos val="b"/>
        <c:majorGridlines>
          <c:spPr>
            <a:ln w="9525" cap="flat" cmpd="sng" algn="ctr">
              <a:solidFill>
                <a:schemeClr val="tx1">
                  <a:lumMod val="15000"/>
                  <a:lumOff val="85000"/>
                </a:schemeClr>
              </a:solidFill>
              <a:round/>
            </a:ln>
            <a:effectLst/>
          </c:spPr>
        </c:majorGridlines>
        <c:numFmt formatCode="m/d;@"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0972248"/>
        <c:crosses val="autoZero"/>
        <c:crossBetween val="midCat"/>
        <c:majorUnit val="7"/>
      </c:valAx>
      <c:valAx>
        <c:axId val="46097224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0447559"/>
        <c:crosses val="autoZero"/>
        <c:crossBetween val="midCat"/>
        <c:majorUnit val="500000"/>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N1 load (copies/day)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xVal>
            <c:numRef>
              <c:f>'time trend'!$AV$5:$AV$120</c:f>
              <c:numCache>
                <c:formatCode>d\-mmm\-yy</c:formatCode>
                <c:ptCount val="116"/>
                <c:pt idx="0">
                  <c:v>44136</c:v>
                </c:pt>
                <c:pt idx="1">
                  <c:v>44136</c:v>
                </c:pt>
                <c:pt idx="2">
                  <c:v>44137</c:v>
                </c:pt>
                <c:pt idx="3">
                  <c:v>44137</c:v>
                </c:pt>
                <c:pt idx="4">
                  <c:v>44137</c:v>
                </c:pt>
                <c:pt idx="5">
                  <c:v>44138</c:v>
                </c:pt>
                <c:pt idx="6">
                  <c:v>44138</c:v>
                </c:pt>
                <c:pt idx="7">
                  <c:v>44137</c:v>
                </c:pt>
                <c:pt idx="8">
                  <c:v>44137</c:v>
                </c:pt>
                <c:pt idx="9">
                  <c:v>44137</c:v>
                </c:pt>
                <c:pt idx="10">
                  <c:v>44139</c:v>
                </c:pt>
                <c:pt idx="11">
                  <c:v>44139</c:v>
                </c:pt>
                <c:pt idx="12">
                  <c:v>44139</c:v>
                </c:pt>
                <c:pt idx="13">
                  <c:v>44140</c:v>
                </c:pt>
                <c:pt idx="14">
                  <c:v>44140</c:v>
                </c:pt>
                <c:pt idx="15">
                  <c:v>44143</c:v>
                </c:pt>
                <c:pt idx="16">
                  <c:v>44143</c:v>
                </c:pt>
                <c:pt idx="17">
                  <c:v>44144</c:v>
                </c:pt>
                <c:pt idx="18">
                  <c:v>44144</c:v>
                </c:pt>
                <c:pt idx="19">
                  <c:v>44144</c:v>
                </c:pt>
                <c:pt idx="20">
                  <c:v>44144</c:v>
                </c:pt>
                <c:pt idx="21">
                  <c:v>44145</c:v>
                </c:pt>
                <c:pt idx="22">
                  <c:v>44145</c:v>
                </c:pt>
                <c:pt idx="23">
                  <c:v>44146</c:v>
                </c:pt>
                <c:pt idx="24">
                  <c:v>44146</c:v>
                </c:pt>
                <c:pt idx="25">
                  <c:v>44147</c:v>
                </c:pt>
                <c:pt idx="26">
                  <c:v>44147</c:v>
                </c:pt>
                <c:pt idx="27">
                  <c:v>44150</c:v>
                </c:pt>
                <c:pt idx="28">
                  <c:v>44150</c:v>
                </c:pt>
                <c:pt idx="29">
                  <c:v>44151</c:v>
                </c:pt>
                <c:pt idx="30">
                  <c:v>44151</c:v>
                </c:pt>
                <c:pt idx="31">
                  <c:v>44152</c:v>
                </c:pt>
                <c:pt idx="32">
                  <c:v>44152</c:v>
                </c:pt>
                <c:pt idx="33">
                  <c:v>44153</c:v>
                </c:pt>
                <c:pt idx="34">
                  <c:v>44153</c:v>
                </c:pt>
                <c:pt idx="35">
                  <c:v>44154</c:v>
                </c:pt>
                <c:pt idx="36">
                  <c:v>44154</c:v>
                </c:pt>
                <c:pt idx="37">
                  <c:v>44157</c:v>
                </c:pt>
                <c:pt idx="38">
                  <c:v>44157</c:v>
                </c:pt>
                <c:pt idx="39">
                  <c:v>44158</c:v>
                </c:pt>
                <c:pt idx="40">
                  <c:v>44158</c:v>
                </c:pt>
                <c:pt idx="41">
                  <c:v>44159</c:v>
                </c:pt>
                <c:pt idx="42">
                  <c:v>44159</c:v>
                </c:pt>
                <c:pt idx="43">
                  <c:v>44160</c:v>
                </c:pt>
                <c:pt idx="44">
                  <c:v>44160</c:v>
                </c:pt>
                <c:pt idx="45">
                  <c:v>44161</c:v>
                </c:pt>
                <c:pt idx="46">
                  <c:v>44161</c:v>
                </c:pt>
                <c:pt idx="47">
                  <c:v>44164</c:v>
                </c:pt>
                <c:pt idx="48">
                  <c:v>44164</c:v>
                </c:pt>
                <c:pt idx="49">
                  <c:v>44165</c:v>
                </c:pt>
                <c:pt idx="50">
                  <c:v>44165</c:v>
                </c:pt>
                <c:pt idx="51">
                  <c:v>44166</c:v>
                </c:pt>
                <c:pt idx="52">
                  <c:v>44166</c:v>
                </c:pt>
                <c:pt idx="53">
                  <c:v>44167</c:v>
                </c:pt>
                <c:pt idx="54">
                  <c:v>44167</c:v>
                </c:pt>
                <c:pt idx="55">
                  <c:v>44168</c:v>
                </c:pt>
                <c:pt idx="56">
                  <c:v>44168</c:v>
                </c:pt>
                <c:pt idx="57">
                  <c:v>44169</c:v>
                </c:pt>
                <c:pt idx="58">
                  <c:v>44170</c:v>
                </c:pt>
                <c:pt idx="59">
                  <c:v>44171</c:v>
                </c:pt>
                <c:pt idx="60">
                  <c:v>44171</c:v>
                </c:pt>
                <c:pt idx="61">
                  <c:v>44172</c:v>
                </c:pt>
                <c:pt idx="62">
                  <c:v>44172</c:v>
                </c:pt>
                <c:pt idx="63">
                  <c:v>44173</c:v>
                </c:pt>
                <c:pt idx="64">
                  <c:v>44173</c:v>
                </c:pt>
                <c:pt idx="65">
                  <c:v>44174</c:v>
                </c:pt>
                <c:pt idx="66">
                  <c:v>44174</c:v>
                </c:pt>
                <c:pt idx="67">
                  <c:v>44175</c:v>
                </c:pt>
                <c:pt idx="68">
                  <c:v>44177</c:v>
                </c:pt>
                <c:pt idx="69">
                  <c:v>44178</c:v>
                </c:pt>
                <c:pt idx="70">
                  <c:v>44179</c:v>
                </c:pt>
                <c:pt idx="71">
                  <c:v>44179</c:v>
                </c:pt>
                <c:pt idx="72">
                  <c:v>44180</c:v>
                </c:pt>
                <c:pt idx="73">
                  <c:v>44180</c:v>
                </c:pt>
                <c:pt idx="74">
                  <c:v>44181</c:v>
                </c:pt>
                <c:pt idx="75">
                  <c:v>44181</c:v>
                </c:pt>
                <c:pt idx="76">
                  <c:v>44182</c:v>
                </c:pt>
                <c:pt idx="77">
                  <c:v>44182</c:v>
                </c:pt>
                <c:pt idx="78">
                  <c:v>44185</c:v>
                </c:pt>
                <c:pt idx="79">
                  <c:v>44185</c:v>
                </c:pt>
                <c:pt idx="80">
                  <c:v>44187</c:v>
                </c:pt>
                <c:pt idx="81">
                  <c:v>44187</c:v>
                </c:pt>
                <c:pt idx="82">
                  <c:v>44188</c:v>
                </c:pt>
                <c:pt idx="83">
                  <c:v>44188</c:v>
                </c:pt>
                <c:pt idx="84">
                  <c:v>44189</c:v>
                </c:pt>
                <c:pt idx="85">
                  <c:v>44189</c:v>
                </c:pt>
                <c:pt idx="86">
                  <c:v>44190</c:v>
                </c:pt>
                <c:pt idx="87">
                  <c:v>44190</c:v>
                </c:pt>
                <c:pt idx="88">
                  <c:v>44191</c:v>
                </c:pt>
                <c:pt idx="89">
                  <c:v>44192</c:v>
                </c:pt>
                <c:pt idx="90">
                  <c:v>44192</c:v>
                </c:pt>
                <c:pt idx="91">
                  <c:v>44193</c:v>
                </c:pt>
                <c:pt idx="92">
                  <c:v>44193</c:v>
                </c:pt>
                <c:pt idx="93">
                  <c:v>44194</c:v>
                </c:pt>
                <c:pt idx="94">
                  <c:v>44194</c:v>
                </c:pt>
                <c:pt idx="95">
                  <c:v>44195</c:v>
                </c:pt>
                <c:pt idx="96">
                  <c:v>44196</c:v>
                </c:pt>
                <c:pt idx="97">
                  <c:v>44197</c:v>
                </c:pt>
                <c:pt idx="98">
                  <c:v>44198</c:v>
                </c:pt>
                <c:pt idx="99">
                  <c:v>44199</c:v>
                </c:pt>
                <c:pt idx="100">
                  <c:v>44199</c:v>
                </c:pt>
                <c:pt idx="101">
                  <c:v>44200</c:v>
                </c:pt>
                <c:pt idx="102">
                  <c:v>44200</c:v>
                </c:pt>
                <c:pt idx="103">
                  <c:v>44201</c:v>
                </c:pt>
                <c:pt idx="104">
                  <c:v>44201</c:v>
                </c:pt>
                <c:pt idx="105">
                  <c:v>44202</c:v>
                </c:pt>
                <c:pt idx="106">
                  <c:v>44202</c:v>
                </c:pt>
                <c:pt idx="107">
                  <c:v>44203</c:v>
                </c:pt>
                <c:pt idx="108">
                  <c:v>44203</c:v>
                </c:pt>
                <c:pt idx="109">
                  <c:v>44203</c:v>
                </c:pt>
                <c:pt idx="110">
                  <c:v>44203</c:v>
                </c:pt>
                <c:pt idx="111">
                  <c:v>44206</c:v>
                </c:pt>
                <c:pt idx="112">
                  <c:v>44206</c:v>
                </c:pt>
                <c:pt idx="113">
                  <c:v>44207</c:v>
                </c:pt>
                <c:pt idx="114">
                  <c:v>44207</c:v>
                </c:pt>
                <c:pt idx="115">
                  <c:v>44207</c:v>
                </c:pt>
              </c:numCache>
            </c:numRef>
          </c:xVal>
          <c:yVal>
            <c:numRef>
              <c:f>'time trend'!$AW$5:$AW$120</c:f>
              <c:numCache>
                <c:formatCode>0.00E+00</c:formatCode>
                <c:ptCount val="116"/>
                <c:pt idx="0">
                  <c:v>293948078643920.63</c:v>
                </c:pt>
                <c:pt idx="1">
                  <c:v>305427928059795.75</c:v>
                </c:pt>
                <c:pt idx="2">
                  <c:v>341897923866350.31</c:v>
                </c:pt>
                <c:pt idx="3">
                  <c:v>269662394787623.94</c:v>
                </c:pt>
                <c:pt idx="4">
                  <c:v>145651549210268.56</c:v>
                </c:pt>
                <c:pt idx="5">
                  <c:v>209206629816948.5</c:v>
                </c:pt>
                <c:pt idx="6">
                  <c:v>312982550802899.44</c:v>
                </c:pt>
                <c:pt idx="7">
                  <c:v>222092495179619.06</c:v>
                </c:pt>
                <c:pt idx="8">
                  <c:v>176463025569021.41</c:v>
                </c:pt>
                <c:pt idx="9">
                  <c:v>1006192017729885</c:v>
                </c:pt>
                <c:pt idx="10">
                  <c:v>264239314048553.78</c:v>
                </c:pt>
                <c:pt idx="11">
                  <c:v>139921726706272.05</c:v>
                </c:pt>
                <c:pt idx="12">
                  <c:v>238136015644328.34</c:v>
                </c:pt>
                <c:pt idx="13">
                  <c:v>316193182431199.06</c:v>
                </c:pt>
                <c:pt idx="14">
                  <c:v>299815311459604.19</c:v>
                </c:pt>
                <c:pt idx="15">
                  <c:v>408104103448402.63</c:v>
                </c:pt>
                <c:pt idx="16">
                  <c:v>253305995243836.06</c:v>
                </c:pt>
                <c:pt idx="17">
                  <c:v>572674779310213.13</c:v>
                </c:pt>
                <c:pt idx="18">
                  <c:v>828786384884079.63</c:v>
                </c:pt>
                <c:pt idx="19">
                  <c:v>439196793882752.06</c:v>
                </c:pt>
                <c:pt idx="20">
                  <c:v>374666072661922.19</c:v>
                </c:pt>
                <c:pt idx="21">
                  <c:v>387741776098632.13</c:v>
                </c:pt>
                <c:pt idx="22">
                  <c:v>514002228399657.38</c:v>
                </c:pt>
                <c:pt idx="23">
                  <c:v>378735042600665.06</c:v>
                </c:pt>
                <c:pt idx="24">
                  <c:v>583849286150985.25</c:v>
                </c:pt>
                <c:pt idx="25">
                  <c:v>438710114573203.31</c:v>
                </c:pt>
                <c:pt idx="26">
                  <c:v>577462771954816.25</c:v>
                </c:pt>
                <c:pt idx="27">
                  <c:v>386497817946120</c:v>
                </c:pt>
                <c:pt idx="28">
                  <c:v>585217930670139.75</c:v>
                </c:pt>
                <c:pt idx="29">
                  <c:v>702469333083862.25</c:v>
                </c:pt>
                <c:pt idx="30">
                  <c:v>626964837678831.88</c:v>
                </c:pt>
                <c:pt idx="31">
                  <c:v>464235684218340.25</c:v>
                </c:pt>
                <c:pt idx="32">
                  <c:v>491252321127871.25</c:v>
                </c:pt>
                <c:pt idx="33">
                  <c:v>462693297810882.38</c:v>
                </c:pt>
                <c:pt idx="34">
                  <c:v>595423892120872.75</c:v>
                </c:pt>
                <c:pt idx="35">
                  <c:v>752231423599905.13</c:v>
                </c:pt>
                <c:pt idx="36">
                  <c:v>795760903416648.63</c:v>
                </c:pt>
                <c:pt idx="37">
                  <c:v>745532522582231</c:v>
                </c:pt>
                <c:pt idx="38">
                  <c:v>739812341087254.38</c:v>
                </c:pt>
                <c:pt idx="39">
                  <c:v>821689011373124.38</c:v>
                </c:pt>
                <c:pt idx="40">
                  <c:v>525956488509958.38</c:v>
                </c:pt>
                <c:pt idx="41">
                  <c:v>372104915627486.63</c:v>
                </c:pt>
                <c:pt idx="42">
                  <c:v>317307679722399.25</c:v>
                </c:pt>
                <c:pt idx="43">
                  <c:v>343620498811763</c:v>
                </c:pt>
                <c:pt idx="44">
                  <c:v>622755383599221.5</c:v>
                </c:pt>
                <c:pt idx="45">
                  <c:v>424931659541726.56</c:v>
                </c:pt>
                <c:pt idx="46">
                  <c:v>427326862776451.63</c:v>
                </c:pt>
                <c:pt idx="47">
                  <c:v>339964970316496.25</c:v>
                </c:pt>
                <c:pt idx="48">
                  <c:v>304889646738724.81</c:v>
                </c:pt>
                <c:pt idx="49">
                  <c:v>430602904608862.44</c:v>
                </c:pt>
                <c:pt idx="50">
                  <c:v>753262331753819.75</c:v>
                </c:pt>
                <c:pt idx="51">
                  <c:v>350051763380897.06</c:v>
                </c:pt>
                <c:pt idx="52">
                  <c:v>465025675901584.06</c:v>
                </c:pt>
                <c:pt idx="53">
                  <c:v>438714208134765.5</c:v>
                </c:pt>
                <c:pt idx="54">
                  <c:v>491543824198290.19</c:v>
                </c:pt>
                <c:pt idx="55">
                  <c:v>479774668124820.19</c:v>
                </c:pt>
                <c:pt idx="56">
                  <c:v>443881909373225.38</c:v>
                </c:pt>
                <c:pt idx="57">
                  <c:v>358705088553731</c:v>
                </c:pt>
                <c:pt idx="58">
                  <c:v>280336268087681.13</c:v>
                </c:pt>
                <c:pt idx="59">
                  <c:v>463907348951375.5</c:v>
                </c:pt>
                <c:pt idx="60">
                  <c:v>261241766127368.31</c:v>
                </c:pt>
                <c:pt idx="61">
                  <c:v>334073025649178.13</c:v>
                </c:pt>
                <c:pt idx="62">
                  <c:v>337268270475915.06</c:v>
                </c:pt>
                <c:pt idx="63">
                  <c:v>448415889137484.94</c:v>
                </c:pt>
                <c:pt idx="64">
                  <c:v>301969749156343.63</c:v>
                </c:pt>
                <c:pt idx="65">
                  <c:v>269180808071807.06</c:v>
                </c:pt>
                <c:pt idx="66">
                  <c:v>235351892917442.28</c:v>
                </c:pt>
                <c:pt idx="67">
                  <c:v>211534253525249.66</c:v>
                </c:pt>
                <c:pt idx="68">
                  <c:v>259163857984018.03</c:v>
                </c:pt>
                <c:pt idx="69">
                  <c:v>338543923881213.19</c:v>
                </c:pt>
                <c:pt idx="70">
                  <c:v>310502016124001.94</c:v>
                </c:pt>
                <c:pt idx="71">
                  <c:v>915271377966389.88</c:v>
                </c:pt>
                <c:pt idx="72">
                  <c:v>250141454927198.97</c:v>
                </c:pt>
                <c:pt idx="73">
                  <c:v>303422442081203.56</c:v>
                </c:pt>
                <c:pt idx="74">
                  <c:v>440643454761755.38</c:v>
                </c:pt>
                <c:pt idx="75">
                  <c:v>293684701232326.63</c:v>
                </c:pt>
                <c:pt idx="76">
                  <c:v>297223486491635.81</c:v>
                </c:pt>
                <c:pt idx="77">
                  <c:v>162702054256882.53</c:v>
                </c:pt>
                <c:pt idx="78">
                  <c:v>250618221361990.66</c:v>
                </c:pt>
                <c:pt idx="79">
                  <c:v>273412512307418.53</c:v>
                </c:pt>
                <c:pt idx="80">
                  <c:v>226063584931645.69</c:v>
                </c:pt>
                <c:pt idx="81">
                  <c:v>230189464824126.47</c:v>
                </c:pt>
                <c:pt idx="82">
                  <c:v>322067457878734.5</c:v>
                </c:pt>
                <c:pt idx="83">
                  <c:v>135303869326820.52</c:v>
                </c:pt>
                <c:pt idx="84">
                  <c:v>288518750310030.56</c:v>
                </c:pt>
                <c:pt idx="85">
                  <c:v>175954521303360.25</c:v>
                </c:pt>
                <c:pt idx="86">
                  <c:v>130162620541442.97</c:v>
                </c:pt>
                <c:pt idx="87">
                  <c:v>160107468189485.91</c:v>
                </c:pt>
                <c:pt idx="88">
                  <c:v>226407062785964.38</c:v>
                </c:pt>
                <c:pt idx="89">
                  <c:v>315474624297042.81</c:v>
                </c:pt>
                <c:pt idx="90">
                  <c:v>223415434097764.72</c:v>
                </c:pt>
                <c:pt idx="91">
                  <c:v>161343995881117.75</c:v>
                </c:pt>
                <c:pt idx="92">
                  <c:v>229515924288207.53</c:v>
                </c:pt>
                <c:pt idx="93">
                  <c:v>223448404951420.13</c:v>
                </c:pt>
                <c:pt idx="94">
                  <c:v>169446303788291.78</c:v>
                </c:pt>
                <c:pt idx="95">
                  <c:v>113092981065515.56</c:v>
                </c:pt>
                <c:pt idx="96">
                  <c:v>186186772703840.56</c:v>
                </c:pt>
                <c:pt idx="97">
                  <c:v>76271939909312.078</c:v>
                </c:pt>
                <c:pt idx="98">
                  <c:v>284322073806078.13</c:v>
                </c:pt>
                <c:pt idx="99">
                  <c:v>132354326258715.61</c:v>
                </c:pt>
                <c:pt idx="100">
                  <c:v>133693156584946.88</c:v>
                </c:pt>
                <c:pt idx="101">
                  <c:v>90205131803033.781</c:v>
                </c:pt>
                <c:pt idx="102">
                  <c:v>271340552744790.41</c:v>
                </c:pt>
                <c:pt idx="103">
                  <c:v>240100526314701</c:v>
                </c:pt>
                <c:pt idx="104">
                  <c:v>163113015350876.59</c:v>
                </c:pt>
                <c:pt idx="105">
                  <c:v>177412977914661.84</c:v>
                </c:pt>
                <c:pt idx="106">
                  <c:v>91831920241786.422</c:v>
                </c:pt>
                <c:pt idx="107">
                  <c:v>177651040382571.91</c:v>
                </c:pt>
                <c:pt idx="108">
                  <c:v>232206055669760.97</c:v>
                </c:pt>
                <c:pt idx="109">
                  <c:v>144407698085123.28</c:v>
                </c:pt>
                <c:pt idx="110">
                  <c:v>229239594149564.47</c:v>
                </c:pt>
                <c:pt idx="111">
                  <c:v>122764634779352.69</c:v>
                </c:pt>
                <c:pt idx="112">
                  <c:v>122561642056567.23</c:v>
                </c:pt>
                <c:pt idx="113">
                  <c:v>146661943786187.03</c:v>
                </c:pt>
                <c:pt idx="114">
                  <c:v>114366231575647.19</c:v>
                </c:pt>
                <c:pt idx="115">
                  <c:v>144751796774878.09</c:v>
                </c:pt>
              </c:numCache>
            </c:numRef>
          </c:yVal>
          <c:smooth val="0"/>
          <c:extLst>
            <c:ext xmlns:c16="http://schemas.microsoft.com/office/drawing/2014/chart" uri="{C3380CC4-5D6E-409C-BE32-E72D297353CC}">
              <c16:uniqueId val="{00000000-6A93-0142-B35A-A8CD43202BA2}"/>
            </c:ext>
          </c:extLst>
        </c:ser>
        <c:dLbls>
          <c:showLegendKey val="0"/>
          <c:showVal val="0"/>
          <c:showCatName val="0"/>
          <c:showSerName val="0"/>
          <c:showPercent val="0"/>
          <c:showBubbleSize val="0"/>
        </c:dLbls>
        <c:axId val="1468728776"/>
        <c:axId val="1852960904"/>
      </c:scatterChart>
      <c:valAx>
        <c:axId val="1468728776"/>
        <c:scaling>
          <c:orientation val="minMax"/>
        </c:scaling>
        <c:delete val="0"/>
        <c:axPos val="b"/>
        <c:majorGridlines>
          <c:spPr>
            <a:ln w="9525" cap="flat" cmpd="sng" algn="ctr">
              <a:solidFill>
                <a:schemeClr val="tx1">
                  <a:lumMod val="15000"/>
                  <a:lumOff val="85000"/>
                </a:schemeClr>
              </a:solidFill>
              <a:round/>
            </a:ln>
            <a:effectLst/>
          </c:spPr>
        </c:majorGridlines>
        <c:numFmt formatCode="m/d;@"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2960904"/>
        <c:crosses val="autoZero"/>
        <c:crossBetween val="midCat"/>
        <c:majorUnit val="7"/>
      </c:valAx>
      <c:valAx>
        <c:axId val="1852960904"/>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72877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N2 load (copies/day)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xVal>
            <c:numRef>
              <c:f>'time trend'!$AX$5:$AX$120</c:f>
              <c:numCache>
                <c:formatCode>d\-mmm\-yy</c:formatCode>
                <c:ptCount val="116"/>
                <c:pt idx="0">
                  <c:v>44136</c:v>
                </c:pt>
                <c:pt idx="1">
                  <c:v>44136</c:v>
                </c:pt>
                <c:pt idx="2">
                  <c:v>44137</c:v>
                </c:pt>
                <c:pt idx="3">
                  <c:v>44137</c:v>
                </c:pt>
                <c:pt idx="4">
                  <c:v>44137</c:v>
                </c:pt>
                <c:pt idx="5">
                  <c:v>44138</c:v>
                </c:pt>
                <c:pt idx="6">
                  <c:v>44138</c:v>
                </c:pt>
                <c:pt idx="7">
                  <c:v>44137</c:v>
                </c:pt>
                <c:pt idx="8">
                  <c:v>44137</c:v>
                </c:pt>
                <c:pt idx="9">
                  <c:v>44137</c:v>
                </c:pt>
                <c:pt idx="10">
                  <c:v>44139</c:v>
                </c:pt>
                <c:pt idx="11">
                  <c:v>44139</c:v>
                </c:pt>
                <c:pt idx="12">
                  <c:v>44139</c:v>
                </c:pt>
                <c:pt idx="13">
                  <c:v>44140</c:v>
                </c:pt>
                <c:pt idx="14">
                  <c:v>44140</c:v>
                </c:pt>
                <c:pt idx="15">
                  <c:v>44143</c:v>
                </c:pt>
                <c:pt idx="16">
                  <c:v>44143</c:v>
                </c:pt>
                <c:pt idx="17">
                  <c:v>44144</c:v>
                </c:pt>
                <c:pt idx="18">
                  <c:v>44144</c:v>
                </c:pt>
                <c:pt idx="19">
                  <c:v>44144</c:v>
                </c:pt>
                <c:pt idx="20">
                  <c:v>44144</c:v>
                </c:pt>
                <c:pt idx="21">
                  <c:v>44145</c:v>
                </c:pt>
                <c:pt idx="22">
                  <c:v>44145</c:v>
                </c:pt>
                <c:pt idx="23">
                  <c:v>44146</c:v>
                </c:pt>
                <c:pt idx="24">
                  <c:v>44146</c:v>
                </c:pt>
                <c:pt idx="25">
                  <c:v>44147</c:v>
                </c:pt>
                <c:pt idx="26">
                  <c:v>44147</c:v>
                </c:pt>
                <c:pt idx="27">
                  <c:v>44150</c:v>
                </c:pt>
                <c:pt idx="28">
                  <c:v>44150</c:v>
                </c:pt>
                <c:pt idx="29">
                  <c:v>44151</c:v>
                </c:pt>
                <c:pt idx="30">
                  <c:v>44151</c:v>
                </c:pt>
                <c:pt idx="31">
                  <c:v>44152</c:v>
                </c:pt>
                <c:pt idx="32">
                  <c:v>44152</c:v>
                </c:pt>
                <c:pt idx="33">
                  <c:v>44153</c:v>
                </c:pt>
                <c:pt idx="34">
                  <c:v>44153</c:v>
                </c:pt>
                <c:pt idx="35">
                  <c:v>44154</c:v>
                </c:pt>
                <c:pt idx="36">
                  <c:v>44154</c:v>
                </c:pt>
                <c:pt idx="37">
                  <c:v>44157</c:v>
                </c:pt>
                <c:pt idx="38">
                  <c:v>44157</c:v>
                </c:pt>
                <c:pt idx="39">
                  <c:v>44158</c:v>
                </c:pt>
                <c:pt idx="40">
                  <c:v>44158</c:v>
                </c:pt>
                <c:pt idx="41">
                  <c:v>44159</c:v>
                </c:pt>
                <c:pt idx="42">
                  <c:v>44159</c:v>
                </c:pt>
                <c:pt idx="43">
                  <c:v>44160</c:v>
                </c:pt>
                <c:pt idx="44">
                  <c:v>44160</c:v>
                </c:pt>
                <c:pt idx="45">
                  <c:v>44161</c:v>
                </c:pt>
                <c:pt idx="46">
                  <c:v>44161</c:v>
                </c:pt>
                <c:pt idx="47">
                  <c:v>44164</c:v>
                </c:pt>
                <c:pt idx="48">
                  <c:v>44164</c:v>
                </c:pt>
                <c:pt idx="49">
                  <c:v>44165</c:v>
                </c:pt>
                <c:pt idx="50">
                  <c:v>44165</c:v>
                </c:pt>
                <c:pt idx="51">
                  <c:v>44166</c:v>
                </c:pt>
                <c:pt idx="52">
                  <c:v>44166</c:v>
                </c:pt>
                <c:pt idx="53">
                  <c:v>44167</c:v>
                </c:pt>
                <c:pt idx="54">
                  <c:v>44167</c:v>
                </c:pt>
                <c:pt idx="55">
                  <c:v>44168</c:v>
                </c:pt>
                <c:pt idx="56">
                  <c:v>44168</c:v>
                </c:pt>
                <c:pt idx="57">
                  <c:v>44169</c:v>
                </c:pt>
                <c:pt idx="58">
                  <c:v>44170</c:v>
                </c:pt>
                <c:pt idx="59">
                  <c:v>44171</c:v>
                </c:pt>
                <c:pt idx="60">
                  <c:v>44171</c:v>
                </c:pt>
                <c:pt idx="61">
                  <c:v>44172</c:v>
                </c:pt>
                <c:pt idx="62">
                  <c:v>44172</c:v>
                </c:pt>
                <c:pt idx="63">
                  <c:v>44173</c:v>
                </c:pt>
                <c:pt idx="64">
                  <c:v>44173</c:v>
                </c:pt>
                <c:pt idx="65">
                  <c:v>44174</c:v>
                </c:pt>
                <c:pt idx="66">
                  <c:v>44174</c:v>
                </c:pt>
                <c:pt idx="67">
                  <c:v>44175</c:v>
                </c:pt>
                <c:pt idx="68">
                  <c:v>44177</c:v>
                </c:pt>
                <c:pt idx="69">
                  <c:v>44178</c:v>
                </c:pt>
                <c:pt idx="70">
                  <c:v>44179</c:v>
                </c:pt>
                <c:pt idx="71">
                  <c:v>44179</c:v>
                </c:pt>
                <c:pt idx="72">
                  <c:v>44180</c:v>
                </c:pt>
                <c:pt idx="73">
                  <c:v>44180</c:v>
                </c:pt>
                <c:pt idx="74">
                  <c:v>44181</c:v>
                </c:pt>
                <c:pt idx="75">
                  <c:v>44181</c:v>
                </c:pt>
                <c:pt idx="76">
                  <c:v>44182</c:v>
                </c:pt>
                <c:pt idx="77">
                  <c:v>44182</c:v>
                </c:pt>
                <c:pt idx="78">
                  <c:v>44185</c:v>
                </c:pt>
                <c:pt idx="79">
                  <c:v>44185</c:v>
                </c:pt>
                <c:pt idx="80">
                  <c:v>44187</c:v>
                </c:pt>
                <c:pt idx="81">
                  <c:v>44187</c:v>
                </c:pt>
                <c:pt idx="82">
                  <c:v>44188</c:v>
                </c:pt>
                <c:pt idx="83">
                  <c:v>44188</c:v>
                </c:pt>
                <c:pt idx="84">
                  <c:v>44189</c:v>
                </c:pt>
                <c:pt idx="85">
                  <c:v>44189</c:v>
                </c:pt>
                <c:pt idx="86">
                  <c:v>44190</c:v>
                </c:pt>
                <c:pt idx="87">
                  <c:v>44190</c:v>
                </c:pt>
                <c:pt idx="88">
                  <c:v>44191</c:v>
                </c:pt>
                <c:pt idx="89">
                  <c:v>44192</c:v>
                </c:pt>
                <c:pt idx="90">
                  <c:v>44192</c:v>
                </c:pt>
                <c:pt idx="91">
                  <c:v>44193</c:v>
                </c:pt>
                <c:pt idx="92">
                  <c:v>44193</c:v>
                </c:pt>
                <c:pt idx="93">
                  <c:v>44194</c:v>
                </c:pt>
                <c:pt idx="94">
                  <c:v>44194</c:v>
                </c:pt>
                <c:pt idx="95">
                  <c:v>44195</c:v>
                </c:pt>
                <c:pt idx="96">
                  <c:v>44196</c:v>
                </c:pt>
                <c:pt idx="97">
                  <c:v>44197</c:v>
                </c:pt>
                <c:pt idx="98">
                  <c:v>44198</c:v>
                </c:pt>
                <c:pt idx="99">
                  <c:v>44199</c:v>
                </c:pt>
                <c:pt idx="100">
                  <c:v>44199</c:v>
                </c:pt>
                <c:pt idx="101">
                  <c:v>44200</c:v>
                </c:pt>
                <c:pt idx="102">
                  <c:v>44200</c:v>
                </c:pt>
                <c:pt idx="103">
                  <c:v>44201</c:v>
                </c:pt>
                <c:pt idx="104">
                  <c:v>44201</c:v>
                </c:pt>
                <c:pt idx="105">
                  <c:v>44202</c:v>
                </c:pt>
                <c:pt idx="106">
                  <c:v>44202</c:v>
                </c:pt>
                <c:pt idx="107">
                  <c:v>44203</c:v>
                </c:pt>
                <c:pt idx="108">
                  <c:v>44203</c:v>
                </c:pt>
                <c:pt idx="109">
                  <c:v>44203</c:v>
                </c:pt>
                <c:pt idx="110">
                  <c:v>44203</c:v>
                </c:pt>
                <c:pt idx="111">
                  <c:v>44206</c:v>
                </c:pt>
                <c:pt idx="112">
                  <c:v>44206</c:v>
                </c:pt>
                <c:pt idx="113">
                  <c:v>44207</c:v>
                </c:pt>
                <c:pt idx="114">
                  <c:v>44207</c:v>
                </c:pt>
                <c:pt idx="115">
                  <c:v>44207</c:v>
                </c:pt>
              </c:numCache>
            </c:numRef>
          </c:xVal>
          <c:yVal>
            <c:numRef>
              <c:f>'time trend'!$AY$5:$AY$120</c:f>
              <c:numCache>
                <c:formatCode>0.00E+00</c:formatCode>
                <c:ptCount val="116"/>
                <c:pt idx="0">
                  <c:v>416777161867400.69</c:v>
                </c:pt>
                <c:pt idx="1">
                  <c:v>398949524097436.06</c:v>
                </c:pt>
                <c:pt idx="2">
                  <c:v>440244324374633.88</c:v>
                </c:pt>
                <c:pt idx="3">
                  <c:v>709185470039167.75</c:v>
                </c:pt>
                <c:pt idx="4">
                  <c:v>206217026447452.53</c:v>
                </c:pt>
                <c:pt idx="5">
                  <c:v>352315244154338.56</c:v>
                </c:pt>
                <c:pt idx="6">
                  <c:v>850180199049243.5</c:v>
                </c:pt>
                <c:pt idx="7">
                  <c:v>578009609879021.25</c:v>
                </c:pt>
                <c:pt idx="8">
                  <c:v>413766802634850.75</c:v>
                </c:pt>
                <c:pt idx="9">
                  <c:v>813444814434594.88</c:v>
                </c:pt>
                <c:pt idx="10">
                  <c:v>440889236630906.13</c:v>
                </c:pt>
                <c:pt idx="11">
                  <c:v>402611314585114.5</c:v>
                </c:pt>
                <c:pt idx="12">
                  <c:v>473917579156580</c:v>
                </c:pt>
                <c:pt idx="13">
                  <c:v>506377031060535.5</c:v>
                </c:pt>
                <c:pt idx="14">
                  <c:v>583921236477066.13</c:v>
                </c:pt>
                <c:pt idx="15">
                  <c:v>787408558858746.13</c:v>
                </c:pt>
                <c:pt idx="16">
                  <c:v>589083709869386.13</c:v>
                </c:pt>
                <c:pt idx="17">
                  <c:v>1222413771468778.8</c:v>
                </c:pt>
                <c:pt idx="18">
                  <c:v>1125968139820242</c:v>
                </c:pt>
                <c:pt idx="19">
                  <c:v>896044522744243.63</c:v>
                </c:pt>
                <c:pt idx="20">
                  <c:v>657120213087522</c:v>
                </c:pt>
                <c:pt idx="21">
                  <c:v>958357562142942.88</c:v>
                </c:pt>
                <c:pt idx="22">
                  <c:v>810510645416258.38</c:v>
                </c:pt>
                <c:pt idx="23">
                  <c:v>761225950263976.38</c:v>
                </c:pt>
                <c:pt idx="24">
                  <c:v>944195384646518.88</c:v>
                </c:pt>
                <c:pt idx="25">
                  <c:v>918383637796618.5</c:v>
                </c:pt>
                <c:pt idx="26">
                  <c:v>1054317186715879.3</c:v>
                </c:pt>
                <c:pt idx="27">
                  <c:v>711677184822947.13</c:v>
                </c:pt>
                <c:pt idx="28">
                  <c:v>1009507564947561.1</c:v>
                </c:pt>
                <c:pt idx="29">
                  <c:v>1224449605420109.8</c:v>
                </c:pt>
                <c:pt idx="30">
                  <c:v>998222381601738.75</c:v>
                </c:pt>
                <c:pt idx="31">
                  <c:v>1109876463288575</c:v>
                </c:pt>
                <c:pt idx="32">
                  <c:v>974114336838427.38</c:v>
                </c:pt>
                <c:pt idx="33">
                  <c:v>866426673136620.38</c:v>
                </c:pt>
                <c:pt idx="34">
                  <c:v>873704416886359.13</c:v>
                </c:pt>
                <c:pt idx="35">
                  <c:v>1318349324886750.3</c:v>
                </c:pt>
                <c:pt idx="36">
                  <c:v>1821159762432580.5</c:v>
                </c:pt>
                <c:pt idx="37">
                  <c:v>1173728537140545.5</c:v>
                </c:pt>
                <c:pt idx="38">
                  <c:v>1248245171592997.5</c:v>
                </c:pt>
                <c:pt idx="39">
                  <c:v>837559954032264.38</c:v>
                </c:pt>
                <c:pt idx="40">
                  <c:v>779408289963389.63</c:v>
                </c:pt>
                <c:pt idx="41">
                  <c:v>566403793511480.38</c:v>
                </c:pt>
                <c:pt idx="42">
                  <c:v>663656907194928.13</c:v>
                </c:pt>
                <c:pt idx="43">
                  <c:v>672379687155848.75</c:v>
                </c:pt>
                <c:pt idx="44">
                  <c:v>973934428464605.88</c:v>
                </c:pt>
                <c:pt idx="45">
                  <c:v>815911817035438</c:v>
                </c:pt>
                <c:pt idx="46">
                  <c:v>789661815018090.63</c:v>
                </c:pt>
                <c:pt idx="47">
                  <c:v>541688013836622.38</c:v>
                </c:pt>
                <c:pt idx="48">
                  <c:v>443058254439304.5</c:v>
                </c:pt>
                <c:pt idx="49">
                  <c:v>721063673679733</c:v>
                </c:pt>
                <c:pt idx="50">
                  <c:v>1087822182383834.9</c:v>
                </c:pt>
                <c:pt idx="51">
                  <c:v>694741226136346.75</c:v>
                </c:pt>
                <c:pt idx="52">
                  <c:v>730061039583556.75</c:v>
                </c:pt>
                <c:pt idx="53">
                  <c:v>773900749214625.75</c:v>
                </c:pt>
                <c:pt idx="54">
                  <c:v>908188013868161.13</c:v>
                </c:pt>
                <c:pt idx="55">
                  <c:v>921848625262826.5</c:v>
                </c:pt>
                <c:pt idx="56">
                  <c:v>851185937484878.5</c:v>
                </c:pt>
                <c:pt idx="57">
                  <c:v>516945496133271.31</c:v>
                </c:pt>
                <c:pt idx="58">
                  <c:v>418560496687425.94</c:v>
                </c:pt>
                <c:pt idx="59">
                  <c:v>434616293833038.31</c:v>
                </c:pt>
                <c:pt idx="60">
                  <c:v>651367258789872.88</c:v>
                </c:pt>
                <c:pt idx="61">
                  <c:v>517446624568604.31</c:v>
                </c:pt>
                <c:pt idx="62">
                  <c:v>564061423554420.63</c:v>
                </c:pt>
                <c:pt idx="63">
                  <c:v>458039069649586.88</c:v>
                </c:pt>
                <c:pt idx="64">
                  <c:v>381143679608979.56</c:v>
                </c:pt>
                <c:pt idx="65">
                  <c:v>405597323740777.81</c:v>
                </c:pt>
                <c:pt idx="66">
                  <c:v>556270690791146.56</c:v>
                </c:pt>
                <c:pt idx="67">
                  <c:v>698680500255598.5</c:v>
                </c:pt>
                <c:pt idx="68">
                  <c:v>524833311027218.31</c:v>
                </c:pt>
                <c:pt idx="69">
                  <c:v>719032235294346.63</c:v>
                </c:pt>
                <c:pt idx="70">
                  <c:v>924325832317836</c:v>
                </c:pt>
                <c:pt idx="71">
                  <c:v>1536312436751373.3</c:v>
                </c:pt>
                <c:pt idx="72">
                  <c:v>522579718170814.81</c:v>
                </c:pt>
                <c:pt idx="73">
                  <c:v>473729555015966.13</c:v>
                </c:pt>
                <c:pt idx="74">
                  <c:v>456948456460530.75</c:v>
                </c:pt>
                <c:pt idx="75">
                  <c:v>616921139617270.13</c:v>
                </c:pt>
                <c:pt idx="76">
                  <c:v>487370622279535.69</c:v>
                </c:pt>
                <c:pt idx="77">
                  <c:v>276300190590509.63</c:v>
                </c:pt>
                <c:pt idx="78">
                  <c:v>511034408671037.5</c:v>
                </c:pt>
                <c:pt idx="79">
                  <c:v>304859330157653.38</c:v>
                </c:pt>
                <c:pt idx="80">
                  <c:v>486741415815340.06</c:v>
                </c:pt>
                <c:pt idx="81">
                  <c:v>583183624181138.13</c:v>
                </c:pt>
                <c:pt idx="82">
                  <c:v>485764239285163.25</c:v>
                </c:pt>
                <c:pt idx="83">
                  <c:v>409093556553473.56</c:v>
                </c:pt>
                <c:pt idx="84">
                  <c:v>602092633621680.75</c:v>
                </c:pt>
                <c:pt idx="85">
                  <c:v>351207062017798.63</c:v>
                </c:pt>
                <c:pt idx="86">
                  <c:v>160076979986717.22</c:v>
                </c:pt>
                <c:pt idx="87">
                  <c:v>318517534385527.81</c:v>
                </c:pt>
                <c:pt idx="88">
                  <c:v>363041509827601.44</c:v>
                </c:pt>
                <c:pt idx="89">
                  <c:v>385965567200696.31</c:v>
                </c:pt>
                <c:pt idx="90">
                  <c:v>314329831697724.44</c:v>
                </c:pt>
                <c:pt idx="91">
                  <c:v>524097941170753.19</c:v>
                </c:pt>
                <c:pt idx="92">
                  <c:v>335641620036208.75</c:v>
                </c:pt>
                <c:pt idx="93">
                  <c:v>271605175333073.25</c:v>
                </c:pt>
                <c:pt idx="94">
                  <c:v>314748711448624.44</c:v>
                </c:pt>
                <c:pt idx="95">
                  <c:v>174163744436221.31</c:v>
                </c:pt>
                <c:pt idx="96">
                  <c:v>299047256666522.25</c:v>
                </c:pt>
                <c:pt idx="97">
                  <c:v>446968837717346.94</c:v>
                </c:pt>
                <c:pt idx="98">
                  <c:v>230028492812360.56</c:v>
                </c:pt>
                <c:pt idx="99">
                  <c:v>158731967257954.5</c:v>
                </c:pt>
                <c:pt idx="100">
                  <c:v>200406154078826.84</c:v>
                </c:pt>
                <c:pt idx="101">
                  <c:v>261743049055902.97</c:v>
                </c:pt>
                <c:pt idx="102">
                  <c:v>331075403321215.88</c:v>
                </c:pt>
                <c:pt idx="103">
                  <c:v>352837568486595.94</c:v>
                </c:pt>
                <c:pt idx="104">
                  <c:v>172690203442207.97</c:v>
                </c:pt>
                <c:pt idx="105">
                  <c:v>297276130138148.19</c:v>
                </c:pt>
                <c:pt idx="106">
                  <c:v>315257396466099.81</c:v>
                </c:pt>
                <c:pt idx="107">
                  <c:v>261675645331267.22</c:v>
                </c:pt>
                <c:pt idx="108">
                  <c:v>306510264044114.63</c:v>
                </c:pt>
                <c:pt idx="109">
                  <c:v>387298506958022.13</c:v>
                </c:pt>
                <c:pt idx="110">
                  <c:v>497063836833252.88</c:v>
                </c:pt>
                <c:pt idx="111">
                  <c:v>328081301301516.06</c:v>
                </c:pt>
                <c:pt idx="112">
                  <c:v>209308828921338.72</c:v>
                </c:pt>
                <c:pt idx="113">
                  <c:v>246128146468529.78</c:v>
                </c:pt>
                <c:pt idx="114">
                  <c:v>283296554187048.88</c:v>
                </c:pt>
                <c:pt idx="115">
                  <c:v>296908304170077.25</c:v>
                </c:pt>
              </c:numCache>
            </c:numRef>
          </c:yVal>
          <c:smooth val="0"/>
          <c:extLst>
            <c:ext xmlns:c16="http://schemas.microsoft.com/office/drawing/2014/chart" uri="{C3380CC4-5D6E-409C-BE32-E72D297353CC}">
              <c16:uniqueId val="{00000000-EBB7-7042-9F8A-76742C6635C9}"/>
            </c:ext>
          </c:extLst>
        </c:ser>
        <c:dLbls>
          <c:showLegendKey val="0"/>
          <c:showVal val="0"/>
          <c:showCatName val="0"/>
          <c:showSerName val="0"/>
          <c:showPercent val="0"/>
          <c:showBubbleSize val="0"/>
        </c:dLbls>
        <c:axId val="1908971480"/>
        <c:axId val="701948423"/>
      </c:scatterChart>
      <c:valAx>
        <c:axId val="1908971480"/>
        <c:scaling>
          <c:orientation val="minMax"/>
        </c:scaling>
        <c:delete val="0"/>
        <c:axPos val="b"/>
        <c:majorGridlines>
          <c:spPr>
            <a:ln w="9525" cap="flat" cmpd="sng" algn="ctr">
              <a:solidFill>
                <a:schemeClr val="tx1">
                  <a:lumMod val="15000"/>
                  <a:lumOff val="85000"/>
                </a:schemeClr>
              </a:solidFill>
              <a:round/>
            </a:ln>
            <a:effectLst/>
          </c:spPr>
        </c:majorGridlines>
        <c:numFmt formatCode="m/d;@"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1948423"/>
        <c:crosses val="autoZero"/>
        <c:crossBetween val="midCat"/>
        <c:majorUnit val="7"/>
      </c:valAx>
      <c:valAx>
        <c:axId val="701948423"/>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8971480"/>
        <c:crosses val="autoZero"/>
        <c:crossBetween val="midCat"/>
        <c:majorUnit val="500000000000000"/>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ysClr val="windowText" lastClr="000000"/>
                </a:solidFill>
                <a:latin typeface="+mn-lt"/>
                <a:ea typeface="+mn-ea"/>
                <a:cs typeface="+mn-cs"/>
              </a:defRPr>
            </a:pPr>
            <a:r>
              <a:rPr lang="en-US" sz="1800">
                <a:solidFill>
                  <a:sysClr val="windowText" lastClr="000000"/>
                </a:solidFill>
              </a:rPr>
              <a:t>N2 vs N1 (data through 2/3/21)</a:t>
            </a:r>
          </a:p>
        </c:rich>
      </c:tx>
      <c:overlay val="0"/>
      <c:spPr>
        <a:noFill/>
        <a:ln>
          <a:noFill/>
        </a:ln>
        <a:effectLst/>
      </c:spPr>
      <c:txPr>
        <a:bodyPr rot="0" spcFirstLastPara="1" vertOverflow="ellipsis" vert="horz" wrap="square" anchor="ctr" anchorCtr="1"/>
        <a:lstStyle/>
        <a:p>
          <a:pPr>
            <a:defRPr sz="1800" b="0" i="0" u="none" strike="noStrike" kern="1200" spc="0" baseline="0">
              <a:solidFill>
                <a:sysClr val="windowText" lastClr="000000"/>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7"/>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277990382143735"/>
                  <c:y val="6.6647565949733964E-2"/>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trendlineLbl>
          </c:trendline>
          <c:xVal>
            <c:numRef>
              <c:f>'time trend'!$BK$3:$BK$1000</c:f>
              <c:numCache>
                <c:formatCode>0.00</c:formatCode>
                <c:ptCount val="998"/>
                <c:pt idx="0">
                  <c:v>6.8709060668945314</c:v>
                </c:pt>
                <c:pt idx="1">
                  <c:v>8.2256309509277337</c:v>
                </c:pt>
                <c:pt idx="2">
                  <c:v>8.7981759999999998</c:v>
                </c:pt>
                <c:pt idx="3">
                  <c:v>9.1417800000000007</c:v>
                </c:pt>
                <c:pt idx="4">
                  <c:v>9.8443020000000008</c:v>
                </c:pt>
                <c:pt idx="5">
                  <c:v>7.7644169999999999</c:v>
                </c:pt>
                <c:pt idx="6">
                  <c:v>4.1937600000000002</c:v>
                </c:pt>
                <c:pt idx="7">
                  <c:v>4.5802529999999999</c:v>
                </c:pt>
                <c:pt idx="8">
                  <c:v>6.8522650000000001</c:v>
                </c:pt>
                <c:pt idx="9">
                  <c:v>6.3947320000000003</c:v>
                </c:pt>
                <c:pt idx="10">
                  <c:v>5.0809179999999996</c:v>
                </c:pt>
                <c:pt idx="11">
                  <c:v>28.97139</c:v>
                </c:pt>
                <c:pt idx="12">
                  <c:v>23.35</c:v>
                </c:pt>
                <c:pt idx="13">
                  <c:v>4.16</c:v>
                </c:pt>
                <c:pt idx="14">
                  <c:v>7.08</c:v>
                </c:pt>
                <c:pt idx="15">
                  <c:v>9.4600000000000009</c:v>
                </c:pt>
                <c:pt idx="16">
                  <c:v>8.9700000000000006</c:v>
                </c:pt>
                <c:pt idx="17">
                  <c:v>12.47</c:v>
                </c:pt>
                <c:pt idx="18">
                  <c:v>7.74</c:v>
                </c:pt>
                <c:pt idx="19">
                  <c:v>12.41</c:v>
                </c:pt>
                <c:pt idx="20">
                  <c:v>17.96</c:v>
                </c:pt>
                <c:pt idx="21">
                  <c:v>12.69</c:v>
                </c:pt>
                <c:pt idx="22">
                  <c:v>21.25</c:v>
                </c:pt>
                <c:pt idx="23">
                  <c:v>9.52</c:v>
                </c:pt>
                <c:pt idx="24">
                  <c:v>12.62</c:v>
                </c:pt>
                <c:pt idx="25">
                  <c:v>10.83</c:v>
                </c:pt>
                <c:pt idx="26">
                  <c:v>16.7</c:v>
                </c:pt>
                <c:pt idx="27">
                  <c:v>13.01</c:v>
                </c:pt>
                <c:pt idx="28">
                  <c:v>17.12</c:v>
                </c:pt>
                <c:pt idx="29">
                  <c:v>8.43</c:v>
                </c:pt>
                <c:pt idx="30">
                  <c:v>12.76</c:v>
                </c:pt>
                <c:pt idx="31">
                  <c:v>20.149999999999999</c:v>
                </c:pt>
                <c:pt idx="32">
                  <c:v>17.989999999999998</c:v>
                </c:pt>
                <c:pt idx="33">
                  <c:v>10</c:v>
                </c:pt>
                <c:pt idx="34">
                  <c:v>11</c:v>
                </c:pt>
                <c:pt idx="35">
                  <c:v>13.31</c:v>
                </c:pt>
                <c:pt idx="36">
                  <c:v>17.13</c:v>
                </c:pt>
                <c:pt idx="37">
                  <c:v>21.2</c:v>
                </c:pt>
                <c:pt idx="38">
                  <c:v>22.43</c:v>
                </c:pt>
                <c:pt idx="39">
                  <c:v>22.08</c:v>
                </c:pt>
                <c:pt idx="40">
                  <c:v>21.91</c:v>
                </c:pt>
                <c:pt idx="41">
                  <c:v>23.800521850585938</c:v>
                </c:pt>
                <c:pt idx="42">
                  <c:v>15.234521484375</c:v>
                </c:pt>
                <c:pt idx="43">
                  <c:v>10.93270034790039</c:v>
                </c:pt>
                <c:pt idx="44">
                  <c:v>9.3227195739746094</c:v>
                </c:pt>
                <c:pt idx="45">
                  <c:v>10.03214340209961</c:v>
                </c:pt>
                <c:pt idx="46">
                  <c:v>18.181602478027344</c:v>
                </c:pt>
                <c:pt idx="47">
                  <c:v>12.499953460693359</c:v>
                </c:pt>
                <c:pt idx="48">
                  <c:v>12.570411682128906</c:v>
                </c:pt>
                <c:pt idx="49">
                  <c:v>10.241314697265626</c:v>
                </c:pt>
                <c:pt idx="50">
                  <c:v>9.1846839904785149</c:v>
                </c:pt>
                <c:pt idx="51">
                  <c:v>12.568299102783204</c:v>
                </c:pt>
                <c:pt idx="52">
                  <c:v>21.98597869873047</c:v>
                </c:pt>
                <c:pt idx="53">
                  <c:v>10.345851135253906</c:v>
                </c:pt>
                <c:pt idx="54">
                  <c:v>13.743928527832031</c:v>
                </c:pt>
                <c:pt idx="55">
                  <c:v>13.038545227050781</c:v>
                </c:pt>
                <c:pt idx="56">
                  <c:v>14.608636474609375</c:v>
                </c:pt>
                <c:pt idx="57">
                  <c:v>14.315176391601563</c:v>
                </c:pt>
                <c:pt idx="58">
                  <c:v>13.244233703613281</c:v>
                </c:pt>
                <c:pt idx="59">
                  <c:v>10.700778961181641</c:v>
                </c:pt>
                <c:pt idx="60">
                  <c:v>8.5234725952148445</c:v>
                </c:pt>
                <c:pt idx="61">
                  <c:v>14.092994689941406</c:v>
                </c:pt>
                <c:pt idx="62">
                  <c:v>7.9362373352050781</c:v>
                </c:pt>
                <c:pt idx="63">
                  <c:v>9.9256607055664059</c:v>
                </c:pt>
                <c:pt idx="64">
                  <c:v>10.020594787597656</c:v>
                </c:pt>
                <c:pt idx="65">
                  <c:v>13.463609313964843</c:v>
                </c:pt>
                <c:pt idx="66">
                  <c:v>9.06658935546875</c:v>
                </c:pt>
                <c:pt idx="67">
                  <c:v>6.0742839813232425</c:v>
                </c:pt>
                <c:pt idx="68">
                  <c:v>5.3109069824218746</c:v>
                </c:pt>
                <c:pt idx="69">
                  <c:v>4.7936054229736325</c:v>
                </c:pt>
                <c:pt idx="70">
                  <c:v>5.9997234344482422</c:v>
                </c:pt>
                <c:pt idx="71">
                  <c:v>7.8160003662109379</c:v>
                </c:pt>
                <c:pt idx="72">
                  <c:v>6.9481826782226559</c:v>
                </c:pt>
                <c:pt idx="73">
                  <c:v>20.481260681152342</c:v>
                </c:pt>
                <c:pt idx="74">
                  <c:v>5.6849590301513668</c:v>
                </c:pt>
                <c:pt idx="75">
                  <c:v>6.8958747863769529</c:v>
                </c:pt>
                <c:pt idx="76">
                  <c:v>10.014517211914063</c:v>
                </c:pt>
                <c:pt idx="77">
                  <c:v>6.674581146240234</c:v>
                </c:pt>
                <c:pt idx="78">
                  <c:v>6.7442634582519529</c:v>
                </c:pt>
                <c:pt idx="79">
                  <c:v>3.6918533325195311</c:v>
                </c:pt>
                <c:pt idx="80">
                  <c:v>5.6648887634277347</c:v>
                </c:pt>
                <c:pt idx="81">
                  <c:v>6.1801231384277342</c:v>
                </c:pt>
                <c:pt idx="82">
                  <c:v>5.1567783355712891</c:v>
                </c:pt>
                <c:pt idx="83">
                  <c:v>5.2508945465087891</c:v>
                </c:pt>
                <c:pt idx="84">
                  <c:v>7.3476806640624996</c:v>
                </c:pt>
                <c:pt idx="85">
                  <c:v>3.0868366241455076</c:v>
                </c:pt>
                <c:pt idx="86">
                  <c:v>6.6107513427734377</c:v>
                </c:pt>
                <c:pt idx="87">
                  <c:v>4.0315979003906248</c:v>
                </c:pt>
                <c:pt idx="88">
                  <c:v>3.1578561782836916</c:v>
                </c:pt>
                <c:pt idx="89">
                  <c:v>3.884343719482422</c:v>
                </c:pt>
                <c:pt idx="90">
                  <c:v>5.4630966186523438</c:v>
                </c:pt>
                <c:pt idx="91">
                  <c:v>7.4637321472167972</c:v>
                </c:pt>
                <c:pt idx="92">
                  <c:v>5.2857276916503908</c:v>
                </c:pt>
                <c:pt idx="93">
                  <c:v>3.6843864440917971</c:v>
                </c:pt>
                <c:pt idx="94">
                  <c:v>5.2411331176757816</c:v>
                </c:pt>
                <c:pt idx="95">
                  <c:v>5.1089202880859377</c:v>
                </c:pt>
                <c:pt idx="96">
                  <c:v>3.8742172241210939</c:v>
                </c:pt>
                <c:pt idx="97">
                  <c:v>2.5841506958007812</c:v>
                </c:pt>
                <c:pt idx="98">
                  <c:v>4.1966369628906248</c:v>
                </c:pt>
                <c:pt idx="99">
                  <c:v>1.8086793899536133</c:v>
                </c:pt>
                <c:pt idx="100">
                  <c:v>6.6865287780761715</c:v>
                </c:pt>
                <c:pt idx="101">
                  <c:v>3.0403686523437501</c:v>
                </c:pt>
                <c:pt idx="102">
                  <c:v>3.0711235046386718</c:v>
                </c:pt>
                <c:pt idx="103">
                  <c:v>2.0007396697998048</c:v>
                </c:pt>
                <c:pt idx="104">
                  <c:v>6.0183029174804688</c:v>
                </c:pt>
                <c:pt idx="105">
                  <c:v>5.3666519165039066</c:v>
                </c:pt>
                <c:pt idx="106">
                  <c:v>3.6458511352539063</c:v>
                </c:pt>
                <c:pt idx="107">
                  <c:v>3.9885993957519532</c:v>
                </c:pt>
                <c:pt idx="108">
                  <c:v>2.0645656585693359</c:v>
                </c:pt>
                <c:pt idx="109">
                  <c:v>4.0204040527343752</c:v>
                </c:pt>
                <c:pt idx="110">
                  <c:v>5.2550334930419922</c:v>
                </c:pt>
                <c:pt idx="111">
                  <c:v>3.2680770874023439</c:v>
                </c:pt>
                <c:pt idx="112">
                  <c:v>5.1878997802734377</c:v>
                </c:pt>
                <c:pt idx="113">
                  <c:v>2.8060382843017577</c:v>
                </c:pt>
                <c:pt idx="114">
                  <c:v>2.8013984680175783</c:v>
                </c:pt>
                <c:pt idx="115">
                  <c:v>3.2342838287353515</c:v>
                </c:pt>
                <c:pt idx="116">
                  <c:v>2.5220779418945312</c:v>
                </c:pt>
                <c:pt idx="117">
                  <c:v>3.1921600341796874</c:v>
                </c:pt>
                <c:pt idx="118">
                  <c:v>3.0683565139770508</c:v>
                </c:pt>
                <c:pt idx="119">
                  <c:v>4.0243705749511722</c:v>
                </c:pt>
                <c:pt idx="120">
                  <c:v>2.8795366287231445</c:v>
                </c:pt>
                <c:pt idx="121">
                  <c:v>2.0497915267944338</c:v>
                </c:pt>
                <c:pt idx="122">
                  <c:v>2.0424203872680664</c:v>
                </c:pt>
                <c:pt idx="123">
                  <c:v>4.5524017333984377</c:v>
                </c:pt>
                <c:pt idx="124">
                  <c:v>3.0403686523437501</c:v>
                </c:pt>
                <c:pt idx="125">
                  <c:v>4.1908870697021481</c:v>
                </c:pt>
                <c:pt idx="126">
                  <c:v>2.5709741592407225</c:v>
                </c:pt>
                <c:pt idx="127">
                  <c:v>2.2618997573852537</c:v>
                </c:pt>
                <c:pt idx="128">
                  <c:v>2.7381893157958985</c:v>
                </c:pt>
                <c:pt idx="129">
                  <c:v>2.7288387298583983</c:v>
                </c:pt>
                <c:pt idx="130">
                  <c:v>3.0949571609497069</c:v>
                </c:pt>
                <c:pt idx="131">
                  <c:v>2.6180152893066406</c:v>
                </c:pt>
                <c:pt idx="132">
                  <c:v>0.29255433082580568</c:v>
                </c:pt>
                <c:pt idx="133">
                  <c:v>1.7541807174682618</c:v>
                </c:pt>
                <c:pt idx="134">
                  <c:v>1.9084348678588867</c:v>
                </c:pt>
                <c:pt idx="135">
                  <c:v>2.1959321975708006</c:v>
                </c:pt>
                <c:pt idx="136">
                  <c:v>2.7903247833251954</c:v>
                </c:pt>
                <c:pt idx="137">
                  <c:v>3.5124481201171873</c:v>
                </c:pt>
                <c:pt idx="138">
                  <c:v>2.3247945785522459</c:v>
                </c:pt>
                <c:pt idx="139">
                  <c:v>1.5893417358398438</c:v>
                </c:pt>
                <c:pt idx="140">
                  <c:v>3.0679199218750002</c:v>
                </c:pt>
                <c:pt idx="141">
                  <c:v>1.0398590087890625</c:v>
                </c:pt>
                <c:pt idx="142">
                  <c:v>2.5981008529663088</c:v>
                </c:pt>
                <c:pt idx="143">
                  <c:v>2.7111957550048826</c:v>
                </c:pt>
                <c:pt idx="144">
                  <c:v>1.7195672988891602</c:v>
                </c:pt>
                <c:pt idx="145">
                  <c:v>3.4904220581054686</c:v>
                </c:pt>
                <c:pt idx="146">
                  <c:v>14.631593322753906</c:v>
                </c:pt>
                <c:pt idx="147">
                  <c:v>1.2231012344360352</c:v>
                </c:pt>
                <c:pt idx="148">
                  <c:v>3.1669086456298827</c:v>
                </c:pt>
                <c:pt idx="149">
                  <c:v>2.4397031784057619</c:v>
                </c:pt>
                <c:pt idx="150">
                  <c:v>40.68832702636719</c:v>
                </c:pt>
                <c:pt idx="151">
                  <c:v>8.7450340270996101</c:v>
                </c:pt>
                <c:pt idx="152">
                  <c:v>3.2608715057373048</c:v>
                </c:pt>
                <c:pt idx="153">
                  <c:v>2.2226390838623047</c:v>
                </c:pt>
                <c:pt idx="154">
                  <c:v>2.3400709152221681</c:v>
                </c:pt>
                <c:pt idx="155">
                  <c:v>3.2938980102539062</c:v>
                </c:pt>
                <c:pt idx="156">
                  <c:v>2.2292196273803713</c:v>
                </c:pt>
                <c:pt idx="157">
                  <c:v>0.61306433677673344</c:v>
                </c:pt>
                <c:pt idx="158">
                  <c:v>2.3049690246582033</c:v>
                </c:pt>
                <c:pt idx="159">
                  <c:v>2.1850803375244139</c:v>
                </c:pt>
                <c:pt idx="160">
                  <c:v>3.1850301742553713</c:v>
                </c:pt>
                <c:pt idx="161">
                  <c:v>0.60119867324829102</c:v>
                </c:pt>
                <c:pt idx="162">
                  <c:v>1.5339098930358888</c:v>
                </c:pt>
                <c:pt idx="163">
                  <c:v>1.1053159713745118</c:v>
                </c:pt>
                <c:pt idx="164">
                  <c:v>0.85161504745483396</c:v>
                </c:pt>
                <c:pt idx="165">
                  <c:v>2.122156524658203</c:v>
                </c:pt>
                <c:pt idx="166">
                  <c:v>2.6877958297729494</c:v>
                </c:pt>
                <c:pt idx="167">
                  <c:v>1.8557537078857422</c:v>
                </c:pt>
                <c:pt idx="168">
                  <c:v>2.1357610702514647</c:v>
                </c:pt>
                <c:pt idx="169">
                  <c:v>1.8767227172851562</c:v>
                </c:pt>
                <c:pt idx="170">
                  <c:v>3.1990053176879885</c:v>
                </c:pt>
                <c:pt idx="171">
                  <c:v>2.7320072174072267</c:v>
                </c:pt>
                <c:pt idx="172">
                  <c:v>2.2113365173339843</c:v>
                </c:pt>
                <c:pt idx="173">
                  <c:v>1.2284493446350098</c:v>
                </c:pt>
                <c:pt idx="174">
                  <c:v>0.33626654148101809</c:v>
                </c:pt>
                <c:pt idx="175">
                  <c:v>2.0530281066894531</c:v>
                </c:pt>
                <c:pt idx="176">
                  <c:v>2.1042846679687499</c:v>
                </c:pt>
                <c:pt idx="177">
                  <c:v>1.9523780822753907</c:v>
                </c:pt>
                <c:pt idx="178">
                  <c:v>0.89764089584350581</c:v>
                </c:pt>
                <c:pt idx="179">
                  <c:v>0</c:v>
                </c:pt>
                <c:pt idx="180">
                  <c:v>1.7503747940063477</c:v>
                </c:pt>
                <c:pt idx="181">
                  <c:v>0.92876205444335935</c:v>
                </c:pt>
                <c:pt idx="182">
                  <c:v>0.93429384231567381</c:v>
                </c:pt>
                <c:pt idx="183">
                  <c:v>0.81827201843261721</c:v>
                </c:pt>
                <c:pt idx="184">
                  <c:v>0.57169194221496578</c:v>
                </c:pt>
              </c:numCache>
            </c:numRef>
          </c:xVal>
          <c:yVal>
            <c:numRef>
              <c:f>'time trend'!$BL$3:$BL$1000</c:f>
              <c:numCache>
                <c:formatCode>0.00</c:formatCode>
                <c:ptCount val="998"/>
                <c:pt idx="0">
                  <c:v>9.3508453369140625</c:v>
                </c:pt>
                <c:pt idx="1">
                  <c:v>19.763153076171875</c:v>
                </c:pt>
                <c:pt idx="2">
                  <c:v>12.47458</c:v>
                </c:pt>
                <c:pt idx="3">
                  <c:v>11.94098</c:v>
                </c:pt>
                <c:pt idx="4">
                  <c:v>12.676</c:v>
                </c:pt>
                <c:pt idx="5">
                  <c:v>20.419650000000001</c:v>
                </c:pt>
                <c:pt idx="6">
                  <c:v>5.9376280000000001</c:v>
                </c:pt>
                <c:pt idx="7">
                  <c:v>7.7133929999999999</c:v>
                </c:pt>
                <c:pt idx="8">
                  <c:v>18.61337</c:v>
                </c:pt>
                <c:pt idx="9">
                  <c:v>16.642690000000002</c:v>
                </c:pt>
                <c:pt idx="10">
                  <c:v>11.913629999999999</c:v>
                </c:pt>
                <c:pt idx="11">
                  <c:v>23.421600000000002</c:v>
                </c:pt>
                <c:pt idx="12">
                  <c:v>38.96</c:v>
                </c:pt>
                <c:pt idx="13">
                  <c:v>11.97</c:v>
                </c:pt>
                <c:pt idx="14">
                  <c:v>14.09</c:v>
                </c:pt>
                <c:pt idx="15">
                  <c:v>15.15</c:v>
                </c:pt>
                <c:pt idx="16">
                  <c:v>17.47</c:v>
                </c:pt>
                <c:pt idx="17">
                  <c:v>24.06</c:v>
                </c:pt>
                <c:pt idx="18">
                  <c:v>18</c:v>
                </c:pt>
                <c:pt idx="19">
                  <c:v>26.49</c:v>
                </c:pt>
                <c:pt idx="20">
                  <c:v>24.4</c:v>
                </c:pt>
                <c:pt idx="21">
                  <c:v>25.89</c:v>
                </c:pt>
                <c:pt idx="22">
                  <c:v>37.270000000000003</c:v>
                </c:pt>
                <c:pt idx="23">
                  <c:v>23.53</c:v>
                </c:pt>
                <c:pt idx="24">
                  <c:v>19.899999999999999</c:v>
                </c:pt>
                <c:pt idx="25">
                  <c:v>21.77</c:v>
                </c:pt>
                <c:pt idx="26">
                  <c:v>27</c:v>
                </c:pt>
                <c:pt idx="27">
                  <c:v>27.23</c:v>
                </c:pt>
                <c:pt idx="28">
                  <c:v>31.26</c:v>
                </c:pt>
                <c:pt idx="29">
                  <c:v>15.52</c:v>
                </c:pt>
                <c:pt idx="30">
                  <c:v>22.01</c:v>
                </c:pt>
                <c:pt idx="31">
                  <c:v>35.130000000000003</c:v>
                </c:pt>
                <c:pt idx="32">
                  <c:v>28.64</c:v>
                </c:pt>
                <c:pt idx="33">
                  <c:v>24</c:v>
                </c:pt>
                <c:pt idx="34">
                  <c:v>21</c:v>
                </c:pt>
                <c:pt idx="35">
                  <c:v>24.92</c:v>
                </c:pt>
                <c:pt idx="36">
                  <c:v>25.13</c:v>
                </c:pt>
                <c:pt idx="37">
                  <c:v>37.15</c:v>
                </c:pt>
                <c:pt idx="38">
                  <c:v>51.32</c:v>
                </c:pt>
                <c:pt idx="39">
                  <c:v>34.76</c:v>
                </c:pt>
                <c:pt idx="40">
                  <c:v>36.97</c:v>
                </c:pt>
                <c:pt idx="41">
                  <c:v>24.260229492187499</c:v>
                </c:pt>
                <c:pt idx="42">
                  <c:v>22.575845336914064</c:v>
                </c:pt>
                <c:pt idx="43">
                  <c:v>16.641336059570314</c:v>
                </c:pt>
                <c:pt idx="44">
                  <c:v>19.498699951171876</c:v>
                </c:pt>
                <c:pt idx="45">
                  <c:v>19.630404663085937</c:v>
                </c:pt>
                <c:pt idx="46">
                  <c:v>28.434420776367187</c:v>
                </c:pt>
                <c:pt idx="47">
                  <c:v>24.00117645263672</c:v>
                </c:pt>
                <c:pt idx="48">
                  <c:v>23.228996276855469</c:v>
                </c:pt>
                <c:pt idx="49">
                  <c:v>16.318144226074217</c:v>
                </c:pt>
                <c:pt idx="50">
                  <c:v>13.34696044921875</c:v>
                </c:pt>
                <c:pt idx="51">
                  <c:v>21.046174621582033</c:v>
                </c:pt>
                <c:pt idx="52">
                  <c:v>31.751004028320313</c:v>
                </c:pt>
                <c:pt idx="53">
                  <c:v>20.533218383789063</c:v>
                </c:pt>
                <c:pt idx="54">
                  <c:v>21.577102661132813</c:v>
                </c:pt>
                <c:pt idx="55">
                  <c:v>23.000257873535155</c:v>
                </c:pt>
                <c:pt idx="56">
                  <c:v>26.991262817382811</c:v>
                </c:pt>
                <c:pt idx="57">
                  <c:v>27.505465698242187</c:v>
                </c:pt>
                <c:pt idx="58">
                  <c:v>25.397082519531249</c:v>
                </c:pt>
                <c:pt idx="59">
                  <c:v>15.421357727050781</c:v>
                </c:pt>
                <c:pt idx="60">
                  <c:v>12.726105499267579</c:v>
                </c:pt>
                <c:pt idx="61">
                  <c:v>13.203164672851562</c:v>
                </c:pt>
                <c:pt idx="62">
                  <c:v>19.787820434570314</c:v>
                </c:pt>
                <c:pt idx="63">
                  <c:v>15.373883056640626</c:v>
                </c:pt>
                <c:pt idx="64">
                  <c:v>16.758857727050781</c:v>
                </c:pt>
                <c:pt idx="65">
                  <c:v>13.752543640136718</c:v>
                </c:pt>
                <c:pt idx="66">
                  <c:v>11.443772888183593</c:v>
                </c:pt>
                <c:pt idx="67">
                  <c:v>9.1526336669921875</c:v>
                </c:pt>
                <c:pt idx="68">
                  <c:v>12.552700805664063</c:v>
                </c:pt>
                <c:pt idx="69">
                  <c:v>15.832890319824219</c:v>
                </c:pt>
                <c:pt idx="70">
                  <c:v>12.150053405761719</c:v>
                </c:pt>
                <c:pt idx="71">
                  <c:v>16.600375366210937</c:v>
                </c:pt>
                <c:pt idx="72">
                  <c:v>20.683874511718749</c:v>
                </c:pt>
                <c:pt idx="73">
                  <c:v>34.378454589843749</c:v>
                </c:pt>
                <c:pt idx="74">
                  <c:v>11.876657104492187</c:v>
                </c:pt>
                <c:pt idx="75">
                  <c:v>10.76644058227539</c:v>
                </c:pt>
                <c:pt idx="76">
                  <c:v>10.385081481933593</c:v>
                </c:pt>
                <c:pt idx="77">
                  <c:v>14.020785522460937</c:v>
                </c:pt>
                <c:pt idx="78">
                  <c:v>11.058869934082031</c:v>
                </c:pt>
                <c:pt idx="79">
                  <c:v>6.2694953918457035</c:v>
                </c:pt>
                <c:pt idx="80">
                  <c:v>11.55124740600586</c:v>
                </c:pt>
                <c:pt idx="81">
                  <c:v>6.8909362792968754</c:v>
                </c:pt>
                <c:pt idx="82">
                  <c:v>11.103148651123046</c:v>
                </c:pt>
                <c:pt idx="83">
                  <c:v>13.303109741210937</c:v>
                </c:pt>
                <c:pt idx="84">
                  <c:v>11.082276153564454</c:v>
                </c:pt>
                <c:pt idx="85">
                  <c:v>9.3331031799316406</c:v>
                </c:pt>
                <c:pt idx="86">
                  <c:v>13.795584106445313</c:v>
                </c:pt>
                <c:pt idx="87">
                  <c:v>8.0471115112304688</c:v>
                </c:pt>
                <c:pt idx="88">
                  <c:v>3.8836040496826172</c:v>
                </c:pt>
                <c:pt idx="89">
                  <c:v>7.7275070190429691</c:v>
                </c:pt>
                <c:pt idx="90">
                  <c:v>8.7600219726562507</c:v>
                </c:pt>
                <c:pt idx="91">
                  <c:v>9.131459045410157</c:v>
                </c:pt>
                <c:pt idx="92">
                  <c:v>7.4366477966308597</c:v>
                </c:pt>
                <c:pt idx="93">
                  <c:v>11.968089294433593</c:v>
                </c:pt>
                <c:pt idx="94">
                  <c:v>7.6645767211914064</c:v>
                </c:pt>
                <c:pt idx="95">
                  <c:v>6.2099758148193356</c:v>
                </c:pt>
                <c:pt idx="96">
                  <c:v>7.1964088439941403</c:v>
                </c:pt>
                <c:pt idx="97">
                  <c:v>3.9796047210693359</c:v>
                </c:pt>
                <c:pt idx="98">
                  <c:v>6.7405044555664064</c:v>
                </c:pt>
                <c:pt idx="99">
                  <c:v>10.599223327636718</c:v>
                </c:pt>
                <c:pt idx="100">
                  <c:v>5.4096824645996096</c:v>
                </c:pt>
                <c:pt idx="101">
                  <c:v>3.6463008880615235</c:v>
                </c:pt>
                <c:pt idx="102">
                  <c:v>4.6036167144775391</c:v>
                </c:pt>
                <c:pt idx="103">
                  <c:v>5.8054313659667969</c:v>
                </c:pt>
                <c:pt idx="104">
                  <c:v>7.3432151794433596</c:v>
                </c:pt>
                <c:pt idx="105">
                  <c:v>7.886515045166016</c:v>
                </c:pt>
                <c:pt idx="106">
                  <c:v>3.8599174499511717</c:v>
                </c:pt>
                <c:pt idx="107">
                  <c:v>6.6833633422851566</c:v>
                </c:pt>
                <c:pt idx="108">
                  <c:v>7.0876182556152347</c:v>
                </c:pt>
                <c:pt idx="109">
                  <c:v>5.9219570159912109</c:v>
                </c:pt>
                <c:pt idx="110">
                  <c:v>6.936605072021484</c:v>
                </c:pt>
                <c:pt idx="111">
                  <c:v>8.7649162292480476</c:v>
                </c:pt>
                <c:pt idx="112">
                  <c:v>11.249005126953126</c:v>
                </c:pt>
                <c:pt idx="113">
                  <c:v>7.4989730834960939</c:v>
                </c:pt>
                <c:pt idx="114">
                  <c:v>4.7841838836669925</c:v>
                </c:pt>
                <c:pt idx="115">
                  <c:v>5.4277767181396488</c:v>
                </c:pt>
                <c:pt idx="116">
                  <c:v>6.2474384307861328</c:v>
                </c:pt>
                <c:pt idx="117">
                  <c:v>6.5476135253906254</c:v>
                </c:pt>
                <c:pt idx="118">
                  <c:v>4.2532005310058594</c:v>
                </c:pt>
                <c:pt idx="119">
                  <c:v>5.5513538360595707</c:v>
                </c:pt>
                <c:pt idx="120">
                  <c:v>3.4482131958007813</c:v>
                </c:pt>
                <c:pt idx="121">
                  <c:v>3.8444133758544923</c:v>
                </c:pt>
                <c:pt idx="122">
                  <c:v>6.8487159729003908</c:v>
                </c:pt>
                <c:pt idx="123">
                  <c:v>5.8515285491943363</c:v>
                </c:pt>
                <c:pt idx="124">
                  <c:v>4.9140758514404297</c:v>
                </c:pt>
                <c:pt idx="125">
                  <c:v>4.6214729309082028</c:v>
                </c:pt>
                <c:pt idx="126">
                  <c:v>5.2730453491210936</c:v>
                </c:pt>
                <c:pt idx="127">
                  <c:v>5.6540702819824222</c:v>
                </c:pt>
                <c:pt idx="128">
                  <c:v>4.1056663513183596</c:v>
                </c:pt>
                <c:pt idx="129">
                  <c:v>3.6094974517822265</c:v>
                </c:pt>
                <c:pt idx="130">
                  <c:v>5.2203804016113278</c:v>
                </c:pt>
                <c:pt idx="131">
                  <c:v>5.02875862121582</c:v>
                </c:pt>
                <c:pt idx="132">
                  <c:v>1.7855747222900391</c:v>
                </c:pt>
                <c:pt idx="133">
                  <c:v>3.277267074584961</c:v>
                </c:pt>
                <c:pt idx="134">
                  <c:v>2.4762733459472654</c:v>
                </c:pt>
                <c:pt idx="135">
                  <c:v>4.9420852661132813</c:v>
                </c:pt>
                <c:pt idx="136">
                  <c:v>2.3542654037475588</c:v>
                </c:pt>
                <c:pt idx="137">
                  <c:v>4.8872543334960934</c:v>
                </c:pt>
                <c:pt idx="138">
                  <c:v>2.3312316894531251</c:v>
                </c:pt>
                <c:pt idx="139">
                  <c:v>2.1490150451660157</c:v>
                </c:pt>
                <c:pt idx="140">
                  <c:v>3.4967884063720702</c:v>
                </c:pt>
                <c:pt idx="141">
                  <c:v>3.0484794616699218</c:v>
                </c:pt>
                <c:pt idx="142">
                  <c:v>6.1409687042236332</c:v>
                </c:pt>
                <c:pt idx="143">
                  <c:v>2.2940137863159178</c:v>
                </c:pt>
                <c:pt idx="144">
                  <c:v>5.6626060485839842</c:v>
                </c:pt>
                <c:pt idx="145">
                  <c:v>8.1741943359375</c:v>
                </c:pt>
                <c:pt idx="146">
                  <c:v>21.109979248046876</c:v>
                </c:pt>
                <c:pt idx="147">
                  <c:v>4.7448581695556644</c:v>
                </c:pt>
                <c:pt idx="148">
                  <c:v>7.5919982910156252</c:v>
                </c:pt>
                <c:pt idx="149">
                  <c:v>4.2601310729980471</c:v>
                </c:pt>
                <c:pt idx="150">
                  <c:v>48.964465332031253</c:v>
                </c:pt>
                <c:pt idx="151">
                  <c:v>16.450619506835938</c:v>
                </c:pt>
                <c:pt idx="152">
                  <c:v>3.8029697418212889</c:v>
                </c:pt>
                <c:pt idx="153">
                  <c:v>1.8356061935424806</c:v>
                </c:pt>
                <c:pt idx="154">
                  <c:v>2.6293518066406252</c:v>
                </c:pt>
                <c:pt idx="155">
                  <c:v>2.8745235443115233</c:v>
                </c:pt>
                <c:pt idx="156">
                  <c:v>4.7519168853759766</c:v>
                </c:pt>
                <c:pt idx="157">
                  <c:v>1.353431797027588</c:v>
                </c:pt>
                <c:pt idx="158">
                  <c:v>1.9256151199340821</c:v>
                </c:pt>
                <c:pt idx="159">
                  <c:v>2.7463569641113281</c:v>
                </c:pt>
                <c:pt idx="160">
                  <c:v>4.2945285797119137</c:v>
                </c:pt>
                <c:pt idx="161">
                  <c:v>0.88871278762817385</c:v>
                </c:pt>
                <c:pt idx="162">
                  <c:v>3.2823757171630858</c:v>
                </c:pt>
                <c:pt idx="163">
                  <c:v>1.5610822677612304</c:v>
                </c:pt>
                <c:pt idx="164">
                  <c:v>2.3398212432861327</c:v>
                </c:pt>
                <c:pt idx="165">
                  <c:v>3.7008052825927735</c:v>
                </c:pt>
                <c:pt idx="166">
                  <c:v>2.1324600219726562</c:v>
                </c:pt>
                <c:pt idx="167">
                  <c:v>1.831082534790039</c:v>
                </c:pt>
                <c:pt idx="168">
                  <c:v>3.5790714263916015</c:v>
                </c:pt>
                <c:pt idx="169">
                  <c:v>2.0253421783447267</c:v>
                </c:pt>
                <c:pt idx="170">
                  <c:v>4.4298995971679691</c:v>
                </c:pt>
                <c:pt idx="171">
                  <c:v>4.7862228393554691</c:v>
                </c:pt>
                <c:pt idx="172">
                  <c:v>2.319229507446289</c:v>
                </c:pt>
                <c:pt idx="173">
                  <c:v>2.1601482391357423</c:v>
                </c:pt>
                <c:pt idx="174">
                  <c:v>1.6324281692504883</c:v>
                </c:pt>
                <c:pt idx="175">
                  <c:v>1.4931013107299804</c:v>
                </c:pt>
                <c:pt idx="176">
                  <c:v>2.118494415283203</c:v>
                </c:pt>
                <c:pt idx="177">
                  <c:v>2.2772235870361328</c:v>
                </c:pt>
                <c:pt idx="178">
                  <c:v>2.1484544754028319</c:v>
                </c:pt>
                <c:pt idx="179">
                  <c:v>1.0410093307495116</c:v>
                </c:pt>
                <c:pt idx="180">
                  <c:v>3.3235977172851561</c:v>
                </c:pt>
                <c:pt idx="181">
                  <c:v>1.2144995689392091</c:v>
                </c:pt>
                <c:pt idx="182">
                  <c:v>1.2759984970092773</c:v>
                </c:pt>
                <c:pt idx="183">
                  <c:v>0.90943708419799807</c:v>
                </c:pt>
                <c:pt idx="184">
                  <c:v>0.98397951126098637</c:v>
                </c:pt>
              </c:numCache>
            </c:numRef>
          </c:yVal>
          <c:smooth val="0"/>
          <c:extLst>
            <c:ext xmlns:c16="http://schemas.microsoft.com/office/drawing/2014/chart" uri="{C3380CC4-5D6E-409C-BE32-E72D297353CC}">
              <c16:uniqueId val="{00000001-E7B7-FF4F-86FE-8DAC72E7766B}"/>
            </c:ext>
          </c:extLst>
        </c:ser>
        <c:dLbls>
          <c:showLegendKey val="0"/>
          <c:showVal val="0"/>
          <c:showCatName val="0"/>
          <c:showSerName val="0"/>
          <c:showPercent val="0"/>
          <c:showBubbleSize val="0"/>
        </c:dLbls>
        <c:axId val="1837657048"/>
        <c:axId val="1321480344"/>
      </c:scatterChart>
      <c:valAx>
        <c:axId val="183765704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r>
                  <a:rPr lang="en-US" sz="1400">
                    <a:solidFill>
                      <a:sysClr val="windowText" lastClr="000000"/>
                    </a:solidFill>
                  </a:rPr>
                  <a:t>N1 (copies/uL)</a:t>
                </a:r>
              </a:p>
            </c:rich>
          </c:tx>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crossAx val="1321480344"/>
        <c:crosses val="autoZero"/>
        <c:crossBetween val="midCat"/>
      </c:valAx>
      <c:valAx>
        <c:axId val="13214803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r>
                  <a:rPr lang="en-US" sz="1400">
                    <a:solidFill>
                      <a:sysClr val="windowText" lastClr="000000"/>
                    </a:solidFill>
                  </a:rPr>
                  <a:t>N2 (copies/uL)</a:t>
                </a:r>
              </a:p>
            </c:rich>
          </c:tx>
          <c:overlay val="0"/>
          <c:spPr>
            <a:noFill/>
            <a:ln>
              <a:noFill/>
            </a:ln>
            <a:effectLst/>
          </c:spPr>
          <c:txPr>
            <a:bodyPr rot="-54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crossAx val="1837657048"/>
        <c:crosses val="autoZero"/>
        <c:crossBetween val="midCat"/>
      </c:valAx>
      <c:spPr>
        <a:noFill/>
        <a:ln w="22225">
          <a:solidFill>
            <a:schemeClr val="tx1"/>
          </a:solid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a:solidFill>
                  <a:sysClr val="windowText" lastClr="000000"/>
                </a:solidFill>
              </a:rPr>
              <a:t>TSS (mg/L)</a:t>
            </a: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xVal>
            <c:numRef>
              <c:f>'time trend'!$AX$5:$AX$146</c:f>
              <c:numCache>
                <c:formatCode>d\-mmm\-yy</c:formatCode>
                <c:ptCount val="142"/>
                <c:pt idx="0">
                  <c:v>44136</c:v>
                </c:pt>
                <c:pt idx="1">
                  <c:v>44136</c:v>
                </c:pt>
                <c:pt idx="2">
                  <c:v>44137</c:v>
                </c:pt>
                <c:pt idx="3">
                  <c:v>44137</c:v>
                </c:pt>
                <c:pt idx="4">
                  <c:v>44137</c:v>
                </c:pt>
                <c:pt idx="5">
                  <c:v>44138</c:v>
                </c:pt>
                <c:pt idx="6">
                  <c:v>44138</c:v>
                </c:pt>
                <c:pt idx="7">
                  <c:v>44137</c:v>
                </c:pt>
                <c:pt idx="8">
                  <c:v>44137</c:v>
                </c:pt>
                <c:pt idx="9">
                  <c:v>44137</c:v>
                </c:pt>
                <c:pt idx="10">
                  <c:v>44139</c:v>
                </c:pt>
                <c:pt idx="11">
                  <c:v>44139</c:v>
                </c:pt>
                <c:pt idx="12">
                  <c:v>44139</c:v>
                </c:pt>
                <c:pt idx="13">
                  <c:v>44140</c:v>
                </c:pt>
                <c:pt idx="14">
                  <c:v>44140</c:v>
                </c:pt>
                <c:pt idx="15">
                  <c:v>44143</c:v>
                </c:pt>
                <c:pt idx="16">
                  <c:v>44143</c:v>
                </c:pt>
                <c:pt idx="17">
                  <c:v>44144</c:v>
                </c:pt>
                <c:pt idx="18">
                  <c:v>44144</c:v>
                </c:pt>
                <c:pt idx="19">
                  <c:v>44144</c:v>
                </c:pt>
                <c:pt idx="20">
                  <c:v>44144</c:v>
                </c:pt>
                <c:pt idx="21">
                  <c:v>44145</c:v>
                </c:pt>
                <c:pt idx="22">
                  <c:v>44145</c:v>
                </c:pt>
                <c:pt idx="23">
                  <c:v>44146</c:v>
                </c:pt>
                <c:pt idx="24">
                  <c:v>44146</c:v>
                </c:pt>
                <c:pt idx="25">
                  <c:v>44147</c:v>
                </c:pt>
                <c:pt idx="26">
                  <c:v>44147</c:v>
                </c:pt>
                <c:pt idx="27">
                  <c:v>44150</c:v>
                </c:pt>
                <c:pt idx="28">
                  <c:v>44150</c:v>
                </c:pt>
                <c:pt idx="29">
                  <c:v>44151</c:v>
                </c:pt>
                <c:pt idx="30">
                  <c:v>44151</c:v>
                </c:pt>
                <c:pt idx="31">
                  <c:v>44152</c:v>
                </c:pt>
                <c:pt idx="32">
                  <c:v>44152</c:v>
                </c:pt>
                <c:pt idx="33">
                  <c:v>44153</c:v>
                </c:pt>
                <c:pt idx="34">
                  <c:v>44153</c:v>
                </c:pt>
                <c:pt idx="35">
                  <c:v>44154</c:v>
                </c:pt>
                <c:pt idx="36">
                  <c:v>44154</c:v>
                </c:pt>
                <c:pt idx="37">
                  <c:v>44157</c:v>
                </c:pt>
                <c:pt idx="38">
                  <c:v>44157</c:v>
                </c:pt>
                <c:pt idx="39">
                  <c:v>44158</c:v>
                </c:pt>
                <c:pt idx="40">
                  <c:v>44158</c:v>
                </c:pt>
                <c:pt idx="41">
                  <c:v>44159</c:v>
                </c:pt>
                <c:pt idx="42">
                  <c:v>44159</c:v>
                </c:pt>
                <c:pt idx="43">
                  <c:v>44160</c:v>
                </c:pt>
                <c:pt idx="44">
                  <c:v>44160</c:v>
                </c:pt>
                <c:pt idx="45">
                  <c:v>44161</c:v>
                </c:pt>
                <c:pt idx="46">
                  <c:v>44161</c:v>
                </c:pt>
                <c:pt idx="47">
                  <c:v>44164</c:v>
                </c:pt>
                <c:pt idx="48">
                  <c:v>44164</c:v>
                </c:pt>
                <c:pt idx="49">
                  <c:v>44165</c:v>
                </c:pt>
                <c:pt idx="50">
                  <c:v>44165</c:v>
                </c:pt>
                <c:pt idx="51">
                  <c:v>44166</c:v>
                </c:pt>
                <c:pt idx="52">
                  <c:v>44166</c:v>
                </c:pt>
                <c:pt idx="53">
                  <c:v>44167</c:v>
                </c:pt>
                <c:pt idx="54">
                  <c:v>44167</c:v>
                </c:pt>
                <c:pt idx="55">
                  <c:v>44168</c:v>
                </c:pt>
                <c:pt idx="56">
                  <c:v>44168</c:v>
                </c:pt>
                <c:pt idx="57">
                  <c:v>44169</c:v>
                </c:pt>
                <c:pt idx="58">
                  <c:v>44170</c:v>
                </c:pt>
                <c:pt idx="59">
                  <c:v>44171</c:v>
                </c:pt>
                <c:pt idx="60">
                  <c:v>44171</c:v>
                </c:pt>
                <c:pt idx="61">
                  <c:v>44172</c:v>
                </c:pt>
                <c:pt idx="62">
                  <c:v>44172</c:v>
                </c:pt>
                <c:pt idx="63">
                  <c:v>44173</c:v>
                </c:pt>
                <c:pt idx="64">
                  <c:v>44173</c:v>
                </c:pt>
                <c:pt idx="65">
                  <c:v>44174</c:v>
                </c:pt>
                <c:pt idx="66">
                  <c:v>44174</c:v>
                </c:pt>
                <c:pt idx="67">
                  <c:v>44175</c:v>
                </c:pt>
                <c:pt idx="68">
                  <c:v>44177</c:v>
                </c:pt>
                <c:pt idx="69">
                  <c:v>44178</c:v>
                </c:pt>
                <c:pt idx="70">
                  <c:v>44179</c:v>
                </c:pt>
                <c:pt idx="71">
                  <c:v>44179</c:v>
                </c:pt>
                <c:pt idx="72">
                  <c:v>44180</c:v>
                </c:pt>
                <c:pt idx="73">
                  <c:v>44180</c:v>
                </c:pt>
                <c:pt idx="74">
                  <c:v>44181</c:v>
                </c:pt>
                <c:pt idx="75">
                  <c:v>44181</c:v>
                </c:pt>
                <c:pt idx="76">
                  <c:v>44182</c:v>
                </c:pt>
                <c:pt idx="77">
                  <c:v>44182</c:v>
                </c:pt>
                <c:pt idx="78">
                  <c:v>44185</c:v>
                </c:pt>
                <c:pt idx="79">
                  <c:v>44185</c:v>
                </c:pt>
                <c:pt idx="80">
                  <c:v>44187</c:v>
                </c:pt>
                <c:pt idx="81">
                  <c:v>44187</c:v>
                </c:pt>
                <c:pt idx="82">
                  <c:v>44188</c:v>
                </c:pt>
                <c:pt idx="83">
                  <c:v>44188</c:v>
                </c:pt>
                <c:pt idx="84">
                  <c:v>44189</c:v>
                </c:pt>
                <c:pt idx="85">
                  <c:v>44189</c:v>
                </c:pt>
                <c:pt idx="86">
                  <c:v>44190</c:v>
                </c:pt>
                <c:pt idx="87">
                  <c:v>44190</c:v>
                </c:pt>
                <c:pt idx="88">
                  <c:v>44191</c:v>
                </c:pt>
                <c:pt idx="89">
                  <c:v>44192</c:v>
                </c:pt>
                <c:pt idx="90">
                  <c:v>44192</c:v>
                </c:pt>
                <c:pt idx="91">
                  <c:v>44193</c:v>
                </c:pt>
                <c:pt idx="92">
                  <c:v>44193</c:v>
                </c:pt>
                <c:pt idx="93">
                  <c:v>44194</c:v>
                </c:pt>
                <c:pt idx="94">
                  <c:v>44194</c:v>
                </c:pt>
                <c:pt idx="95">
                  <c:v>44195</c:v>
                </c:pt>
                <c:pt idx="96">
                  <c:v>44196</c:v>
                </c:pt>
                <c:pt idx="97">
                  <c:v>44197</c:v>
                </c:pt>
                <c:pt idx="98">
                  <c:v>44198</c:v>
                </c:pt>
                <c:pt idx="99">
                  <c:v>44199</c:v>
                </c:pt>
                <c:pt idx="100">
                  <c:v>44199</c:v>
                </c:pt>
                <c:pt idx="101">
                  <c:v>44200</c:v>
                </c:pt>
                <c:pt idx="102">
                  <c:v>44200</c:v>
                </c:pt>
                <c:pt idx="103">
                  <c:v>44201</c:v>
                </c:pt>
                <c:pt idx="104">
                  <c:v>44201</c:v>
                </c:pt>
                <c:pt idx="105">
                  <c:v>44202</c:v>
                </c:pt>
                <c:pt idx="106">
                  <c:v>44202</c:v>
                </c:pt>
                <c:pt idx="107">
                  <c:v>44203</c:v>
                </c:pt>
                <c:pt idx="108">
                  <c:v>44203</c:v>
                </c:pt>
                <c:pt idx="109">
                  <c:v>44203</c:v>
                </c:pt>
                <c:pt idx="110">
                  <c:v>44203</c:v>
                </c:pt>
                <c:pt idx="111">
                  <c:v>44206</c:v>
                </c:pt>
                <c:pt idx="112">
                  <c:v>44206</c:v>
                </c:pt>
                <c:pt idx="113">
                  <c:v>44207</c:v>
                </c:pt>
                <c:pt idx="114">
                  <c:v>44207</c:v>
                </c:pt>
                <c:pt idx="115">
                  <c:v>44207</c:v>
                </c:pt>
                <c:pt idx="116">
                  <c:v>44207</c:v>
                </c:pt>
                <c:pt idx="117">
                  <c:v>44208</c:v>
                </c:pt>
                <c:pt idx="118">
                  <c:v>44208</c:v>
                </c:pt>
                <c:pt idx="119">
                  <c:v>44209</c:v>
                </c:pt>
                <c:pt idx="120">
                  <c:v>44209</c:v>
                </c:pt>
                <c:pt idx="121">
                  <c:v>44210</c:v>
                </c:pt>
                <c:pt idx="122">
                  <c:v>44210</c:v>
                </c:pt>
                <c:pt idx="123">
                  <c:v>44211</c:v>
                </c:pt>
                <c:pt idx="124">
                  <c:v>44212</c:v>
                </c:pt>
                <c:pt idx="125">
                  <c:v>44213</c:v>
                </c:pt>
                <c:pt idx="126">
                  <c:v>44213</c:v>
                </c:pt>
                <c:pt idx="127">
                  <c:v>44214</c:v>
                </c:pt>
                <c:pt idx="128">
                  <c:v>44214</c:v>
                </c:pt>
                <c:pt idx="129">
                  <c:v>44215</c:v>
                </c:pt>
                <c:pt idx="130">
                  <c:v>44215</c:v>
                </c:pt>
                <c:pt idx="131">
                  <c:v>44212</c:v>
                </c:pt>
                <c:pt idx="132">
                  <c:v>44215</c:v>
                </c:pt>
                <c:pt idx="133">
                  <c:v>44216</c:v>
                </c:pt>
                <c:pt idx="134">
                  <c:v>44217</c:v>
                </c:pt>
                <c:pt idx="135">
                  <c:v>44217</c:v>
                </c:pt>
                <c:pt idx="136">
                  <c:v>44218</c:v>
                </c:pt>
                <c:pt idx="137">
                  <c:v>44218</c:v>
                </c:pt>
                <c:pt idx="138">
                  <c:v>44219</c:v>
                </c:pt>
                <c:pt idx="139">
                  <c:v>44219</c:v>
                </c:pt>
                <c:pt idx="140">
                  <c:v>44220</c:v>
                </c:pt>
                <c:pt idx="141">
                  <c:v>44220</c:v>
                </c:pt>
              </c:numCache>
            </c:numRef>
          </c:xVal>
          <c:yVal>
            <c:numRef>
              <c:f>'time trend'!$AU$5:$AU$146</c:f>
              <c:numCache>
                <c:formatCode>0</c:formatCode>
                <c:ptCount val="142"/>
                <c:pt idx="0">
                  <c:v>146</c:v>
                </c:pt>
                <c:pt idx="1">
                  <c:v>146</c:v>
                </c:pt>
                <c:pt idx="2">
                  <c:v>230</c:v>
                </c:pt>
                <c:pt idx="3">
                  <c:v>230</c:v>
                </c:pt>
                <c:pt idx="4">
                  <c:v>230</c:v>
                </c:pt>
                <c:pt idx="5">
                  <c:v>188</c:v>
                </c:pt>
                <c:pt idx="6">
                  <c:v>188</c:v>
                </c:pt>
                <c:pt idx="7">
                  <c:v>230</c:v>
                </c:pt>
                <c:pt idx="8">
                  <c:v>230</c:v>
                </c:pt>
                <c:pt idx="9">
                  <c:v>230</c:v>
                </c:pt>
                <c:pt idx="10">
                  <c:v>196</c:v>
                </c:pt>
                <c:pt idx="11">
                  <c:v>196</c:v>
                </c:pt>
                <c:pt idx="12">
                  <c:v>196</c:v>
                </c:pt>
                <c:pt idx="13">
                  <c:v>328</c:v>
                </c:pt>
                <c:pt idx="14">
                  <c:v>328</c:v>
                </c:pt>
                <c:pt idx="15">
                  <c:v>244</c:v>
                </c:pt>
                <c:pt idx="16">
                  <c:v>244</c:v>
                </c:pt>
                <c:pt idx="17">
                  <c:v>340</c:v>
                </c:pt>
                <c:pt idx="18">
                  <c:v>340</c:v>
                </c:pt>
                <c:pt idx="19">
                  <c:v>340</c:v>
                </c:pt>
                <c:pt idx="20">
                  <c:v>340</c:v>
                </c:pt>
                <c:pt idx="21">
                  <c:v>416</c:v>
                </c:pt>
                <c:pt idx="22">
                  <c:v>416</c:v>
                </c:pt>
                <c:pt idx="23">
                  <c:v>428</c:v>
                </c:pt>
                <c:pt idx="24">
                  <c:v>428</c:v>
                </c:pt>
                <c:pt idx="25">
                  <c:v>674</c:v>
                </c:pt>
                <c:pt idx="26">
                  <c:v>674</c:v>
                </c:pt>
                <c:pt idx="27">
                  <c:v>600</c:v>
                </c:pt>
                <c:pt idx="28">
                  <c:v>600</c:v>
                </c:pt>
                <c:pt idx="29">
                  <c:v>676</c:v>
                </c:pt>
                <c:pt idx="30">
                  <c:v>676</c:v>
                </c:pt>
                <c:pt idx="31">
                  <c:v>976</c:v>
                </c:pt>
                <c:pt idx="32">
                  <c:v>976</c:v>
                </c:pt>
                <c:pt idx="33">
                  <c:v>796</c:v>
                </c:pt>
                <c:pt idx="34">
                  <c:v>796</c:v>
                </c:pt>
                <c:pt idx="35">
                  <c:v>816</c:v>
                </c:pt>
                <c:pt idx="36">
                  <c:v>816</c:v>
                </c:pt>
                <c:pt idx="37">
                  <c:v>272</c:v>
                </c:pt>
                <c:pt idx="38">
                  <c:v>272</c:v>
                </c:pt>
                <c:pt idx="39">
                  <c:v>332</c:v>
                </c:pt>
                <c:pt idx="40">
                  <c:v>332</c:v>
                </c:pt>
                <c:pt idx="41">
                  <c:v>340</c:v>
                </c:pt>
                <c:pt idx="42">
                  <c:v>340</c:v>
                </c:pt>
                <c:pt idx="43">
                  <c:v>340</c:v>
                </c:pt>
                <c:pt idx="44">
                  <c:v>340</c:v>
                </c:pt>
                <c:pt idx="45">
                  <c:v>324</c:v>
                </c:pt>
                <c:pt idx="46">
                  <c:v>324</c:v>
                </c:pt>
                <c:pt idx="47">
                  <c:v>288</c:v>
                </c:pt>
                <c:pt idx="48">
                  <c:v>288</c:v>
                </c:pt>
                <c:pt idx="49">
                  <c:v>394</c:v>
                </c:pt>
                <c:pt idx="50">
                  <c:v>394</c:v>
                </c:pt>
                <c:pt idx="51">
                  <c:v>240</c:v>
                </c:pt>
                <c:pt idx="52">
                  <c:v>240</c:v>
                </c:pt>
                <c:pt idx="53">
                  <c:v>424</c:v>
                </c:pt>
                <c:pt idx="54">
                  <c:v>424</c:v>
                </c:pt>
                <c:pt idx="55">
                  <c:v>368</c:v>
                </c:pt>
                <c:pt idx="56">
                  <c:v>368</c:v>
                </c:pt>
                <c:pt idx="57">
                  <c:v>440</c:v>
                </c:pt>
                <c:pt idx="58">
                  <c:v>300</c:v>
                </c:pt>
                <c:pt idx="59">
                  <c:v>296</c:v>
                </c:pt>
                <c:pt idx="60">
                  <c:v>296</c:v>
                </c:pt>
                <c:pt idx="61">
                  <c:v>392</c:v>
                </c:pt>
                <c:pt idx="62">
                  <c:v>392</c:v>
                </c:pt>
                <c:pt idx="63">
                  <c:v>320</c:v>
                </c:pt>
                <c:pt idx="64">
                  <c:v>320</c:v>
                </c:pt>
                <c:pt idx="65">
                  <c:v>324</c:v>
                </c:pt>
                <c:pt idx="66">
                  <c:v>324</c:v>
                </c:pt>
                <c:pt idx="67">
                  <c:v>364</c:v>
                </c:pt>
                <c:pt idx="68">
                  <c:v>300</c:v>
                </c:pt>
                <c:pt idx="69">
                  <c:v>216</c:v>
                </c:pt>
                <c:pt idx="70">
                  <c:v>528</c:v>
                </c:pt>
                <c:pt idx="71">
                  <c:v>528</c:v>
                </c:pt>
                <c:pt idx="72">
                  <c:v>368</c:v>
                </c:pt>
                <c:pt idx="73">
                  <c:v>368</c:v>
                </c:pt>
                <c:pt idx="74">
                  <c:v>360</c:v>
                </c:pt>
                <c:pt idx="75">
                  <c:v>360</c:v>
                </c:pt>
                <c:pt idx="76">
                  <c:v>404</c:v>
                </c:pt>
                <c:pt idx="77">
                  <c:v>404</c:v>
                </c:pt>
                <c:pt idx="78">
                  <c:v>280</c:v>
                </c:pt>
                <c:pt idx="79">
                  <c:v>280</c:v>
                </c:pt>
                <c:pt idx="80">
                  <c:v>336</c:v>
                </c:pt>
                <c:pt idx="81">
                  <c:v>336</c:v>
                </c:pt>
                <c:pt idx="82">
                  <c:v>328</c:v>
                </c:pt>
                <c:pt idx="83">
                  <c:v>328</c:v>
                </c:pt>
                <c:pt idx="84">
                  <c:v>292</c:v>
                </c:pt>
                <c:pt idx="85">
                  <c:v>292</c:v>
                </c:pt>
                <c:pt idx="86">
                  <c:v>204</c:v>
                </c:pt>
                <c:pt idx="87">
                  <c:v>204</c:v>
                </c:pt>
                <c:pt idx="88">
                  <c:v>268</c:v>
                </c:pt>
                <c:pt idx="89">
                  <c:v>252</c:v>
                </c:pt>
                <c:pt idx="90">
                  <c:v>252</c:v>
                </c:pt>
                <c:pt idx="91">
                  <c:v>376</c:v>
                </c:pt>
                <c:pt idx="92">
                  <c:v>376</c:v>
                </c:pt>
                <c:pt idx="93">
                  <c:v>336</c:v>
                </c:pt>
                <c:pt idx="94">
                  <c:v>336</c:v>
                </c:pt>
                <c:pt idx="95">
                  <c:v>332</c:v>
                </c:pt>
                <c:pt idx="96">
                  <c:v>376</c:v>
                </c:pt>
                <c:pt idx="97">
                  <c:v>244</c:v>
                </c:pt>
                <c:pt idx="98">
                  <c:v>272</c:v>
                </c:pt>
                <c:pt idx="99">
                  <c:v>292</c:v>
                </c:pt>
                <c:pt idx="100">
                  <c:v>292</c:v>
                </c:pt>
                <c:pt idx="101">
                  <c:v>276</c:v>
                </c:pt>
                <c:pt idx="102">
                  <c:v>276</c:v>
                </c:pt>
                <c:pt idx="103">
                  <c:v>276</c:v>
                </c:pt>
                <c:pt idx="104">
                  <c:v>276</c:v>
                </c:pt>
                <c:pt idx="105">
                  <c:v>236</c:v>
                </c:pt>
                <c:pt idx="106">
                  <c:v>236</c:v>
                </c:pt>
                <c:pt idx="107">
                  <c:v>264</c:v>
                </c:pt>
                <c:pt idx="108">
                  <c:v>264</c:v>
                </c:pt>
                <c:pt idx="109">
                  <c:v>264</c:v>
                </c:pt>
                <c:pt idx="110">
                  <c:v>264</c:v>
                </c:pt>
                <c:pt idx="111">
                  <c:v>248</c:v>
                </c:pt>
                <c:pt idx="112">
                  <c:v>248</c:v>
                </c:pt>
                <c:pt idx="113">
                  <c:v>320</c:v>
                </c:pt>
                <c:pt idx="114">
                  <c:v>320</c:v>
                </c:pt>
                <c:pt idx="115">
                  <c:v>320</c:v>
                </c:pt>
                <c:pt idx="116">
                  <c:v>320</c:v>
                </c:pt>
                <c:pt idx="117">
                  <c:v>256</c:v>
                </c:pt>
                <c:pt idx="118">
                  <c:v>256</c:v>
                </c:pt>
                <c:pt idx="119">
                  <c:v>248</c:v>
                </c:pt>
                <c:pt idx="120">
                  <c:v>248</c:v>
                </c:pt>
                <c:pt idx="121">
                  <c:v>292</c:v>
                </c:pt>
                <c:pt idx="122">
                  <c:v>292</c:v>
                </c:pt>
                <c:pt idx="123">
                  <c:v>216</c:v>
                </c:pt>
                <c:pt idx="124">
                  <c:v>288</c:v>
                </c:pt>
                <c:pt idx="125">
                  <c:v>256</c:v>
                </c:pt>
                <c:pt idx="126">
                  <c:v>256</c:v>
                </c:pt>
                <c:pt idx="127">
                  <c:v>252</c:v>
                </c:pt>
                <c:pt idx="128">
                  <c:v>252</c:v>
                </c:pt>
                <c:pt idx="129">
                  <c:v>280</c:v>
                </c:pt>
                <c:pt idx="130">
                  <c:v>280</c:v>
                </c:pt>
                <c:pt idx="131">
                  <c:v>288</c:v>
                </c:pt>
                <c:pt idx="132">
                  <c:v>268</c:v>
                </c:pt>
                <c:pt idx="133">
                  <c:v>248</c:v>
                </c:pt>
                <c:pt idx="134">
                  <c:v>344</c:v>
                </c:pt>
                <c:pt idx="135">
                  <c:v>344</c:v>
                </c:pt>
                <c:pt idx="136">
                  <c:v>284</c:v>
                </c:pt>
                <c:pt idx="137">
                  <c:v>284</c:v>
                </c:pt>
                <c:pt idx="138">
                  <c:v>260</c:v>
                </c:pt>
                <c:pt idx="139">
                  <c:v>260</c:v>
                </c:pt>
                <c:pt idx="140">
                  <c:v>220</c:v>
                </c:pt>
                <c:pt idx="141">
                  <c:v>220</c:v>
                </c:pt>
              </c:numCache>
            </c:numRef>
          </c:yVal>
          <c:smooth val="0"/>
          <c:extLst>
            <c:ext xmlns:c16="http://schemas.microsoft.com/office/drawing/2014/chart" uri="{C3380CC4-5D6E-409C-BE32-E72D297353CC}">
              <c16:uniqueId val="{00000000-CC4F-46A7-94DF-4CD3C2BE4444}"/>
            </c:ext>
          </c:extLst>
        </c:ser>
        <c:dLbls>
          <c:showLegendKey val="0"/>
          <c:showVal val="0"/>
          <c:showCatName val="0"/>
          <c:showSerName val="0"/>
          <c:showPercent val="0"/>
          <c:showBubbleSize val="0"/>
        </c:dLbls>
        <c:axId val="1908971480"/>
        <c:axId val="701948423"/>
      </c:scatterChart>
      <c:valAx>
        <c:axId val="1908971480"/>
        <c:scaling>
          <c:orientation val="minMax"/>
        </c:scaling>
        <c:delete val="0"/>
        <c:axPos val="b"/>
        <c:majorGridlines>
          <c:spPr>
            <a:ln w="9525" cap="flat" cmpd="sng" algn="ctr">
              <a:solidFill>
                <a:schemeClr val="tx1">
                  <a:lumMod val="15000"/>
                  <a:lumOff val="85000"/>
                </a:schemeClr>
              </a:solidFill>
              <a:round/>
            </a:ln>
            <a:effectLst/>
          </c:spPr>
        </c:majorGridlines>
        <c:numFmt formatCode="m/d;@"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701948423"/>
        <c:crosses val="autoZero"/>
        <c:crossBetween val="midCat"/>
        <c:majorUnit val="7"/>
      </c:valAx>
      <c:valAx>
        <c:axId val="70194842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1908971480"/>
        <c:crosses val="autoZero"/>
        <c:crossBetween val="midCat"/>
      </c:valAx>
      <c:spPr>
        <a:noFill/>
        <a:ln w="19050">
          <a:solidFill>
            <a:schemeClr val="tx1"/>
          </a:solid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a:solidFill>
                  <a:sysClr val="windowText" lastClr="000000"/>
                </a:solidFill>
              </a:rPr>
              <a:t>N1 and N2 (copies/L +/- 1 SD) vs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lotArea>
      <c:layout>
        <c:manualLayout>
          <c:layoutTarget val="inner"/>
          <c:xMode val="edge"/>
          <c:yMode val="edge"/>
          <c:x val="0.14238670166229223"/>
          <c:y val="0.1480929385395133"/>
          <c:w val="0.79689807524059497"/>
          <c:h val="0.7450857679375863"/>
        </c:manualLayout>
      </c:layout>
      <c:scatterChart>
        <c:scatterStyle val="lineMarker"/>
        <c:varyColors val="0"/>
        <c:ser>
          <c:idx val="0"/>
          <c:order val="0"/>
          <c:tx>
            <c:v>N1</c:v>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movingAvg"/>
            <c:period val="7"/>
            <c:dispRSqr val="0"/>
            <c:dispEq val="0"/>
          </c:trendline>
          <c:errBars>
            <c:errDir val="y"/>
            <c:errBarType val="both"/>
            <c:errValType val="cust"/>
            <c:noEndCap val="0"/>
            <c:plus>
              <c:numRef>
                <c:f>'time trend'!$BA$3:$BA$146</c:f>
                <c:numCache>
                  <c:formatCode>General</c:formatCode>
                  <c:ptCount val="144"/>
                  <c:pt idx="0">
                    <c:v>95793.515214203711</c:v>
                  </c:pt>
                  <c:pt idx="2">
                    <c:v>13666.765412408829</c:v>
                  </c:pt>
                  <c:pt idx="4">
                    <c:v>524665.11423579196</c:v>
                  </c:pt>
                  <c:pt idx="7">
                    <c:v>120491.63191029089</c:v>
                  </c:pt>
                  <c:pt idx="12">
                    <c:v>108273.15688945625</c:v>
                  </c:pt>
                  <c:pt idx="15">
                    <c:v>19249.017932300438</c:v>
                  </c:pt>
                  <c:pt idx="17">
                    <c:v>185811.94861179797</c:v>
                  </c:pt>
                  <c:pt idx="19">
                    <c:v>322637.3113758057</c:v>
                  </c:pt>
                  <c:pt idx="23">
                    <c:v>146135.40144521979</c:v>
                  </c:pt>
                  <c:pt idx="25">
                    <c:v>233319.78194743796</c:v>
                  </c:pt>
                  <c:pt idx="27">
                    <c:v>163642.89394287794</c:v>
                  </c:pt>
                  <c:pt idx="29">
                    <c:v>229797.68307034776</c:v>
                  </c:pt>
                  <c:pt idx="31">
                    <c:v>86165.911035049125</c:v>
                  </c:pt>
                  <c:pt idx="33">
                    <c:v>31288.76796072354</c:v>
                  </c:pt>
                  <c:pt idx="35">
                    <c:v>151851.88836659226</c:v>
                  </c:pt>
                  <c:pt idx="37">
                    <c:v>48793.903435777713</c:v>
                  </c:pt>
                  <c:pt idx="39">
                    <c:v>6738.0205179266113</c:v>
                  </c:pt>
                  <c:pt idx="41">
                    <c:v>340710.57824592397</c:v>
                  </c:pt>
                  <c:pt idx="43">
                    <c:v>64036.593158787327</c:v>
                  </c:pt>
                  <c:pt idx="45">
                    <c:v>324142.7498769802</c:v>
                  </c:pt>
                  <c:pt idx="47">
                    <c:v>2802.458596917294</c:v>
                  </c:pt>
                  <c:pt idx="49">
                    <c:v>42027.229011324351</c:v>
                  </c:pt>
                  <c:pt idx="51">
                    <c:v>374585.91217517795</c:v>
                  </c:pt>
                  <c:pt idx="53">
                    <c:v>135157.70065998854</c:v>
                  </c:pt>
                  <c:pt idx="55">
                    <c:v>62449.996962955949</c:v>
                  </c:pt>
                  <c:pt idx="57">
                    <c:v>42596.484577799769</c:v>
                  </c:pt>
                  <c:pt idx="61">
                    <c:v>244883.52425554913</c:v>
                  </c:pt>
                  <c:pt idx="63">
                    <c:v>3775.9799908134478</c:v>
                  </c:pt>
                  <c:pt idx="65">
                    <c:v>174890.39791866657</c:v>
                  </c:pt>
                  <c:pt idx="67">
                    <c:v>40484.178939374426</c:v>
                  </c:pt>
                  <c:pt idx="72">
                    <c:v>717699.84196485614</c:v>
                  </c:pt>
                  <c:pt idx="74">
                    <c:v>64218.505700456109</c:v>
                  </c:pt>
                  <c:pt idx="76">
                    <c:v>177126.85805756107</c:v>
                  </c:pt>
                  <c:pt idx="78">
                    <c:v>161878.4924150907</c:v>
                  </c:pt>
                  <c:pt idx="80">
                    <c:v>27324.429034718443</c:v>
                  </c:pt>
                  <c:pt idx="82">
                    <c:v>4991.2658230117322</c:v>
                  </c:pt>
                  <c:pt idx="84">
                    <c:v>225965.37856526926</c:v>
                  </c:pt>
                  <c:pt idx="86">
                    <c:v>136780.26666221346</c:v>
                  </c:pt>
                  <c:pt idx="88">
                    <c:v>38527.820012187032</c:v>
                  </c:pt>
                  <c:pt idx="91">
                    <c:v>115506.12899891436</c:v>
                  </c:pt>
                  <c:pt idx="93">
                    <c:v>82558.959711062707</c:v>
                  </c:pt>
                  <c:pt idx="95">
                    <c:v>65480.01819610133</c:v>
                  </c:pt>
                  <c:pt idx="101">
                    <c:v>1631.0223459097433</c:v>
                  </c:pt>
                  <c:pt idx="103">
                    <c:v>213063.46622106351</c:v>
                  </c:pt>
                  <c:pt idx="105">
                    <c:v>91259.242611973736</c:v>
                  </c:pt>
                  <c:pt idx="107">
                    <c:v>102037.29770951434</c:v>
                  </c:pt>
                  <c:pt idx="109">
                    <c:v>72105.306638192706</c:v>
                  </c:pt>
                  <c:pt idx="113">
                    <c:v>246.06341685024196</c:v>
                  </c:pt>
                  <c:pt idx="115">
                    <c:v>24678.88564992465</c:v>
                  </c:pt>
                  <c:pt idx="119">
                    <c:v>60713.988503279572</c:v>
                  </c:pt>
                  <c:pt idx="121">
                    <c:v>390.91370581248259</c:v>
                  </c:pt>
                  <c:pt idx="123">
                    <c:v>80187.663374411888</c:v>
                  </c:pt>
                  <c:pt idx="126">
                    <c:v>43317.013612950555</c:v>
                  </c:pt>
                  <c:pt idx="127">
                    <c:v>25259.068242038473</c:v>
                  </c:pt>
                  <c:pt idx="129">
                    <c:v>74404.717090446022</c:v>
                  </c:pt>
                  <c:pt idx="131">
                    <c:v>89385.102334031108</c:v>
                  </c:pt>
                  <c:pt idx="136">
                    <c:v>38296.373122400757</c:v>
                  </c:pt>
                  <c:pt idx="138">
                    <c:v>39003.276924364756</c:v>
                  </c:pt>
                  <c:pt idx="140">
                    <c:v>107554.17182268354</c:v>
                  </c:pt>
                  <c:pt idx="142">
                    <c:v>5997.7629111828101</c:v>
                  </c:pt>
                </c:numCache>
              </c:numRef>
            </c:plus>
            <c:minus>
              <c:numRef>
                <c:f>'time trend'!$BA$3:$BA$146</c:f>
                <c:numCache>
                  <c:formatCode>General</c:formatCode>
                  <c:ptCount val="144"/>
                  <c:pt idx="0">
                    <c:v>95793.515214203711</c:v>
                  </c:pt>
                  <c:pt idx="2">
                    <c:v>13666.765412408829</c:v>
                  </c:pt>
                  <c:pt idx="4">
                    <c:v>524665.11423579196</c:v>
                  </c:pt>
                  <c:pt idx="7">
                    <c:v>120491.63191029089</c:v>
                  </c:pt>
                  <c:pt idx="12">
                    <c:v>108273.15688945625</c:v>
                  </c:pt>
                  <c:pt idx="15">
                    <c:v>19249.017932300438</c:v>
                  </c:pt>
                  <c:pt idx="17">
                    <c:v>185811.94861179797</c:v>
                  </c:pt>
                  <c:pt idx="19">
                    <c:v>322637.3113758057</c:v>
                  </c:pt>
                  <c:pt idx="23">
                    <c:v>146135.40144521979</c:v>
                  </c:pt>
                  <c:pt idx="25">
                    <c:v>233319.78194743796</c:v>
                  </c:pt>
                  <c:pt idx="27">
                    <c:v>163642.89394287794</c:v>
                  </c:pt>
                  <c:pt idx="29">
                    <c:v>229797.68307034776</c:v>
                  </c:pt>
                  <c:pt idx="31">
                    <c:v>86165.911035049125</c:v>
                  </c:pt>
                  <c:pt idx="33">
                    <c:v>31288.76796072354</c:v>
                  </c:pt>
                  <c:pt idx="35">
                    <c:v>151851.88836659226</c:v>
                  </c:pt>
                  <c:pt idx="37">
                    <c:v>48793.903435777713</c:v>
                  </c:pt>
                  <c:pt idx="39">
                    <c:v>6738.0205179266113</c:v>
                  </c:pt>
                  <c:pt idx="41">
                    <c:v>340710.57824592397</c:v>
                  </c:pt>
                  <c:pt idx="43">
                    <c:v>64036.593158787327</c:v>
                  </c:pt>
                  <c:pt idx="45">
                    <c:v>324142.7498769802</c:v>
                  </c:pt>
                  <c:pt idx="47">
                    <c:v>2802.458596917294</c:v>
                  </c:pt>
                  <c:pt idx="49">
                    <c:v>42027.229011324351</c:v>
                  </c:pt>
                  <c:pt idx="51">
                    <c:v>374585.91217517795</c:v>
                  </c:pt>
                  <c:pt idx="53">
                    <c:v>135157.70065998854</c:v>
                  </c:pt>
                  <c:pt idx="55">
                    <c:v>62449.996962955949</c:v>
                  </c:pt>
                  <c:pt idx="57">
                    <c:v>42596.484577799769</c:v>
                  </c:pt>
                  <c:pt idx="61">
                    <c:v>244883.52425554913</c:v>
                  </c:pt>
                  <c:pt idx="63">
                    <c:v>3775.9799908134478</c:v>
                  </c:pt>
                  <c:pt idx="65">
                    <c:v>174890.39791866657</c:v>
                  </c:pt>
                  <c:pt idx="67">
                    <c:v>40484.178939374426</c:v>
                  </c:pt>
                  <c:pt idx="72">
                    <c:v>717699.84196485614</c:v>
                  </c:pt>
                  <c:pt idx="74">
                    <c:v>64218.505700456109</c:v>
                  </c:pt>
                  <c:pt idx="76">
                    <c:v>177126.85805756107</c:v>
                  </c:pt>
                  <c:pt idx="78">
                    <c:v>161878.4924150907</c:v>
                  </c:pt>
                  <c:pt idx="80">
                    <c:v>27324.429034718443</c:v>
                  </c:pt>
                  <c:pt idx="82">
                    <c:v>4991.2658230117322</c:v>
                  </c:pt>
                  <c:pt idx="84">
                    <c:v>225965.37856526926</c:v>
                  </c:pt>
                  <c:pt idx="86">
                    <c:v>136780.26666221346</c:v>
                  </c:pt>
                  <c:pt idx="88">
                    <c:v>38527.820012187032</c:v>
                  </c:pt>
                  <c:pt idx="91">
                    <c:v>115506.12899891436</c:v>
                  </c:pt>
                  <c:pt idx="93">
                    <c:v>82558.959711062707</c:v>
                  </c:pt>
                  <c:pt idx="95">
                    <c:v>65480.01819610133</c:v>
                  </c:pt>
                  <c:pt idx="101">
                    <c:v>1631.0223459097433</c:v>
                  </c:pt>
                  <c:pt idx="103">
                    <c:v>213063.46622106351</c:v>
                  </c:pt>
                  <c:pt idx="105">
                    <c:v>91259.242611973736</c:v>
                  </c:pt>
                  <c:pt idx="107">
                    <c:v>102037.29770951434</c:v>
                  </c:pt>
                  <c:pt idx="109">
                    <c:v>72105.306638192706</c:v>
                  </c:pt>
                  <c:pt idx="113">
                    <c:v>246.06341685024196</c:v>
                  </c:pt>
                  <c:pt idx="115">
                    <c:v>24678.88564992465</c:v>
                  </c:pt>
                  <c:pt idx="119">
                    <c:v>60713.988503279572</c:v>
                  </c:pt>
                  <c:pt idx="121">
                    <c:v>390.91370581248259</c:v>
                  </c:pt>
                  <c:pt idx="123">
                    <c:v>80187.663374411888</c:v>
                  </c:pt>
                  <c:pt idx="126">
                    <c:v>43317.013612950555</c:v>
                  </c:pt>
                  <c:pt idx="127">
                    <c:v>25259.068242038473</c:v>
                  </c:pt>
                  <c:pt idx="129">
                    <c:v>74404.717090446022</c:v>
                  </c:pt>
                  <c:pt idx="131">
                    <c:v>89385.102334031108</c:v>
                  </c:pt>
                  <c:pt idx="136">
                    <c:v>38296.373122400757</c:v>
                  </c:pt>
                  <c:pt idx="138">
                    <c:v>39003.276924364756</c:v>
                  </c:pt>
                  <c:pt idx="140">
                    <c:v>107554.17182268354</c:v>
                  </c:pt>
                  <c:pt idx="142">
                    <c:v>5997.7629111828101</c:v>
                  </c:pt>
                </c:numCache>
              </c:numRef>
            </c:minus>
            <c:spPr>
              <a:noFill/>
              <a:ln w="9525" cap="flat" cmpd="sng" algn="ctr">
                <a:solidFill>
                  <a:schemeClr val="tx1">
                    <a:lumMod val="65000"/>
                    <a:lumOff val="35000"/>
                  </a:schemeClr>
                </a:solidFill>
                <a:round/>
              </a:ln>
              <a:effectLst/>
            </c:spPr>
          </c:errBars>
          <c:errBars>
            <c:errDir val="x"/>
            <c:errBarType val="both"/>
            <c:errValType val="fixedVal"/>
            <c:noEndCap val="0"/>
            <c:val val="0"/>
            <c:spPr>
              <a:noFill/>
              <a:ln w="9525" cap="flat" cmpd="sng" algn="ctr">
                <a:solidFill>
                  <a:schemeClr val="tx1">
                    <a:lumMod val="65000"/>
                    <a:lumOff val="35000"/>
                  </a:schemeClr>
                </a:solidFill>
                <a:round/>
              </a:ln>
              <a:effectLst/>
            </c:spPr>
          </c:errBars>
          <c:xVal>
            <c:numRef>
              <c:f>'time trend'!$AX$3:$AX$120</c:f>
              <c:numCache>
                <c:formatCode>d\-mmm\-yy</c:formatCode>
                <c:ptCount val="118"/>
                <c:pt idx="0">
                  <c:v>44131</c:v>
                </c:pt>
                <c:pt idx="1">
                  <c:v>44131</c:v>
                </c:pt>
                <c:pt idx="2">
                  <c:v>44136</c:v>
                </c:pt>
                <c:pt idx="3">
                  <c:v>44136</c:v>
                </c:pt>
                <c:pt idx="4">
                  <c:v>44137</c:v>
                </c:pt>
                <c:pt idx="5">
                  <c:v>44137</c:v>
                </c:pt>
                <c:pt idx="6">
                  <c:v>44137</c:v>
                </c:pt>
                <c:pt idx="7">
                  <c:v>44138</c:v>
                </c:pt>
                <c:pt idx="8">
                  <c:v>44138</c:v>
                </c:pt>
                <c:pt idx="9">
                  <c:v>44137</c:v>
                </c:pt>
                <c:pt idx="10">
                  <c:v>44137</c:v>
                </c:pt>
                <c:pt idx="11">
                  <c:v>44137</c:v>
                </c:pt>
                <c:pt idx="12">
                  <c:v>44139</c:v>
                </c:pt>
                <c:pt idx="13">
                  <c:v>44139</c:v>
                </c:pt>
                <c:pt idx="14">
                  <c:v>44139</c:v>
                </c:pt>
                <c:pt idx="15">
                  <c:v>44140</c:v>
                </c:pt>
                <c:pt idx="16">
                  <c:v>44140</c:v>
                </c:pt>
                <c:pt idx="17">
                  <c:v>44143</c:v>
                </c:pt>
                <c:pt idx="18">
                  <c:v>44143</c:v>
                </c:pt>
                <c:pt idx="19">
                  <c:v>44144</c:v>
                </c:pt>
                <c:pt idx="20">
                  <c:v>44144</c:v>
                </c:pt>
                <c:pt idx="21">
                  <c:v>44144</c:v>
                </c:pt>
                <c:pt idx="22">
                  <c:v>44144</c:v>
                </c:pt>
                <c:pt idx="23">
                  <c:v>44145</c:v>
                </c:pt>
                <c:pt idx="24">
                  <c:v>44145</c:v>
                </c:pt>
                <c:pt idx="25">
                  <c:v>44146</c:v>
                </c:pt>
                <c:pt idx="26">
                  <c:v>44146</c:v>
                </c:pt>
                <c:pt idx="27">
                  <c:v>44147</c:v>
                </c:pt>
                <c:pt idx="28">
                  <c:v>44147</c:v>
                </c:pt>
                <c:pt idx="29">
                  <c:v>44150</c:v>
                </c:pt>
                <c:pt idx="30">
                  <c:v>44150</c:v>
                </c:pt>
                <c:pt idx="31">
                  <c:v>44151</c:v>
                </c:pt>
                <c:pt idx="32">
                  <c:v>44151</c:v>
                </c:pt>
                <c:pt idx="33">
                  <c:v>44152</c:v>
                </c:pt>
                <c:pt idx="34">
                  <c:v>44152</c:v>
                </c:pt>
                <c:pt idx="35">
                  <c:v>44153</c:v>
                </c:pt>
                <c:pt idx="36">
                  <c:v>44153</c:v>
                </c:pt>
                <c:pt idx="37">
                  <c:v>44154</c:v>
                </c:pt>
                <c:pt idx="38">
                  <c:v>44154</c:v>
                </c:pt>
                <c:pt idx="39">
                  <c:v>44157</c:v>
                </c:pt>
                <c:pt idx="40">
                  <c:v>44157</c:v>
                </c:pt>
                <c:pt idx="41">
                  <c:v>44158</c:v>
                </c:pt>
                <c:pt idx="42">
                  <c:v>44158</c:v>
                </c:pt>
                <c:pt idx="43">
                  <c:v>44159</c:v>
                </c:pt>
                <c:pt idx="44">
                  <c:v>44159</c:v>
                </c:pt>
                <c:pt idx="45">
                  <c:v>44160</c:v>
                </c:pt>
                <c:pt idx="46">
                  <c:v>44160</c:v>
                </c:pt>
                <c:pt idx="47">
                  <c:v>44161</c:v>
                </c:pt>
                <c:pt idx="48">
                  <c:v>44161</c:v>
                </c:pt>
                <c:pt idx="49">
                  <c:v>44164</c:v>
                </c:pt>
                <c:pt idx="50">
                  <c:v>44164</c:v>
                </c:pt>
                <c:pt idx="51">
                  <c:v>44165</c:v>
                </c:pt>
                <c:pt idx="52">
                  <c:v>44165</c:v>
                </c:pt>
                <c:pt idx="53">
                  <c:v>44166</c:v>
                </c:pt>
                <c:pt idx="54">
                  <c:v>44166</c:v>
                </c:pt>
                <c:pt idx="55">
                  <c:v>44167</c:v>
                </c:pt>
                <c:pt idx="56">
                  <c:v>44167</c:v>
                </c:pt>
                <c:pt idx="57">
                  <c:v>44168</c:v>
                </c:pt>
                <c:pt idx="58">
                  <c:v>44168</c:v>
                </c:pt>
                <c:pt idx="59">
                  <c:v>44169</c:v>
                </c:pt>
                <c:pt idx="60">
                  <c:v>44170</c:v>
                </c:pt>
                <c:pt idx="61">
                  <c:v>44171</c:v>
                </c:pt>
                <c:pt idx="62">
                  <c:v>44171</c:v>
                </c:pt>
                <c:pt idx="63">
                  <c:v>44172</c:v>
                </c:pt>
                <c:pt idx="64">
                  <c:v>44172</c:v>
                </c:pt>
                <c:pt idx="65">
                  <c:v>44173</c:v>
                </c:pt>
                <c:pt idx="66">
                  <c:v>44173</c:v>
                </c:pt>
                <c:pt idx="67">
                  <c:v>44174</c:v>
                </c:pt>
                <c:pt idx="68">
                  <c:v>44174</c:v>
                </c:pt>
                <c:pt idx="69">
                  <c:v>44175</c:v>
                </c:pt>
                <c:pt idx="70">
                  <c:v>44177</c:v>
                </c:pt>
                <c:pt idx="71">
                  <c:v>44178</c:v>
                </c:pt>
                <c:pt idx="72">
                  <c:v>44179</c:v>
                </c:pt>
                <c:pt idx="73">
                  <c:v>44179</c:v>
                </c:pt>
                <c:pt idx="74">
                  <c:v>44180</c:v>
                </c:pt>
                <c:pt idx="75">
                  <c:v>44180</c:v>
                </c:pt>
                <c:pt idx="76">
                  <c:v>44181</c:v>
                </c:pt>
                <c:pt idx="77">
                  <c:v>44181</c:v>
                </c:pt>
                <c:pt idx="78">
                  <c:v>44182</c:v>
                </c:pt>
                <c:pt idx="79">
                  <c:v>44182</c:v>
                </c:pt>
                <c:pt idx="80">
                  <c:v>44185</c:v>
                </c:pt>
                <c:pt idx="81">
                  <c:v>44185</c:v>
                </c:pt>
                <c:pt idx="82">
                  <c:v>44187</c:v>
                </c:pt>
                <c:pt idx="83">
                  <c:v>44187</c:v>
                </c:pt>
                <c:pt idx="84">
                  <c:v>44188</c:v>
                </c:pt>
                <c:pt idx="85">
                  <c:v>44188</c:v>
                </c:pt>
                <c:pt idx="86">
                  <c:v>44189</c:v>
                </c:pt>
                <c:pt idx="87">
                  <c:v>44189</c:v>
                </c:pt>
                <c:pt idx="88">
                  <c:v>44190</c:v>
                </c:pt>
                <c:pt idx="89">
                  <c:v>44190</c:v>
                </c:pt>
                <c:pt idx="90">
                  <c:v>44191</c:v>
                </c:pt>
                <c:pt idx="91">
                  <c:v>44192</c:v>
                </c:pt>
                <c:pt idx="92">
                  <c:v>44192</c:v>
                </c:pt>
                <c:pt idx="93">
                  <c:v>44193</c:v>
                </c:pt>
                <c:pt idx="94">
                  <c:v>44193</c:v>
                </c:pt>
                <c:pt idx="95">
                  <c:v>44194</c:v>
                </c:pt>
                <c:pt idx="96">
                  <c:v>44194</c:v>
                </c:pt>
                <c:pt idx="97">
                  <c:v>44195</c:v>
                </c:pt>
                <c:pt idx="98">
                  <c:v>44196</c:v>
                </c:pt>
                <c:pt idx="99">
                  <c:v>44197</c:v>
                </c:pt>
                <c:pt idx="100">
                  <c:v>44198</c:v>
                </c:pt>
                <c:pt idx="101">
                  <c:v>44199</c:v>
                </c:pt>
                <c:pt idx="102">
                  <c:v>44199</c:v>
                </c:pt>
                <c:pt idx="103">
                  <c:v>44200</c:v>
                </c:pt>
                <c:pt idx="104">
                  <c:v>44200</c:v>
                </c:pt>
                <c:pt idx="105">
                  <c:v>44201</c:v>
                </c:pt>
                <c:pt idx="106">
                  <c:v>44201</c:v>
                </c:pt>
                <c:pt idx="107">
                  <c:v>44202</c:v>
                </c:pt>
                <c:pt idx="108">
                  <c:v>44202</c:v>
                </c:pt>
                <c:pt idx="109">
                  <c:v>44203</c:v>
                </c:pt>
                <c:pt idx="110">
                  <c:v>44203</c:v>
                </c:pt>
                <c:pt idx="111">
                  <c:v>44203</c:v>
                </c:pt>
                <c:pt idx="112">
                  <c:v>44203</c:v>
                </c:pt>
                <c:pt idx="113">
                  <c:v>44206</c:v>
                </c:pt>
                <c:pt idx="114">
                  <c:v>44206</c:v>
                </c:pt>
                <c:pt idx="115">
                  <c:v>44207</c:v>
                </c:pt>
                <c:pt idx="116">
                  <c:v>44207</c:v>
                </c:pt>
                <c:pt idx="117">
                  <c:v>44207</c:v>
                </c:pt>
              </c:numCache>
            </c:numRef>
          </c:xVal>
          <c:yVal>
            <c:numRef>
              <c:f>'time trend'!$AZ$3:$AZ$120</c:f>
              <c:numCache>
                <c:formatCode>General</c:formatCode>
                <c:ptCount val="118"/>
                <c:pt idx="0" formatCode="#,##0">
                  <c:v>754826.85089111328</c:v>
                </c:pt>
                <c:pt idx="2" formatCode="#,##0">
                  <c:v>504561.26250000001</c:v>
                </c:pt>
                <c:pt idx="4" formatCode="#,##0">
                  <c:v>408796.48125000001</c:v>
                </c:pt>
                <c:pt idx="7" formatCode="#,##0">
                  <c:v>428719.42500000005</c:v>
                </c:pt>
                <c:pt idx="12" formatCode="#,##0">
                  <c:v>353631.01419176185</c:v>
                </c:pt>
                <c:pt idx="15" formatCode="#,##0">
                  <c:v>511944.44444444438</c:v>
                </c:pt>
                <c:pt idx="17" formatCode="#,##0">
                  <c:v>561388.88888888899</c:v>
                </c:pt>
                <c:pt idx="19" formatCode="#,##0">
                  <c:v>889011.18099231308</c:v>
                </c:pt>
                <c:pt idx="23" formatCode="#,##0">
                  <c:v>737999.99999999988</c:v>
                </c:pt>
                <c:pt idx="25" formatCode="#,##0">
                  <c:v>774247</c:v>
                </c:pt>
                <c:pt idx="27" formatCode="#,##0">
                  <c:v>847439</c:v>
                </c:pt>
                <c:pt idx="29" formatCode="#,##0">
                  <c:v>794562.5</c:v>
                </c:pt>
                <c:pt idx="31" formatCode="#,##0">
                  <c:v>1072789.5</c:v>
                </c:pt>
                <c:pt idx="33" formatCode="#,##0">
                  <c:v>782469.5</c:v>
                </c:pt>
                <c:pt idx="35" formatCode="#,##0">
                  <c:v>855988.5</c:v>
                </c:pt>
                <c:pt idx="37" formatCode="#,##0">
                  <c:v>1226975.5</c:v>
                </c:pt>
                <c:pt idx="39" formatCode="#,##0">
                  <c:v>1237185.5</c:v>
                </c:pt>
                <c:pt idx="41" formatCode="#,##0">
                  <c:v>1097860.5937957764</c:v>
                </c:pt>
                <c:pt idx="43" formatCode="#,##0">
                  <c:v>569683.68530273438</c:v>
                </c:pt>
                <c:pt idx="45" formatCode="#,##0">
                  <c:v>793511.60287857056</c:v>
                </c:pt>
                <c:pt idx="47" formatCode="#,##0">
                  <c:v>705104.01964187622</c:v>
                </c:pt>
                <c:pt idx="49" formatCode="#,##0">
                  <c:v>546356.21309280396</c:v>
                </c:pt>
                <c:pt idx="51" formatCode="#,##0">
                  <c:v>971839.06316757202</c:v>
                </c:pt>
                <c:pt idx="53" formatCode="#,##0">
                  <c:v>677525.05302429199</c:v>
                </c:pt>
                <c:pt idx="55" formatCode="#,##0">
                  <c:v>777576.98535919189</c:v>
                </c:pt>
                <c:pt idx="57" formatCode="#,##0">
                  <c:v>775108.40892791748</c:v>
                </c:pt>
                <c:pt idx="59" formatCode="#,##0">
                  <c:v>601918.81656646729</c:v>
                </c:pt>
                <c:pt idx="60" formatCode="#,##0">
                  <c:v>479445.33348083502</c:v>
                </c:pt>
                <c:pt idx="61" formatCode="#,##0">
                  <c:v>619572.15070724487</c:v>
                </c:pt>
                <c:pt idx="63" formatCode="#,##0">
                  <c:v>560988.43574523926</c:v>
                </c:pt>
                <c:pt idx="65" formatCode="#,##0">
                  <c:v>633661.83757781982</c:v>
                </c:pt>
                <c:pt idx="67" formatCode="#,##0">
                  <c:v>426944.66114044189</c:v>
                </c:pt>
                <c:pt idx="69" formatCode="#,##0">
                  <c:v>359520.40672302246</c:v>
                </c:pt>
                <c:pt idx="70" formatCode="#,##0">
                  <c:v>449979.25758361816</c:v>
                </c:pt>
                <c:pt idx="71" formatCode="#,##0">
                  <c:v>586200.02746582031</c:v>
                </c:pt>
                <c:pt idx="72" formatCode="#,##0">
                  <c:v>1028604.1259765625</c:v>
                </c:pt>
                <c:pt idx="74" formatCode="#,##0">
                  <c:v>471781.26811981201</c:v>
                </c:pt>
                <c:pt idx="76" formatCode="#,##0">
                  <c:v>625841.18843078613</c:v>
                </c:pt>
                <c:pt idx="78" formatCode="#,##0">
                  <c:v>391354.37965393066</c:v>
                </c:pt>
                <c:pt idx="80" formatCode="#,##0">
                  <c:v>444187.94631958008</c:v>
                </c:pt>
                <c:pt idx="82" formatCode="#,##0">
                  <c:v>390287.73307800293</c:v>
                </c:pt>
                <c:pt idx="84" formatCode="#,##0">
                  <c:v>391294.39830780029</c:v>
                </c:pt>
                <c:pt idx="86" formatCode="#,##0">
                  <c:v>399088.09661865234</c:v>
                </c:pt>
                <c:pt idx="88" formatCode="#,##0">
                  <c:v>264082.49616622925</c:v>
                </c:pt>
                <c:pt idx="90" formatCode="#,##0">
                  <c:v>409732.24639892578</c:v>
                </c:pt>
                <c:pt idx="91" formatCode="#,##0">
                  <c:v>478104.74395751953</c:v>
                </c:pt>
                <c:pt idx="93" formatCode="#,##0">
                  <c:v>334706.98356628418</c:v>
                </c:pt>
                <c:pt idx="95" formatCode="#,##0">
                  <c:v>336867.65670776367</c:v>
                </c:pt>
                <c:pt idx="97" formatCode="#,##0">
                  <c:v>193811.30218505859</c:v>
                </c:pt>
                <c:pt idx="98" formatCode="#,##0">
                  <c:v>314747.77221679688</c:v>
                </c:pt>
                <c:pt idx="99" formatCode="#,##0">
                  <c:v>135650.954246521</c:v>
                </c:pt>
                <c:pt idx="100" formatCode="#,##0">
                  <c:v>501489.65835571289</c:v>
                </c:pt>
                <c:pt idx="101" formatCode="#,##0">
                  <c:v>229180.95588684082</c:v>
                </c:pt>
                <c:pt idx="103" formatCode="#,##0">
                  <c:v>300714.09702301025</c:v>
                </c:pt>
                <c:pt idx="105" formatCode="#,##0">
                  <c:v>337968.86444091797</c:v>
                </c:pt>
                <c:pt idx="107" formatCode="#,##0">
                  <c:v>226993.68953704834</c:v>
                </c:pt>
                <c:pt idx="109" formatCode="#,##0">
                  <c:v>332464.02025222778</c:v>
                </c:pt>
                <c:pt idx="113" formatCode="#,##0">
                  <c:v>210278.8782119751</c:v>
                </c:pt>
                <c:pt idx="115" formatCode="#,##0">
                  <c:v>225316.46847724915</c:v>
                </c:pt>
              </c:numCache>
            </c:numRef>
          </c:yVal>
          <c:smooth val="0"/>
          <c:extLst>
            <c:ext xmlns:c16="http://schemas.microsoft.com/office/drawing/2014/chart" uri="{C3380CC4-5D6E-409C-BE32-E72D297353CC}">
              <c16:uniqueId val="{00000000-0679-4280-9215-3E5B9753EDED}"/>
            </c:ext>
          </c:extLst>
        </c:ser>
        <c:ser>
          <c:idx val="1"/>
          <c:order val="1"/>
          <c:tx>
            <c:v>N2</c:v>
          </c:tx>
          <c:spPr>
            <a:ln w="19050" cap="rnd">
              <a:no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movingAvg"/>
            <c:period val="7"/>
            <c:dispRSqr val="0"/>
            <c:dispEq val="0"/>
          </c:trendline>
          <c:errBars>
            <c:errDir val="y"/>
            <c:errBarType val="both"/>
            <c:errValType val="cust"/>
            <c:noEndCap val="0"/>
            <c:plus>
              <c:numRef>
                <c:f>'time trend'!$BE$3:$BE$146</c:f>
                <c:numCache>
                  <c:formatCode>General</c:formatCode>
                  <c:ptCount val="144"/>
                  <c:pt idx="0">
                    <c:v>736261.34102303721</c:v>
                  </c:pt>
                  <c:pt idx="2">
                    <c:v>21223.810037314222</c:v>
                  </c:pt>
                  <c:pt idx="4">
                    <c:v>355647.00721973524</c:v>
                  </c:pt>
                  <c:pt idx="7">
                    <c:v>578058.57386080467</c:v>
                  </c:pt>
                  <c:pt idx="12">
                    <c:v>58942.060491928496</c:v>
                  </c:pt>
                  <c:pt idx="15">
                    <c:v>91138.207352932615</c:v>
                  </c:pt>
                  <c:pt idx="17">
                    <c:v>238059.28299947089</c:v>
                  </c:pt>
                  <c:pt idx="19">
                    <c:v>405331.9025626175</c:v>
                  </c:pt>
                  <c:pt idx="23">
                    <c:v>171119.84104714467</c:v>
                  </c:pt>
                  <c:pt idx="25">
                    <c:v>208129.80997444841</c:v>
                  </c:pt>
                  <c:pt idx="27">
                    <c:v>160318.0778577388</c:v>
                  </c:pt>
                  <c:pt idx="29">
                    <c:v>344407.67148540693</c:v>
                  </c:pt>
                  <c:pt idx="31">
                    <c:v>258171.04977223917</c:v>
                  </c:pt>
                  <c:pt idx="33">
                    <c:v>157230.14254429715</c:v>
                  </c:pt>
                  <c:pt idx="35">
                    <c:v>8326.1823484715969</c:v>
                  </c:pt>
                  <c:pt idx="37">
                    <c:v>563619.96604139206</c:v>
                  </c:pt>
                  <c:pt idx="39">
                    <c:v>87775.993175810887</c:v>
                  </c:pt>
                  <c:pt idx="41">
                    <c:v>66995.969530332499</c:v>
                  </c:pt>
                  <c:pt idx="43">
                    <c:v>113650.95285388386</c:v>
                  </c:pt>
                  <c:pt idx="45">
                    <c:v>350177.59661494486</c:v>
                  </c:pt>
                  <c:pt idx="47">
                    <c:v>30713.278420841747</c:v>
                  </c:pt>
                  <c:pt idx="49">
                    <c:v>118178.11106808516</c:v>
                  </c:pt>
                  <c:pt idx="51">
                    <c:v>425781.98240342626</c:v>
                  </c:pt>
                  <c:pt idx="53">
                    <c:v>41520.242884712869</c:v>
                  </c:pt>
                  <c:pt idx="55">
                    <c:v>158741.24959933391</c:v>
                  </c:pt>
                  <c:pt idx="57">
                    <c:v>83860.427419096071</c:v>
                  </c:pt>
                  <c:pt idx="61">
                    <c:v>261903.07917508506</c:v>
                  </c:pt>
                  <c:pt idx="63">
                    <c:v>55087.03019354766</c:v>
                  </c:pt>
                  <c:pt idx="65">
                    <c:v>91830.794338756081</c:v>
                  </c:pt>
                  <c:pt idx="67">
                    <c:v>180315.78976833142</c:v>
                  </c:pt>
                  <c:pt idx="72">
                    <c:v>726264.78290582902</c:v>
                  </c:pt>
                  <c:pt idx="74">
                    <c:v>58878.12235836318</c:v>
                  </c:pt>
                  <c:pt idx="76">
                    <c:v>192812.32360831616</c:v>
                  </c:pt>
                  <c:pt idx="78">
                    <c:v>253994.94123431435</c:v>
                  </c:pt>
                  <c:pt idx="80">
                    <c:v>247150.32001012817</c:v>
                  </c:pt>
                  <c:pt idx="82">
                    <c:v>116670.55538607725</c:v>
                  </c:pt>
                  <c:pt idx="84">
                    <c:v>92763.905334299983</c:v>
                  </c:pt>
                  <c:pt idx="86">
                    <c:v>304858.79651560832</c:v>
                  </c:pt>
                  <c:pt idx="88">
                    <c:v>203853.73918933584</c:v>
                  </c:pt>
                  <c:pt idx="91">
                    <c:v>89880.939513231206</c:v>
                  </c:pt>
                  <c:pt idx="93">
                    <c:v>228228.21925958374</c:v>
                  </c:pt>
                  <c:pt idx="95">
                    <c:v>52313.511308691894</c:v>
                  </c:pt>
                  <c:pt idx="101">
                    <c:v>50769.33844469754</c:v>
                  </c:pt>
                  <c:pt idx="103">
                    <c:v>81553.302188113928</c:v>
                  </c:pt>
                  <c:pt idx="105">
                    <c:v>213542.58485143963</c:v>
                  </c:pt>
                  <c:pt idx="107">
                    <c:v>21438.854290775871</c:v>
                  </c:pt>
                  <c:pt idx="109">
                    <c:v>175356.22170777048</c:v>
                  </c:pt>
                  <c:pt idx="113">
                    <c:v>143973.43895183704</c:v>
                  </c:pt>
                  <c:pt idx="115">
                    <c:v>76964.672987565966</c:v>
                  </c:pt>
                  <c:pt idx="119">
                    <c:v>111535.87563870038</c:v>
                  </c:pt>
                  <c:pt idx="121">
                    <c:v>159327.2054330633</c:v>
                  </c:pt>
                  <c:pt idx="123">
                    <c:v>49715.936971755757</c:v>
                  </c:pt>
                  <c:pt idx="126">
                    <c:v>105842.12637519655</c:v>
                  </c:pt>
                  <c:pt idx="127">
                    <c:v>82116.518954134779</c:v>
                  </c:pt>
                  <c:pt idx="129">
                    <c:v>62074.369942626712</c:v>
                  </c:pt>
                  <c:pt idx="131">
                    <c:v>128125.25904157794</c:v>
                  </c:pt>
                  <c:pt idx="136">
                    <c:v>134332.0236671734</c:v>
                  </c:pt>
                  <c:pt idx="138">
                    <c:v>9663.496861535401</c:v>
                  </c:pt>
                  <c:pt idx="140">
                    <c:v>23775.172114910558</c:v>
                  </c:pt>
                  <c:pt idx="142">
                    <c:v>204015.59320286126</c:v>
                  </c:pt>
                </c:numCache>
              </c:numRef>
            </c:plus>
            <c:minus>
              <c:numRef>
                <c:f>'time trend'!$BE$3:$BE$146</c:f>
                <c:numCache>
                  <c:formatCode>General</c:formatCode>
                  <c:ptCount val="144"/>
                  <c:pt idx="0">
                    <c:v>736261.34102303721</c:v>
                  </c:pt>
                  <c:pt idx="2">
                    <c:v>21223.810037314222</c:v>
                  </c:pt>
                  <c:pt idx="4">
                    <c:v>355647.00721973524</c:v>
                  </c:pt>
                  <c:pt idx="7">
                    <c:v>578058.57386080467</c:v>
                  </c:pt>
                  <c:pt idx="12">
                    <c:v>58942.060491928496</c:v>
                  </c:pt>
                  <c:pt idx="15">
                    <c:v>91138.207352932615</c:v>
                  </c:pt>
                  <c:pt idx="17">
                    <c:v>238059.28299947089</c:v>
                  </c:pt>
                  <c:pt idx="19">
                    <c:v>405331.9025626175</c:v>
                  </c:pt>
                  <c:pt idx="23">
                    <c:v>171119.84104714467</c:v>
                  </c:pt>
                  <c:pt idx="25">
                    <c:v>208129.80997444841</c:v>
                  </c:pt>
                  <c:pt idx="27">
                    <c:v>160318.0778577388</c:v>
                  </c:pt>
                  <c:pt idx="29">
                    <c:v>344407.67148540693</c:v>
                  </c:pt>
                  <c:pt idx="31">
                    <c:v>258171.04977223917</c:v>
                  </c:pt>
                  <c:pt idx="33">
                    <c:v>157230.14254429715</c:v>
                  </c:pt>
                  <c:pt idx="35">
                    <c:v>8326.1823484715969</c:v>
                  </c:pt>
                  <c:pt idx="37">
                    <c:v>563619.96604139206</c:v>
                  </c:pt>
                  <c:pt idx="39">
                    <c:v>87775.993175810887</c:v>
                  </c:pt>
                  <c:pt idx="41">
                    <c:v>66995.969530332499</c:v>
                  </c:pt>
                  <c:pt idx="43">
                    <c:v>113650.95285388386</c:v>
                  </c:pt>
                  <c:pt idx="45">
                    <c:v>350177.59661494486</c:v>
                  </c:pt>
                  <c:pt idx="47">
                    <c:v>30713.278420841747</c:v>
                  </c:pt>
                  <c:pt idx="49">
                    <c:v>118178.11106808516</c:v>
                  </c:pt>
                  <c:pt idx="51">
                    <c:v>425781.98240342626</c:v>
                  </c:pt>
                  <c:pt idx="53">
                    <c:v>41520.242884712869</c:v>
                  </c:pt>
                  <c:pt idx="55">
                    <c:v>158741.24959933391</c:v>
                  </c:pt>
                  <c:pt idx="57">
                    <c:v>83860.427419096071</c:v>
                  </c:pt>
                  <c:pt idx="61">
                    <c:v>261903.07917508506</c:v>
                  </c:pt>
                  <c:pt idx="63">
                    <c:v>55087.03019354766</c:v>
                  </c:pt>
                  <c:pt idx="65">
                    <c:v>91830.794338756081</c:v>
                  </c:pt>
                  <c:pt idx="67">
                    <c:v>180315.78976833142</c:v>
                  </c:pt>
                  <c:pt idx="72">
                    <c:v>726264.78290582902</c:v>
                  </c:pt>
                  <c:pt idx="74">
                    <c:v>58878.12235836318</c:v>
                  </c:pt>
                  <c:pt idx="76">
                    <c:v>192812.32360831616</c:v>
                  </c:pt>
                  <c:pt idx="78">
                    <c:v>253994.94123431435</c:v>
                  </c:pt>
                  <c:pt idx="80">
                    <c:v>247150.32001012817</c:v>
                  </c:pt>
                  <c:pt idx="82">
                    <c:v>116670.55538607725</c:v>
                  </c:pt>
                  <c:pt idx="84">
                    <c:v>92763.905334299983</c:v>
                  </c:pt>
                  <c:pt idx="86">
                    <c:v>304858.79651560832</c:v>
                  </c:pt>
                  <c:pt idx="88">
                    <c:v>203853.73918933584</c:v>
                  </c:pt>
                  <c:pt idx="91">
                    <c:v>89880.939513231206</c:v>
                  </c:pt>
                  <c:pt idx="93">
                    <c:v>228228.21925958374</c:v>
                  </c:pt>
                  <c:pt idx="95">
                    <c:v>52313.511308691894</c:v>
                  </c:pt>
                  <c:pt idx="101">
                    <c:v>50769.33844469754</c:v>
                  </c:pt>
                  <c:pt idx="103">
                    <c:v>81553.302188113928</c:v>
                  </c:pt>
                  <c:pt idx="105">
                    <c:v>213542.58485143963</c:v>
                  </c:pt>
                  <c:pt idx="107">
                    <c:v>21438.854290775871</c:v>
                  </c:pt>
                  <c:pt idx="109">
                    <c:v>175356.22170777048</c:v>
                  </c:pt>
                  <c:pt idx="113">
                    <c:v>143973.43895183704</c:v>
                  </c:pt>
                  <c:pt idx="115">
                    <c:v>76964.672987565966</c:v>
                  </c:pt>
                  <c:pt idx="119">
                    <c:v>111535.87563870038</c:v>
                  </c:pt>
                  <c:pt idx="121">
                    <c:v>159327.2054330633</c:v>
                  </c:pt>
                  <c:pt idx="123">
                    <c:v>49715.936971755757</c:v>
                  </c:pt>
                  <c:pt idx="126">
                    <c:v>105842.12637519655</c:v>
                  </c:pt>
                  <c:pt idx="127">
                    <c:v>82116.518954134779</c:v>
                  </c:pt>
                  <c:pt idx="129">
                    <c:v>62074.369942626712</c:v>
                  </c:pt>
                  <c:pt idx="131">
                    <c:v>128125.25904157794</c:v>
                  </c:pt>
                  <c:pt idx="136">
                    <c:v>134332.0236671734</c:v>
                  </c:pt>
                  <c:pt idx="138">
                    <c:v>9663.496861535401</c:v>
                  </c:pt>
                  <c:pt idx="140">
                    <c:v>23775.172114910558</c:v>
                  </c:pt>
                  <c:pt idx="142">
                    <c:v>204015.59320286126</c:v>
                  </c:pt>
                </c:numCache>
              </c:numRef>
            </c:minus>
            <c:spPr>
              <a:noFill/>
              <a:ln w="9525" cap="flat" cmpd="sng" algn="ctr">
                <a:solidFill>
                  <a:schemeClr val="accent1">
                    <a:alpha val="99000"/>
                  </a:schemeClr>
                </a:solidFill>
                <a:round/>
              </a:ln>
              <a:effectLst/>
            </c:spPr>
          </c:errBars>
          <c:errBars>
            <c:errDir val="x"/>
            <c:errBarType val="both"/>
            <c:errValType val="fixedVal"/>
            <c:noEndCap val="0"/>
            <c:val val="0"/>
            <c:spPr>
              <a:noFill/>
              <a:ln w="9525" cap="flat" cmpd="sng" algn="ctr">
                <a:solidFill>
                  <a:schemeClr val="tx1">
                    <a:lumMod val="65000"/>
                    <a:lumOff val="35000"/>
                  </a:schemeClr>
                </a:solidFill>
                <a:round/>
              </a:ln>
              <a:effectLst/>
            </c:spPr>
          </c:errBars>
          <c:xVal>
            <c:numRef>
              <c:f>'time trend'!$AX$3:$AX$120</c:f>
              <c:numCache>
                <c:formatCode>d\-mmm\-yy</c:formatCode>
                <c:ptCount val="118"/>
                <c:pt idx="0">
                  <c:v>44131</c:v>
                </c:pt>
                <c:pt idx="1">
                  <c:v>44131</c:v>
                </c:pt>
                <c:pt idx="2">
                  <c:v>44136</c:v>
                </c:pt>
                <c:pt idx="3">
                  <c:v>44136</c:v>
                </c:pt>
                <c:pt idx="4">
                  <c:v>44137</c:v>
                </c:pt>
                <c:pt idx="5">
                  <c:v>44137</c:v>
                </c:pt>
                <c:pt idx="6">
                  <c:v>44137</c:v>
                </c:pt>
                <c:pt idx="7">
                  <c:v>44138</c:v>
                </c:pt>
                <c:pt idx="8">
                  <c:v>44138</c:v>
                </c:pt>
                <c:pt idx="9">
                  <c:v>44137</c:v>
                </c:pt>
                <c:pt idx="10">
                  <c:v>44137</c:v>
                </c:pt>
                <c:pt idx="11">
                  <c:v>44137</c:v>
                </c:pt>
                <c:pt idx="12">
                  <c:v>44139</c:v>
                </c:pt>
                <c:pt idx="13">
                  <c:v>44139</c:v>
                </c:pt>
                <c:pt idx="14">
                  <c:v>44139</c:v>
                </c:pt>
                <c:pt idx="15">
                  <c:v>44140</c:v>
                </c:pt>
                <c:pt idx="16">
                  <c:v>44140</c:v>
                </c:pt>
                <c:pt idx="17">
                  <c:v>44143</c:v>
                </c:pt>
                <c:pt idx="18">
                  <c:v>44143</c:v>
                </c:pt>
                <c:pt idx="19">
                  <c:v>44144</c:v>
                </c:pt>
                <c:pt idx="20">
                  <c:v>44144</c:v>
                </c:pt>
                <c:pt idx="21">
                  <c:v>44144</c:v>
                </c:pt>
                <c:pt idx="22">
                  <c:v>44144</c:v>
                </c:pt>
                <c:pt idx="23">
                  <c:v>44145</c:v>
                </c:pt>
                <c:pt idx="24">
                  <c:v>44145</c:v>
                </c:pt>
                <c:pt idx="25">
                  <c:v>44146</c:v>
                </c:pt>
                <c:pt idx="26">
                  <c:v>44146</c:v>
                </c:pt>
                <c:pt idx="27">
                  <c:v>44147</c:v>
                </c:pt>
                <c:pt idx="28">
                  <c:v>44147</c:v>
                </c:pt>
                <c:pt idx="29">
                  <c:v>44150</c:v>
                </c:pt>
                <c:pt idx="30">
                  <c:v>44150</c:v>
                </c:pt>
                <c:pt idx="31">
                  <c:v>44151</c:v>
                </c:pt>
                <c:pt idx="32">
                  <c:v>44151</c:v>
                </c:pt>
                <c:pt idx="33">
                  <c:v>44152</c:v>
                </c:pt>
                <c:pt idx="34">
                  <c:v>44152</c:v>
                </c:pt>
                <c:pt idx="35">
                  <c:v>44153</c:v>
                </c:pt>
                <c:pt idx="36">
                  <c:v>44153</c:v>
                </c:pt>
                <c:pt idx="37">
                  <c:v>44154</c:v>
                </c:pt>
                <c:pt idx="38">
                  <c:v>44154</c:v>
                </c:pt>
                <c:pt idx="39">
                  <c:v>44157</c:v>
                </c:pt>
                <c:pt idx="40">
                  <c:v>44157</c:v>
                </c:pt>
                <c:pt idx="41">
                  <c:v>44158</c:v>
                </c:pt>
                <c:pt idx="42">
                  <c:v>44158</c:v>
                </c:pt>
                <c:pt idx="43">
                  <c:v>44159</c:v>
                </c:pt>
                <c:pt idx="44">
                  <c:v>44159</c:v>
                </c:pt>
                <c:pt idx="45">
                  <c:v>44160</c:v>
                </c:pt>
                <c:pt idx="46">
                  <c:v>44160</c:v>
                </c:pt>
                <c:pt idx="47">
                  <c:v>44161</c:v>
                </c:pt>
                <c:pt idx="48">
                  <c:v>44161</c:v>
                </c:pt>
                <c:pt idx="49">
                  <c:v>44164</c:v>
                </c:pt>
                <c:pt idx="50">
                  <c:v>44164</c:v>
                </c:pt>
                <c:pt idx="51">
                  <c:v>44165</c:v>
                </c:pt>
                <c:pt idx="52">
                  <c:v>44165</c:v>
                </c:pt>
                <c:pt idx="53">
                  <c:v>44166</c:v>
                </c:pt>
                <c:pt idx="54">
                  <c:v>44166</c:v>
                </c:pt>
                <c:pt idx="55">
                  <c:v>44167</c:v>
                </c:pt>
                <c:pt idx="56">
                  <c:v>44167</c:v>
                </c:pt>
                <c:pt idx="57">
                  <c:v>44168</c:v>
                </c:pt>
                <c:pt idx="58">
                  <c:v>44168</c:v>
                </c:pt>
                <c:pt idx="59">
                  <c:v>44169</c:v>
                </c:pt>
                <c:pt idx="60">
                  <c:v>44170</c:v>
                </c:pt>
                <c:pt idx="61">
                  <c:v>44171</c:v>
                </c:pt>
                <c:pt idx="62">
                  <c:v>44171</c:v>
                </c:pt>
                <c:pt idx="63">
                  <c:v>44172</c:v>
                </c:pt>
                <c:pt idx="64">
                  <c:v>44172</c:v>
                </c:pt>
                <c:pt idx="65">
                  <c:v>44173</c:v>
                </c:pt>
                <c:pt idx="66">
                  <c:v>44173</c:v>
                </c:pt>
                <c:pt idx="67">
                  <c:v>44174</c:v>
                </c:pt>
                <c:pt idx="68">
                  <c:v>44174</c:v>
                </c:pt>
                <c:pt idx="69">
                  <c:v>44175</c:v>
                </c:pt>
                <c:pt idx="70">
                  <c:v>44177</c:v>
                </c:pt>
                <c:pt idx="71">
                  <c:v>44178</c:v>
                </c:pt>
                <c:pt idx="72">
                  <c:v>44179</c:v>
                </c:pt>
                <c:pt idx="73">
                  <c:v>44179</c:v>
                </c:pt>
                <c:pt idx="74">
                  <c:v>44180</c:v>
                </c:pt>
                <c:pt idx="75">
                  <c:v>44180</c:v>
                </c:pt>
                <c:pt idx="76">
                  <c:v>44181</c:v>
                </c:pt>
                <c:pt idx="77">
                  <c:v>44181</c:v>
                </c:pt>
                <c:pt idx="78">
                  <c:v>44182</c:v>
                </c:pt>
                <c:pt idx="79">
                  <c:v>44182</c:v>
                </c:pt>
                <c:pt idx="80">
                  <c:v>44185</c:v>
                </c:pt>
                <c:pt idx="81">
                  <c:v>44185</c:v>
                </c:pt>
                <c:pt idx="82">
                  <c:v>44187</c:v>
                </c:pt>
                <c:pt idx="83">
                  <c:v>44187</c:v>
                </c:pt>
                <c:pt idx="84">
                  <c:v>44188</c:v>
                </c:pt>
                <c:pt idx="85">
                  <c:v>44188</c:v>
                </c:pt>
                <c:pt idx="86">
                  <c:v>44189</c:v>
                </c:pt>
                <c:pt idx="87">
                  <c:v>44189</c:v>
                </c:pt>
                <c:pt idx="88">
                  <c:v>44190</c:v>
                </c:pt>
                <c:pt idx="89">
                  <c:v>44190</c:v>
                </c:pt>
                <c:pt idx="90">
                  <c:v>44191</c:v>
                </c:pt>
                <c:pt idx="91">
                  <c:v>44192</c:v>
                </c:pt>
                <c:pt idx="92">
                  <c:v>44192</c:v>
                </c:pt>
                <c:pt idx="93">
                  <c:v>44193</c:v>
                </c:pt>
                <c:pt idx="94">
                  <c:v>44193</c:v>
                </c:pt>
                <c:pt idx="95">
                  <c:v>44194</c:v>
                </c:pt>
                <c:pt idx="96">
                  <c:v>44194</c:v>
                </c:pt>
                <c:pt idx="97">
                  <c:v>44195</c:v>
                </c:pt>
                <c:pt idx="98">
                  <c:v>44196</c:v>
                </c:pt>
                <c:pt idx="99">
                  <c:v>44197</c:v>
                </c:pt>
                <c:pt idx="100">
                  <c:v>44198</c:v>
                </c:pt>
                <c:pt idx="101">
                  <c:v>44199</c:v>
                </c:pt>
                <c:pt idx="102">
                  <c:v>44199</c:v>
                </c:pt>
                <c:pt idx="103">
                  <c:v>44200</c:v>
                </c:pt>
                <c:pt idx="104">
                  <c:v>44200</c:v>
                </c:pt>
                <c:pt idx="105">
                  <c:v>44201</c:v>
                </c:pt>
                <c:pt idx="106">
                  <c:v>44201</c:v>
                </c:pt>
                <c:pt idx="107">
                  <c:v>44202</c:v>
                </c:pt>
                <c:pt idx="108">
                  <c:v>44202</c:v>
                </c:pt>
                <c:pt idx="109">
                  <c:v>44203</c:v>
                </c:pt>
                <c:pt idx="110">
                  <c:v>44203</c:v>
                </c:pt>
                <c:pt idx="111">
                  <c:v>44203</c:v>
                </c:pt>
                <c:pt idx="112">
                  <c:v>44203</c:v>
                </c:pt>
                <c:pt idx="113">
                  <c:v>44206</c:v>
                </c:pt>
                <c:pt idx="114">
                  <c:v>44206</c:v>
                </c:pt>
                <c:pt idx="115">
                  <c:v>44207</c:v>
                </c:pt>
                <c:pt idx="116">
                  <c:v>44207</c:v>
                </c:pt>
                <c:pt idx="117">
                  <c:v>44207</c:v>
                </c:pt>
              </c:numCache>
            </c:numRef>
          </c:xVal>
          <c:yVal>
            <c:numRef>
              <c:f>'time trend'!$BD$3:$BD$120</c:f>
              <c:numCache>
                <c:formatCode>General</c:formatCode>
                <c:ptCount val="118"/>
                <c:pt idx="0" formatCode="#,##0">
                  <c:v>1455699.9206542969</c:v>
                </c:pt>
                <c:pt idx="2" formatCode="#,##0">
                  <c:v>686687.625</c:v>
                </c:pt>
                <c:pt idx="4" formatCode="#,##0">
                  <c:v>731873.96250000002</c:v>
                </c:pt>
                <c:pt idx="7" formatCode="#,##0">
                  <c:v>987253.61250000005</c:v>
                </c:pt>
                <c:pt idx="12" formatCode="#,##0">
                  <c:v>725334.02561439946</c:v>
                </c:pt>
                <c:pt idx="15" formatCode="#,##0">
                  <c:v>906111.11111111101</c:v>
                </c:pt>
                <c:pt idx="17" formatCode="#,##0">
                  <c:v>1168333.3333333333</c:v>
                </c:pt>
                <c:pt idx="19" formatCode="#,##0">
                  <c:v>1565693.5709294199</c:v>
                </c:pt>
                <c:pt idx="23" formatCode="#,##0">
                  <c:v>1447666.6666666665</c:v>
                </c:pt>
                <c:pt idx="25" formatCode="#,##0">
                  <c:v>1371742</c:v>
                </c:pt>
                <c:pt idx="27" formatCode="#,##0">
                  <c:v>1645137</c:v>
                </c:pt>
                <c:pt idx="29" formatCode="#,##0">
                  <c:v>1407396</c:v>
                </c:pt>
                <c:pt idx="31" formatCode="#,##0">
                  <c:v>1793589.5</c:v>
                </c:pt>
                <c:pt idx="33" formatCode="#,##0">
                  <c:v>1706624.5</c:v>
                </c:pt>
                <c:pt idx="35" formatCode="#,##0">
                  <c:v>1407719.5</c:v>
                </c:pt>
                <c:pt idx="37" formatCode="#,##0">
                  <c:v>2488449.5</c:v>
                </c:pt>
                <c:pt idx="39" formatCode="#,##0">
                  <c:v>2017330</c:v>
                </c:pt>
                <c:pt idx="41" formatCode="#,##0">
                  <c:v>1317264.6045684814</c:v>
                </c:pt>
                <c:pt idx="43" formatCode="#,##0">
                  <c:v>1016438.512802124</c:v>
                </c:pt>
                <c:pt idx="45" formatCode="#,##0">
                  <c:v>1351823.2154846191</c:v>
                </c:pt>
                <c:pt idx="47" formatCode="#,##0">
                  <c:v>1328348.6080169678</c:v>
                </c:pt>
                <c:pt idx="49" formatCode="#,##0">
                  <c:v>834331.06899261475</c:v>
                </c:pt>
                <c:pt idx="51" formatCode="#,##0">
                  <c:v>1484920.6495285034</c:v>
                </c:pt>
                <c:pt idx="53" formatCode="#,##0">
                  <c:v>1184352.7793884277</c:v>
                </c:pt>
                <c:pt idx="55" formatCode="#,##0">
                  <c:v>1406011.5194320679</c:v>
                </c:pt>
                <c:pt idx="57" formatCode="#,##0">
                  <c:v>1487884.1686248779</c:v>
                </c:pt>
                <c:pt idx="59" formatCode="#,##0">
                  <c:v>867451.37214660645</c:v>
                </c:pt>
                <c:pt idx="60" formatCode="#,##0">
                  <c:v>715843.43433380127</c:v>
                </c:pt>
                <c:pt idx="61" formatCode="#,##0">
                  <c:v>927871.45614624023</c:v>
                </c:pt>
                <c:pt idx="63" formatCode="#,##0">
                  <c:v>903733.3345413208</c:v>
                </c:pt>
                <c:pt idx="65" formatCode="#,##0">
                  <c:v>708646.40235900879</c:v>
                </c:pt>
                <c:pt idx="67" formatCode="#,##0">
                  <c:v>813950.04272460938</c:v>
                </c:pt>
                <c:pt idx="69" formatCode="#,##0">
                  <c:v>1187466.7739868164</c:v>
                </c:pt>
                <c:pt idx="70" formatCode="#,##0">
                  <c:v>911254.00543212891</c:v>
                </c:pt>
                <c:pt idx="71" formatCode="#,##0">
                  <c:v>1245028.1524658203</c:v>
                </c:pt>
                <c:pt idx="72" formatCode="#,##0">
                  <c:v>2064837.3413085938</c:v>
                </c:pt>
                <c:pt idx="74" formatCode="#,##0">
                  <c:v>849116.16325378418</c:v>
                </c:pt>
                <c:pt idx="76" formatCode="#,##0">
                  <c:v>915220.01266479492</c:v>
                </c:pt>
                <c:pt idx="78" formatCode="#,##0">
                  <c:v>649813.69972229004</c:v>
                </c:pt>
                <c:pt idx="80" formatCode="#,##0">
                  <c:v>691581.88819885254</c:v>
                </c:pt>
                <c:pt idx="82" formatCode="#,##0">
                  <c:v>915234.68971252441</c:v>
                </c:pt>
                <c:pt idx="84" formatCode="#,##0">
                  <c:v>765576.72500610352</c:v>
                </c:pt>
                <c:pt idx="86" formatCode="#,##0">
                  <c:v>819101.0856628418</c:v>
                </c:pt>
                <c:pt idx="88" formatCode="#,##0">
                  <c:v>435416.66507720947</c:v>
                </c:pt>
                <c:pt idx="90" formatCode="#,##0">
                  <c:v>657001.64794921875</c:v>
                </c:pt>
                <c:pt idx="91" formatCode="#,##0">
                  <c:v>621304.00657653809</c:v>
                </c:pt>
                <c:pt idx="93" formatCode="#,##0">
                  <c:v>736224.9755859375</c:v>
                </c:pt>
                <c:pt idx="95" formatCode="#,##0">
                  <c:v>502739.42470550537</c:v>
                </c:pt>
                <c:pt idx="97" formatCode="#,##0">
                  <c:v>298470.3540802002</c:v>
                </c:pt>
                <c:pt idx="98" formatCode="#,##0">
                  <c:v>505537.83416748047</c:v>
                </c:pt>
                <c:pt idx="99" formatCode="#,##0">
                  <c:v>794941.74957275391</c:v>
                </c:pt>
                <c:pt idx="100" formatCode="#,##0">
                  <c:v>405726.1848449707</c:v>
                </c:pt>
                <c:pt idx="101" formatCode="#,##0">
                  <c:v>309371.91009521484</c:v>
                </c:pt>
                <c:pt idx="103" formatCode="#,##0">
                  <c:v>493074.24545288086</c:v>
                </c:pt>
                <c:pt idx="105" formatCode="#,##0">
                  <c:v>440491.21856689453</c:v>
                </c:pt>
                <c:pt idx="107" formatCode="#,##0">
                  <c:v>516411.80992126465</c:v>
                </c:pt>
                <c:pt idx="109" formatCode="#,##0">
                  <c:v>616359.06457901001</c:v>
                </c:pt>
                <c:pt idx="113" formatCode="#,##0">
                  <c:v>460618.38626861572</c:v>
                </c:pt>
                <c:pt idx="115" formatCode="#,##0">
                  <c:v>421425.54759979248</c:v>
                </c:pt>
              </c:numCache>
            </c:numRef>
          </c:yVal>
          <c:smooth val="0"/>
          <c:extLst>
            <c:ext xmlns:c16="http://schemas.microsoft.com/office/drawing/2014/chart" uri="{C3380CC4-5D6E-409C-BE32-E72D297353CC}">
              <c16:uniqueId val="{00000001-0679-4280-9215-3E5B9753EDED}"/>
            </c:ext>
          </c:extLst>
        </c:ser>
        <c:dLbls>
          <c:showLegendKey val="0"/>
          <c:showVal val="0"/>
          <c:showCatName val="0"/>
          <c:showSerName val="0"/>
          <c:showPercent val="0"/>
          <c:showBubbleSize val="0"/>
        </c:dLbls>
        <c:axId val="1025983776"/>
        <c:axId val="1025990992"/>
      </c:scatterChart>
      <c:valAx>
        <c:axId val="1025983776"/>
        <c:scaling>
          <c:orientation val="minMax"/>
          <c:min val="44135"/>
        </c:scaling>
        <c:delete val="0"/>
        <c:axPos val="b"/>
        <c:majorGridlines>
          <c:spPr>
            <a:ln w="9525" cap="flat" cmpd="sng" algn="ctr">
              <a:solidFill>
                <a:schemeClr val="tx1">
                  <a:lumMod val="15000"/>
                  <a:lumOff val="85000"/>
                </a:schemeClr>
              </a:solidFill>
              <a:round/>
            </a:ln>
            <a:effectLst/>
          </c:spPr>
        </c:majorGridlines>
        <c:numFmt formatCode="m/d;@"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025990992"/>
        <c:crosses val="autoZero"/>
        <c:crossBetween val="midCat"/>
        <c:majorUnit val="7"/>
      </c:valAx>
      <c:valAx>
        <c:axId val="1025990992"/>
        <c:scaling>
          <c:orientation val="minMax"/>
          <c:max val="3000000"/>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1025983776"/>
        <c:crosses val="autoZero"/>
        <c:crossBetween val="midCat"/>
      </c:valAx>
      <c:spPr>
        <a:noFill/>
        <a:ln w="19050">
          <a:solidFill>
            <a:schemeClr val="tx1"/>
          </a:solidFill>
        </a:ln>
        <a:effectLst/>
      </c:spPr>
    </c:plotArea>
    <c:legend>
      <c:legendPos val="b"/>
      <c:legendEntry>
        <c:idx val="2"/>
        <c:delete val="1"/>
      </c:legendEntry>
      <c:legendEntry>
        <c:idx val="3"/>
        <c:delete val="1"/>
      </c:legendEntry>
      <c:layout>
        <c:manualLayout>
          <c:xMode val="edge"/>
          <c:yMode val="edge"/>
          <c:x val="0.18525590551181101"/>
          <c:y val="0.18576334208223969"/>
          <c:w val="0.14341015600654852"/>
          <c:h val="7.8612180870089643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a:solidFill>
                  <a:sysClr val="windowText" lastClr="000000"/>
                </a:solidFill>
              </a:rPr>
              <a:t>N1 and N2 (copies/L +/- 1 SD) and TSS vs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lotArea>
      <c:layout>
        <c:manualLayout>
          <c:layoutTarget val="inner"/>
          <c:xMode val="edge"/>
          <c:yMode val="edge"/>
          <c:x val="0.14238670166229223"/>
          <c:y val="0.1480929385395133"/>
          <c:w val="0.79689807524059497"/>
          <c:h val="0.7450857679375863"/>
        </c:manualLayout>
      </c:layout>
      <c:scatterChart>
        <c:scatterStyle val="lineMarker"/>
        <c:varyColors val="0"/>
        <c:ser>
          <c:idx val="0"/>
          <c:order val="0"/>
          <c:tx>
            <c:v>N1</c:v>
          </c:tx>
          <c:spPr>
            <a:ln w="19050" cap="rnd">
              <a:noFill/>
              <a:round/>
            </a:ln>
            <a:effectLst/>
          </c:spPr>
          <c:marker>
            <c:symbol val="circle"/>
            <c:size val="5"/>
            <c:spPr>
              <a:solidFill>
                <a:schemeClr val="accent1"/>
              </a:solidFill>
              <a:ln w="9525">
                <a:solidFill>
                  <a:schemeClr val="accent1"/>
                </a:solidFill>
              </a:ln>
              <a:effectLst/>
            </c:spPr>
          </c:marker>
          <c:trendline>
            <c:spPr>
              <a:ln w="22225" cap="rnd">
                <a:solidFill>
                  <a:schemeClr val="accent1"/>
                </a:solidFill>
                <a:prstDash val="sysDot"/>
              </a:ln>
              <a:effectLst/>
            </c:spPr>
            <c:trendlineType val="movingAvg"/>
            <c:period val="7"/>
            <c:dispRSqr val="0"/>
            <c:dispEq val="0"/>
          </c:trendline>
          <c:errBars>
            <c:errDir val="y"/>
            <c:errBarType val="both"/>
            <c:errValType val="cust"/>
            <c:noEndCap val="0"/>
            <c:plus>
              <c:numRef>
                <c:f>'time trend'!$BA$3:$BA$146</c:f>
                <c:numCache>
                  <c:formatCode>General</c:formatCode>
                  <c:ptCount val="144"/>
                  <c:pt idx="0">
                    <c:v>95793.515214203711</c:v>
                  </c:pt>
                  <c:pt idx="2">
                    <c:v>13666.765412408829</c:v>
                  </c:pt>
                  <c:pt idx="4">
                    <c:v>524665.11423579196</c:v>
                  </c:pt>
                  <c:pt idx="7">
                    <c:v>120491.63191029089</c:v>
                  </c:pt>
                  <c:pt idx="12">
                    <c:v>108273.15688945625</c:v>
                  </c:pt>
                  <c:pt idx="15">
                    <c:v>19249.017932300438</c:v>
                  </c:pt>
                  <c:pt idx="17">
                    <c:v>185811.94861179797</c:v>
                  </c:pt>
                  <c:pt idx="19">
                    <c:v>322637.3113758057</c:v>
                  </c:pt>
                  <c:pt idx="23">
                    <c:v>146135.40144521979</c:v>
                  </c:pt>
                  <c:pt idx="25">
                    <c:v>233319.78194743796</c:v>
                  </c:pt>
                  <c:pt idx="27">
                    <c:v>163642.89394287794</c:v>
                  </c:pt>
                  <c:pt idx="29">
                    <c:v>229797.68307034776</c:v>
                  </c:pt>
                  <c:pt idx="31">
                    <c:v>86165.911035049125</c:v>
                  </c:pt>
                  <c:pt idx="33">
                    <c:v>31288.76796072354</c:v>
                  </c:pt>
                  <c:pt idx="35">
                    <c:v>151851.88836659226</c:v>
                  </c:pt>
                  <c:pt idx="37">
                    <c:v>48793.903435777713</c:v>
                  </c:pt>
                  <c:pt idx="39">
                    <c:v>6738.0205179266113</c:v>
                  </c:pt>
                  <c:pt idx="41">
                    <c:v>340710.57824592397</c:v>
                  </c:pt>
                  <c:pt idx="43">
                    <c:v>64036.593158787327</c:v>
                  </c:pt>
                  <c:pt idx="45">
                    <c:v>324142.7498769802</c:v>
                  </c:pt>
                  <c:pt idx="47">
                    <c:v>2802.458596917294</c:v>
                  </c:pt>
                  <c:pt idx="49">
                    <c:v>42027.229011324351</c:v>
                  </c:pt>
                  <c:pt idx="51">
                    <c:v>374585.91217517795</c:v>
                  </c:pt>
                  <c:pt idx="53">
                    <c:v>135157.70065998854</c:v>
                  </c:pt>
                  <c:pt idx="55">
                    <c:v>62449.996962955949</c:v>
                  </c:pt>
                  <c:pt idx="57">
                    <c:v>42596.484577799769</c:v>
                  </c:pt>
                  <c:pt idx="61">
                    <c:v>244883.52425554913</c:v>
                  </c:pt>
                  <c:pt idx="63">
                    <c:v>3775.9799908134478</c:v>
                  </c:pt>
                  <c:pt idx="65">
                    <c:v>174890.39791866657</c:v>
                  </c:pt>
                  <c:pt idx="67">
                    <c:v>40484.178939374426</c:v>
                  </c:pt>
                  <c:pt idx="72">
                    <c:v>717699.84196485614</c:v>
                  </c:pt>
                  <c:pt idx="74">
                    <c:v>64218.505700456109</c:v>
                  </c:pt>
                  <c:pt idx="76">
                    <c:v>177126.85805756107</c:v>
                  </c:pt>
                  <c:pt idx="78">
                    <c:v>161878.4924150907</c:v>
                  </c:pt>
                  <c:pt idx="80">
                    <c:v>27324.429034718443</c:v>
                  </c:pt>
                  <c:pt idx="82">
                    <c:v>4991.2658230117322</c:v>
                  </c:pt>
                  <c:pt idx="84">
                    <c:v>225965.37856526926</c:v>
                  </c:pt>
                  <c:pt idx="86">
                    <c:v>136780.26666221346</c:v>
                  </c:pt>
                  <c:pt idx="88">
                    <c:v>38527.820012187032</c:v>
                  </c:pt>
                  <c:pt idx="91">
                    <c:v>115506.12899891436</c:v>
                  </c:pt>
                  <c:pt idx="93">
                    <c:v>82558.959711062707</c:v>
                  </c:pt>
                  <c:pt idx="95">
                    <c:v>65480.01819610133</c:v>
                  </c:pt>
                  <c:pt idx="101">
                    <c:v>1631.0223459097433</c:v>
                  </c:pt>
                  <c:pt idx="103">
                    <c:v>213063.46622106351</c:v>
                  </c:pt>
                  <c:pt idx="105">
                    <c:v>91259.242611973736</c:v>
                  </c:pt>
                  <c:pt idx="107">
                    <c:v>102037.29770951434</c:v>
                  </c:pt>
                  <c:pt idx="109">
                    <c:v>72105.306638192706</c:v>
                  </c:pt>
                  <c:pt idx="113">
                    <c:v>246.06341685024196</c:v>
                  </c:pt>
                  <c:pt idx="115">
                    <c:v>24678.88564992465</c:v>
                  </c:pt>
                  <c:pt idx="119">
                    <c:v>60713.988503279572</c:v>
                  </c:pt>
                  <c:pt idx="121">
                    <c:v>390.91370581248259</c:v>
                  </c:pt>
                  <c:pt idx="123">
                    <c:v>80187.663374411888</c:v>
                  </c:pt>
                  <c:pt idx="126">
                    <c:v>43317.013612950555</c:v>
                  </c:pt>
                  <c:pt idx="127">
                    <c:v>25259.068242038473</c:v>
                  </c:pt>
                  <c:pt idx="129">
                    <c:v>74404.717090446022</c:v>
                  </c:pt>
                  <c:pt idx="131">
                    <c:v>89385.102334031108</c:v>
                  </c:pt>
                  <c:pt idx="136">
                    <c:v>38296.373122400757</c:v>
                  </c:pt>
                  <c:pt idx="138">
                    <c:v>39003.276924364756</c:v>
                  </c:pt>
                  <c:pt idx="140">
                    <c:v>107554.17182268354</c:v>
                  </c:pt>
                  <c:pt idx="142">
                    <c:v>5997.7629111828101</c:v>
                  </c:pt>
                </c:numCache>
              </c:numRef>
            </c:plus>
            <c:minus>
              <c:numRef>
                <c:f>'time trend'!$BA$3:$BA$146</c:f>
                <c:numCache>
                  <c:formatCode>General</c:formatCode>
                  <c:ptCount val="144"/>
                  <c:pt idx="0">
                    <c:v>95793.515214203711</c:v>
                  </c:pt>
                  <c:pt idx="2">
                    <c:v>13666.765412408829</c:v>
                  </c:pt>
                  <c:pt idx="4">
                    <c:v>524665.11423579196</c:v>
                  </c:pt>
                  <c:pt idx="7">
                    <c:v>120491.63191029089</c:v>
                  </c:pt>
                  <c:pt idx="12">
                    <c:v>108273.15688945625</c:v>
                  </c:pt>
                  <c:pt idx="15">
                    <c:v>19249.017932300438</c:v>
                  </c:pt>
                  <c:pt idx="17">
                    <c:v>185811.94861179797</c:v>
                  </c:pt>
                  <c:pt idx="19">
                    <c:v>322637.3113758057</c:v>
                  </c:pt>
                  <c:pt idx="23">
                    <c:v>146135.40144521979</c:v>
                  </c:pt>
                  <c:pt idx="25">
                    <c:v>233319.78194743796</c:v>
                  </c:pt>
                  <c:pt idx="27">
                    <c:v>163642.89394287794</c:v>
                  </c:pt>
                  <c:pt idx="29">
                    <c:v>229797.68307034776</c:v>
                  </c:pt>
                  <c:pt idx="31">
                    <c:v>86165.911035049125</c:v>
                  </c:pt>
                  <c:pt idx="33">
                    <c:v>31288.76796072354</c:v>
                  </c:pt>
                  <c:pt idx="35">
                    <c:v>151851.88836659226</c:v>
                  </c:pt>
                  <c:pt idx="37">
                    <c:v>48793.903435777713</c:v>
                  </c:pt>
                  <c:pt idx="39">
                    <c:v>6738.0205179266113</c:v>
                  </c:pt>
                  <c:pt idx="41">
                    <c:v>340710.57824592397</c:v>
                  </c:pt>
                  <c:pt idx="43">
                    <c:v>64036.593158787327</c:v>
                  </c:pt>
                  <c:pt idx="45">
                    <c:v>324142.7498769802</c:v>
                  </c:pt>
                  <c:pt idx="47">
                    <c:v>2802.458596917294</c:v>
                  </c:pt>
                  <c:pt idx="49">
                    <c:v>42027.229011324351</c:v>
                  </c:pt>
                  <c:pt idx="51">
                    <c:v>374585.91217517795</c:v>
                  </c:pt>
                  <c:pt idx="53">
                    <c:v>135157.70065998854</c:v>
                  </c:pt>
                  <c:pt idx="55">
                    <c:v>62449.996962955949</c:v>
                  </c:pt>
                  <c:pt idx="57">
                    <c:v>42596.484577799769</c:v>
                  </c:pt>
                  <c:pt idx="61">
                    <c:v>244883.52425554913</c:v>
                  </c:pt>
                  <c:pt idx="63">
                    <c:v>3775.9799908134478</c:v>
                  </c:pt>
                  <c:pt idx="65">
                    <c:v>174890.39791866657</c:v>
                  </c:pt>
                  <c:pt idx="67">
                    <c:v>40484.178939374426</c:v>
                  </c:pt>
                  <c:pt idx="72">
                    <c:v>717699.84196485614</c:v>
                  </c:pt>
                  <c:pt idx="74">
                    <c:v>64218.505700456109</c:v>
                  </c:pt>
                  <c:pt idx="76">
                    <c:v>177126.85805756107</c:v>
                  </c:pt>
                  <c:pt idx="78">
                    <c:v>161878.4924150907</c:v>
                  </c:pt>
                  <c:pt idx="80">
                    <c:v>27324.429034718443</c:v>
                  </c:pt>
                  <c:pt idx="82">
                    <c:v>4991.2658230117322</c:v>
                  </c:pt>
                  <c:pt idx="84">
                    <c:v>225965.37856526926</c:v>
                  </c:pt>
                  <c:pt idx="86">
                    <c:v>136780.26666221346</c:v>
                  </c:pt>
                  <c:pt idx="88">
                    <c:v>38527.820012187032</c:v>
                  </c:pt>
                  <c:pt idx="91">
                    <c:v>115506.12899891436</c:v>
                  </c:pt>
                  <c:pt idx="93">
                    <c:v>82558.959711062707</c:v>
                  </c:pt>
                  <c:pt idx="95">
                    <c:v>65480.01819610133</c:v>
                  </c:pt>
                  <c:pt idx="101">
                    <c:v>1631.0223459097433</c:v>
                  </c:pt>
                  <c:pt idx="103">
                    <c:v>213063.46622106351</c:v>
                  </c:pt>
                  <c:pt idx="105">
                    <c:v>91259.242611973736</c:v>
                  </c:pt>
                  <c:pt idx="107">
                    <c:v>102037.29770951434</c:v>
                  </c:pt>
                  <c:pt idx="109">
                    <c:v>72105.306638192706</c:v>
                  </c:pt>
                  <c:pt idx="113">
                    <c:v>246.06341685024196</c:v>
                  </c:pt>
                  <c:pt idx="115">
                    <c:v>24678.88564992465</c:v>
                  </c:pt>
                  <c:pt idx="119">
                    <c:v>60713.988503279572</c:v>
                  </c:pt>
                  <c:pt idx="121">
                    <c:v>390.91370581248259</c:v>
                  </c:pt>
                  <c:pt idx="123">
                    <c:v>80187.663374411888</c:v>
                  </c:pt>
                  <c:pt idx="126">
                    <c:v>43317.013612950555</c:v>
                  </c:pt>
                  <c:pt idx="127">
                    <c:v>25259.068242038473</c:v>
                  </c:pt>
                  <c:pt idx="129">
                    <c:v>74404.717090446022</c:v>
                  </c:pt>
                  <c:pt idx="131">
                    <c:v>89385.102334031108</c:v>
                  </c:pt>
                  <c:pt idx="136">
                    <c:v>38296.373122400757</c:v>
                  </c:pt>
                  <c:pt idx="138">
                    <c:v>39003.276924364756</c:v>
                  </c:pt>
                  <c:pt idx="140">
                    <c:v>107554.17182268354</c:v>
                  </c:pt>
                  <c:pt idx="142">
                    <c:v>5997.7629111828101</c:v>
                  </c:pt>
                </c:numCache>
              </c:numRef>
            </c:minus>
            <c:spPr>
              <a:noFill/>
              <a:ln w="9525" cap="flat" cmpd="sng" algn="ctr">
                <a:solidFill>
                  <a:schemeClr val="tx1">
                    <a:lumMod val="65000"/>
                    <a:lumOff val="35000"/>
                  </a:schemeClr>
                </a:solidFill>
                <a:round/>
              </a:ln>
              <a:effectLst/>
            </c:spPr>
          </c:errBars>
          <c:errBars>
            <c:errDir val="x"/>
            <c:errBarType val="both"/>
            <c:errValType val="fixedVal"/>
            <c:noEndCap val="0"/>
            <c:val val="0"/>
            <c:spPr>
              <a:noFill/>
              <a:ln w="9525" cap="flat" cmpd="sng" algn="ctr">
                <a:solidFill>
                  <a:schemeClr val="tx1">
                    <a:lumMod val="65000"/>
                    <a:lumOff val="35000"/>
                  </a:schemeClr>
                </a:solidFill>
                <a:round/>
              </a:ln>
              <a:effectLst/>
            </c:spPr>
          </c:errBars>
          <c:xVal>
            <c:numRef>
              <c:f>'time trend'!$AX$3:$AX$146</c:f>
              <c:numCache>
                <c:formatCode>d\-mmm\-yy</c:formatCode>
                <c:ptCount val="144"/>
                <c:pt idx="0">
                  <c:v>44131</c:v>
                </c:pt>
                <c:pt idx="1">
                  <c:v>44131</c:v>
                </c:pt>
                <c:pt idx="2">
                  <c:v>44136</c:v>
                </c:pt>
                <c:pt idx="3">
                  <c:v>44136</c:v>
                </c:pt>
                <c:pt idx="4">
                  <c:v>44137</c:v>
                </c:pt>
                <c:pt idx="5">
                  <c:v>44137</c:v>
                </c:pt>
                <c:pt idx="6">
                  <c:v>44137</c:v>
                </c:pt>
                <c:pt idx="7">
                  <c:v>44138</c:v>
                </c:pt>
                <c:pt idx="8">
                  <c:v>44138</c:v>
                </c:pt>
                <c:pt idx="9">
                  <c:v>44137</c:v>
                </c:pt>
                <c:pt idx="10">
                  <c:v>44137</c:v>
                </c:pt>
                <c:pt idx="11">
                  <c:v>44137</c:v>
                </c:pt>
                <c:pt idx="12">
                  <c:v>44139</c:v>
                </c:pt>
                <c:pt idx="13">
                  <c:v>44139</c:v>
                </c:pt>
                <c:pt idx="14">
                  <c:v>44139</c:v>
                </c:pt>
                <c:pt idx="15">
                  <c:v>44140</c:v>
                </c:pt>
                <c:pt idx="16">
                  <c:v>44140</c:v>
                </c:pt>
                <c:pt idx="17">
                  <c:v>44143</c:v>
                </c:pt>
                <c:pt idx="18">
                  <c:v>44143</c:v>
                </c:pt>
                <c:pt idx="19">
                  <c:v>44144</c:v>
                </c:pt>
                <c:pt idx="20">
                  <c:v>44144</c:v>
                </c:pt>
                <c:pt idx="21">
                  <c:v>44144</c:v>
                </c:pt>
                <c:pt idx="22">
                  <c:v>44144</c:v>
                </c:pt>
                <c:pt idx="23">
                  <c:v>44145</c:v>
                </c:pt>
                <c:pt idx="24">
                  <c:v>44145</c:v>
                </c:pt>
                <c:pt idx="25">
                  <c:v>44146</c:v>
                </c:pt>
                <c:pt idx="26">
                  <c:v>44146</c:v>
                </c:pt>
                <c:pt idx="27">
                  <c:v>44147</c:v>
                </c:pt>
                <c:pt idx="28">
                  <c:v>44147</c:v>
                </c:pt>
                <c:pt idx="29">
                  <c:v>44150</c:v>
                </c:pt>
                <c:pt idx="30">
                  <c:v>44150</c:v>
                </c:pt>
                <c:pt idx="31">
                  <c:v>44151</c:v>
                </c:pt>
                <c:pt idx="32">
                  <c:v>44151</c:v>
                </c:pt>
                <c:pt idx="33">
                  <c:v>44152</c:v>
                </c:pt>
                <c:pt idx="34">
                  <c:v>44152</c:v>
                </c:pt>
                <c:pt idx="35">
                  <c:v>44153</c:v>
                </c:pt>
                <c:pt idx="36">
                  <c:v>44153</c:v>
                </c:pt>
                <c:pt idx="37">
                  <c:v>44154</c:v>
                </c:pt>
                <c:pt idx="38">
                  <c:v>44154</c:v>
                </c:pt>
                <c:pt idx="39">
                  <c:v>44157</c:v>
                </c:pt>
                <c:pt idx="40">
                  <c:v>44157</c:v>
                </c:pt>
                <c:pt idx="41">
                  <c:v>44158</c:v>
                </c:pt>
                <c:pt idx="42">
                  <c:v>44158</c:v>
                </c:pt>
                <c:pt idx="43">
                  <c:v>44159</c:v>
                </c:pt>
                <c:pt idx="44">
                  <c:v>44159</c:v>
                </c:pt>
                <c:pt idx="45">
                  <c:v>44160</c:v>
                </c:pt>
                <c:pt idx="46">
                  <c:v>44160</c:v>
                </c:pt>
                <c:pt idx="47">
                  <c:v>44161</c:v>
                </c:pt>
                <c:pt idx="48">
                  <c:v>44161</c:v>
                </c:pt>
                <c:pt idx="49">
                  <c:v>44164</c:v>
                </c:pt>
                <c:pt idx="50">
                  <c:v>44164</c:v>
                </c:pt>
                <c:pt idx="51">
                  <c:v>44165</c:v>
                </c:pt>
                <c:pt idx="52">
                  <c:v>44165</c:v>
                </c:pt>
                <c:pt idx="53">
                  <c:v>44166</c:v>
                </c:pt>
                <c:pt idx="54">
                  <c:v>44166</c:v>
                </c:pt>
                <c:pt idx="55">
                  <c:v>44167</c:v>
                </c:pt>
                <c:pt idx="56">
                  <c:v>44167</c:v>
                </c:pt>
                <c:pt idx="57">
                  <c:v>44168</c:v>
                </c:pt>
                <c:pt idx="58">
                  <c:v>44168</c:v>
                </c:pt>
                <c:pt idx="59">
                  <c:v>44169</c:v>
                </c:pt>
                <c:pt idx="60">
                  <c:v>44170</c:v>
                </c:pt>
                <c:pt idx="61">
                  <c:v>44171</c:v>
                </c:pt>
                <c:pt idx="62">
                  <c:v>44171</c:v>
                </c:pt>
                <c:pt idx="63">
                  <c:v>44172</c:v>
                </c:pt>
                <c:pt idx="64">
                  <c:v>44172</c:v>
                </c:pt>
                <c:pt idx="65">
                  <c:v>44173</c:v>
                </c:pt>
                <c:pt idx="66">
                  <c:v>44173</c:v>
                </c:pt>
                <c:pt idx="67">
                  <c:v>44174</c:v>
                </c:pt>
                <c:pt idx="68">
                  <c:v>44174</c:v>
                </c:pt>
                <c:pt idx="69">
                  <c:v>44175</c:v>
                </c:pt>
                <c:pt idx="70">
                  <c:v>44177</c:v>
                </c:pt>
                <c:pt idx="71">
                  <c:v>44178</c:v>
                </c:pt>
                <c:pt idx="72">
                  <c:v>44179</c:v>
                </c:pt>
                <c:pt idx="73">
                  <c:v>44179</c:v>
                </c:pt>
                <c:pt idx="74">
                  <c:v>44180</c:v>
                </c:pt>
                <c:pt idx="75">
                  <c:v>44180</c:v>
                </c:pt>
                <c:pt idx="76">
                  <c:v>44181</c:v>
                </c:pt>
                <c:pt idx="77">
                  <c:v>44181</c:v>
                </c:pt>
                <c:pt idx="78">
                  <c:v>44182</c:v>
                </c:pt>
                <c:pt idx="79">
                  <c:v>44182</c:v>
                </c:pt>
                <c:pt idx="80">
                  <c:v>44185</c:v>
                </c:pt>
                <c:pt idx="81">
                  <c:v>44185</c:v>
                </c:pt>
                <c:pt idx="82">
                  <c:v>44187</c:v>
                </c:pt>
                <c:pt idx="83">
                  <c:v>44187</c:v>
                </c:pt>
                <c:pt idx="84">
                  <c:v>44188</c:v>
                </c:pt>
                <c:pt idx="85">
                  <c:v>44188</c:v>
                </c:pt>
                <c:pt idx="86">
                  <c:v>44189</c:v>
                </c:pt>
                <c:pt idx="87">
                  <c:v>44189</c:v>
                </c:pt>
                <c:pt idx="88">
                  <c:v>44190</c:v>
                </c:pt>
                <c:pt idx="89">
                  <c:v>44190</c:v>
                </c:pt>
                <c:pt idx="90">
                  <c:v>44191</c:v>
                </c:pt>
                <c:pt idx="91">
                  <c:v>44192</c:v>
                </c:pt>
                <c:pt idx="92">
                  <c:v>44192</c:v>
                </c:pt>
                <c:pt idx="93">
                  <c:v>44193</c:v>
                </c:pt>
                <c:pt idx="94">
                  <c:v>44193</c:v>
                </c:pt>
                <c:pt idx="95">
                  <c:v>44194</c:v>
                </c:pt>
                <c:pt idx="96">
                  <c:v>44194</c:v>
                </c:pt>
                <c:pt idx="97">
                  <c:v>44195</c:v>
                </c:pt>
                <c:pt idx="98">
                  <c:v>44196</c:v>
                </c:pt>
                <c:pt idx="99">
                  <c:v>44197</c:v>
                </c:pt>
                <c:pt idx="100">
                  <c:v>44198</c:v>
                </c:pt>
                <c:pt idx="101">
                  <c:v>44199</c:v>
                </c:pt>
                <c:pt idx="102">
                  <c:v>44199</c:v>
                </c:pt>
                <c:pt idx="103">
                  <c:v>44200</c:v>
                </c:pt>
                <c:pt idx="104">
                  <c:v>44200</c:v>
                </c:pt>
                <c:pt idx="105">
                  <c:v>44201</c:v>
                </c:pt>
                <c:pt idx="106">
                  <c:v>44201</c:v>
                </c:pt>
                <c:pt idx="107">
                  <c:v>44202</c:v>
                </c:pt>
                <c:pt idx="108">
                  <c:v>44202</c:v>
                </c:pt>
                <c:pt idx="109">
                  <c:v>44203</c:v>
                </c:pt>
                <c:pt idx="110">
                  <c:v>44203</c:v>
                </c:pt>
                <c:pt idx="111">
                  <c:v>44203</c:v>
                </c:pt>
                <c:pt idx="112">
                  <c:v>44203</c:v>
                </c:pt>
                <c:pt idx="113">
                  <c:v>44206</c:v>
                </c:pt>
                <c:pt idx="114">
                  <c:v>44206</c:v>
                </c:pt>
                <c:pt idx="115">
                  <c:v>44207</c:v>
                </c:pt>
                <c:pt idx="116">
                  <c:v>44207</c:v>
                </c:pt>
                <c:pt idx="117">
                  <c:v>44207</c:v>
                </c:pt>
                <c:pt idx="118">
                  <c:v>44207</c:v>
                </c:pt>
                <c:pt idx="119">
                  <c:v>44208</c:v>
                </c:pt>
                <c:pt idx="120">
                  <c:v>44208</c:v>
                </c:pt>
                <c:pt idx="121">
                  <c:v>44209</c:v>
                </c:pt>
                <c:pt idx="122">
                  <c:v>44209</c:v>
                </c:pt>
                <c:pt idx="123">
                  <c:v>44210</c:v>
                </c:pt>
                <c:pt idx="124">
                  <c:v>44210</c:v>
                </c:pt>
                <c:pt idx="125">
                  <c:v>44211</c:v>
                </c:pt>
                <c:pt idx="126">
                  <c:v>44212</c:v>
                </c:pt>
                <c:pt idx="127">
                  <c:v>44213</c:v>
                </c:pt>
                <c:pt idx="128">
                  <c:v>44213</c:v>
                </c:pt>
                <c:pt idx="129">
                  <c:v>44214</c:v>
                </c:pt>
                <c:pt idx="130">
                  <c:v>44214</c:v>
                </c:pt>
                <c:pt idx="131">
                  <c:v>44215</c:v>
                </c:pt>
                <c:pt idx="132">
                  <c:v>44215</c:v>
                </c:pt>
                <c:pt idx="133">
                  <c:v>44212</c:v>
                </c:pt>
                <c:pt idx="134">
                  <c:v>44215</c:v>
                </c:pt>
                <c:pt idx="135">
                  <c:v>44216</c:v>
                </c:pt>
                <c:pt idx="136">
                  <c:v>44217</c:v>
                </c:pt>
                <c:pt idx="137">
                  <c:v>44217</c:v>
                </c:pt>
                <c:pt idx="138">
                  <c:v>44218</c:v>
                </c:pt>
                <c:pt idx="139">
                  <c:v>44218</c:v>
                </c:pt>
                <c:pt idx="140">
                  <c:v>44219</c:v>
                </c:pt>
                <c:pt idx="141">
                  <c:v>44219</c:v>
                </c:pt>
                <c:pt idx="142">
                  <c:v>44220</c:v>
                </c:pt>
                <c:pt idx="143">
                  <c:v>44220</c:v>
                </c:pt>
              </c:numCache>
            </c:numRef>
          </c:xVal>
          <c:yVal>
            <c:numRef>
              <c:f>'time trend'!$AZ$3:$AZ$146</c:f>
              <c:numCache>
                <c:formatCode>General</c:formatCode>
                <c:ptCount val="144"/>
                <c:pt idx="0" formatCode="#,##0">
                  <c:v>754826.85089111328</c:v>
                </c:pt>
                <c:pt idx="2" formatCode="#,##0">
                  <c:v>504561.26250000001</c:v>
                </c:pt>
                <c:pt idx="4" formatCode="#,##0">
                  <c:v>408796.48125000001</c:v>
                </c:pt>
                <c:pt idx="7" formatCode="#,##0">
                  <c:v>428719.42500000005</c:v>
                </c:pt>
                <c:pt idx="12" formatCode="#,##0">
                  <c:v>353631.01419176185</c:v>
                </c:pt>
                <c:pt idx="15" formatCode="#,##0">
                  <c:v>511944.44444444438</c:v>
                </c:pt>
                <c:pt idx="17" formatCode="#,##0">
                  <c:v>561388.88888888899</c:v>
                </c:pt>
                <c:pt idx="19" formatCode="#,##0">
                  <c:v>889011.18099231308</c:v>
                </c:pt>
                <c:pt idx="23" formatCode="#,##0">
                  <c:v>737999.99999999988</c:v>
                </c:pt>
                <c:pt idx="25" formatCode="#,##0">
                  <c:v>774247</c:v>
                </c:pt>
                <c:pt idx="27" formatCode="#,##0">
                  <c:v>847439</c:v>
                </c:pt>
                <c:pt idx="29" formatCode="#,##0">
                  <c:v>794562.5</c:v>
                </c:pt>
                <c:pt idx="31" formatCode="#,##0">
                  <c:v>1072789.5</c:v>
                </c:pt>
                <c:pt idx="33" formatCode="#,##0">
                  <c:v>782469.5</c:v>
                </c:pt>
                <c:pt idx="35" formatCode="#,##0">
                  <c:v>855988.5</c:v>
                </c:pt>
                <c:pt idx="37" formatCode="#,##0">
                  <c:v>1226975.5</c:v>
                </c:pt>
                <c:pt idx="39" formatCode="#,##0">
                  <c:v>1237185.5</c:v>
                </c:pt>
                <c:pt idx="41" formatCode="#,##0">
                  <c:v>1097860.5937957764</c:v>
                </c:pt>
                <c:pt idx="43" formatCode="#,##0">
                  <c:v>569683.68530273438</c:v>
                </c:pt>
                <c:pt idx="45" formatCode="#,##0">
                  <c:v>793511.60287857056</c:v>
                </c:pt>
                <c:pt idx="47" formatCode="#,##0">
                  <c:v>705104.01964187622</c:v>
                </c:pt>
                <c:pt idx="49" formatCode="#,##0">
                  <c:v>546356.21309280396</c:v>
                </c:pt>
                <c:pt idx="51" formatCode="#,##0">
                  <c:v>971839.06316757202</c:v>
                </c:pt>
                <c:pt idx="53" formatCode="#,##0">
                  <c:v>677525.05302429199</c:v>
                </c:pt>
                <c:pt idx="55" formatCode="#,##0">
                  <c:v>777576.98535919189</c:v>
                </c:pt>
                <c:pt idx="57" formatCode="#,##0">
                  <c:v>775108.40892791748</c:v>
                </c:pt>
                <c:pt idx="59" formatCode="#,##0">
                  <c:v>601918.81656646729</c:v>
                </c:pt>
                <c:pt idx="60" formatCode="#,##0">
                  <c:v>479445.33348083502</c:v>
                </c:pt>
                <c:pt idx="61" formatCode="#,##0">
                  <c:v>619572.15070724487</c:v>
                </c:pt>
                <c:pt idx="63" formatCode="#,##0">
                  <c:v>560988.43574523926</c:v>
                </c:pt>
                <c:pt idx="65" formatCode="#,##0">
                  <c:v>633661.83757781982</c:v>
                </c:pt>
                <c:pt idx="67" formatCode="#,##0">
                  <c:v>426944.66114044189</c:v>
                </c:pt>
                <c:pt idx="69" formatCode="#,##0">
                  <c:v>359520.40672302246</c:v>
                </c:pt>
                <c:pt idx="70" formatCode="#,##0">
                  <c:v>449979.25758361816</c:v>
                </c:pt>
                <c:pt idx="71" formatCode="#,##0">
                  <c:v>586200.02746582031</c:v>
                </c:pt>
                <c:pt idx="72" formatCode="#,##0">
                  <c:v>1028604.1259765625</c:v>
                </c:pt>
                <c:pt idx="74" formatCode="#,##0">
                  <c:v>471781.26811981201</c:v>
                </c:pt>
                <c:pt idx="76" formatCode="#,##0">
                  <c:v>625841.18843078613</c:v>
                </c:pt>
                <c:pt idx="78" formatCode="#,##0">
                  <c:v>391354.37965393066</c:v>
                </c:pt>
                <c:pt idx="80" formatCode="#,##0">
                  <c:v>444187.94631958008</c:v>
                </c:pt>
                <c:pt idx="82" formatCode="#,##0">
                  <c:v>390287.73307800293</c:v>
                </c:pt>
                <c:pt idx="84" formatCode="#,##0">
                  <c:v>391294.39830780029</c:v>
                </c:pt>
                <c:pt idx="86" formatCode="#,##0">
                  <c:v>399088.09661865234</c:v>
                </c:pt>
                <c:pt idx="88" formatCode="#,##0">
                  <c:v>264082.49616622925</c:v>
                </c:pt>
                <c:pt idx="90" formatCode="#,##0">
                  <c:v>409732.24639892578</c:v>
                </c:pt>
                <c:pt idx="91" formatCode="#,##0">
                  <c:v>478104.74395751953</c:v>
                </c:pt>
                <c:pt idx="93" formatCode="#,##0">
                  <c:v>334706.98356628418</c:v>
                </c:pt>
                <c:pt idx="95" formatCode="#,##0">
                  <c:v>336867.65670776367</c:v>
                </c:pt>
                <c:pt idx="97" formatCode="#,##0">
                  <c:v>193811.30218505859</c:v>
                </c:pt>
                <c:pt idx="98" formatCode="#,##0">
                  <c:v>314747.77221679688</c:v>
                </c:pt>
                <c:pt idx="99" formatCode="#,##0">
                  <c:v>135650.954246521</c:v>
                </c:pt>
                <c:pt idx="100" formatCode="#,##0">
                  <c:v>501489.65835571289</c:v>
                </c:pt>
                <c:pt idx="101" formatCode="#,##0">
                  <c:v>229180.95588684082</c:v>
                </c:pt>
                <c:pt idx="103" formatCode="#,##0">
                  <c:v>300714.09702301025</c:v>
                </c:pt>
                <c:pt idx="105" formatCode="#,##0">
                  <c:v>337968.86444091797</c:v>
                </c:pt>
                <c:pt idx="107" formatCode="#,##0">
                  <c:v>226993.68953704834</c:v>
                </c:pt>
                <c:pt idx="109" formatCode="#,##0">
                  <c:v>332464.02025222778</c:v>
                </c:pt>
                <c:pt idx="113" formatCode="#,##0">
                  <c:v>210278.8782119751</c:v>
                </c:pt>
                <c:pt idx="115" formatCode="#,##0">
                  <c:v>225316.46847724915</c:v>
                </c:pt>
                <c:pt idx="119" formatCode="#,##0">
                  <c:v>258896.52013778687</c:v>
                </c:pt>
                <c:pt idx="121" formatCode="#,##0">
                  <c:v>153457.94677734375</c:v>
                </c:pt>
                <c:pt idx="123" formatCode="#,##0">
                  <c:v>284728.88946533203</c:v>
                </c:pt>
                <c:pt idx="125" formatCode="#,##0">
                  <c:v>314316.53022766113</c:v>
                </c:pt>
                <c:pt idx="126" formatCode="#,##0">
                  <c:v>162193.30787658691</c:v>
                </c:pt>
                <c:pt idx="127" formatCode="#,##0">
                  <c:v>187503.34024429321</c:v>
                </c:pt>
                <c:pt idx="129" formatCode="#,##0">
                  <c:v>176172.42813110352</c:v>
                </c:pt>
                <c:pt idx="131" formatCode="#,##0">
                  <c:v>120475.11219978333</c:v>
                </c:pt>
                <c:pt idx="133" formatCode="#,##0">
                  <c:v>131563.55381011963</c:v>
                </c:pt>
                <c:pt idx="134" formatCode="#,##0">
                  <c:v>143132.6150894165</c:v>
                </c:pt>
                <c:pt idx="135" formatCode="#,##0">
                  <c:v>164694.91481781006</c:v>
                </c:pt>
                <c:pt idx="136" formatCode="#,##0">
                  <c:v>236353.98387908936</c:v>
                </c:pt>
                <c:pt idx="138" formatCode="#,##0">
                  <c:v>146780.11178970337</c:v>
                </c:pt>
                <c:pt idx="140" formatCode="#,##0">
                  <c:v>154041.70989990234</c:v>
                </c:pt>
                <c:pt idx="142" formatCode="#,##0">
                  <c:v>199098.62279891968</c:v>
                </c:pt>
              </c:numCache>
            </c:numRef>
          </c:yVal>
          <c:smooth val="0"/>
          <c:extLst>
            <c:ext xmlns:c16="http://schemas.microsoft.com/office/drawing/2014/chart" uri="{C3380CC4-5D6E-409C-BE32-E72D297353CC}">
              <c16:uniqueId val="{00000001-7347-4DEC-8A4E-AB1CCA2BA825}"/>
            </c:ext>
          </c:extLst>
        </c:ser>
        <c:ser>
          <c:idx val="1"/>
          <c:order val="1"/>
          <c:tx>
            <c:v>N2</c:v>
          </c:tx>
          <c:spPr>
            <a:ln w="19050" cap="rnd">
              <a:noFill/>
              <a:round/>
            </a:ln>
            <a:effectLst/>
          </c:spPr>
          <c:marker>
            <c:symbol val="circle"/>
            <c:size val="5"/>
            <c:spPr>
              <a:solidFill>
                <a:schemeClr val="accent2"/>
              </a:solidFill>
              <a:ln w="9525">
                <a:solidFill>
                  <a:schemeClr val="accent2"/>
                </a:solidFill>
              </a:ln>
              <a:effectLst/>
            </c:spPr>
          </c:marker>
          <c:trendline>
            <c:spPr>
              <a:ln w="22225" cap="rnd">
                <a:solidFill>
                  <a:schemeClr val="accent2"/>
                </a:solidFill>
                <a:prstDash val="sysDot"/>
              </a:ln>
              <a:effectLst/>
            </c:spPr>
            <c:trendlineType val="movingAvg"/>
            <c:period val="7"/>
            <c:dispRSqr val="0"/>
            <c:dispEq val="0"/>
          </c:trendline>
          <c:errBars>
            <c:errDir val="y"/>
            <c:errBarType val="both"/>
            <c:errValType val="cust"/>
            <c:noEndCap val="0"/>
            <c:plus>
              <c:numRef>
                <c:f>'time trend'!$BE$3:$BE$146</c:f>
                <c:numCache>
                  <c:formatCode>General</c:formatCode>
                  <c:ptCount val="144"/>
                  <c:pt idx="0">
                    <c:v>736261.34102303721</c:v>
                  </c:pt>
                  <c:pt idx="2">
                    <c:v>21223.810037314222</c:v>
                  </c:pt>
                  <c:pt idx="4">
                    <c:v>355647.00721973524</c:v>
                  </c:pt>
                  <c:pt idx="7">
                    <c:v>578058.57386080467</c:v>
                  </c:pt>
                  <c:pt idx="12">
                    <c:v>58942.060491928496</c:v>
                  </c:pt>
                  <c:pt idx="15">
                    <c:v>91138.207352932615</c:v>
                  </c:pt>
                  <c:pt idx="17">
                    <c:v>238059.28299947089</c:v>
                  </c:pt>
                  <c:pt idx="19">
                    <c:v>405331.9025626175</c:v>
                  </c:pt>
                  <c:pt idx="23">
                    <c:v>171119.84104714467</c:v>
                  </c:pt>
                  <c:pt idx="25">
                    <c:v>208129.80997444841</c:v>
                  </c:pt>
                  <c:pt idx="27">
                    <c:v>160318.0778577388</c:v>
                  </c:pt>
                  <c:pt idx="29">
                    <c:v>344407.67148540693</c:v>
                  </c:pt>
                  <c:pt idx="31">
                    <c:v>258171.04977223917</c:v>
                  </c:pt>
                  <c:pt idx="33">
                    <c:v>157230.14254429715</c:v>
                  </c:pt>
                  <c:pt idx="35">
                    <c:v>8326.1823484715969</c:v>
                  </c:pt>
                  <c:pt idx="37">
                    <c:v>563619.96604139206</c:v>
                  </c:pt>
                  <c:pt idx="39">
                    <c:v>87775.993175810887</c:v>
                  </c:pt>
                  <c:pt idx="41">
                    <c:v>66995.969530332499</c:v>
                  </c:pt>
                  <c:pt idx="43">
                    <c:v>113650.95285388386</c:v>
                  </c:pt>
                  <c:pt idx="45">
                    <c:v>350177.59661494486</c:v>
                  </c:pt>
                  <c:pt idx="47">
                    <c:v>30713.278420841747</c:v>
                  </c:pt>
                  <c:pt idx="49">
                    <c:v>118178.11106808516</c:v>
                  </c:pt>
                  <c:pt idx="51">
                    <c:v>425781.98240342626</c:v>
                  </c:pt>
                  <c:pt idx="53">
                    <c:v>41520.242884712869</c:v>
                  </c:pt>
                  <c:pt idx="55">
                    <c:v>158741.24959933391</c:v>
                  </c:pt>
                  <c:pt idx="57">
                    <c:v>83860.427419096071</c:v>
                  </c:pt>
                  <c:pt idx="61">
                    <c:v>261903.07917508506</c:v>
                  </c:pt>
                  <c:pt idx="63">
                    <c:v>55087.03019354766</c:v>
                  </c:pt>
                  <c:pt idx="65">
                    <c:v>91830.794338756081</c:v>
                  </c:pt>
                  <c:pt idx="67">
                    <c:v>180315.78976833142</c:v>
                  </c:pt>
                  <c:pt idx="72">
                    <c:v>726264.78290582902</c:v>
                  </c:pt>
                  <c:pt idx="74">
                    <c:v>58878.12235836318</c:v>
                  </c:pt>
                  <c:pt idx="76">
                    <c:v>192812.32360831616</c:v>
                  </c:pt>
                  <c:pt idx="78">
                    <c:v>253994.94123431435</c:v>
                  </c:pt>
                  <c:pt idx="80">
                    <c:v>247150.32001012817</c:v>
                  </c:pt>
                  <c:pt idx="82">
                    <c:v>116670.55538607725</c:v>
                  </c:pt>
                  <c:pt idx="84">
                    <c:v>92763.905334299983</c:v>
                  </c:pt>
                  <c:pt idx="86">
                    <c:v>304858.79651560832</c:v>
                  </c:pt>
                  <c:pt idx="88">
                    <c:v>203853.73918933584</c:v>
                  </c:pt>
                  <c:pt idx="91">
                    <c:v>89880.939513231206</c:v>
                  </c:pt>
                  <c:pt idx="93">
                    <c:v>228228.21925958374</c:v>
                  </c:pt>
                  <c:pt idx="95">
                    <c:v>52313.511308691894</c:v>
                  </c:pt>
                  <c:pt idx="101">
                    <c:v>50769.33844469754</c:v>
                  </c:pt>
                  <c:pt idx="103">
                    <c:v>81553.302188113928</c:v>
                  </c:pt>
                  <c:pt idx="105">
                    <c:v>213542.58485143963</c:v>
                  </c:pt>
                  <c:pt idx="107">
                    <c:v>21438.854290775871</c:v>
                  </c:pt>
                  <c:pt idx="109">
                    <c:v>175356.22170777048</c:v>
                  </c:pt>
                  <c:pt idx="113">
                    <c:v>143973.43895183704</c:v>
                  </c:pt>
                  <c:pt idx="115">
                    <c:v>76964.672987565966</c:v>
                  </c:pt>
                  <c:pt idx="119">
                    <c:v>111535.87563870038</c:v>
                  </c:pt>
                  <c:pt idx="121">
                    <c:v>159327.2054330633</c:v>
                  </c:pt>
                  <c:pt idx="123">
                    <c:v>49715.936971755757</c:v>
                  </c:pt>
                  <c:pt idx="126">
                    <c:v>105842.12637519655</c:v>
                  </c:pt>
                  <c:pt idx="127">
                    <c:v>82116.518954134779</c:v>
                  </c:pt>
                  <c:pt idx="129">
                    <c:v>62074.369942626712</c:v>
                  </c:pt>
                  <c:pt idx="131">
                    <c:v>128125.25904157794</c:v>
                  </c:pt>
                  <c:pt idx="136">
                    <c:v>134332.0236671734</c:v>
                  </c:pt>
                  <c:pt idx="138">
                    <c:v>9663.496861535401</c:v>
                  </c:pt>
                  <c:pt idx="140">
                    <c:v>23775.172114910558</c:v>
                  </c:pt>
                  <c:pt idx="142">
                    <c:v>204015.59320286126</c:v>
                  </c:pt>
                </c:numCache>
              </c:numRef>
            </c:plus>
            <c:minus>
              <c:numRef>
                <c:f>'time trend'!$BE$3:$BE$146</c:f>
                <c:numCache>
                  <c:formatCode>General</c:formatCode>
                  <c:ptCount val="144"/>
                  <c:pt idx="0">
                    <c:v>736261.34102303721</c:v>
                  </c:pt>
                  <c:pt idx="2">
                    <c:v>21223.810037314222</c:v>
                  </c:pt>
                  <c:pt idx="4">
                    <c:v>355647.00721973524</c:v>
                  </c:pt>
                  <c:pt idx="7">
                    <c:v>578058.57386080467</c:v>
                  </c:pt>
                  <c:pt idx="12">
                    <c:v>58942.060491928496</c:v>
                  </c:pt>
                  <c:pt idx="15">
                    <c:v>91138.207352932615</c:v>
                  </c:pt>
                  <c:pt idx="17">
                    <c:v>238059.28299947089</c:v>
                  </c:pt>
                  <c:pt idx="19">
                    <c:v>405331.9025626175</c:v>
                  </c:pt>
                  <c:pt idx="23">
                    <c:v>171119.84104714467</c:v>
                  </c:pt>
                  <c:pt idx="25">
                    <c:v>208129.80997444841</c:v>
                  </c:pt>
                  <c:pt idx="27">
                    <c:v>160318.0778577388</c:v>
                  </c:pt>
                  <c:pt idx="29">
                    <c:v>344407.67148540693</c:v>
                  </c:pt>
                  <c:pt idx="31">
                    <c:v>258171.04977223917</c:v>
                  </c:pt>
                  <c:pt idx="33">
                    <c:v>157230.14254429715</c:v>
                  </c:pt>
                  <c:pt idx="35">
                    <c:v>8326.1823484715969</c:v>
                  </c:pt>
                  <c:pt idx="37">
                    <c:v>563619.96604139206</c:v>
                  </c:pt>
                  <c:pt idx="39">
                    <c:v>87775.993175810887</c:v>
                  </c:pt>
                  <c:pt idx="41">
                    <c:v>66995.969530332499</c:v>
                  </c:pt>
                  <c:pt idx="43">
                    <c:v>113650.95285388386</c:v>
                  </c:pt>
                  <c:pt idx="45">
                    <c:v>350177.59661494486</c:v>
                  </c:pt>
                  <c:pt idx="47">
                    <c:v>30713.278420841747</c:v>
                  </c:pt>
                  <c:pt idx="49">
                    <c:v>118178.11106808516</c:v>
                  </c:pt>
                  <c:pt idx="51">
                    <c:v>425781.98240342626</c:v>
                  </c:pt>
                  <c:pt idx="53">
                    <c:v>41520.242884712869</c:v>
                  </c:pt>
                  <c:pt idx="55">
                    <c:v>158741.24959933391</c:v>
                  </c:pt>
                  <c:pt idx="57">
                    <c:v>83860.427419096071</c:v>
                  </c:pt>
                  <c:pt idx="61">
                    <c:v>261903.07917508506</c:v>
                  </c:pt>
                  <c:pt idx="63">
                    <c:v>55087.03019354766</c:v>
                  </c:pt>
                  <c:pt idx="65">
                    <c:v>91830.794338756081</c:v>
                  </c:pt>
                  <c:pt idx="67">
                    <c:v>180315.78976833142</c:v>
                  </c:pt>
                  <c:pt idx="72">
                    <c:v>726264.78290582902</c:v>
                  </c:pt>
                  <c:pt idx="74">
                    <c:v>58878.12235836318</c:v>
                  </c:pt>
                  <c:pt idx="76">
                    <c:v>192812.32360831616</c:v>
                  </c:pt>
                  <c:pt idx="78">
                    <c:v>253994.94123431435</c:v>
                  </c:pt>
                  <c:pt idx="80">
                    <c:v>247150.32001012817</c:v>
                  </c:pt>
                  <c:pt idx="82">
                    <c:v>116670.55538607725</c:v>
                  </c:pt>
                  <c:pt idx="84">
                    <c:v>92763.905334299983</c:v>
                  </c:pt>
                  <c:pt idx="86">
                    <c:v>304858.79651560832</c:v>
                  </c:pt>
                  <c:pt idx="88">
                    <c:v>203853.73918933584</c:v>
                  </c:pt>
                  <c:pt idx="91">
                    <c:v>89880.939513231206</c:v>
                  </c:pt>
                  <c:pt idx="93">
                    <c:v>228228.21925958374</c:v>
                  </c:pt>
                  <c:pt idx="95">
                    <c:v>52313.511308691894</c:v>
                  </c:pt>
                  <c:pt idx="101">
                    <c:v>50769.33844469754</c:v>
                  </c:pt>
                  <c:pt idx="103">
                    <c:v>81553.302188113928</c:v>
                  </c:pt>
                  <c:pt idx="105">
                    <c:v>213542.58485143963</c:v>
                  </c:pt>
                  <c:pt idx="107">
                    <c:v>21438.854290775871</c:v>
                  </c:pt>
                  <c:pt idx="109">
                    <c:v>175356.22170777048</c:v>
                  </c:pt>
                  <c:pt idx="113">
                    <c:v>143973.43895183704</c:v>
                  </c:pt>
                  <c:pt idx="115">
                    <c:v>76964.672987565966</c:v>
                  </c:pt>
                  <c:pt idx="119">
                    <c:v>111535.87563870038</c:v>
                  </c:pt>
                  <c:pt idx="121">
                    <c:v>159327.2054330633</c:v>
                  </c:pt>
                  <c:pt idx="123">
                    <c:v>49715.936971755757</c:v>
                  </c:pt>
                  <c:pt idx="126">
                    <c:v>105842.12637519655</c:v>
                  </c:pt>
                  <c:pt idx="127">
                    <c:v>82116.518954134779</c:v>
                  </c:pt>
                  <c:pt idx="129">
                    <c:v>62074.369942626712</c:v>
                  </c:pt>
                  <c:pt idx="131">
                    <c:v>128125.25904157794</c:v>
                  </c:pt>
                  <c:pt idx="136">
                    <c:v>134332.0236671734</c:v>
                  </c:pt>
                  <c:pt idx="138">
                    <c:v>9663.496861535401</c:v>
                  </c:pt>
                  <c:pt idx="140">
                    <c:v>23775.172114910558</c:v>
                  </c:pt>
                  <c:pt idx="142">
                    <c:v>204015.59320286126</c:v>
                  </c:pt>
                </c:numCache>
              </c:numRef>
            </c:minus>
            <c:spPr>
              <a:noFill/>
              <a:ln w="9525" cap="flat" cmpd="sng" algn="ctr">
                <a:solidFill>
                  <a:schemeClr val="accent1">
                    <a:alpha val="99000"/>
                  </a:schemeClr>
                </a:solidFill>
                <a:round/>
              </a:ln>
              <a:effectLst/>
            </c:spPr>
          </c:errBars>
          <c:errBars>
            <c:errDir val="x"/>
            <c:errBarType val="both"/>
            <c:errValType val="fixedVal"/>
            <c:noEndCap val="0"/>
            <c:val val="0"/>
            <c:spPr>
              <a:noFill/>
              <a:ln w="9525" cap="flat" cmpd="sng" algn="ctr">
                <a:solidFill>
                  <a:schemeClr val="tx1">
                    <a:lumMod val="65000"/>
                    <a:lumOff val="35000"/>
                  </a:schemeClr>
                </a:solidFill>
                <a:round/>
              </a:ln>
              <a:effectLst/>
            </c:spPr>
          </c:errBars>
          <c:xVal>
            <c:numRef>
              <c:f>'time trend'!$AX$3:$AX$146</c:f>
              <c:numCache>
                <c:formatCode>d\-mmm\-yy</c:formatCode>
                <c:ptCount val="144"/>
                <c:pt idx="0">
                  <c:v>44131</c:v>
                </c:pt>
                <c:pt idx="1">
                  <c:v>44131</c:v>
                </c:pt>
                <c:pt idx="2">
                  <c:v>44136</c:v>
                </c:pt>
                <c:pt idx="3">
                  <c:v>44136</c:v>
                </c:pt>
                <c:pt idx="4">
                  <c:v>44137</c:v>
                </c:pt>
                <c:pt idx="5">
                  <c:v>44137</c:v>
                </c:pt>
                <c:pt idx="6">
                  <c:v>44137</c:v>
                </c:pt>
                <c:pt idx="7">
                  <c:v>44138</c:v>
                </c:pt>
                <c:pt idx="8">
                  <c:v>44138</c:v>
                </c:pt>
                <c:pt idx="9">
                  <c:v>44137</c:v>
                </c:pt>
                <c:pt idx="10">
                  <c:v>44137</c:v>
                </c:pt>
                <c:pt idx="11">
                  <c:v>44137</c:v>
                </c:pt>
                <c:pt idx="12">
                  <c:v>44139</c:v>
                </c:pt>
                <c:pt idx="13">
                  <c:v>44139</c:v>
                </c:pt>
                <c:pt idx="14">
                  <c:v>44139</c:v>
                </c:pt>
                <c:pt idx="15">
                  <c:v>44140</c:v>
                </c:pt>
                <c:pt idx="16">
                  <c:v>44140</c:v>
                </c:pt>
                <c:pt idx="17">
                  <c:v>44143</c:v>
                </c:pt>
                <c:pt idx="18">
                  <c:v>44143</c:v>
                </c:pt>
                <c:pt idx="19">
                  <c:v>44144</c:v>
                </c:pt>
                <c:pt idx="20">
                  <c:v>44144</c:v>
                </c:pt>
                <c:pt idx="21">
                  <c:v>44144</c:v>
                </c:pt>
                <c:pt idx="22">
                  <c:v>44144</c:v>
                </c:pt>
                <c:pt idx="23">
                  <c:v>44145</c:v>
                </c:pt>
                <c:pt idx="24">
                  <c:v>44145</c:v>
                </c:pt>
                <c:pt idx="25">
                  <c:v>44146</c:v>
                </c:pt>
                <c:pt idx="26">
                  <c:v>44146</c:v>
                </c:pt>
                <c:pt idx="27">
                  <c:v>44147</c:v>
                </c:pt>
                <c:pt idx="28">
                  <c:v>44147</c:v>
                </c:pt>
                <c:pt idx="29">
                  <c:v>44150</c:v>
                </c:pt>
                <c:pt idx="30">
                  <c:v>44150</c:v>
                </c:pt>
                <c:pt idx="31">
                  <c:v>44151</c:v>
                </c:pt>
                <c:pt idx="32">
                  <c:v>44151</c:v>
                </c:pt>
                <c:pt idx="33">
                  <c:v>44152</c:v>
                </c:pt>
                <c:pt idx="34">
                  <c:v>44152</c:v>
                </c:pt>
                <c:pt idx="35">
                  <c:v>44153</c:v>
                </c:pt>
                <c:pt idx="36">
                  <c:v>44153</c:v>
                </c:pt>
                <c:pt idx="37">
                  <c:v>44154</c:v>
                </c:pt>
                <c:pt idx="38">
                  <c:v>44154</c:v>
                </c:pt>
                <c:pt idx="39">
                  <c:v>44157</c:v>
                </c:pt>
                <c:pt idx="40">
                  <c:v>44157</c:v>
                </c:pt>
                <c:pt idx="41">
                  <c:v>44158</c:v>
                </c:pt>
                <c:pt idx="42">
                  <c:v>44158</c:v>
                </c:pt>
                <c:pt idx="43">
                  <c:v>44159</c:v>
                </c:pt>
                <c:pt idx="44">
                  <c:v>44159</c:v>
                </c:pt>
                <c:pt idx="45">
                  <c:v>44160</c:v>
                </c:pt>
                <c:pt idx="46">
                  <c:v>44160</c:v>
                </c:pt>
                <c:pt idx="47">
                  <c:v>44161</c:v>
                </c:pt>
                <c:pt idx="48">
                  <c:v>44161</c:v>
                </c:pt>
                <c:pt idx="49">
                  <c:v>44164</c:v>
                </c:pt>
                <c:pt idx="50">
                  <c:v>44164</c:v>
                </c:pt>
                <c:pt idx="51">
                  <c:v>44165</c:v>
                </c:pt>
                <c:pt idx="52">
                  <c:v>44165</c:v>
                </c:pt>
                <c:pt idx="53">
                  <c:v>44166</c:v>
                </c:pt>
                <c:pt idx="54">
                  <c:v>44166</c:v>
                </c:pt>
                <c:pt idx="55">
                  <c:v>44167</c:v>
                </c:pt>
                <c:pt idx="56">
                  <c:v>44167</c:v>
                </c:pt>
                <c:pt idx="57">
                  <c:v>44168</c:v>
                </c:pt>
                <c:pt idx="58">
                  <c:v>44168</c:v>
                </c:pt>
                <c:pt idx="59">
                  <c:v>44169</c:v>
                </c:pt>
                <c:pt idx="60">
                  <c:v>44170</c:v>
                </c:pt>
                <c:pt idx="61">
                  <c:v>44171</c:v>
                </c:pt>
                <c:pt idx="62">
                  <c:v>44171</c:v>
                </c:pt>
                <c:pt idx="63">
                  <c:v>44172</c:v>
                </c:pt>
                <c:pt idx="64">
                  <c:v>44172</c:v>
                </c:pt>
                <c:pt idx="65">
                  <c:v>44173</c:v>
                </c:pt>
                <c:pt idx="66">
                  <c:v>44173</c:v>
                </c:pt>
                <c:pt idx="67">
                  <c:v>44174</c:v>
                </c:pt>
                <c:pt idx="68">
                  <c:v>44174</c:v>
                </c:pt>
                <c:pt idx="69">
                  <c:v>44175</c:v>
                </c:pt>
                <c:pt idx="70">
                  <c:v>44177</c:v>
                </c:pt>
                <c:pt idx="71">
                  <c:v>44178</c:v>
                </c:pt>
                <c:pt idx="72">
                  <c:v>44179</c:v>
                </c:pt>
                <c:pt idx="73">
                  <c:v>44179</c:v>
                </c:pt>
                <c:pt idx="74">
                  <c:v>44180</c:v>
                </c:pt>
                <c:pt idx="75">
                  <c:v>44180</c:v>
                </c:pt>
                <c:pt idx="76">
                  <c:v>44181</c:v>
                </c:pt>
                <c:pt idx="77">
                  <c:v>44181</c:v>
                </c:pt>
                <c:pt idx="78">
                  <c:v>44182</c:v>
                </c:pt>
                <c:pt idx="79">
                  <c:v>44182</c:v>
                </c:pt>
                <c:pt idx="80">
                  <c:v>44185</c:v>
                </c:pt>
                <c:pt idx="81">
                  <c:v>44185</c:v>
                </c:pt>
                <c:pt idx="82">
                  <c:v>44187</c:v>
                </c:pt>
                <c:pt idx="83">
                  <c:v>44187</c:v>
                </c:pt>
                <c:pt idx="84">
                  <c:v>44188</c:v>
                </c:pt>
                <c:pt idx="85">
                  <c:v>44188</c:v>
                </c:pt>
                <c:pt idx="86">
                  <c:v>44189</c:v>
                </c:pt>
                <c:pt idx="87">
                  <c:v>44189</c:v>
                </c:pt>
                <c:pt idx="88">
                  <c:v>44190</c:v>
                </c:pt>
                <c:pt idx="89">
                  <c:v>44190</c:v>
                </c:pt>
                <c:pt idx="90">
                  <c:v>44191</c:v>
                </c:pt>
                <c:pt idx="91">
                  <c:v>44192</c:v>
                </c:pt>
                <c:pt idx="92">
                  <c:v>44192</c:v>
                </c:pt>
                <c:pt idx="93">
                  <c:v>44193</c:v>
                </c:pt>
                <c:pt idx="94">
                  <c:v>44193</c:v>
                </c:pt>
                <c:pt idx="95">
                  <c:v>44194</c:v>
                </c:pt>
                <c:pt idx="96">
                  <c:v>44194</c:v>
                </c:pt>
                <c:pt idx="97">
                  <c:v>44195</c:v>
                </c:pt>
                <c:pt idx="98">
                  <c:v>44196</c:v>
                </c:pt>
                <c:pt idx="99">
                  <c:v>44197</c:v>
                </c:pt>
                <c:pt idx="100">
                  <c:v>44198</c:v>
                </c:pt>
                <c:pt idx="101">
                  <c:v>44199</c:v>
                </c:pt>
                <c:pt idx="102">
                  <c:v>44199</c:v>
                </c:pt>
                <c:pt idx="103">
                  <c:v>44200</c:v>
                </c:pt>
                <c:pt idx="104">
                  <c:v>44200</c:v>
                </c:pt>
                <c:pt idx="105">
                  <c:v>44201</c:v>
                </c:pt>
                <c:pt idx="106">
                  <c:v>44201</c:v>
                </c:pt>
                <c:pt idx="107">
                  <c:v>44202</c:v>
                </c:pt>
                <c:pt idx="108">
                  <c:v>44202</c:v>
                </c:pt>
                <c:pt idx="109">
                  <c:v>44203</c:v>
                </c:pt>
                <c:pt idx="110">
                  <c:v>44203</c:v>
                </c:pt>
                <c:pt idx="111">
                  <c:v>44203</c:v>
                </c:pt>
                <c:pt idx="112">
                  <c:v>44203</c:v>
                </c:pt>
                <c:pt idx="113">
                  <c:v>44206</c:v>
                </c:pt>
                <c:pt idx="114">
                  <c:v>44206</c:v>
                </c:pt>
                <c:pt idx="115">
                  <c:v>44207</c:v>
                </c:pt>
                <c:pt idx="116">
                  <c:v>44207</c:v>
                </c:pt>
                <c:pt idx="117">
                  <c:v>44207</c:v>
                </c:pt>
                <c:pt idx="118">
                  <c:v>44207</c:v>
                </c:pt>
                <c:pt idx="119">
                  <c:v>44208</c:v>
                </c:pt>
                <c:pt idx="120">
                  <c:v>44208</c:v>
                </c:pt>
                <c:pt idx="121">
                  <c:v>44209</c:v>
                </c:pt>
                <c:pt idx="122">
                  <c:v>44209</c:v>
                </c:pt>
                <c:pt idx="123">
                  <c:v>44210</c:v>
                </c:pt>
                <c:pt idx="124">
                  <c:v>44210</c:v>
                </c:pt>
                <c:pt idx="125">
                  <c:v>44211</c:v>
                </c:pt>
                <c:pt idx="126">
                  <c:v>44212</c:v>
                </c:pt>
                <c:pt idx="127">
                  <c:v>44213</c:v>
                </c:pt>
                <c:pt idx="128">
                  <c:v>44213</c:v>
                </c:pt>
                <c:pt idx="129">
                  <c:v>44214</c:v>
                </c:pt>
                <c:pt idx="130">
                  <c:v>44214</c:v>
                </c:pt>
                <c:pt idx="131">
                  <c:v>44215</c:v>
                </c:pt>
                <c:pt idx="132">
                  <c:v>44215</c:v>
                </c:pt>
                <c:pt idx="133">
                  <c:v>44212</c:v>
                </c:pt>
                <c:pt idx="134">
                  <c:v>44215</c:v>
                </c:pt>
                <c:pt idx="135">
                  <c:v>44216</c:v>
                </c:pt>
                <c:pt idx="136">
                  <c:v>44217</c:v>
                </c:pt>
                <c:pt idx="137">
                  <c:v>44217</c:v>
                </c:pt>
                <c:pt idx="138">
                  <c:v>44218</c:v>
                </c:pt>
                <c:pt idx="139">
                  <c:v>44218</c:v>
                </c:pt>
                <c:pt idx="140">
                  <c:v>44219</c:v>
                </c:pt>
                <c:pt idx="141">
                  <c:v>44219</c:v>
                </c:pt>
                <c:pt idx="142">
                  <c:v>44220</c:v>
                </c:pt>
                <c:pt idx="143">
                  <c:v>44220</c:v>
                </c:pt>
              </c:numCache>
            </c:numRef>
          </c:xVal>
          <c:yVal>
            <c:numRef>
              <c:f>'time trend'!$BD$3:$BD$146</c:f>
              <c:numCache>
                <c:formatCode>General</c:formatCode>
                <c:ptCount val="144"/>
                <c:pt idx="0" formatCode="#,##0">
                  <c:v>1455699.9206542969</c:v>
                </c:pt>
                <c:pt idx="2" formatCode="#,##0">
                  <c:v>686687.625</c:v>
                </c:pt>
                <c:pt idx="4" formatCode="#,##0">
                  <c:v>731873.96250000002</c:v>
                </c:pt>
                <c:pt idx="7" formatCode="#,##0">
                  <c:v>987253.61250000005</c:v>
                </c:pt>
                <c:pt idx="12" formatCode="#,##0">
                  <c:v>725334.02561439946</c:v>
                </c:pt>
                <c:pt idx="15" formatCode="#,##0">
                  <c:v>906111.11111111101</c:v>
                </c:pt>
                <c:pt idx="17" formatCode="#,##0">
                  <c:v>1168333.3333333333</c:v>
                </c:pt>
                <c:pt idx="19" formatCode="#,##0">
                  <c:v>1565693.5709294199</c:v>
                </c:pt>
                <c:pt idx="23" formatCode="#,##0">
                  <c:v>1447666.6666666665</c:v>
                </c:pt>
                <c:pt idx="25" formatCode="#,##0">
                  <c:v>1371742</c:v>
                </c:pt>
                <c:pt idx="27" formatCode="#,##0">
                  <c:v>1645137</c:v>
                </c:pt>
                <c:pt idx="29" formatCode="#,##0">
                  <c:v>1407396</c:v>
                </c:pt>
                <c:pt idx="31" formatCode="#,##0">
                  <c:v>1793589.5</c:v>
                </c:pt>
                <c:pt idx="33" formatCode="#,##0">
                  <c:v>1706624.5</c:v>
                </c:pt>
                <c:pt idx="35" formatCode="#,##0">
                  <c:v>1407719.5</c:v>
                </c:pt>
                <c:pt idx="37" formatCode="#,##0">
                  <c:v>2488449.5</c:v>
                </c:pt>
                <c:pt idx="39" formatCode="#,##0">
                  <c:v>2017330</c:v>
                </c:pt>
                <c:pt idx="41" formatCode="#,##0">
                  <c:v>1317264.6045684814</c:v>
                </c:pt>
                <c:pt idx="43" formatCode="#,##0">
                  <c:v>1016438.512802124</c:v>
                </c:pt>
                <c:pt idx="45" formatCode="#,##0">
                  <c:v>1351823.2154846191</c:v>
                </c:pt>
                <c:pt idx="47" formatCode="#,##0">
                  <c:v>1328348.6080169678</c:v>
                </c:pt>
                <c:pt idx="49" formatCode="#,##0">
                  <c:v>834331.06899261475</c:v>
                </c:pt>
                <c:pt idx="51" formatCode="#,##0">
                  <c:v>1484920.6495285034</c:v>
                </c:pt>
                <c:pt idx="53" formatCode="#,##0">
                  <c:v>1184352.7793884277</c:v>
                </c:pt>
                <c:pt idx="55" formatCode="#,##0">
                  <c:v>1406011.5194320679</c:v>
                </c:pt>
                <c:pt idx="57" formatCode="#,##0">
                  <c:v>1487884.1686248779</c:v>
                </c:pt>
                <c:pt idx="59" formatCode="#,##0">
                  <c:v>867451.37214660645</c:v>
                </c:pt>
                <c:pt idx="60" formatCode="#,##0">
                  <c:v>715843.43433380127</c:v>
                </c:pt>
                <c:pt idx="61" formatCode="#,##0">
                  <c:v>927871.45614624023</c:v>
                </c:pt>
                <c:pt idx="63" formatCode="#,##0">
                  <c:v>903733.3345413208</c:v>
                </c:pt>
                <c:pt idx="65" formatCode="#,##0">
                  <c:v>708646.40235900879</c:v>
                </c:pt>
                <c:pt idx="67" formatCode="#,##0">
                  <c:v>813950.04272460938</c:v>
                </c:pt>
                <c:pt idx="69" formatCode="#,##0">
                  <c:v>1187466.7739868164</c:v>
                </c:pt>
                <c:pt idx="70" formatCode="#,##0">
                  <c:v>911254.00543212891</c:v>
                </c:pt>
                <c:pt idx="71" formatCode="#,##0">
                  <c:v>1245028.1524658203</c:v>
                </c:pt>
                <c:pt idx="72" formatCode="#,##0">
                  <c:v>2064837.3413085938</c:v>
                </c:pt>
                <c:pt idx="74" formatCode="#,##0">
                  <c:v>849116.16325378418</c:v>
                </c:pt>
                <c:pt idx="76" formatCode="#,##0">
                  <c:v>915220.01266479492</c:v>
                </c:pt>
                <c:pt idx="78" formatCode="#,##0">
                  <c:v>649813.69972229004</c:v>
                </c:pt>
                <c:pt idx="80" formatCode="#,##0">
                  <c:v>691581.88819885254</c:v>
                </c:pt>
                <c:pt idx="82" formatCode="#,##0">
                  <c:v>915234.68971252441</c:v>
                </c:pt>
                <c:pt idx="84" formatCode="#,##0">
                  <c:v>765576.72500610352</c:v>
                </c:pt>
                <c:pt idx="86" formatCode="#,##0">
                  <c:v>819101.0856628418</c:v>
                </c:pt>
                <c:pt idx="88" formatCode="#,##0">
                  <c:v>435416.66507720947</c:v>
                </c:pt>
                <c:pt idx="90" formatCode="#,##0">
                  <c:v>657001.64794921875</c:v>
                </c:pt>
                <c:pt idx="91" formatCode="#,##0">
                  <c:v>621304.00657653809</c:v>
                </c:pt>
                <c:pt idx="93" formatCode="#,##0">
                  <c:v>736224.9755859375</c:v>
                </c:pt>
                <c:pt idx="95" formatCode="#,##0">
                  <c:v>502739.42470550537</c:v>
                </c:pt>
                <c:pt idx="97" formatCode="#,##0">
                  <c:v>298470.3540802002</c:v>
                </c:pt>
                <c:pt idx="98" formatCode="#,##0">
                  <c:v>505537.83416748047</c:v>
                </c:pt>
                <c:pt idx="99" formatCode="#,##0">
                  <c:v>794941.74957275391</c:v>
                </c:pt>
                <c:pt idx="100" formatCode="#,##0">
                  <c:v>405726.1848449707</c:v>
                </c:pt>
                <c:pt idx="101" formatCode="#,##0">
                  <c:v>309371.91009521484</c:v>
                </c:pt>
                <c:pt idx="103" formatCode="#,##0">
                  <c:v>493074.24545288086</c:v>
                </c:pt>
                <c:pt idx="105" formatCode="#,##0">
                  <c:v>440491.21856689453</c:v>
                </c:pt>
                <c:pt idx="107" formatCode="#,##0">
                  <c:v>516411.80992126465</c:v>
                </c:pt>
                <c:pt idx="109" formatCode="#,##0">
                  <c:v>616359.06457901001</c:v>
                </c:pt>
                <c:pt idx="113" formatCode="#,##0">
                  <c:v>460618.38626861572</c:v>
                </c:pt>
                <c:pt idx="115" formatCode="#,##0">
                  <c:v>421425.54759979248</c:v>
                </c:pt>
                <c:pt idx="119" formatCode="#,##0">
                  <c:v>337483.76369476318</c:v>
                </c:pt>
                <c:pt idx="121" formatCode="#,##0">
                  <c:v>400992.35057830811</c:v>
                </c:pt>
                <c:pt idx="123" formatCode="#,##0">
                  <c:v>403710.16502380371</c:v>
                </c:pt>
                <c:pt idx="125" formatCode="#,##0">
                  <c:v>346610.46981811523</c:v>
                </c:pt>
                <c:pt idx="126" formatCode="#,##0">
                  <c:v>320636.71588897705</c:v>
                </c:pt>
                <c:pt idx="127" formatCode="#,##0">
                  <c:v>365990.1237487793</c:v>
                </c:pt>
                <c:pt idx="129" formatCode="#,##0">
                  <c:v>339368.40057373047</c:v>
                </c:pt>
                <c:pt idx="131" formatCode="#,##0">
                  <c:v>232265.16723632813</c:v>
                </c:pt>
                <c:pt idx="133" formatCode="#,##0">
                  <c:v>245795.03059387207</c:v>
                </c:pt>
                <c:pt idx="134" formatCode="#,##0">
                  <c:v>185720.50094604492</c:v>
                </c:pt>
                <c:pt idx="135" formatCode="#,##0">
                  <c:v>370656.39495849609</c:v>
                </c:pt>
                <c:pt idx="136" formatCode="#,##0">
                  <c:v>271556.99014663696</c:v>
                </c:pt>
                <c:pt idx="138" formatCode="#,##0">
                  <c:v>168009.25254821777</c:v>
                </c:pt>
                <c:pt idx="140" formatCode="#,##0">
                  <c:v>245447.54505157471</c:v>
                </c:pt>
                <c:pt idx="142" formatCode="#,##0">
                  <c:v>316311.84339523315</c:v>
                </c:pt>
              </c:numCache>
            </c:numRef>
          </c:yVal>
          <c:smooth val="0"/>
          <c:extLst>
            <c:ext xmlns:c16="http://schemas.microsoft.com/office/drawing/2014/chart" uri="{C3380CC4-5D6E-409C-BE32-E72D297353CC}">
              <c16:uniqueId val="{00000003-7347-4DEC-8A4E-AB1CCA2BA825}"/>
            </c:ext>
          </c:extLst>
        </c:ser>
        <c:dLbls>
          <c:showLegendKey val="0"/>
          <c:showVal val="0"/>
          <c:showCatName val="0"/>
          <c:showSerName val="0"/>
          <c:showPercent val="0"/>
          <c:showBubbleSize val="0"/>
        </c:dLbls>
        <c:axId val="1025983776"/>
        <c:axId val="1025990992"/>
      </c:scatterChart>
      <c:scatterChart>
        <c:scatterStyle val="lineMarker"/>
        <c:varyColors val="0"/>
        <c:ser>
          <c:idx val="2"/>
          <c:order val="2"/>
          <c:tx>
            <c:v>TSS</c:v>
          </c:tx>
          <c:spPr>
            <a:ln w="25400" cap="rnd">
              <a:noFill/>
              <a:round/>
            </a:ln>
            <a:effectLst/>
          </c:spPr>
          <c:marker>
            <c:symbol val="diamond"/>
            <c:size val="6"/>
            <c:spPr>
              <a:noFill/>
              <a:ln w="15875">
                <a:solidFill>
                  <a:schemeClr val="tx1"/>
                </a:solidFill>
              </a:ln>
              <a:effectLst/>
            </c:spPr>
          </c:marker>
          <c:trendline>
            <c:spPr>
              <a:ln w="22225" cap="rnd">
                <a:solidFill>
                  <a:schemeClr val="tx1"/>
                </a:solidFill>
                <a:prstDash val="sysDot"/>
              </a:ln>
              <a:effectLst/>
            </c:spPr>
            <c:trendlineType val="movingAvg"/>
            <c:period val="7"/>
            <c:dispRSqr val="0"/>
            <c:dispEq val="0"/>
          </c:trendline>
          <c:xVal>
            <c:numRef>
              <c:f>'time trend'!$AR$3:$AR$146</c:f>
              <c:numCache>
                <c:formatCode>d\-mmm\-yy</c:formatCode>
                <c:ptCount val="144"/>
                <c:pt idx="0">
                  <c:v>44131</c:v>
                </c:pt>
                <c:pt idx="1">
                  <c:v>44131</c:v>
                </c:pt>
                <c:pt idx="2">
                  <c:v>44136</c:v>
                </c:pt>
                <c:pt idx="3">
                  <c:v>44136</c:v>
                </c:pt>
                <c:pt idx="4">
                  <c:v>44137</c:v>
                </c:pt>
                <c:pt idx="5">
                  <c:v>44137</c:v>
                </c:pt>
                <c:pt idx="6">
                  <c:v>44137</c:v>
                </c:pt>
                <c:pt idx="7">
                  <c:v>44138</c:v>
                </c:pt>
                <c:pt idx="8">
                  <c:v>44138</c:v>
                </c:pt>
                <c:pt idx="9">
                  <c:v>44137</c:v>
                </c:pt>
                <c:pt idx="10">
                  <c:v>44137</c:v>
                </c:pt>
                <c:pt idx="11">
                  <c:v>44137</c:v>
                </c:pt>
                <c:pt idx="12">
                  <c:v>44139</c:v>
                </c:pt>
                <c:pt idx="13">
                  <c:v>44139</c:v>
                </c:pt>
                <c:pt idx="14">
                  <c:v>44139</c:v>
                </c:pt>
                <c:pt idx="15">
                  <c:v>44140</c:v>
                </c:pt>
                <c:pt idx="16">
                  <c:v>44140</c:v>
                </c:pt>
                <c:pt idx="17">
                  <c:v>44143</c:v>
                </c:pt>
                <c:pt idx="18">
                  <c:v>44143</c:v>
                </c:pt>
                <c:pt idx="19">
                  <c:v>44144</c:v>
                </c:pt>
                <c:pt idx="20">
                  <c:v>44144</c:v>
                </c:pt>
                <c:pt idx="21">
                  <c:v>44144</c:v>
                </c:pt>
                <c:pt idx="22">
                  <c:v>44144</c:v>
                </c:pt>
                <c:pt idx="23">
                  <c:v>44145</c:v>
                </c:pt>
                <c:pt idx="24">
                  <c:v>44145</c:v>
                </c:pt>
                <c:pt idx="25">
                  <c:v>44146</c:v>
                </c:pt>
                <c:pt idx="26">
                  <c:v>44146</c:v>
                </c:pt>
                <c:pt idx="27">
                  <c:v>44147</c:v>
                </c:pt>
                <c:pt idx="28">
                  <c:v>44147</c:v>
                </c:pt>
                <c:pt idx="29">
                  <c:v>44150</c:v>
                </c:pt>
                <c:pt idx="30">
                  <c:v>44150</c:v>
                </c:pt>
                <c:pt idx="31">
                  <c:v>44151</c:v>
                </c:pt>
                <c:pt idx="32">
                  <c:v>44151</c:v>
                </c:pt>
                <c:pt idx="33">
                  <c:v>44152</c:v>
                </c:pt>
                <c:pt idx="34">
                  <c:v>44152</c:v>
                </c:pt>
                <c:pt idx="35">
                  <c:v>44153</c:v>
                </c:pt>
                <c:pt idx="36">
                  <c:v>44153</c:v>
                </c:pt>
                <c:pt idx="37">
                  <c:v>44154</c:v>
                </c:pt>
                <c:pt idx="38">
                  <c:v>44154</c:v>
                </c:pt>
                <c:pt idx="39">
                  <c:v>44157</c:v>
                </c:pt>
                <c:pt idx="40">
                  <c:v>44157</c:v>
                </c:pt>
                <c:pt idx="41">
                  <c:v>44158</c:v>
                </c:pt>
                <c:pt idx="42">
                  <c:v>44158</c:v>
                </c:pt>
                <c:pt idx="43">
                  <c:v>44159</c:v>
                </c:pt>
                <c:pt idx="44">
                  <c:v>44159</c:v>
                </c:pt>
                <c:pt idx="45">
                  <c:v>44160</c:v>
                </c:pt>
                <c:pt idx="46">
                  <c:v>44160</c:v>
                </c:pt>
                <c:pt idx="47">
                  <c:v>44161</c:v>
                </c:pt>
                <c:pt idx="48">
                  <c:v>44161</c:v>
                </c:pt>
                <c:pt idx="49">
                  <c:v>44164</c:v>
                </c:pt>
                <c:pt idx="50">
                  <c:v>44164</c:v>
                </c:pt>
                <c:pt idx="51">
                  <c:v>44165</c:v>
                </c:pt>
                <c:pt idx="52">
                  <c:v>44165</c:v>
                </c:pt>
                <c:pt idx="53">
                  <c:v>44166</c:v>
                </c:pt>
                <c:pt idx="54">
                  <c:v>44166</c:v>
                </c:pt>
                <c:pt idx="55">
                  <c:v>44167</c:v>
                </c:pt>
                <c:pt idx="56">
                  <c:v>44167</c:v>
                </c:pt>
                <c:pt idx="57">
                  <c:v>44168</c:v>
                </c:pt>
                <c:pt idx="58">
                  <c:v>44168</c:v>
                </c:pt>
                <c:pt idx="59">
                  <c:v>44169</c:v>
                </c:pt>
                <c:pt idx="60">
                  <c:v>44170</c:v>
                </c:pt>
                <c:pt idx="61">
                  <c:v>44171</c:v>
                </c:pt>
                <c:pt idx="62">
                  <c:v>44171</c:v>
                </c:pt>
                <c:pt idx="63">
                  <c:v>44172</c:v>
                </c:pt>
                <c:pt idx="64">
                  <c:v>44172</c:v>
                </c:pt>
                <c:pt idx="65">
                  <c:v>44173</c:v>
                </c:pt>
                <c:pt idx="66">
                  <c:v>44173</c:v>
                </c:pt>
                <c:pt idx="67">
                  <c:v>44174</c:v>
                </c:pt>
                <c:pt idx="68">
                  <c:v>44174</c:v>
                </c:pt>
                <c:pt idx="69">
                  <c:v>44175</c:v>
                </c:pt>
                <c:pt idx="70">
                  <c:v>44177</c:v>
                </c:pt>
                <c:pt idx="71">
                  <c:v>44178</c:v>
                </c:pt>
                <c:pt idx="72">
                  <c:v>44179</c:v>
                </c:pt>
                <c:pt idx="73">
                  <c:v>44179</c:v>
                </c:pt>
                <c:pt idx="74">
                  <c:v>44180</c:v>
                </c:pt>
                <c:pt idx="75">
                  <c:v>44180</c:v>
                </c:pt>
                <c:pt idx="76">
                  <c:v>44181</c:v>
                </c:pt>
                <c:pt idx="77">
                  <c:v>44181</c:v>
                </c:pt>
                <c:pt idx="78">
                  <c:v>44182</c:v>
                </c:pt>
                <c:pt idx="79">
                  <c:v>44182</c:v>
                </c:pt>
                <c:pt idx="80">
                  <c:v>44185</c:v>
                </c:pt>
                <c:pt idx="81">
                  <c:v>44185</c:v>
                </c:pt>
                <c:pt idx="82">
                  <c:v>44187</c:v>
                </c:pt>
                <c:pt idx="83">
                  <c:v>44187</c:v>
                </c:pt>
                <c:pt idx="84">
                  <c:v>44188</c:v>
                </c:pt>
                <c:pt idx="85">
                  <c:v>44188</c:v>
                </c:pt>
                <c:pt idx="86">
                  <c:v>44189</c:v>
                </c:pt>
                <c:pt idx="87">
                  <c:v>44189</c:v>
                </c:pt>
                <c:pt idx="88">
                  <c:v>44190</c:v>
                </c:pt>
                <c:pt idx="89">
                  <c:v>44190</c:v>
                </c:pt>
                <c:pt idx="90">
                  <c:v>44191</c:v>
                </c:pt>
                <c:pt idx="91">
                  <c:v>44192</c:v>
                </c:pt>
                <c:pt idx="92">
                  <c:v>44192</c:v>
                </c:pt>
                <c:pt idx="93">
                  <c:v>44193</c:v>
                </c:pt>
                <c:pt idx="94">
                  <c:v>44193</c:v>
                </c:pt>
                <c:pt idx="95">
                  <c:v>44194</c:v>
                </c:pt>
                <c:pt idx="96">
                  <c:v>44194</c:v>
                </c:pt>
                <c:pt idx="97">
                  <c:v>44195</c:v>
                </c:pt>
                <c:pt idx="98">
                  <c:v>44196</c:v>
                </c:pt>
                <c:pt idx="99">
                  <c:v>44197</c:v>
                </c:pt>
                <c:pt idx="100">
                  <c:v>44198</c:v>
                </c:pt>
                <c:pt idx="101">
                  <c:v>44199</c:v>
                </c:pt>
                <c:pt idx="102">
                  <c:v>44199</c:v>
                </c:pt>
                <c:pt idx="103">
                  <c:v>44200</c:v>
                </c:pt>
                <c:pt idx="104">
                  <c:v>44200</c:v>
                </c:pt>
                <c:pt idx="105">
                  <c:v>44201</c:v>
                </c:pt>
                <c:pt idx="106">
                  <c:v>44201</c:v>
                </c:pt>
                <c:pt idx="107">
                  <c:v>44202</c:v>
                </c:pt>
                <c:pt idx="108">
                  <c:v>44202</c:v>
                </c:pt>
                <c:pt idx="109">
                  <c:v>44203</c:v>
                </c:pt>
                <c:pt idx="110">
                  <c:v>44203</c:v>
                </c:pt>
                <c:pt idx="111">
                  <c:v>44203</c:v>
                </c:pt>
                <c:pt idx="112">
                  <c:v>44203</c:v>
                </c:pt>
                <c:pt idx="113">
                  <c:v>44206</c:v>
                </c:pt>
                <c:pt idx="114">
                  <c:v>44206</c:v>
                </c:pt>
                <c:pt idx="115">
                  <c:v>44207</c:v>
                </c:pt>
                <c:pt idx="116">
                  <c:v>44207</c:v>
                </c:pt>
                <c:pt idx="117">
                  <c:v>44207</c:v>
                </c:pt>
                <c:pt idx="118">
                  <c:v>44207</c:v>
                </c:pt>
                <c:pt idx="119">
                  <c:v>44208</c:v>
                </c:pt>
                <c:pt idx="120">
                  <c:v>44208</c:v>
                </c:pt>
                <c:pt idx="121">
                  <c:v>44209</c:v>
                </c:pt>
                <c:pt idx="122">
                  <c:v>44209</c:v>
                </c:pt>
                <c:pt idx="123">
                  <c:v>44210</c:v>
                </c:pt>
                <c:pt idx="124">
                  <c:v>44210</c:v>
                </c:pt>
                <c:pt idx="125">
                  <c:v>44211</c:v>
                </c:pt>
                <c:pt idx="126">
                  <c:v>44212</c:v>
                </c:pt>
                <c:pt idx="127">
                  <c:v>44213</c:v>
                </c:pt>
                <c:pt idx="128">
                  <c:v>44213</c:v>
                </c:pt>
                <c:pt idx="129">
                  <c:v>44214</c:v>
                </c:pt>
                <c:pt idx="130">
                  <c:v>44214</c:v>
                </c:pt>
                <c:pt idx="131">
                  <c:v>44215</c:v>
                </c:pt>
                <c:pt idx="132">
                  <c:v>44215</c:v>
                </c:pt>
                <c:pt idx="133">
                  <c:v>44212</c:v>
                </c:pt>
                <c:pt idx="134">
                  <c:v>44215</c:v>
                </c:pt>
                <c:pt idx="135">
                  <c:v>44216</c:v>
                </c:pt>
                <c:pt idx="136">
                  <c:v>44217</c:v>
                </c:pt>
                <c:pt idx="137">
                  <c:v>44217</c:v>
                </c:pt>
                <c:pt idx="138">
                  <c:v>44218</c:v>
                </c:pt>
                <c:pt idx="139">
                  <c:v>44218</c:v>
                </c:pt>
                <c:pt idx="140">
                  <c:v>44219</c:v>
                </c:pt>
                <c:pt idx="141">
                  <c:v>44219</c:v>
                </c:pt>
                <c:pt idx="142">
                  <c:v>44220</c:v>
                </c:pt>
                <c:pt idx="143">
                  <c:v>44220</c:v>
                </c:pt>
              </c:numCache>
            </c:numRef>
          </c:xVal>
          <c:yVal>
            <c:numRef>
              <c:f>'time trend'!$AU$3:$AU$146</c:f>
              <c:numCache>
                <c:formatCode>0</c:formatCode>
                <c:ptCount val="144"/>
                <c:pt idx="0">
                  <c:v>292</c:v>
                </c:pt>
                <c:pt idx="1">
                  <c:v>292</c:v>
                </c:pt>
                <c:pt idx="2">
                  <c:v>146</c:v>
                </c:pt>
                <c:pt idx="3">
                  <c:v>146</c:v>
                </c:pt>
                <c:pt idx="4">
                  <c:v>230</c:v>
                </c:pt>
                <c:pt idx="5">
                  <c:v>230</c:v>
                </c:pt>
                <c:pt idx="6">
                  <c:v>230</c:v>
                </c:pt>
                <c:pt idx="7">
                  <c:v>188</c:v>
                </c:pt>
                <c:pt idx="8">
                  <c:v>188</c:v>
                </c:pt>
                <c:pt idx="9">
                  <c:v>230</c:v>
                </c:pt>
                <c:pt idx="10">
                  <c:v>230</c:v>
                </c:pt>
                <c:pt idx="11">
                  <c:v>230</c:v>
                </c:pt>
                <c:pt idx="12">
                  <c:v>196</c:v>
                </c:pt>
                <c:pt idx="13">
                  <c:v>196</c:v>
                </c:pt>
                <c:pt idx="14">
                  <c:v>196</c:v>
                </c:pt>
                <c:pt idx="15">
                  <c:v>328</c:v>
                </c:pt>
                <c:pt idx="16">
                  <c:v>328</c:v>
                </c:pt>
                <c:pt idx="17">
                  <c:v>244</c:v>
                </c:pt>
                <c:pt idx="18">
                  <c:v>244</c:v>
                </c:pt>
                <c:pt idx="19">
                  <c:v>340</c:v>
                </c:pt>
                <c:pt idx="20">
                  <c:v>340</c:v>
                </c:pt>
                <c:pt idx="21">
                  <c:v>340</c:v>
                </c:pt>
                <c:pt idx="22">
                  <c:v>340</c:v>
                </c:pt>
                <c:pt idx="23">
                  <c:v>416</c:v>
                </c:pt>
                <c:pt idx="24">
                  <c:v>416</c:v>
                </c:pt>
                <c:pt idx="25">
                  <c:v>428</c:v>
                </c:pt>
                <c:pt idx="26">
                  <c:v>428</c:v>
                </c:pt>
                <c:pt idx="27">
                  <c:v>674</c:v>
                </c:pt>
                <c:pt idx="28">
                  <c:v>674</c:v>
                </c:pt>
                <c:pt idx="29">
                  <c:v>600</c:v>
                </c:pt>
                <c:pt idx="30">
                  <c:v>600</c:v>
                </c:pt>
                <c:pt idx="31">
                  <c:v>676</c:v>
                </c:pt>
                <c:pt idx="32">
                  <c:v>676</c:v>
                </c:pt>
                <c:pt idx="33">
                  <c:v>976</c:v>
                </c:pt>
                <c:pt idx="34">
                  <c:v>976</c:v>
                </c:pt>
                <c:pt idx="35">
                  <c:v>796</c:v>
                </c:pt>
                <c:pt idx="36">
                  <c:v>796</c:v>
                </c:pt>
                <c:pt idx="37">
                  <c:v>816</c:v>
                </c:pt>
                <c:pt idx="38">
                  <c:v>816</c:v>
                </c:pt>
                <c:pt idx="39">
                  <c:v>272</c:v>
                </c:pt>
                <c:pt idx="40">
                  <c:v>272</c:v>
                </c:pt>
                <c:pt idx="41">
                  <c:v>332</c:v>
                </c:pt>
                <c:pt idx="42">
                  <c:v>332</c:v>
                </c:pt>
                <c:pt idx="43">
                  <c:v>340</c:v>
                </c:pt>
                <c:pt idx="44">
                  <c:v>340</c:v>
                </c:pt>
                <c:pt idx="45">
                  <c:v>340</c:v>
                </c:pt>
                <c:pt idx="46">
                  <c:v>340</c:v>
                </c:pt>
                <c:pt idx="47">
                  <c:v>324</c:v>
                </c:pt>
                <c:pt idx="48">
                  <c:v>324</c:v>
                </c:pt>
                <c:pt idx="49">
                  <c:v>288</c:v>
                </c:pt>
                <c:pt idx="50">
                  <c:v>288</c:v>
                </c:pt>
                <c:pt idx="51">
                  <c:v>394</c:v>
                </c:pt>
                <c:pt idx="52">
                  <c:v>394</c:v>
                </c:pt>
                <c:pt idx="53">
                  <c:v>240</c:v>
                </c:pt>
                <c:pt idx="54">
                  <c:v>240</c:v>
                </c:pt>
                <c:pt idx="55">
                  <c:v>424</c:v>
                </c:pt>
                <c:pt idx="56">
                  <c:v>424</c:v>
                </c:pt>
                <c:pt idx="57">
                  <c:v>368</c:v>
                </c:pt>
                <c:pt idx="58">
                  <c:v>368</c:v>
                </c:pt>
                <c:pt idx="59">
                  <c:v>440</c:v>
                </c:pt>
                <c:pt idx="60">
                  <c:v>300</c:v>
                </c:pt>
                <c:pt idx="61">
                  <c:v>296</c:v>
                </c:pt>
                <c:pt idx="62">
                  <c:v>296</c:v>
                </c:pt>
                <c:pt idx="63">
                  <c:v>392</c:v>
                </c:pt>
                <c:pt idx="64">
                  <c:v>392</c:v>
                </c:pt>
                <c:pt idx="65">
                  <c:v>320</c:v>
                </c:pt>
                <c:pt idx="66">
                  <c:v>320</c:v>
                </c:pt>
                <c:pt idx="67">
                  <c:v>324</c:v>
                </c:pt>
                <c:pt idx="68">
                  <c:v>324</c:v>
                </c:pt>
                <c:pt idx="69">
                  <c:v>364</c:v>
                </c:pt>
                <c:pt idx="70">
                  <c:v>300</c:v>
                </c:pt>
                <c:pt idx="71">
                  <c:v>216</c:v>
                </c:pt>
                <c:pt idx="72">
                  <c:v>528</c:v>
                </c:pt>
                <c:pt idx="73">
                  <c:v>528</c:v>
                </c:pt>
                <c:pt idx="74">
                  <c:v>368</c:v>
                </c:pt>
                <c:pt idx="75">
                  <c:v>368</c:v>
                </c:pt>
                <c:pt idx="76">
                  <c:v>360</c:v>
                </c:pt>
                <c:pt idx="77">
                  <c:v>360</c:v>
                </c:pt>
                <c:pt idx="78">
                  <c:v>404</c:v>
                </c:pt>
                <c:pt idx="79">
                  <c:v>404</c:v>
                </c:pt>
                <c:pt idx="80">
                  <c:v>280</c:v>
                </c:pt>
                <c:pt idx="81">
                  <c:v>280</c:v>
                </c:pt>
                <c:pt idx="82">
                  <c:v>336</c:v>
                </c:pt>
                <c:pt idx="83">
                  <c:v>336</c:v>
                </c:pt>
                <c:pt idx="84">
                  <c:v>328</c:v>
                </c:pt>
                <c:pt idx="85">
                  <c:v>328</c:v>
                </c:pt>
                <c:pt idx="86">
                  <c:v>292</c:v>
                </c:pt>
                <c:pt idx="87">
                  <c:v>292</c:v>
                </c:pt>
                <c:pt idx="88">
                  <c:v>204</c:v>
                </c:pt>
                <c:pt idx="89">
                  <c:v>204</c:v>
                </c:pt>
                <c:pt idx="90">
                  <c:v>268</c:v>
                </c:pt>
                <c:pt idx="91">
                  <c:v>252</c:v>
                </c:pt>
                <c:pt idx="92">
                  <c:v>252</c:v>
                </c:pt>
                <c:pt idx="93">
                  <c:v>376</c:v>
                </c:pt>
                <c:pt idx="94">
                  <c:v>376</c:v>
                </c:pt>
                <c:pt idx="95">
                  <c:v>336</c:v>
                </c:pt>
                <c:pt idx="96">
                  <c:v>336</c:v>
                </c:pt>
                <c:pt idx="97">
                  <c:v>332</c:v>
                </c:pt>
                <c:pt idx="98">
                  <c:v>376</c:v>
                </c:pt>
                <c:pt idx="99">
                  <c:v>244</c:v>
                </c:pt>
                <c:pt idx="100">
                  <c:v>272</c:v>
                </c:pt>
                <c:pt idx="101">
                  <c:v>292</c:v>
                </c:pt>
                <c:pt idx="102">
                  <c:v>292</c:v>
                </c:pt>
                <c:pt idx="103">
                  <c:v>276</c:v>
                </c:pt>
                <c:pt idx="104">
                  <c:v>276</c:v>
                </c:pt>
                <c:pt idx="105">
                  <c:v>276</c:v>
                </c:pt>
                <c:pt idx="106">
                  <c:v>276</c:v>
                </c:pt>
                <c:pt idx="107">
                  <c:v>236</c:v>
                </c:pt>
                <c:pt idx="108">
                  <c:v>236</c:v>
                </c:pt>
                <c:pt idx="109">
                  <c:v>264</c:v>
                </c:pt>
                <c:pt idx="110">
                  <c:v>264</c:v>
                </c:pt>
                <c:pt idx="111">
                  <c:v>264</c:v>
                </c:pt>
                <c:pt idx="112">
                  <c:v>264</c:v>
                </c:pt>
                <c:pt idx="113">
                  <c:v>248</c:v>
                </c:pt>
                <c:pt idx="114">
                  <c:v>248</c:v>
                </c:pt>
                <c:pt idx="115">
                  <c:v>320</c:v>
                </c:pt>
                <c:pt idx="116">
                  <c:v>320</c:v>
                </c:pt>
                <c:pt idx="117">
                  <c:v>320</c:v>
                </c:pt>
                <c:pt idx="118">
                  <c:v>320</c:v>
                </c:pt>
                <c:pt idx="119">
                  <c:v>256</c:v>
                </c:pt>
                <c:pt idx="120">
                  <c:v>256</c:v>
                </c:pt>
                <c:pt idx="121">
                  <c:v>248</c:v>
                </c:pt>
                <c:pt idx="122">
                  <c:v>248</c:v>
                </c:pt>
                <c:pt idx="123">
                  <c:v>292</c:v>
                </c:pt>
                <c:pt idx="124">
                  <c:v>292</c:v>
                </c:pt>
                <c:pt idx="125">
                  <c:v>216</c:v>
                </c:pt>
                <c:pt idx="126">
                  <c:v>288</c:v>
                </c:pt>
                <c:pt idx="127">
                  <c:v>256</c:v>
                </c:pt>
                <c:pt idx="128">
                  <c:v>256</c:v>
                </c:pt>
                <c:pt idx="129">
                  <c:v>252</c:v>
                </c:pt>
                <c:pt idx="130">
                  <c:v>252</c:v>
                </c:pt>
                <c:pt idx="131">
                  <c:v>280</c:v>
                </c:pt>
                <c:pt idx="132">
                  <c:v>280</c:v>
                </c:pt>
                <c:pt idx="133">
                  <c:v>288</c:v>
                </c:pt>
                <c:pt idx="134">
                  <c:v>268</c:v>
                </c:pt>
                <c:pt idx="135">
                  <c:v>248</c:v>
                </c:pt>
                <c:pt idx="136">
                  <c:v>344</c:v>
                </c:pt>
                <c:pt idx="137">
                  <c:v>344</c:v>
                </c:pt>
                <c:pt idx="138">
                  <c:v>284</c:v>
                </c:pt>
                <c:pt idx="139">
                  <c:v>284</c:v>
                </c:pt>
                <c:pt idx="140">
                  <c:v>260</c:v>
                </c:pt>
                <c:pt idx="141">
                  <c:v>260</c:v>
                </c:pt>
                <c:pt idx="142">
                  <c:v>220</c:v>
                </c:pt>
                <c:pt idx="143">
                  <c:v>220</c:v>
                </c:pt>
              </c:numCache>
            </c:numRef>
          </c:yVal>
          <c:smooth val="0"/>
          <c:extLst>
            <c:ext xmlns:c16="http://schemas.microsoft.com/office/drawing/2014/chart" uri="{C3380CC4-5D6E-409C-BE32-E72D297353CC}">
              <c16:uniqueId val="{00000004-7347-4DEC-8A4E-AB1CCA2BA825}"/>
            </c:ext>
          </c:extLst>
        </c:ser>
        <c:dLbls>
          <c:showLegendKey val="0"/>
          <c:showVal val="0"/>
          <c:showCatName val="0"/>
          <c:showSerName val="0"/>
          <c:showPercent val="0"/>
          <c:showBubbleSize val="0"/>
        </c:dLbls>
        <c:axId val="478671400"/>
        <c:axId val="478669432"/>
      </c:scatterChart>
      <c:valAx>
        <c:axId val="1025983776"/>
        <c:scaling>
          <c:orientation val="minMax"/>
          <c:min val="44135"/>
        </c:scaling>
        <c:delete val="0"/>
        <c:axPos val="b"/>
        <c:majorGridlines>
          <c:spPr>
            <a:ln w="9525" cap="flat" cmpd="sng" algn="ctr">
              <a:solidFill>
                <a:schemeClr val="tx1">
                  <a:lumMod val="15000"/>
                  <a:lumOff val="85000"/>
                </a:schemeClr>
              </a:solidFill>
              <a:round/>
            </a:ln>
            <a:effectLst/>
          </c:spPr>
        </c:majorGridlines>
        <c:numFmt formatCode="m/d;@"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025990992"/>
        <c:crosses val="autoZero"/>
        <c:crossBetween val="midCat"/>
        <c:majorUnit val="7"/>
      </c:valAx>
      <c:valAx>
        <c:axId val="1025990992"/>
        <c:scaling>
          <c:orientation val="minMax"/>
          <c:max val="3000000"/>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1025983776"/>
        <c:crosses val="autoZero"/>
        <c:crossBetween val="midCat"/>
      </c:valAx>
      <c:valAx>
        <c:axId val="478669432"/>
        <c:scaling>
          <c:orientation val="minMax"/>
        </c:scaling>
        <c:delete val="0"/>
        <c:axPos val="r"/>
        <c:numFmt formatCode="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8671400"/>
        <c:crosses val="max"/>
        <c:crossBetween val="midCat"/>
      </c:valAx>
      <c:valAx>
        <c:axId val="478671400"/>
        <c:scaling>
          <c:orientation val="minMax"/>
        </c:scaling>
        <c:delete val="1"/>
        <c:axPos val="b"/>
        <c:numFmt formatCode="d\-mmm\-yy" sourceLinked="1"/>
        <c:majorTickMark val="out"/>
        <c:minorTickMark val="none"/>
        <c:tickLblPos val="nextTo"/>
        <c:crossAx val="478669432"/>
        <c:crosses val="autoZero"/>
        <c:crossBetween val="midCat"/>
      </c:valAx>
      <c:spPr>
        <a:noFill/>
        <a:ln w="19050">
          <a:solidFill>
            <a:schemeClr val="tx1"/>
          </a:solidFill>
        </a:ln>
        <a:effectLst/>
      </c:spPr>
    </c:plotArea>
    <c:legend>
      <c:legendPos val="b"/>
      <c:legendEntry>
        <c:idx val="3"/>
        <c:delete val="1"/>
      </c:legendEntry>
      <c:legendEntry>
        <c:idx val="4"/>
        <c:delete val="1"/>
      </c:legendEntry>
      <c:legendEntry>
        <c:idx val="5"/>
        <c:delete val="1"/>
      </c:legendEntry>
      <c:layout>
        <c:manualLayout>
          <c:xMode val="edge"/>
          <c:yMode val="edge"/>
          <c:x val="0.18525590551181101"/>
          <c:y val="0.18576334208223969"/>
          <c:w val="0.22297770293201852"/>
          <c:h val="7.8612155651779467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a:solidFill>
                  <a:sysClr val="windowText" lastClr="000000"/>
                </a:solidFill>
              </a:rPr>
              <a:t>N1 and N2 (copies/L +/- 1 SD) and RNA vs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lotArea>
      <c:layout>
        <c:manualLayout>
          <c:layoutTarget val="inner"/>
          <c:xMode val="edge"/>
          <c:yMode val="edge"/>
          <c:x val="0.14238670166229223"/>
          <c:y val="0.1480929385395133"/>
          <c:w val="0.79689807524059497"/>
          <c:h val="0.7450857679375863"/>
        </c:manualLayout>
      </c:layout>
      <c:scatterChart>
        <c:scatterStyle val="lineMarker"/>
        <c:varyColors val="0"/>
        <c:ser>
          <c:idx val="0"/>
          <c:order val="0"/>
          <c:tx>
            <c:v>N1</c:v>
          </c:tx>
          <c:spPr>
            <a:ln w="19050" cap="rnd">
              <a:noFill/>
              <a:round/>
            </a:ln>
            <a:effectLst/>
          </c:spPr>
          <c:marker>
            <c:symbol val="circle"/>
            <c:size val="5"/>
            <c:spPr>
              <a:solidFill>
                <a:schemeClr val="accent1"/>
              </a:solidFill>
              <a:ln w="9525">
                <a:solidFill>
                  <a:schemeClr val="accent1"/>
                </a:solidFill>
              </a:ln>
              <a:effectLst/>
            </c:spPr>
          </c:marker>
          <c:trendline>
            <c:spPr>
              <a:ln w="22225" cap="rnd">
                <a:solidFill>
                  <a:schemeClr val="accent1"/>
                </a:solidFill>
                <a:prstDash val="sysDot"/>
              </a:ln>
              <a:effectLst/>
            </c:spPr>
            <c:trendlineType val="movingAvg"/>
            <c:period val="7"/>
            <c:dispRSqr val="0"/>
            <c:dispEq val="0"/>
          </c:trendline>
          <c:errBars>
            <c:errDir val="y"/>
            <c:errBarType val="both"/>
            <c:errValType val="cust"/>
            <c:noEndCap val="0"/>
            <c:plus>
              <c:numRef>
                <c:f>'time trend'!$BA$3:$BA$146</c:f>
                <c:numCache>
                  <c:formatCode>General</c:formatCode>
                  <c:ptCount val="144"/>
                  <c:pt idx="0">
                    <c:v>95793.515214203711</c:v>
                  </c:pt>
                  <c:pt idx="2">
                    <c:v>13666.765412408829</c:v>
                  </c:pt>
                  <c:pt idx="4">
                    <c:v>524665.11423579196</c:v>
                  </c:pt>
                  <c:pt idx="7">
                    <c:v>120491.63191029089</c:v>
                  </c:pt>
                  <c:pt idx="12">
                    <c:v>108273.15688945625</c:v>
                  </c:pt>
                  <c:pt idx="15">
                    <c:v>19249.017932300438</c:v>
                  </c:pt>
                  <c:pt idx="17">
                    <c:v>185811.94861179797</c:v>
                  </c:pt>
                  <c:pt idx="19">
                    <c:v>322637.3113758057</c:v>
                  </c:pt>
                  <c:pt idx="23">
                    <c:v>146135.40144521979</c:v>
                  </c:pt>
                  <c:pt idx="25">
                    <c:v>233319.78194743796</c:v>
                  </c:pt>
                  <c:pt idx="27">
                    <c:v>163642.89394287794</c:v>
                  </c:pt>
                  <c:pt idx="29">
                    <c:v>229797.68307034776</c:v>
                  </c:pt>
                  <c:pt idx="31">
                    <c:v>86165.911035049125</c:v>
                  </c:pt>
                  <c:pt idx="33">
                    <c:v>31288.76796072354</c:v>
                  </c:pt>
                  <c:pt idx="35">
                    <c:v>151851.88836659226</c:v>
                  </c:pt>
                  <c:pt idx="37">
                    <c:v>48793.903435777713</c:v>
                  </c:pt>
                  <c:pt idx="39">
                    <c:v>6738.0205179266113</c:v>
                  </c:pt>
                  <c:pt idx="41">
                    <c:v>340710.57824592397</c:v>
                  </c:pt>
                  <c:pt idx="43">
                    <c:v>64036.593158787327</c:v>
                  </c:pt>
                  <c:pt idx="45">
                    <c:v>324142.7498769802</c:v>
                  </c:pt>
                  <c:pt idx="47">
                    <c:v>2802.458596917294</c:v>
                  </c:pt>
                  <c:pt idx="49">
                    <c:v>42027.229011324351</c:v>
                  </c:pt>
                  <c:pt idx="51">
                    <c:v>374585.91217517795</c:v>
                  </c:pt>
                  <c:pt idx="53">
                    <c:v>135157.70065998854</c:v>
                  </c:pt>
                  <c:pt idx="55">
                    <c:v>62449.996962955949</c:v>
                  </c:pt>
                  <c:pt idx="57">
                    <c:v>42596.484577799769</c:v>
                  </c:pt>
                  <c:pt idx="61">
                    <c:v>244883.52425554913</c:v>
                  </c:pt>
                  <c:pt idx="63">
                    <c:v>3775.9799908134478</c:v>
                  </c:pt>
                  <c:pt idx="65">
                    <c:v>174890.39791866657</c:v>
                  </c:pt>
                  <c:pt idx="67">
                    <c:v>40484.178939374426</c:v>
                  </c:pt>
                  <c:pt idx="72">
                    <c:v>717699.84196485614</c:v>
                  </c:pt>
                  <c:pt idx="74">
                    <c:v>64218.505700456109</c:v>
                  </c:pt>
                  <c:pt idx="76">
                    <c:v>177126.85805756107</c:v>
                  </c:pt>
                  <c:pt idx="78">
                    <c:v>161878.4924150907</c:v>
                  </c:pt>
                  <c:pt idx="80">
                    <c:v>27324.429034718443</c:v>
                  </c:pt>
                  <c:pt idx="82">
                    <c:v>4991.2658230117322</c:v>
                  </c:pt>
                  <c:pt idx="84">
                    <c:v>225965.37856526926</c:v>
                  </c:pt>
                  <c:pt idx="86">
                    <c:v>136780.26666221346</c:v>
                  </c:pt>
                  <c:pt idx="88">
                    <c:v>38527.820012187032</c:v>
                  </c:pt>
                  <c:pt idx="91">
                    <c:v>115506.12899891436</c:v>
                  </c:pt>
                  <c:pt idx="93">
                    <c:v>82558.959711062707</c:v>
                  </c:pt>
                  <c:pt idx="95">
                    <c:v>65480.01819610133</c:v>
                  </c:pt>
                  <c:pt idx="101">
                    <c:v>1631.0223459097433</c:v>
                  </c:pt>
                  <c:pt idx="103">
                    <c:v>213063.46622106351</c:v>
                  </c:pt>
                  <c:pt idx="105">
                    <c:v>91259.242611973736</c:v>
                  </c:pt>
                  <c:pt idx="107">
                    <c:v>102037.29770951434</c:v>
                  </c:pt>
                  <c:pt idx="109">
                    <c:v>72105.306638192706</c:v>
                  </c:pt>
                  <c:pt idx="113">
                    <c:v>246.06341685024196</c:v>
                  </c:pt>
                  <c:pt idx="115">
                    <c:v>24678.88564992465</c:v>
                  </c:pt>
                  <c:pt idx="119">
                    <c:v>60713.988503279572</c:v>
                  </c:pt>
                  <c:pt idx="121">
                    <c:v>390.91370581248259</c:v>
                  </c:pt>
                  <c:pt idx="123">
                    <c:v>80187.663374411888</c:v>
                  </c:pt>
                  <c:pt idx="126">
                    <c:v>43317.013612950555</c:v>
                  </c:pt>
                  <c:pt idx="127">
                    <c:v>25259.068242038473</c:v>
                  </c:pt>
                  <c:pt idx="129">
                    <c:v>74404.717090446022</c:v>
                  </c:pt>
                  <c:pt idx="131">
                    <c:v>89385.102334031108</c:v>
                  </c:pt>
                  <c:pt idx="136">
                    <c:v>38296.373122400757</c:v>
                  </c:pt>
                  <c:pt idx="138">
                    <c:v>39003.276924364756</c:v>
                  </c:pt>
                  <c:pt idx="140">
                    <c:v>107554.17182268354</c:v>
                  </c:pt>
                  <c:pt idx="142">
                    <c:v>5997.7629111828101</c:v>
                  </c:pt>
                </c:numCache>
              </c:numRef>
            </c:plus>
            <c:minus>
              <c:numRef>
                <c:f>'time trend'!$BA$3:$BA$146</c:f>
                <c:numCache>
                  <c:formatCode>General</c:formatCode>
                  <c:ptCount val="144"/>
                  <c:pt idx="0">
                    <c:v>95793.515214203711</c:v>
                  </c:pt>
                  <c:pt idx="2">
                    <c:v>13666.765412408829</c:v>
                  </c:pt>
                  <c:pt idx="4">
                    <c:v>524665.11423579196</c:v>
                  </c:pt>
                  <c:pt idx="7">
                    <c:v>120491.63191029089</c:v>
                  </c:pt>
                  <c:pt idx="12">
                    <c:v>108273.15688945625</c:v>
                  </c:pt>
                  <c:pt idx="15">
                    <c:v>19249.017932300438</c:v>
                  </c:pt>
                  <c:pt idx="17">
                    <c:v>185811.94861179797</c:v>
                  </c:pt>
                  <c:pt idx="19">
                    <c:v>322637.3113758057</c:v>
                  </c:pt>
                  <c:pt idx="23">
                    <c:v>146135.40144521979</c:v>
                  </c:pt>
                  <c:pt idx="25">
                    <c:v>233319.78194743796</c:v>
                  </c:pt>
                  <c:pt idx="27">
                    <c:v>163642.89394287794</c:v>
                  </c:pt>
                  <c:pt idx="29">
                    <c:v>229797.68307034776</c:v>
                  </c:pt>
                  <c:pt idx="31">
                    <c:v>86165.911035049125</c:v>
                  </c:pt>
                  <c:pt idx="33">
                    <c:v>31288.76796072354</c:v>
                  </c:pt>
                  <c:pt idx="35">
                    <c:v>151851.88836659226</c:v>
                  </c:pt>
                  <c:pt idx="37">
                    <c:v>48793.903435777713</c:v>
                  </c:pt>
                  <c:pt idx="39">
                    <c:v>6738.0205179266113</c:v>
                  </c:pt>
                  <c:pt idx="41">
                    <c:v>340710.57824592397</c:v>
                  </c:pt>
                  <c:pt idx="43">
                    <c:v>64036.593158787327</c:v>
                  </c:pt>
                  <c:pt idx="45">
                    <c:v>324142.7498769802</c:v>
                  </c:pt>
                  <c:pt idx="47">
                    <c:v>2802.458596917294</c:v>
                  </c:pt>
                  <c:pt idx="49">
                    <c:v>42027.229011324351</c:v>
                  </c:pt>
                  <c:pt idx="51">
                    <c:v>374585.91217517795</c:v>
                  </c:pt>
                  <c:pt idx="53">
                    <c:v>135157.70065998854</c:v>
                  </c:pt>
                  <c:pt idx="55">
                    <c:v>62449.996962955949</c:v>
                  </c:pt>
                  <c:pt idx="57">
                    <c:v>42596.484577799769</c:v>
                  </c:pt>
                  <c:pt idx="61">
                    <c:v>244883.52425554913</c:v>
                  </c:pt>
                  <c:pt idx="63">
                    <c:v>3775.9799908134478</c:v>
                  </c:pt>
                  <c:pt idx="65">
                    <c:v>174890.39791866657</c:v>
                  </c:pt>
                  <c:pt idx="67">
                    <c:v>40484.178939374426</c:v>
                  </c:pt>
                  <c:pt idx="72">
                    <c:v>717699.84196485614</c:v>
                  </c:pt>
                  <c:pt idx="74">
                    <c:v>64218.505700456109</c:v>
                  </c:pt>
                  <c:pt idx="76">
                    <c:v>177126.85805756107</c:v>
                  </c:pt>
                  <c:pt idx="78">
                    <c:v>161878.4924150907</c:v>
                  </c:pt>
                  <c:pt idx="80">
                    <c:v>27324.429034718443</c:v>
                  </c:pt>
                  <c:pt idx="82">
                    <c:v>4991.2658230117322</c:v>
                  </c:pt>
                  <c:pt idx="84">
                    <c:v>225965.37856526926</c:v>
                  </c:pt>
                  <c:pt idx="86">
                    <c:v>136780.26666221346</c:v>
                  </c:pt>
                  <c:pt idx="88">
                    <c:v>38527.820012187032</c:v>
                  </c:pt>
                  <c:pt idx="91">
                    <c:v>115506.12899891436</c:v>
                  </c:pt>
                  <c:pt idx="93">
                    <c:v>82558.959711062707</c:v>
                  </c:pt>
                  <c:pt idx="95">
                    <c:v>65480.01819610133</c:v>
                  </c:pt>
                  <c:pt idx="101">
                    <c:v>1631.0223459097433</c:v>
                  </c:pt>
                  <c:pt idx="103">
                    <c:v>213063.46622106351</c:v>
                  </c:pt>
                  <c:pt idx="105">
                    <c:v>91259.242611973736</c:v>
                  </c:pt>
                  <c:pt idx="107">
                    <c:v>102037.29770951434</c:v>
                  </c:pt>
                  <c:pt idx="109">
                    <c:v>72105.306638192706</c:v>
                  </c:pt>
                  <c:pt idx="113">
                    <c:v>246.06341685024196</c:v>
                  </c:pt>
                  <c:pt idx="115">
                    <c:v>24678.88564992465</c:v>
                  </c:pt>
                  <c:pt idx="119">
                    <c:v>60713.988503279572</c:v>
                  </c:pt>
                  <c:pt idx="121">
                    <c:v>390.91370581248259</c:v>
                  </c:pt>
                  <c:pt idx="123">
                    <c:v>80187.663374411888</c:v>
                  </c:pt>
                  <c:pt idx="126">
                    <c:v>43317.013612950555</c:v>
                  </c:pt>
                  <c:pt idx="127">
                    <c:v>25259.068242038473</c:v>
                  </c:pt>
                  <c:pt idx="129">
                    <c:v>74404.717090446022</c:v>
                  </c:pt>
                  <c:pt idx="131">
                    <c:v>89385.102334031108</c:v>
                  </c:pt>
                  <c:pt idx="136">
                    <c:v>38296.373122400757</c:v>
                  </c:pt>
                  <c:pt idx="138">
                    <c:v>39003.276924364756</c:v>
                  </c:pt>
                  <c:pt idx="140">
                    <c:v>107554.17182268354</c:v>
                  </c:pt>
                  <c:pt idx="142">
                    <c:v>5997.7629111828101</c:v>
                  </c:pt>
                </c:numCache>
              </c:numRef>
            </c:minus>
            <c:spPr>
              <a:noFill/>
              <a:ln w="9525" cap="flat" cmpd="sng" algn="ctr">
                <a:solidFill>
                  <a:schemeClr val="tx1">
                    <a:lumMod val="65000"/>
                    <a:lumOff val="35000"/>
                  </a:schemeClr>
                </a:solidFill>
                <a:round/>
              </a:ln>
              <a:effectLst/>
            </c:spPr>
          </c:errBars>
          <c:errBars>
            <c:errDir val="x"/>
            <c:errBarType val="both"/>
            <c:errValType val="fixedVal"/>
            <c:noEndCap val="0"/>
            <c:val val="0"/>
            <c:spPr>
              <a:noFill/>
              <a:ln w="9525" cap="flat" cmpd="sng" algn="ctr">
                <a:solidFill>
                  <a:schemeClr val="tx1">
                    <a:lumMod val="65000"/>
                    <a:lumOff val="35000"/>
                  </a:schemeClr>
                </a:solidFill>
                <a:round/>
              </a:ln>
              <a:effectLst/>
            </c:spPr>
          </c:errBars>
          <c:xVal>
            <c:numRef>
              <c:f>'time trend'!$AX$3:$AX$146</c:f>
              <c:numCache>
                <c:formatCode>d\-mmm\-yy</c:formatCode>
                <c:ptCount val="144"/>
                <c:pt idx="0">
                  <c:v>44131</c:v>
                </c:pt>
                <c:pt idx="1">
                  <c:v>44131</c:v>
                </c:pt>
                <c:pt idx="2">
                  <c:v>44136</c:v>
                </c:pt>
                <c:pt idx="3">
                  <c:v>44136</c:v>
                </c:pt>
                <c:pt idx="4">
                  <c:v>44137</c:v>
                </c:pt>
                <c:pt idx="5">
                  <c:v>44137</c:v>
                </c:pt>
                <c:pt idx="6">
                  <c:v>44137</c:v>
                </c:pt>
                <c:pt idx="7">
                  <c:v>44138</c:v>
                </c:pt>
                <c:pt idx="8">
                  <c:v>44138</c:v>
                </c:pt>
                <c:pt idx="9">
                  <c:v>44137</c:v>
                </c:pt>
                <c:pt idx="10">
                  <c:v>44137</c:v>
                </c:pt>
                <c:pt idx="11">
                  <c:v>44137</c:v>
                </c:pt>
                <c:pt idx="12">
                  <c:v>44139</c:v>
                </c:pt>
                <c:pt idx="13">
                  <c:v>44139</c:v>
                </c:pt>
                <c:pt idx="14">
                  <c:v>44139</c:v>
                </c:pt>
                <c:pt idx="15">
                  <c:v>44140</c:v>
                </c:pt>
                <c:pt idx="16">
                  <c:v>44140</c:v>
                </c:pt>
                <c:pt idx="17">
                  <c:v>44143</c:v>
                </c:pt>
                <c:pt idx="18">
                  <c:v>44143</c:v>
                </c:pt>
                <c:pt idx="19">
                  <c:v>44144</c:v>
                </c:pt>
                <c:pt idx="20">
                  <c:v>44144</c:v>
                </c:pt>
                <c:pt idx="21">
                  <c:v>44144</c:v>
                </c:pt>
                <c:pt idx="22">
                  <c:v>44144</c:v>
                </c:pt>
                <c:pt idx="23">
                  <c:v>44145</c:v>
                </c:pt>
                <c:pt idx="24">
                  <c:v>44145</c:v>
                </c:pt>
                <c:pt idx="25">
                  <c:v>44146</c:v>
                </c:pt>
                <c:pt idx="26">
                  <c:v>44146</c:v>
                </c:pt>
                <c:pt idx="27">
                  <c:v>44147</c:v>
                </c:pt>
                <c:pt idx="28">
                  <c:v>44147</c:v>
                </c:pt>
                <c:pt idx="29">
                  <c:v>44150</c:v>
                </c:pt>
                <c:pt idx="30">
                  <c:v>44150</c:v>
                </c:pt>
                <c:pt idx="31">
                  <c:v>44151</c:v>
                </c:pt>
                <c:pt idx="32">
                  <c:v>44151</c:v>
                </c:pt>
                <c:pt idx="33">
                  <c:v>44152</c:v>
                </c:pt>
                <c:pt idx="34">
                  <c:v>44152</c:v>
                </c:pt>
                <c:pt idx="35">
                  <c:v>44153</c:v>
                </c:pt>
                <c:pt idx="36">
                  <c:v>44153</c:v>
                </c:pt>
                <c:pt idx="37">
                  <c:v>44154</c:v>
                </c:pt>
                <c:pt idx="38">
                  <c:v>44154</c:v>
                </c:pt>
                <c:pt idx="39">
                  <c:v>44157</c:v>
                </c:pt>
                <c:pt idx="40">
                  <c:v>44157</c:v>
                </c:pt>
                <c:pt idx="41">
                  <c:v>44158</c:v>
                </c:pt>
                <c:pt idx="42">
                  <c:v>44158</c:v>
                </c:pt>
                <c:pt idx="43">
                  <c:v>44159</c:v>
                </c:pt>
                <c:pt idx="44">
                  <c:v>44159</c:v>
                </c:pt>
                <c:pt idx="45">
                  <c:v>44160</c:v>
                </c:pt>
                <c:pt idx="46">
                  <c:v>44160</c:v>
                </c:pt>
                <c:pt idx="47">
                  <c:v>44161</c:v>
                </c:pt>
                <c:pt idx="48">
                  <c:v>44161</c:v>
                </c:pt>
                <c:pt idx="49">
                  <c:v>44164</c:v>
                </c:pt>
                <c:pt idx="50">
                  <c:v>44164</c:v>
                </c:pt>
                <c:pt idx="51">
                  <c:v>44165</c:v>
                </c:pt>
                <c:pt idx="52">
                  <c:v>44165</c:v>
                </c:pt>
                <c:pt idx="53">
                  <c:v>44166</c:v>
                </c:pt>
                <c:pt idx="54">
                  <c:v>44166</c:v>
                </c:pt>
                <c:pt idx="55">
                  <c:v>44167</c:v>
                </c:pt>
                <c:pt idx="56">
                  <c:v>44167</c:v>
                </c:pt>
                <c:pt idx="57">
                  <c:v>44168</c:v>
                </c:pt>
                <c:pt idx="58">
                  <c:v>44168</c:v>
                </c:pt>
                <c:pt idx="59">
                  <c:v>44169</c:v>
                </c:pt>
                <c:pt idx="60">
                  <c:v>44170</c:v>
                </c:pt>
                <c:pt idx="61">
                  <c:v>44171</c:v>
                </c:pt>
                <c:pt idx="62">
                  <c:v>44171</c:v>
                </c:pt>
                <c:pt idx="63">
                  <c:v>44172</c:v>
                </c:pt>
                <c:pt idx="64">
                  <c:v>44172</c:v>
                </c:pt>
                <c:pt idx="65">
                  <c:v>44173</c:v>
                </c:pt>
                <c:pt idx="66">
                  <c:v>44173</c:v>
                </c:pt>
                <c:pt idx="67">
                  <c:v>44174</c:v>
                </c:pt>
                <c:pt idx="68">
                  <c:v>44174</c:v>
                </c:pt>
                <c:pt idx="69">
                  <c:v>44175</c:v>
                </c:pt>
                <c:pt idx="70">
                  <c:v>44177</c:v>
                </c:pt>
                <c:pt idx="71">
                  <c:v>44178</c:v>
                </c:pt>
                <c:pt idx="72">
                  <c:v>44179</c:v>
                </c:pt>
                <c:pt idx="73">
                  <c:v>44179</c:v>
                </c:pt>
                <c:pt idx="74">
                  <c:v>44180</c:v>
                </c:pt>
                <c:pt idx="75">
                  <c:v>44180</c:v>
                </c:pt>
                <c:pt idx="76">
                  <c:v>44181</c:v>
                </c:pt>
                <c:pt idx="77">
                  <c:v>44181</c:v>
                </c:pt>
                <c:pt idx="78">
                  <c:v>44182</c:v>
                </c:pt>
                <c:pt idx="79">
                  <c:v>44182</c:v>
                </c:pt>
                <c:pt idx="80">
                  <c:v>44185</c:v>
                </c:pt>
                <c:pt idx="81">
                  <c:v>44185</c:v>
                </c:pt>
                <c:pt idx="82">
                  <c:v>44187</c:v>
                </c:pt>
                <c:pt idx="83">
                  <c:v>44187</c:v>
                </c:pt>
                <c:pt idx="84">
                  <c:v>44188</c:v>
                </c:pt>
                <c:pt idx="85">
                  <c:v>44188</c:v>
                </c:pt>
                <c:pt idx="86">
                  <c:v>44189</c:v>
                </c:pt>
                <c:pt idx="87">
                  <c:v>44189</c:v>
                </c:pt>
                <c:pt idx="88">
                  <c:v>44190</c:v>
                </c:pt>
                <c:pt idx="89">
                  <c:v>44190</c:v>
                </c:pt>
                <c:pt idx="90">
                  <c:v>44191</c:v>
                </c:pt>
                <c:pt idx="91">
                  <c:v>44192</c:v>
                </c:pt>
                <c:pt idx="92">
                  <c:v>44192</c:v>
                </c:pt>
                <c:pt idx="93">
                  <c:v>44193</c:v>
                </c:pt>
                <c:pt idx="94">
                  <c:v>44193</c:v>
                </c:pt>
                <c:pt idx="95">
                  <c:v>44194</c:v>
                </c:pt>
                <c:pt idx="96">
                  <c:v>44194</c:v>
                </c:pt>
                <c:pt idx="97">
                  <c:v>44195</c:v>
                </c:pt>
                <c:pt idx="98">
                  <c:v>44196</c:v>
                </c:pt>
                <c:pt idx="99">
                  <c:v>44197</c:v>
                </c:pt>
                <c:pt idx="100">
                  <c:v>44198</c:v>
                </c:pt>
                <c:pt idx="101">
                  <c:v>44199</c:v>
                </c:pt>
                <c:pt idx="102">
                  <c:v>44199</c:v>
                </c:pt>
                <c:pt idx="103">
                  <c:v>44200</c:v>
                </c:pt>
                <c:pt idx="104">
                  <c:v>44200</c:v>
                </c:pt>
                <c:pt idx="105">
                  <c:v>44201</c:v>
                </c:pt>
                <c:pt idx="106">
                  <c:v>44201</c:v>
                </c:pt>
                <c:pt idx="107">
                  <c:v>44202</c:v>
                </c:pt>
                <c:pt idx="108">
                  <c:v>44202</c:v>
                </c:pt>
                <c:pt idx="109">
                  <c:v>44203</c:v>
                </c:pt>
                <c:pt idx="110">
                  <c:v>44203</c:v>
                </c:pt>
                <c:pt idx="111">
                  <c:v>44203</c:v>
                </c:pt>
                <c:pt idx="112">
                  <c:v>44203</c:v>
                </c:pt>
                <c:pt idx="113">
                  <c:v>44206</c:v>
                </c:pt>
                <c:pt idx="114">
                  <c:v>44206</c:v>
                </c:pt>
                <c:pt idx="115">
                  <c:v>44207</c:v>
                </c:pt>
                <c:pt idx="116">
                  <c:v>44207</c:v>
                </c:pt>
                <c:pt idx="117">
                  <c:v>44207</c:v>
                </c:pt>
                <c:pt idx="118">
                  <c:v>44207</c:v>
                </c:pt>
                <c:pt idx="119">
                  <c:v>44208</c:v>
                </c:pt>
                <c:pt idx="120">
                  <c:v>44208</c:v>
                </c:pt>
                <c:pt idx="121">
                  <c:v>44209</c:v>
                </c:pt>
                <c:pt idx="122">
                  <c:v>44209</c:v>
                </c:pt>
                <c:pt idx="123">
                  <c:v>44210</c:v>
                </c:pt>
                <c:pt idx="124">
                  <c:v>44210</c:v>
                </c:pt>
                <c:pt idx="125">
                  <c:v>44211</c:v>
                </c:pt>
                <c:pt idx="126">
                  <c:v>44212</c:v>
                </c:pt>
                <c:pt idx="127">
                  <c:v>44213</c:v>
                </c:pt>
                <c:pt idx="128">
                  <c:v>44213</c:v>
                </c:pt>
                <c:pt idx="129">
                  <c:v>44214</c:v>
                </c:pt>
                <c:pt idx="130">
                  <c:v>44214</c:v>
                </c:pt>
                <c:pt idx="131">
                  <c:v>44215</c:v>
                </c:pt>
                <c:pt idx="132">
                  <c:v>44215</c:v>
                </c:pt>
                <c:pt idx="133">
                  <c:v>44212</c:v>
                </c:pt>
                <c:pt idx="134">
                  <c:v>44215</c:v>
                </c:pt>
                <c:pt idx="135">
                  <c:v>44216</c:v>
                </c:pt>
                <c:pt idx="136">
                  <c:v>44217</c:v>
                </c:pt>
                <c:pt idx="137">
                  <c:v>44217</c:v>
                </c:pt>
                <c:pt idx="138">
                  <c:v>44218</c:v>
                </c:pt>
                <c:pt idx="139">
                  <c:v>44218</c:v>
                </c:pt>
                <c:pt idx="140">
                  <c:v>44219</c:v>
                </c:pt>
                <c:pt idx="141">
                  <c:v>44219</c:v>
                </c:pt>
                <c:pt idx="142">
                  <c:v>44220</c:v>
                </c:pt>
                <c:pt idx="143">
                  <c:v>44220</c:v>
                </c:pt>
              </c:numCache>
            </c:numRef>
          </c:xVal>
          <c:yVal>
            <c:numRef>
              <c:f>'time trend'!$AZ$3:$AZ$146</c:f>
              <c:numCache>
                <c:formatCode>General</c:formatCode>
                <c:ptCount val="144"/>
                <c:pt idx="0" formatCode="#,##0">
                  <c:v>754826.85089111328</c:v>
                </c:pt>
                <c:pt idx="2" formatCode="#,##0">
                  <c:v>504561.26250000001</c:v>
                </c:pt>
                <c:pt idx="4" formatCode="#,##0">
                  <c:v>408796.48125000001</c:v>
                </c:pt>
                <c:pt idx="7" formatCode="#,##0">
                  <c:v>428719.42500000005</c:v>
                </c:pt>
                <c:pt idx="12" formatCode="#,##0">
                  <c:v>353631.01419176185</c:v>
                </c:pt>
                <c:pt idx="15" formatCode="#,##0">
                  <c:v>511944.44444444438</c:v>
                </c:pt>
                <c:pt idx="17" formatCode="#,##0">
                  <c:v>561388.88888888899</c:v>
                </c:pt>
                <c:pt idx="19" formatCode="#,##0">
                  <c:v>889011.18099231308</c:v>
                </c:pt>
                <c:pt idx="23" formatCode="#,##0">
                  <c:v>737999.99999999988</c:v>
                </c:pt>
                <c:pt idx="25" formatCode="#,##0">
                  <c:v>774247</c:v>
                </c:pt>
                <c:pt idx="27" formatCode="#,##0">
                  <c:v>847439</c:v>
                </c:pt>
                <c:pt idx="29" formatCode="#,##0">
                  <c:v>794562.5</c:v>
                </c:pt>
                <c:pt idx="31" formatCode="#,##0">
                  <c:v>1072789.5</c:v>
                </c:pt>
                <c:pt idx="33" formatCode="#,##0">
                  <c:v>782469.5</c:v>
                </c:pt>
                <c:pt idx="35" formatCode="#,##0">
                  <c:v>855988.5</c:v>
                </c:pt>
                <c:pt idx="37" formatCode="#,##0">
                  <c:v>1226975.5</c:v>
                </c:pt>
                <c:pt idx="39" formatCode="#,##0">
                  <c:v>1237185.5</c:v>
                </c:pt>
                <c:pt idx="41" formatCode="#,##0">
                  <c:v>1097860.5937957764</c:v>
                </c:pt>
                <c:pt idx="43" formatCode="#,##0">
                  <c:v>569683.68530273438</c:v>
                </c:pt>
                <c:pt idx="45" formatCode="#,##0">
                  <c:v>793511.60287857056</c:v>
                </c:pt>
                <c:pt idx="47" formatCode="#,##0">
                  <c:v>705104.01964187622</c:v>
                </c:pt>
                <c:pt idx="49" formatCode="#,##0">
                  <c:v>546356.21309280396</c:v>
                </c:pt>
                <c:pt idx="51" formatCode="#,##0">
                  <c:v>971839.06316757202</c:v>
                </c:pt>
                <c:pt idx="53" formatCode="#,##0">
                  <c:v>677525.05302429199</c:v>
                </c:pt>
                <c:pt idx="55" formatCode="#,##0">
                  <c:v>777576.98535919189</c:v>
                </c:pt>
                <c:pt idx="57" formatCode="#,##0">
                  <c:v>775108.40892791748</c:v>
                </c:pt>
                <c:pt idx="59" formatCode="#,##0">
                  <c:v>601918.81656646729</c:v>
                </c:pt>
                <c:pt idx="60" formatCode="#,##0">
                  <c:v>479445.33348083502</c:v>
                </c:pt>
                <c:pt idx="61" formatCode="#,##0">
                  <c:v>619572.15070724487</c:v>
                </c:pt>
                <c:pt idx="63" formatCode="#,##0">
                  <c:v>560988.43574523926</c:v>
                </c:pt>
                <c:pt idx="65" formatCode="#,##0">
                  <c:v>633661.83757781982</c:v>
                </c:pt>
                <c:pt idx="67" formatCode="#,##0">
                  <c:v>426944.66114044189</c:v>
                </c:pt>
                <c:pt idx="69" formatCode="#,##0">
                  <c:v>359520.40672302246</c:v>
                </c:pt>
                <c:pt idx="70" formatCode="#,##0">
                  <c:v>449979.25758361816</c:v>
                </c:pt>
                <c:pt idx="71" formatCode="#,##0">
                  <c:v>586200.02746582031</c:v>
                </c:pt>
                <c:pt idx="72" formatCode="#,##0">
                  <c:v>1028604.1259765625</c:v>
                </c:pt>
                <c:pt idx="74" formatCode="#,##0">
                  <c:v>471781.26811981201</c:v>
                </c:pt>
                <c:pt idx="76" formatCode="#,##0">
                  <c:v>625841.18843078613</c:v>
                </c:pt>
                <c:pt idx="78" formatCode="#,##0">
                  <c:v>391354.37965393066</c:v>
                </c:pt>
                <c:pt idx="80" formatCode="#,##0">
                  <c:v>444187.94631958008</c:v>
                </c:pt>
                <c:pt idx="82" formatCode="#,##0">
                  <c:v>390287.73307800293</c:v>
                </c:pt>
                <c:pt idx="84" formatCode="#,##0">
                  <c:v>391294.39830780029</c:v>
                </c:pt>
                <c:pt idx="86" formatCode="#,##0">
                  <c:v>399088.09661865234</c:v>
                </c:pt>
                <c:pt idx="88" formatCode="#,##0">
                  <c:v>264082.49616622925</c:v>
                </c:pt>
                <c:pt idx="90" formatCode="#,##0">
                  <c:v>409732.24639892578</c:v>
                </c:pt>
                <c:pt idx="91" formatCode="#,##0">
                  <c:v>478104.74395751953</c:v>
                </c:pt>
                <c:pt idx="93" formatCode="#,##0">
                  <c:v>334706.98356628418</c:v>
                </c:pt>
                <c:pt idx="95" formatCode="#,##0">
                  <c:v>336867.65670776367</c:v>
                </c:pt>
                <c:pt idx="97" formatCode="#,##0">
                  <c:v>193811.30218505859</c:v>
                </c:pt>
                <c:pt idx="98" formatCode="#,##0">
                  <c:v>314747.77221679688</c:v>
                </c:pt>
                <c:pt idx="99" formatCode="#,##0">
                  <c:v>135650.954246521</c:v>
                </c:pt>
                <c:pt idx="100" formatCode="#,##0">
                  <c:v>501489.65835571289</c:v>
                </c:pt>
                <c:pt idx="101" formatCode="#,##0">
                  <c:v>229180.95588684082</c:v>
                </c:pt>
                <c:pt idx="103" formatCode="#,##0">
                  <c:v>300714.09702301025</c:v>
                </c:pt>
                <c:pt idx="105" formatCode="#,##0">
                  <c:v>337968.86444091797</c:v>
                </c:pt>
                <c:pt idx="107" formatCode="#,##0">
                  <c:v>226993.68953704834</c:v>
                </c:pt>
                <c:pt idx="109" formatCode="#,##0">
                  <c:v>332464.02025222778</c:v>
                </c:pt>
                <c:pt idx="113" formatCode="#,##0">
                  <c:v>210278.8782119751</c:v>
                </c:pt>
                <c:pt idx="115" formatCode="#,##0">
                  <c:v>225316.46847724915</c:v>
                </c:pt>
                <c:pt idx="119" formatCode="#,##0">
                  <c:v>258896.52013778687</c:v>
                </c:pt>
                <c:pt idx="121" formatCode="#,##0">
                  <c:v>153457.94677734375</c:v>
                </c:pt>
                <c:pt idx="123" formatCode="#,##0">
                  <c:v>284728.88946533203</c:v>
                </c:pt>
                <c:pt idx="125" formatCode="#,##0">
                  <c:v>314316.53022766113</c:v>
                </c:pt>
                <c:pt idx="126" formatCode="#,##0">
                  <c:v>162193.30787658691</c:v>
                </c:pt>
                <c:pt idx="127" formatCode="#,##0">
                  <c:v>187503.34024429321</c:v>
                </c:pt>
                <c:pt idx="129" formatCode="#,##0">
                  <c:v>176172.42813110352</c:v>
                </c:pt>
                <c:pt idx="131" formatCode="#,##0">
                  <c:v>120475.11219978333</c:v>
                </c:pt>
                <c:pt idx="133" formatCode="#,##0">
                  <c:v>131563.55381011963</c:v>
                </c:pt>
                <c:pt idx="134" formatCode="#,##0">
                  <c:v>143132.6150894165</c:v>
                </c:pt>
                <c:pt idx="135" formatCode="#,##0">
                  <c:v>164694.91481781006</c:v>
                </c:pt>
                <c:pt idx="136" formatCode="#,##0">
                  <c:v>236353.98387908936</c:v>
                </c:pt>
                <c:pt idx="138" formatCode="#,##0">
                  <c:v>146780.11178970337</c:v>
                </c:pt>
                <c:pt idx="140" formatCode="#,##0">
                  <c:v>154041.70989990234</c:v>
                </c:pt>
                <c:pt idx="142" formatCode="#,##0">
                  <c:v>199098.62279891968</c:v>
                </c:pt>
              </c:numCache>
            </c:numRef>
          </c:yVal>
          <c:smooth val="0"/>
          <c:extLst>
            <c:ext xmlns:c16="http://schemas.microsoft.com/office/drawing/2014/chart" uri="{C3380CC4-5D6E-409C-BE32-E72D297353CC}">
              <c16:uniqueId val="{00000001-49F0-4507-8447-310F8459A38B}"/>
            </c:ext>
          </c:extLst>
        </c:ser>
        <c:ser>
          <c:idx val="1"/>
          <c:order val="1"/>
          <c:tx>
            <c:v>N2</c:v>
          </c:tx>
          <c:spPr>
            <a:ln w="19050" cap="rnd">
              <a:noFill/>
              <a:round/>
            </a:ln>
            <a:effectLst/>
          </c:spPr>
          <c:marker>
            <c:symbol val="circle"/>
            <c:size val="5"/>
            <c:spPr>
              <a:solidFill>
                <a:schemeClr val="accent2"/>
              </a:solidFill>
              <a:ln w="9525">
                <a:solidFill>
                  <a:schemeClr val="accent2"/>
                </a:solidFill>
              </a:ln>
              <a:effectLst/>
            </c:spPr>
          </c:marker>
          <c:trendline>
            <c:spPr>
              <a:ln w="22225" cap="rnd">
                <a:solidFill>
                  <a:schemeClr val="accent2"/>
                </a:solidFill>
                <a:prstDash val="sysDot"/>
              </a:ln>
              <a:effectLst/>
            </c:spPr>
            <c:trendlineType val="movingAvg"/>
            <c:period val="7"/>
            <c:dispRSqr val="0"/>
            <c:dispEq val="0"/>
          </c:trendline>
          <c:errBars>
            <c:errDir val="y"/>
            <c:errBarType val="both"/>
            <c:errValType val="cust"/>
            <c:noEndCap val="0"/>
            <c:plus>
              <c:numRef>
                <c:f>'time trend'!$BE$3:$BE$146</c:f>
                <c:numCache>
                  <c:formatCode>General</c:formatCode>
                  <c:ptCount val="144"/>
                  <c:pt idx="0">
                    <c:v>736261.34102303721</c:v>
                  </c:pt>
                  <c:pt idx="2">
                    <c:v>21223.810037314222</c:v>
                  </c:pt>
                  <c:pt idx="4">
                    <c:v>355647.00721973524</c:v>
                  </c:pt>
                  <c:pt idx="7">
                    <c:v>578058.57386080467</c:v>
                  </c:pt>
                  <c:pt idx="12">
                    <c:v>58942.060491928496</c:v>
                  </c:pt>
                  <c:pt idx="15">
                    <c:v>91138.207352932615</c:v>
                  </c:pt>
                  <c:pt idx="17">
                    <c:v>238059.28299947089</c:v>
                  </c:pt>
                  <c:pt idx="19">
                    <c:v>405331.9025626175</c:v>
                  </c:pt>
                  <c:pt idx="23">
                    <c:v>171119.84104714467</c:v>
                  </c:pt>
                  <c:pt idx="25">
                    <c:v>208129.80997444841</c:v>
                  </c:pt>
                  <c:pt idx="27">
                    <c:v>160318.0778577388</c:v>
                  </c:pt>
                  <c:pt idx="29">
                    <c:v>344407.67148540693</c:v>
                  </c:pt>
                  <c:pt idx="31">
                    <c:v>258171.04977223917</c:v>
                  </c:pt>
                  <c:pt idx="33">
                    <c:v>157230.14254429715</c:v>
                  </c:pt>
                  <c:pt idx="35">
                    <c:v>8326.1823484715969</c:v>
                  </c:pt>
                  <c:pt idx="37">
                    <c:v>563619.96604139206</c:v>
                  </c:pt>
                  <c:pt idx="39">
                    <c:v>87775.993175810887</c:v>
                  </c:pt>
                  <c:pt idx="41">
                    <c:v>66995.969530332499</c:v>
                  </c:pt>
                  <c:pt idx="43">
                    <c:v>113650.95285388386</c:v>
                  </c:pt>
                  <c:pt idx="45">
                    <c:v>350177.59661494486</c:v>
                  </c:pt>
                  <c:pt idx="47">
                    <c:v>30713.278420841747</c:v>
                  </c:pt>
                  <c:pt idx="49">
                    <c:v>118178.11106808516</c:v>
                  </c:pt>
                  <c:pt idx="51">
                    <c:v>425781.98240342626</c:v>
                  </c:pt>
                  <c:pt idx="53">
                    <c:v>41520.242884712869</c:v>
                  </c:pt>
                  <c:pt idx="55">
                    <c:v>158741.24959933391</c:v>
                  </c:pt>
                  <c:pt idx="57">
                    <c:v>83860.427419096071</c:v>
                  </c:pt>
                  <c:pt idx="61">
                    <c:v>261903.07917508506</c:v>
                  </c:pt>
                  <c:pt idx="63">
                    <c:v>55087.03019354766</c:v>
                  </c:pt>
                  <c:pt idx="65">
                    <c:v>91830.794338756081</c:v>
                  </c:pt>
                  <c:pt idx="67">
                    <c:v>180315.78976833142</c:v>
                  </c:pt>
                  <c:pt idx="72">
                    <c:v>726264.78290582902</c:v>
                  </c:pt>
                  <c:pt idx="74">
                    <c:v>58878.12235836318</c:v>
                  </c:pt>
                  <c:pt idx="76">
                    <c:v>192812.32360831616</c:v>
                  </c:pt>
                  <c:pt idx="78">
                    <c:v>253994.94123431435</c:v>
                  </c:pt>
                  <c:pt idx="80">
                    <c:v>247150.32001012817</c:v>
                  </c:pt>
                  <c:pt idx="82">
                    <c:v>116670.55538607725</c:v>
                  </c:pt>
                  <c:pt idx="84">
                    <c:v>92763.905334299983</c:v>
                  </c:pt>
                  <c:pt idx="86">
                    <c:v>304858.79651560832</c:v>
                  </c:pt>
                  <c:pt idx="88">
                    <c:v>203853.73918933584</c:v>
                  </c:pt>
                  <c:pt idx="91">
                    <c:v>89880.939513231206</c:v>
                  </c:pt>
                  <c:pt idx="93">
                    <c:v>228228.21925958374</c:v>
                  </c:pt>
                  <c:pt idx="95">
                    <c:v>52313.511308691894</c:v>
                  </c:pt>
                  <c:pt idx="101">
                    <c:v>50769.33844469754</c:v>
                  </c:pt>
                  <c:pt idx="103">
                    <c:v>81553.302188113928</c:v>
                  </c:pt>
                  <c:pt idx="105">
                    <c:v>213542.58485143963</c:v>
                  </c:pt>
                  <c:pt idx="107">
                    <c:v>21438.854290775871</c:v>
                  </c:pt>
                  <c:pt idx="109">
                    <c:v>175356.22170777048</c:v>
                  </c:pt>
                  <c:pt idx="113">
                    <c:v>143973.43895183704</c:v>
                  </c:pt>
                  <c:pt idx="115">
                    <c:v>76964.672987565966</c:v>
                  </c:pt>
                  <c:pt idx="119">
                    <c:v>111535.87563870038</c:v>
                  </c:pt>
                  <c:pt idx="121">
                    <c:v>159327.2054330633</c:v>
                  </c:pt>
                  <c:pt idx="123">
                    <c:v>49715.936971755757</c:v>
                  </c:pt>
                  <c:pt idx="126">
                    <c:v>105842.12637519655</c:v>
                  </c:pt>
                  <c:pt idx="127">
                    <c:v>82116.518954134779</c:v>
                  </c:pt>
                  <c:pt idx="129">
                    <c:v>62074.369942626712</c:v>
                  </c:pt>
                  <c:pt idx="131">
                    <c:v>128125.25904157794</c:v>
                  </c:pt>
                  <c:pt idx="136">
                    <c:v>134332.0236671734</c:v>
                  </c:pt>
                  <c:pt idx="138">
                    <c:v>9663.496861535401</c:v>
                  </c:pt>
                  <c:pt idx="140">
                    <c:v>23775.172114910558</c:v>
                  </c:pt>
                  <c:pt idx="142">
                    <c:v>204015.59320286126</c:v>
                  </c:pt>
                </c:numCache>
              </c:numRef>
            </c:plus>
            <c:minus>
              <c:numRef>
                <c:f>'time trend'!$BE$3:$BE$146</c:f>
                <c:numCache>
                  <c:formatCode>General</c:formatCode>
                  <c:ptCount val="144"/>
                  <c:pt idx="0">
                    <c:v>736261.34102303721</c:v>
                  </c:pt>
                  <c:pt idx="2">
                    <c:v>21223.810037314222</c:v>
                  </c:pt>
                  <c:pt idx="4">
                    <c:v>355647.00721973524</c:v>
                  </c:pt>
                  <c:pt idx="7">
                    <c:v>578058.57386080467</c:v>
                  </c:pt>
                  <c:pt idx="12">
                    <c:v>58942.060491928496</c:v>
                  </c:pt>
                  <c:pt idx="15">
                    <c:v>91138.207352932615</c:v>
                  </c:pt>
                  <c:pt idx="17">
                    <c:v>238059.28299947089</c:v>
                  </c:pt>
                  <c:pt idx="19">
                    <c:v>405331.9025626175</c:v>
                  </c:pt>
                  <c:pt idx="23">
                    <c:v>171119.84104714467</c:v>
                  </c:pt>
                  <c:pt idx="25">
                    <c:v>208129.80997444841</c:v>
                  </c:pt>
                  <c:pt idx="27">
                    <c:v>160318.0778577388</c:v>
                  </c:pt>
                  <c:pt idx="29">
                    <c:v>344407.67148540693</c:v>
                  </c:pt>
                  <c:pt idx="31">
                    <c:v>258171.04977223917</c:v>
                  </c:pt>
                  <c:pt idx="33">
                    <c:v>157230.14254429715</c:v>
                  </c:pt>
                  <c:pt idx="35">
                    <c:v>8326.1823484715969</c:v>
                  </c:pt>
                  <c:pt idx="37">
                    <c:v>563619.96604139206</c:v>
                  </c:pt>
                  <c:pt idx="39">
                    <c:v>87775.993175810887</c:v>
                  </c:pt>
                  <c:pt idx="41">
                    <c:v>66995.969530332499</c:v>
                  </c:pt>
                  <c:pt idx="43">
                    <c:v>113650.95285388386</c:v>
                  </c:pt>
                  <c:pt idx="45">
                    <c:v>350177.59661494486</c:v>
                  </c:pt>
                  <c:pt idx="47">
                    <c:v>30713.278420841747</c:v>
                  </c:pt>
                  <c:pt idx="49">
                    <c:v>118178.11106808516</c:v>
                  </c:pt>
                  <c:pt idx="51">
                    <c:v>425781.98240342626</c:v>
                  </c:pt>
                  <c:pt idx="53">
                    <c:v>41520.242884712869</c:v>
                  </c:pt>
                  <c:pt idx="55">
                    <c:v>158741.24959933391</c:v>
                  </c:pt>
                  <c:pt idx="57">
                    <c:v>83860.427419096071</c:v>
                  </c:pt>
                  <c:pt idx="61">
                    <c:v>261903.07917508506</c:v>
                  </c:pt>
                  <c:pt idx="63">
                    <c:v>55087.03019354766</c:v>
                  </c:pt>
                  <c:pt idx="65">
                    <c:v>91830.794338756081</c:v>
                  </c:pt>
                  <c:pt idx="67">
                    <c:v>180315.78976833142</c:v>
                  </c:pt>
                  <c:pt idx="72">
                    <c:v>726264.78290582902</c:v>
                  </c:pt>
                  <c:pt idx="74">
                    <c:v>58878.12235836318</c:v>
                  </c:pt>
                  <c:pt idx="76">
                    <c:v>192812.32360831616</c:v>
                  </c:pt>
                  <c:pt idx="78">
                    <c:v>253994.94123431435</c:v>
                  </c:pt>
                  <c:pt idx="80">
                    <c:v>247150.32001012817</c:v>
                  </c:pt>
                  <c:pt idx="82">
                    <c:v>116670.55538607725</c:v>
                  </c:pt>
                  <c:pt idx="84">
                    <c:v>92763.905334299983</c:v>
                  </c:pt>
                  <c:pt idx="86">
                    <c:v>304858.79651560832</c:v>
                  </c:pt>
                  <c:pt idx="88">
                    <c:v>203853.73918933584</c:v>
                  </c:pt>
                  <c:pt idx="91">
                    <c:v>89880.939513231206</c:v>
                  </c:pt>
                  <c:pt idx="93">
                    <c:v>228228.21925958374</c:v>
                  </c:pt>
                  <c:pt idx="95">
                    <c:v>52313.511308691894</c:v>
                  </c:pt>
                  <c:pt idx="101">
                    <c:v>50769.33844469754</c:v>
                  </c:pt>
                  <c:pt idx="103">
                    <c:v>81553.302188113928</c:v>
                  </c:pt>
                  <c:pt idx="105">
                    <c:v>213542.58485143963</c:v>
                  </c:pt>
                  <c:pt idx="107">
                    <c:v>21438.854290775871</c:v>
                  </c:pt>
                  <c:pt idx="109">
                    <c:v>175356.22170777048</c:v>
                  </c:pt>
                  <c:pt idx="113">
                    <c:v>143973.43895183704</c:v>
                  </c:pt>
                  <c:pt idx="115">
                    <c:v>76964.672987565966</c:v>
                  </c:pt>
                  <c:pt idx="119">
                    <c:v>111535.87563870038</c:v>
                  </c:pt>
                  <c:pt idx="121">
                    <c:v>159327.2054330633</c:v>
                  </c:pt>
                  <c:pt idx="123">
                    <c:v>49715.936971755757</c:v>
                  </c:pt>
                  <c:pt idx="126">
                    <c:v>105842.12637519655</c:v>
                  </c:pt>
                  <c:pt idx="127">
                    <c:v>82116.518954134779</c:v>
                  </c:pt>
                  <c:pt idx="129">
                    <c:v>62074.369942626712</c:v>
                  </c:pt>
                  <c:pt idx="131">
                    <c:v>128125.25904157794</c:v>
                  </c:pt>
                  <c:pt idx="136">
                    <c:v>134332.0236671734</c:v>
                  </c:pt>
                  <c:pt idx="138">
                    <c:v>9663.496861535401</c:v>
                  </c:pt>
                  <c:pt idx="140">
                    <c:v>23775.172114910558</c:v>
                  </c:pt>
                  <c:pt idx="142">
                    <c:v>204015.59320286126</c:v>
                  </c:pt>
                </c:numCache>
              </c:numRef>
            </c:minus>
            <c:spPr>
              <a:noFill/>
              <a:ln w="9525" cap="flat" cmpd="sng" algn="ctr">
                <a:solidFill>
                  <a:schemeClr val="accent1">
                    <a:alpha val="99000"/>
                  </a:schemeClr>
                </a:solidFill>
                <a:round/>
              </a:ln>
              <a:effectLst/>
            </c:spPr>
          </c:errBars>
          <c:errBars>
            <c:errDir val="x"/>
            <c:errBarType val="both"/>
            <c:errValType val="fixedVal"/>
            <c:noEndCap val="0"/>
            <c:val val="0"/>
            <c:spPr>
              <a:noFill/>
              <a:ln w="9525" cap="flat" cmpd="sng" algn="ctr">
                <a:solidFill>
                  <a:schemeClr val="tx1">
                    <a:lumMod val="65000"/>
                    <a:lumOff val="35000"/>
                  </a:schemeClr>
                </a:solidFill>
                <a:round/>
              </a:ln>
              <a:effectLst/>
            </c:spPr>
          </c:errBars>
          <c:xVal>
            <c:numRef>
              <c:f>'time trend'!$AX$3:$AX$146</c:f>
              <c:numCache>
                <c:formatCode>d\-mmm\-yy</c:formatCode>
                <c:ptCount val="144"/>
                <c:pt idx="0">
                  <c:v>44131</c:v>
                </c:pt>
                <c:pt idx="1">
                  <c:v>44131</c:v>
                </c:pt>
                <c:pt idx="2">
                  <c:v>44136</c:v>
                </c:pt>
                <c:pt idx="3">
                  <c:v>44136</c:v>
                </c:pt>
                <c:pt idx="4">
                  <c:v>44137</c:v>
                </c:pt>
                <c:pt idx="5">
                  <c:v>44137</c:v>
                </c:pt>
                <c:pt idx="6">
                  <c:v>44137</c:v>
                </c:pt>
                <c:pt idx="7">
                  <c:v>44138</c:v>
                </c:pt>
                <c:pt idx="8">
                  <c:v>44138</c:v>
                </c:pt>
                <c:pt idx="9">
                  <c:v>44137</c:v>
                </c:pt>
                <c:pt idx="10">
                  <c:v>44137</c:v>
                </c:pt>
                <c:pt idx="11">
                  <c:v>44137</c:v>
                </c:pt>
                <c:pt idx="12">
                  <c:v>44139</c:v>
                </c:pt>
                <c:pt idx="13">
                  <c:v>44139</c:v>
                </c:pt>
                <c:pt idx="14">
                  <c:v>44139</c:v>
                </c:pt>
                <c:pt idx="15">
                  <c:v>44140</c:v>
                </c:pt>
                <c:pt idx="16">
                  <c:v>44140</c:v>
                </c:pt>
                <c:pt idx="17">
                  <c:v>44143</c:v>
                </c:pt>
                <c:pt idx="18">
                  <c:v>44143</c:v>
                </c:pt>
                <c:pt idx="19">
                  <c:v>44144</c:v>
                </c:pt>
                <c:pt idx="20">
                  <c:v>44144</c:v>
                </c:pt>
                <c:pt idx="21">
                  <c:v>44144</c:v>
                </c:pt>
                <c:pt idx="22">
                  <c:v>44144</c:v>
                </c:pt>
                <c:pt idx="23">
                  <c:v>44145</c:v>
                </c:pt>
                <c:pt idx="24">
                  <c:v>44145</c:v>
                </c:pt>
                <c:pt idx="25">
                  <c:v>44146</c:v>
                </c:pt>
                <c:pt idx="26">
                  <c:v>44146</c:v>
                </c:pt>
                <c:pt idx="27">
                  <c:v>44147</c:v>
                </c:pt>
                <c:pt idx="28">
                  <c:v>44147</c:v>
                </c:pt>
                <c:pt idx="29">
                  <c:v>44150</c:v>
                </c:pt>
                <c:pt idx="30">
                  <c:v>44150</c:v>
                </c:pt>
                <c:pt idx="31">
                  <c:v>44151</c:v>
                </c:pt>
                <c:pt idx="32">
                  <c:v>44151</c:v>
                </c:pt>
                <c:pt idx="33">
                  <c:v>44152</c:v>
                </c:pt>
                <c:pt idx="34">
                  <c:v>44152</c:v>
                </c:pt>
                <c:pt idx="35">
                  <c:v>44153</c:v>
                </c:pt>
                <c:pt idx="36">
                  <c:v>44153</c:v>
                </c:pt>
                <c:pt idx="37">
                  <c:v>44154</c:v>
                </c:pt>
                <c:pt idx="38">
                  <c:v>44154</c:v>
                </c:pt>
                <c:pt idx="39">
                  <c:v>44157</c:v>
                </c:pt>
                <c:pt idx="40">
                  <c:v>44157</c:v>
                </c:pt>
                <c:pt idx="41">
                  <c:v>44158</c:v>
                </c:pt>
                <c:pt idx="42">
                  <c:v>44158</c:v>
                </c:pt>
                <c:pt idx="43">
                  <c:v>44159</c:v>
                </c:pt>
                <c:pt idx="44">
                  <c:v>44159</c:v>
                </c:pt>
                <c:pt idx="45">
                  <c:v>44160</c:v>
                </c:pt>
                <c:pt idx="46">
                  <c:v>44160</c:v>
                </c:pt>
                <c:pt idx="47">
                  <c:v>44161</c:v>
                </c:pt>
                <c:pt idx="48">
                  <c:v>44161</c:v>
                </c:pt>
                <c:pt idx="49">
                  <c:v>44164</c:v>
                </c:pt>
                <c:pt idx="50">
                  <c:v>44164</c:v>
                </c:pt>
                <c:pt idx="51">
                  <c:v>44165</c:v>
                </c:pt>
                <c:pt idx="52">
                  <c:v>44165</c:v>
                </c:pt>
                <c:pt idx="53">
                  <c:v>44166</c:v>
                </c:pt>
                <c:pt idx="54">
                  <c:v>44166</c:v>
                </c:pt>
                <c:pt idx="55">
                  <c:v>44167</c:v>
                </c:pt>
                <c:pt idx="56">
                  <c:v>44167</c:v>
                </c:pt>
                <c:pt idx="57">
                  <c:v>44168</c:v>
                </c:pt>
                <c:pt idx="58">
                  <c:v>44168</c:v>
                </c:pt>
                <c:pt idx="59">
                  <c:v>44169</c:v>
                </c:pt>
                <c:pt idx="60">
                  <c:v>44170</c:v>
                </c:pt>
                <c:pt idx="61">
                  <c:v>44171</c:v>
                </c:pt>
                <c:pt idx="62">
                  <c:v>44171</c:v>
                </c:pt>
                <c:pt idx="63">
                  <c:v>44172</c:v>
                </c:pt>
                <c:pt idx="64">
                  <c:v>44172</c:v>
                </c:pt>
                <c:pt idx="65">
                  <c:v>44173</c:v>
                </c:pt>
                <c:pt idx="66">
                  <c:v>44173</c:v>
                </c:pt>
                <c:pt idx="67">
                  <c:v>44174</c:v>
                </c:pt>
                <c:pt idx="68">
                  <c:v>44174</c:v>
                </c:pt>
                <c:pt idx="69">
                  <c:v>44175</c:v>
                </c:pt>
                <c:pt idx="70">
                  <c:v>44177</c:v>
                </c:pt>
                <c:pt idx="71">
                  <c:v>44178</c:v>
                </c:pt>
                <c:pt idx="72">
                  <c:v>44179</c:v>
                </c:pt>
                <c:pt idx="73">
                  <c:v>44179</c:v>
                </c:pt>
                <c:pt idx="74">
                  <c:v>44180</c:v>
                </c:pt>
                <c:pt idx="75">
                  <c:v>44180</c:v>
                </c:pt>
                <c:pt idx="76">
                  <c:v>44181</c:v>
                </c:pt>
                <c:pt idx="77">
                  <c:v>44181</c:v>
                </c:pt>
                <c:pt idx="78">
                  <c:v>44182</c:v>
                </c:pt>
                <c:pt idx="79">
                  <c:v>44182</c:v>
                </c:pt>
                <c:pt idx="80">
                  <c:v>44185</c:v>
                </c:pt>
                <c:pt idx="81">
                  <c:v>44185</c:v>
                </c:pt>
                <c:pt idx="82">
                  <c:v>44187</c:v>
                </c:pt>
                <c:pt idx="83">
                  <c:v>44187</c:v>
                </c:pt>
                <c:pt idx="84">
                  <c:v>44188</c:v>
                </c:pt>
                <c:pt idx="85">
                  <c:v>44188</c:v>
                </c:pt>
                <c:pt idx="86">
                  <c:v>44189</c:v>
                </c:pt>
                <c:pt idx="87">
                  <c:v>44189</c:v>
                </c:pt>
                <c:pt idx="88">
                  <c:v>44190</c:v>
                </c:pt>
                <c:pt idx="89">
                  <c:v>44190</c:v>
                </c:pt>
                <c:pt idx="90">
                  <c:v>44191</c:v>
                </c:pt>
                <c:pt idx="91">
                  <c:v>44192</c:v>
                </c:pt>
                <c:pt idx="92">
                  <c:v>44192</c:v>
                </c:pt>
                <c:pt idx="93">
                  <c:v>44193</c:v>
                </c:pt>
                <c:pt idx="94">
                  <c:v>44193</c:v>
                </c:pt>
                <c:pt idx="95">
                  <c:v>44194</c:v>
                </c:pt>
                <c:pt idx="96">
                  <c:v>44194</c:v>
                </c:pt>
                <c:pt idx="97">
                  <c:v>44195</c:v>
                </c:pt>
                <c:pt idx="98">
                  <c:v>44196</c:v>
                </c:pt>
                <c:pt idx="99">
                  <c:v>44197</c:v>
                </c:pt>
                <c:pt idx="100">
                  <c:v>44198</c:v>
                </c:pt>
                <c:pt idx="101">
                  <c:v>44199</c:v>
                </c:pt>
                <c:pt idx="102">
                  <c:v>44199</c:v>
                </c:pt>
                <c:pt idx="103">
                  <c:v>44200</c:v>
                </c:pt>
                <c:pt idx="104">
                  <c:v>44200</c:v>
                </c:pt>
                <c:pt idx="105">
                  <c:v>44201</c:v>
                </c:pt>
                <c:pt idx="106">
                  <c:v>44201</c:v>
                </c:pt>
                <c:pt idx="107">
                  <c:v>44202</c:v>
                </c:pt>
                <c:pt idx="108">
                  <c:v>44202</c:v>
                </c:pt>
                <c:pt idx="109">
                  <c:v>44203</c:v>
                </c:pt>
                <c:pt idx="110">
                  <c:v>44203</c:v>
                </c:pt>
                <c:pt idx="111">
                  <c:v>44203</c:v>
                </c:pt>
                <c:pt idx="112">
                  <c:v>44203</c:v>
                </c:pt>
                <c:pt idx="113">
                  <c:v>44206</c:v>
                </c:pt>
                <c:pt idx="114">
                  <c:v>44206</c:v>
                </c:pt>
                <c:pt idx="115">
                  <c:v>44207</c:v>
                </c:pt>
                <c:pt idx="116">
                  <c:v>44207</c:v>
                </c:pt>
                <c:pt idx="117">
                  <c:v>44207</c:v>
                </c:pt>
                <c:pt idx="118">
                  <c:v>44207</c:v>
                </c:pt>
                <c:pt idx="119">
                  <c:v>44208</c:v>
                </c:pt>
                <c:pt idx="120">
                  <c:v>44208</c:v>
                </c:pt>
                <c:pt idx="121">
                  <c:v>44209</c:v>
                </c:pt>
                <c:pt idx="122">
                  <c:v>44209</c:v>
                </c:pt>
                <c:pt idx="123">
                  <c:v>44210</c:v>
                </c:pt>
                <c:pt idx="124">
                  <c:v>44210</c:v>
                </c:pt>
                <c:pt idx="125">
                  <c:v>44211</c:v>
                </c:pt>
                <c:pt idx="126">
                  <c:v>44212</c:v>
                </c:pt>
                <c:pt idx="127">
                  <c:v>44213</c:v>
                </c:pt>
                <c:pt idx="128">
                  <c:v>44213</c:v>
                </c:pt>
                <c:pt idx="129">
                  <c:v>44214</c:v>
                </c:pt>
                <c:pt idx="130">
                  <c:v>44214</c:v>
                </c:pt>
                <c:pt idx="131">
                  <c:v>44215</c:v>
                </c:pt>
                <c:pt idx="132">
                  <c:v>44215</c:v>
                </c:pt>
                <c:pt idx="133">
                  <c:v>44212</c:v>
                </c:pt>
                <c:pt idx="134">
                  <c:v>44215</c:v>
                </c:pt>
                <c:pt idx="135">
                  <c:v>44216</c:v>
                </c:pt>
                <c:pt idx="136">
                  <c:v>44217</c:v>
                </c:pt>
                <c:pt idx="137">
                  <c:v>44217</c:v>
                </c:pt>
                <c:pt idx="138">
                  <c:v>44218</c:v>
                </c:pt>
                <c:pt idx="139">
                  <c:v>44218</c:v>
                </c:pt>
                <c:pt idx="140">
                  <c:v>44219</c:v>
                </c:pt>
                <c:pt idx="141">
                  <c:v>44219</c:v>
                </c:pt>
                <c:pt idx="142">
                  <c:v>44220</c:v>
                </c:pt>
                <c:pt idx="143">
                  <c:v>44220</c:v>
                </c:pt>
              </c:numCache>
            </c:numRef>
          </c:xVal>
          <c:yVal>
            <c:numRef>
              <c:f>'time trend'!$BD$3:$BD$146</c:f>
              <c:numCache>
                <c:formatCode>General</c:formatCode>
                <c:ptCount val="144"/>
                <c:pt idx="0" formatCode="#,##0">
                  <c:v>1455699.9206542969</c:v>
                </c:pt>
                <c:pt idx="2" formatCode="#,##0">
                  <c:v>686687.625</c:v>
                </c:pt>
                <c:pt idx="4" formatCode="#,##0">
                  <c:v>731873.96250000002</c:v>
                </c:pt>
                <c:pt idx="7" formatCode="#,##0">
                  <c:v>987253.61250000005</c:v>
                </c:pt>
                <c:pt idx="12" formatCode="#,##0">
                  <c:v>725334.02561439946</c:v>
                </c:pt>
                <c:pt idx="15" formatCode="#,##0">
                  <c:v>906111.11111111101</c:v>
                </c:pt>
                <c:pt idx="17" formatCode="#,##0">
                  <c:v>1168333.3333333333</c:v>
                </c:pt>
                <c:pt idx="19" formatCode="#,##0">
                  <c:v>1565693.5709294199</c:v>
                </c:pt>
                <c:pt idx="23" formatCode="#,##0">
                  <c:v>1447666.6666666665</c:v>
                </c:pt>
                <c:pt idx="25" formatCode="#,##0">
                  <c:v>1371742</c:v>
                </c:pt>
                <c:pt idx="27" formatCode="#,##0">
                  <c:v>1645137</c:v>
                </c:pt>
                <c:pt idx="29" formatCode="#,##0">
                  <c:v>1407396</c:v>
                </c:pt>
                <c:pt idx="31" formatCode="#,##0">
                  <c:v>1793589.5</c:v>
                </c:pt>
                <c:pt idx="33" formatCode="#,##0">
                  <c:v>1706624.5</c:v>
                </c:pt>
                <c:pt idx="35" formatCode="#,##0">
                  <c:v>1407719.5</c:v>
                </c:pt>
                <c:pt idx="37" formatCode="#,##0">
                  <c:v>2488449.5</c:v>
                </c:pt>
                <c:pt idx="39" formatCode="#,##0">
                  <c:v>2017330</c:v>
                </c:pt>
                <c:pt idx="41" formatCode="#,##0">
                  <c:v>1317264.6045684814</c:v>
                </c:pt>
                <c:pt idx="43" formatCode="#,##0">
                  <c:v>1016438.512802124</c:v>
                </c:pt>
                <c:pt idx="45" formatCode="#,##0">
                  <c:v>1351823.2154846191</c:v>
                </c:pt>
                <c:pt idx="47" formatCode="#,##0">
                  <c:v>1328348.6080169678</c:v>
                </c:pt>
                <c:pt idx="49" formatCode="#,##0">
                  <c:v>834331.06899261475</c:v>
                </c:pt>
                <c:pt idx="51" formatCode="#,##0">
                  <c:v>1484920.6495285034</c:v>
                </c:pt>
                <c:pt idx="53" formatCode="#,##0">
                  <c:v>1184352.7793884277</c:v>
                </c:pt>
                <c:pt idx="55" formatCode="#,##0">
                  <c:v>1406011.5194320679</c:v>
                </c:pt>
                <c:pt idx="57" formatCode="#,##0">
                  <c:v>1487884.1686248779</c:v>
                </c:pt>
                <c:pt idx="59" formatCode="#,##0">
                  <c:v>867451.37214660645</c:v>
                </c:pt>
                <c:pt idx="60" formatCode="#,##0">
                  <c:v>715843.43433380127</c:v>
                </c:pt>
                <c:pt idx="61" formatCode="#,##0">
                  <c:v>927871.45614624023</c:v>
                </c:pt>
                <c:pt idx="63" formatCode="#,##0">
                  <c:v>903733.3345413208</c:v>
                </c:pt>
                <c:pt idx="65" formatCode="#,##0">
                  <c:v>708646.40235900879</c:v>
                </c:pt>
                <c:pt idx="67" formatCode="#,##0">
                  <c:v>813950.04272460938</c:v>
                </c:pt>
                <c:pt idx="69" formatCode="#,##0">
                  <c:v>1187466.7739868164</c:v>
                </c:pt>
                <c:pt idx="70" formatCode="#,##0">
                  <c:v>911254.00543212891</c:v>
                </c:pt>
                <c:pt idx="71" formatCode="#,##0">
                  <c:v>1245028.1524658203</c:v>
                </c:pt>
                <c:pt idx="72" formatCode="#,##0">
                  <c:v>2064837.3413085938</c:v>
                </c:pt>
                <c:pt idx="74" formatCode="#,##0">
                  <c:v>849116.16325378418</c:v>
                </c:pt>
                <c:pt idx="76" formatCode="#,##0">
                  <c:v>915220.01266479492</c:v>
                </c:pt>
                <c:pt idx="78" formatCode="#,##0">
                  <c:v>649813.69972229004</c:v>
                </c:pt>
                <c:pt idx="80" formatCode="#,##0">
                  <c:v>691581.88819885254</c:v>
                </c:pt>
                <c:pt idx="82" formatCode="#,##0">
                  <c:v>915234.68971252441</c:v>
                </c:pt>
                <c:pt idx="84" formatCode="#,##0">
                  <c:v>765576.72500610352</c:v>
                </c:pt>
                <c:pt idx="86" formatCode="#,##0">
                  <c:v>819101.0856628418</c:v>
                </c:pt>
                <c:pt idx="88" formatCode="#,##0">
                  <c:v>435416.66507720947</c:v>
                </c:pt>
                <c:pt idx="90" formatCode="#,##0">
                  <c:v>657001.64794921875</c:v>
                </c:pt>
                <c:pt idx="91" formatCode="#,##0">
                  <c:v>621304.00657653809</c:v>
                </c:pt>
                <c:pt idx="93" formatCode="#,##0">
                  <c:v>736224.9755859375</c:v>
                </c:pt>
                <c:pt idx="95" formatCode="#,##0">
                  <c:v>502739.42470550537</c:v>
                </c:pt>
                <c:pt idx="97" formatCode="#,##0">
                  <c:v>298470.3540802002</c:v>
                </c:pt>
                <c:pt idx="98" formatCode="#,##0">
                  <c:v>505537.83416748047</c:v>
                </c:pt>
                <c:pt idx="99" formatCode="#,##0">
                  <c:v>794941.74957275391</c:v>
                </c:pt>
                <c:pt idx="100" formatCode="#,##0">
                  <c:v>405726.1848449707</c:v>
                </c:pt>
                <c:pt idx="101" formatCode="#,##0">
                  <c:v>309371.91009521484</c:v>
                </c:pt>
                <c:pt idx="103" formatCode="#,##0">
                  <c:v>493074.24545288086</c:v>
                </c:pt>
                <c:pt idx="105" formatCode="#,##0">
                  <c:v>440491.21856689453</c:v>
                </c:pt>
                <c:pt idx="107" formatCode="#,##0">
                  <c:v>516411.80992126465</c:v>
                </c:pt>
                <c:pt idx="109" formatCode="#,##0">
                  <c:v>616359.06457901001</c:v>
                </c:pt>
                <c:pt idx="113" formatCode="#,##0">
                  <c:v>460618.38626861572</c:v>
                </c:pt>
                <c:pt idx="115" formatCode="#,##0">
                  <c:v>421425.54759979248</c:v>
                </c:pt>
                <c:pt idx="119" formatCode="#,##0">
                  <c:v>337483.76369476318</c:v>
                </c:pt>
                <c:pt idx="121" formatCode="#,##0">
                  <c:v>400992.35057830811</c:v>
                </c:pt>
                <c:pt idx="123" formatCode="#,##0">
                  <c:v>403710.16502380371</c:v>
                </c:pt>
                <c:pt idx="125" formatCode="#,##0">
                  <c:v>346610.46981811523</c:v>
                </c:pt>
                <c:pt idx="126" formatCode="#,##0">
                  <c:v>320636.71588897705</c:v>
                </c:pt>
                <c:pt idx="127" formatCode="#,##0">
                  <c:v>365990.1237487793</c:v>
                </c:pt>
                <c:pt idx="129" formatCode="#,##0">
                  <c:v>339368.40057373047</c:v>
                </c:pt>
                <c:pt idx="131" formatCode="#,##0">
                  <c:v>232265.16723632813</c:v>
                </c:pt>
                <c:pt idx="133" formatCode="#,##0">
                  <c:v>245795.03059387207</c:v>
                </c:pt>
                <c:pt idx="134" formatCode="#,##0">
                  <c:v>185720.50094604492</c:v>
                </c:pt>
                <c:pt idx="135" formatCode="#,##0">
                  <c:v>370656.39495849609</c:v>
                </c:pt>
                <c:pt idx="136" formatCode="#,##0">
                  <c:v>271556.99014663696</c:v>
                </c:pt>
                <c:pt idx="138" formatCode="#,##0">
                  <c:v>168009.25254821777</c:v>
                </c:pt>
                <c:pt idx="140" formatCode="#,##0">
                  <c:v>245447.54505157471</c:v>
                </c:pt>
                <c:pt idx="142" formatCode="#,##0">
                  <c:v>316311.84339523315</c:v>
                </c:pt>
              </c:numCache>
            </c:numRef>
          </c:yVal>
          <c:smooth val="0"/>
          <c:extLst>
            <c:ext xmlns:c16="http://schemas.microsoft.com/office/drawing/2014/chart" uri="{C3380CC4-5D6E-409C-BE32-E72D297353CC}">
              <c16:uniqueId val="{00000003-49F0-4507-8447-310F8459A38B}"/>
            </c:ext>
          </c:extLst>
        </c:ser>
        <c:dLbls>
          <c:showLegendKey val="0"/>
          <c:showVal val="0"/>
          <c:showCatName val="0"/>
          <c:showSerName val="0"/>
          <c:showPercent val="0"/>
          <c:showBubbleSize val="0"/>
        </c:dLbls>
        <c:axId val="1025983776"/>
        <c:axId val="1025990992"/>
      </c:scatterChart>
      <c:scatterChart>
        <c:scatterStyle val="lineMarker"/>
        <c:varyColors val="0"/>
        <c:ser>
          <c:idx val="2"/>
          <c:order val="2"/>
          <c:tx>
            <c:v>RNA (ng/mL WW)</c:v>
          </c:tx>
          <c:spPr>
            <a:ln w="25400" cap="rnd">
              <a:noFill/>
              <a:round/>
            </a:ln>
            <a:effectLst/>
          </c:spPr>
          <c:marker>
            <c:symbol val="x"/>
            <c:size val="5"/>
            <c:spPr>
              <a:noFill/>
              <a:ln w="15875">
                <a:solidFill>
                  <a:schemeClr val="tx1"/>
                </a:solidFill>
              </a:ln>
              <a:effectLst/>
            </c:spPr>
          </c:marker>
          <c:trendline>
            <c:spPr>
              <a:ln w="22225" cap="rnd">
                <a:solidFill>
                  <a:schemeClr val="tx1"/>
                </a:solidFill>
                <a:prstDash val="sysDot"/>
              </a:ln>
              <a:effectLst/>
            </c:spPr>
            <c:trendlineType val="movingAvg"/>
            <c:period val="7"/>
            <c:dispRSqr val="0"/>
            <c:dispEq val="0"/>
          </c:trendline>
          <c:xVal>
            <c:numRef>
              <c:f>'time trend'!$AR$3:$AR$146</c:f>
              <c:numCache>
                <c:formatCode>d\-mmm\-yy</c:formatCode>
                <c:ptCount val="144"/>
                <c:pt idx="0">
                  <c:v>44131</c:v>
                </c:pt>
                <c:pt idx="1">
                  <c:v>44131</c:v>
                </c:pt>
                <c:pt idx="2">
                  <c:v>44136</c:v>
                </c:pt>
                <c:pt idx="3">
                  <c:v>44136</c:v>
                </c:pt>
                <c:pt idx="4">
                  <c:v>44137</c:v>
                </c:pt>
                <c:pt idx="5">
                  <c:v>44137</c:v>
                </c:pt>
                <c:pt idx="6">
                  <c:v>44137</c:v>
                </c:pt>
                <c:pt idx="7">
                  <c:v>44138</c:v>
                </c:pt>
                <c:pt idx="8">
                  <c:v>44138</c:v>
                </c:pt>
                <c:pt idx="9">
                  <c:v>44137</c:v>
                </c:pt>
                <c:pt idx="10">
                  <c:v>44137</c:v>
                </c:pt>
                <c:pt idx="11">
                  <c:v>44137</c:v>
                </c:pt>
                <c:pt idx="12">
                  <c:v>44139</c:v>
                </c:pt>
                <c:pt idx="13">
                  <c:v>44139</c:v>
                </c:pt>
                <c:pt idx="14">
                  <c:v>44139</c:v>
                </c:pt>
                <c:pt idx="15">
                  <c:v>44140</c:v>
                </c:pt>
                <c:pt idx="16">
                  <c:v>44140</c:v>
                </c:pt>
                <c:pt idx="17">
                  <c:v>44143</c:v>
                </c:pt>
                <c:pt idx="18">
                  <c:v>44143</c:v>
                </c:pt>
                <c:pt idx="19">
                  <c:v>44144</c:v>
                </c:pt>
                <c:pt idx="20">
                  <c:v>44144</c:v>
                </c:pt>
                <c:pt idx="21">
                  <c:v>44144</c:v>
                </c:pt>
                <c:pt idx="22">
                  <c:v>44144</c:v>
                </c:pt>
                <c:pt idx="23">
                  <c:v>44145</c:v>
                </c:pt>
                <c:pt idx="24">
                  <c:v>44145</c:v>
                </c:pt>
                <c:pt idx="25">
                  <c:v>44146</c:v>
                </c:pt>
                <c:pt idx="26">
                  <c:v>44146</c:v>
                </c:pt>
                <c:pt idx="27">
                  <c:v>44147</c:v>
                </c:pt>
                <c:pt idx="28">
                  <c:v>44147</c:v>
                </c:pt>
                <c:pt idx="29">
                  <c:v>44150</c:v>
                </c:pt>
                <c:pt idx="30">
                  <c:v>44150</c:v>
                </c:pt>
                <c:pt idx="31">
                  <c:v>44151</c:v>
                </c:pt>
                <c:pt idx="32">
                  <c:v>44151</c:v>
                </c:pt>
                <c:pt idx="33">
                  <c:v>44152</c:v>
                </c:pt>
                <c:pt idx="34">
                  <c:v>44152</c:v>
                </c:pt>
                <c:pt idx="35">
                  <c:v>44153</c:v>
                </c:pt>
                <c:pt idx="36">
                  <c:v>44153</c:v>
                </c:pt>
                <c:pt idx="37">
                  <c:v>44154</c:v>
                </c:pt>
                <c:pt idx="38">
                  <c:v>44154</c:v>
                </c:pt>
                <c:pt idx="39">
                  <c:v>44157</c:v>
                </c:pt>
                <c:pt idx="40">
                  <c:v>44157</c:v>
                </c:pt>
                <c:pt idx="41">
                  <c:v>44158</c:v>
                </c:pt>
                <c:pt idx="42">
                  <c:v>44158</c:v>
                </c:pt>
                <c:pt idx="43">
                  <c:v>44159</c:v>
                </c:pt>
                <c:pt idx="44">
                  <c:v>44159</c:v>
                </c:pt>
                <c:pt idx="45">
                  <c:v>44160</c:v>
                </c:pt>
                <c:pt idx="46">
                  <c:v>44160</c:v>
                </c:pt>
                <c:pt idx="47">
                  <c:v>44161</c:v>
                </c:pt>
                <c:pt idx="48">
                  <c:v>44161</c:v>
                </c:pt>
                <c:pt idx="49">
                  <c:v>44164</c:v>
                </c:pt>
                <c:pt idx="50">
                  <c:v>44164</c:v>
                </c:pt>
                <c:pt idx="51">
                  <c:v>44165</c:v>
                </c:pt>
                <c:pt idx="52">
                  <c:v>44165</c:v>
                </c:pt>
                <c:pt idx="53">
                  <c:v>44166</c:v>
                </c:pt>
                <c:pt idx="54">
                  <c:v>44166</c:v>
                </c:pt>
                <c:pt idx="55">
                  <c:v>44167</c:v>
                </c:pt>
                <c:pt idx="56">
                  <c:v>44167</c:v>
                </c:pt>
                <c:pt idx="57">
                  <c:v>44168</c:v>
                </c:pt>
                <c:pt idx="58">
                  <c:v>44168</c:v>
                </c:pt>
                <c:pt idx="59">
                  <c:v>44169</c:v>
                </c:pt>
                <c:pt idx="60">
                  <c:v>44170</c:v>
                </c:pt>
                <c:pt idx="61">
                  <c:v>44171</c:v>
                </c:pt>
                <c:pt idx="62">
                  <c:v>44171</c:v>
                </c:pt>
                <c:pt idx="63">
                  <c:v>44172</c:v>
                </c:pt>
                <c:pt idx="64">
                  <c:v>44172</c:v>
                </c:pt>
                <c:pt idx="65">
                  <c:v>44173</c:v>
                </c:pt>
                <c:pt idx="66">
                  <c:v>44173</c:v>
                </c:pt>
                <c:pt idx="67">
                  <c:v>44174</c:v>
                </c:pt>
                <c:pt idx="68">
                  <c:v>44174</c:v>
                </c:pt>
                <c:pt idx="69">
                  <c:v>44175</c:v>
                </c:pt>
                <c:pt idx="70">
                  <c:v>44177</c:v>
                </c:pt>
                <c:pt idx="71">
                  <c:v>44178</c:v>
                </c:pt>
                <c:pt idx="72">
                  <c:v>44179</c:v>
                </c:pt>
                <c:pt idx="73">
                  <c:v>44179</c:v>
                </c:pt>
                <c:pt idx="74">
                  <c:v>44180</c:v>
                </c:pt>
                <c:pt idx="75">
                  <c:v>44180</c:v>
                </c:pt>
                <c:pt idx="76">
                  <c:v>44181</c:v>
                </c:pt>
                <c:pt idx="77">
                  <c:v>44181</c:v>
                </c:pt>
                <c:pt idx="78">
                  <c:v>44182</c:v>
                </c:pt>
                <c:pt idx="79">
                  <c:v>44182</c:v>
                </c:pt>
                <c:pt idx="80">
                  <c:v>44185</c:v>
                </c:pt>
                <c:pt idx="81">
                  <c:v>44185</c:v>
                </c:pt>
                <c:pt idx="82">
                  <c:v>44187</c:v>
                </c:pt>
                <c:pt idx="83">
                  <c:v>44187</c:v>
                </c:pt>
                <c:pt idx="84">
                  <c:v>44188</c:v>
                </c:pt>
                <c:pt idx="85">
                  <c:v>44188</c:v>
                </c:pt>
                <c:pt idx="86">
                  <c:v>44189</c:v>
                </c:pt>
                <c:pt idx="87">
                  <c:v>44189</c:v>
                </c:pt>
                <c:pt idx="88">
                  <c:v>44190</c:v>
                </c:pt>
                <c:pt idx="89">
                  <c:v>44190</c:v>
                </c:pt>
                <c:pt idx="90">
                  <c:v>44191</c:v>
                </c:pt>
                <c:pt idx="91">
                  <c:v>44192</c:v>
                </c:pt>
                <c:pt idx="92">
                  <c:v>44192</c:v>
                </c:pt>
                <c:pt idx="93">
                  <c:v>44193</c:v>
                </c:pt>
                <c:pt idx="94">
                  <c:v>44193</c:v>
                </c:pt>
                <c:pt idx="95">
                  <c:v>44194</c:v>
                </c:pt>
                <c:pt idx="96">
                  <c:v>44194</c:v>
                </c:pt>
                <c:pt idx="97">
                  <c:v>44195</c:v>
                </c:pt>
                <c:pt idx="98">
                  <c:v>44196</c:v>
                </c:pt>
                <c:pt idx="99">
                  <c:v>44197</c:v>
                </c:pt>
                <c:pt idx="100">
                  <c:v>44198</c:v>
                </c:pt>
                <c:pt idx="101">
                  <c:v>44199</c:v>
                </c:pt>
                <c:pt idx="102">
                  <c:v>44199</c:v>
                </c:pt>
                <c:pt idx="103">
                  <c:v>44200</c:v>
                </c:pt>
                <c:pt idx="104">
                  <c:v>44200</c:v>
                </c:pt>
                <c:pt idx="105">
                  <c:v>44201</c:v>
                </c:pt>
                <c:pt idx="106">
                  <c:v>44201</c:v>
                </c:pt>
                <c:pt idx="107">
                  <c:v>44202</c:v>
                </c:pt>
                <c:pt idx="108">
                  <c:v>44202</c:v>
                </c:pt>
                <c:pt idx="109">
                  <c:v>44203</c:v>
                </c:pt>
                <c:pt idx="110">
                  <c:v>44203</c:v>
                </c:pt>
                <c:pt idx="111">
                  <c:v>44203</c:v>
                </c:pt>
                <c:pt idx="112">
                  <c:v>44203</c:v>
                </c:pt>
                <c:pt idx="113">
                  <c:v>44206</c:v>
                </c:pt>
                <c:pt idx="114">
                  <c:v>44206</c:v>
                </c:pt>
                <c:pt idx="115">
                  <c:v>44207</c:v>
                </c:pt>
                <c:pt idx="116">
                  <c:v>44207</c:v>
                </c:pt>
                <c:pt idx="117">
                  <c:v>44207</c:v>
                </c:pt>
                <c:pt idx="118">
                  <c:v>44207</c:v>
                </c:pt>
                <c:pt idx="119">
                  <c:v>44208</c:v>
                </c:pt>
                <c:pt idx="120">
                  <c:v>44208</c:v>
                </c:pt>
                <c:pt idx="121">
                  <c:v>44209</c:v>
                </c:pt>
                <c:pt idx="122">
                  <c:v>44209</c:v>
                </c:pt>
                <c:pt idx="123">
                  <c:v>44210</c:v>
                </c:pt>
                <c:pt idx="124">
                  <c:v>44210</c:v>
                </c:pt>
                <c:pt idx="125">
                  <c:v>44211</c:v>
                </c:pt>
                <c:pt idx="126">
                  <c:v>44212</c:v>
                </c:pt>
                <c:pt idx="127">
                  <c:v>44213</c:v>
                </c:pt>
                <c:pt idx="128">
                  <c:v>44213</c:v>
                </c:pt>
                <c:pt idx="129">
                  <c:v>44214</c:v>
                </c:pt>
                <c:pt idx="130">
                  <c:v>44214</c:v>
                </c:pt>
                <c:pt idx="131">
                  <c:v>44215</c:v>
                </c:pt>
                <c:pt idx="132">
                  <c:v>44215</c:v>
                </c:pt>
                <c:pt idx="133">
                  <c:v>44212</c:v>
                </c:pt>
                <c:pt idx="134">
                  <c:v>44215</c:v>
                </c:pt>
                <c:pt idx="135">
                  <c:v>44216</c:v>
                </c:pt>
                <c:pt idx="136">
                  <c:v>44217</c:v>
                </c:pt>
                <c:pt idx="137">
                  <c:v>44217</c:v>
                </c:pt>
                <c:pt idx="138">
                  <c:v>44218</c:v>
                </c:pt>
                <c:pt idx="139">
                  <c:v>44218</c:v>
                </c:pt>
                <c:pt idx="140">
                  <c:v>44219</c:v>
                </c:pt>
                <c:pt idx="141">
                  <c:v>44219</c:v>
                </c:pt>
                <c:pt idx="142">
                  <c:v>44220</c:v>
                </c:pt>
                <c:pt idx="143">
                  <c:v>44220</c:v>
                </c:pt>
              </c:numCache>
            </c:numRef>
          </c:xVal>
          <c:yVal>
            <c:numRef>
              <c:f>'time trend'!$AA$3:$AA$146</c:f>
              <c:numCache>
                <c:formatCode>0</c:formatCode>
                <c:ptCount val="144"/>
                <c:pt idx="0">
                  <c:v>1340</c:v>
                </c:pt>
                <c:pt idx="1">
                  <c:v>1470</c:v>
                </c:pt>
                <c:pt idx="2">
                  <c:v>1283</c:v>
                </c:pt>
                <c:pt idx="3">
                  <c:v>1148</c:v>
                </c:pt>
                <c:pt idx="4">
                  <c:v>883</c:v>
                </c:pt>
                <c:pt idx="5">
                  <c:v>1052</c:v>
                </c:pt>
                <c:pt idx="6">
                  <c:v>1187</c:v>
                </c:pt>
                <c:pt idx="7">
                  <c:v>968</c:v>
                </c:pt>
                <c:pt idx="8">
                  <c:v>825</c:v>
                </c:pt>
                <c:pt idx="9">
                  <c:v>1080</c:v>
                </c:pt>
                <c:pt idx="10">
                  <c:v>1103</c:v>
                </c:pt>
                <c:pt idx="11">
                  <c:v>833</c:v>
                </c:pt>
                <c:pt idx="12">
                  <c:v>789</c:v>
                </c:pt>
                <c:pt idx="13">
                  <c:v>1193</c:v>
                </c:pt>
                <c:pt idx="14">
                  <c:v>726</c:v>
                </c:pt>
                <c:pt idx="15">
                  <c:v>872</c:v>
                </c:pt>
                <c:pt idx="16">
                  <c:v>1586</c:v>
                </c:pt>
                <c:pt idx="17">
                  <c:v>713</c:v>
                </c:pt>
                <c:pt idx="18">
                  <c:v>970</c:v>
                </c:pt>
                <c:pt idx="19">
                  <c:v>2386</c:v>
                </c:pt>
                <c:pt idx="20">
                  <c:v>2568</c:v>
                </c:pt>
                <c:pt idx="21">
                  <c:v>1254</c:v>
                </c:pt>
                <c:pt idx="22">
                  <c:v>1221</c:v>
                </c:pt>
                <c:pt idx="23">
                  <c:v>2234</c:v>
                </c:pt>
                <c:pt idx="24">
                  <c:v>1708</c:v>
                </c:pt>
                <c:pt idx="25" formatCode="General">
                  <c:v>630</c:v>
                </c:pt>
                <c:pt idx="26" formatCode="General">
                  <c:v>1868</c:v>
                </c:pt>
                <c:pt idx="27" formatCode="General">
                  <c:v>1508</c:v>
                </c:pt>
                <c:pt idx="28" formatCode="General">
                  <c:v>1575</c:v>
                </c:pt>
                <c:pt idx="29" formatCode="General">
                  <c:v>2020</c:v>
                </c:pt>
                <c:pt idx="30" formatCode="General">
                  <c:v>1495</c:v>
                </c:pt>
                <c:pt idx="31" formatCode="General">
                  <c:v>2396</c:v>
                </c:pt>
                <c:pt idx="32" formatCode="General">
                  <c:v>2509</c:v>
                </c:pt>
                <c:pt idx="33" formatCode="General">
                  <c:v>3345</c:v>
                </c:pt>
                <c:pt idx="34" formatCode="General">
                  <c:v>3345</c:v>
                </c:pt>
                <c:pt idx="35" formatCode="General">
                  <c:v>3510</c:v>
                </c:pt>
                <c:pt idx="36" formatCode="General">
                  <c:v>1986</c:v>
                </c:pt>
                <c:pt idx="37" formatCode="General">
                  <c:v>2571</c:v>
                </c:pt>
                <c:pt idx="38" formatCode="General">
                  <c:v>2368</c:v>
                </c:pt>
                <c:pt idx="39" formatCode="General">
                  <c:v>1935</c:v>
                </c:pt>
                <c:pt idx="40" formatCode="General">
                  <c:v>1609</c:v>
                </c:pt>
                <c:pt idx="41">
                  <c:v>2598.75</c:v>
                </c:pt>
                <c:pt idx="42">
                  <c:v>1676.25</c:v>
                </c:pt>
                <c:pt idx="43">
                  <c:v>1324.9125000000001</c:v>
                </c:pt>
                <c:pt idx="44">
                  <c:v>1078.3125</c:v>
                </c:pt>
                <c:pt idx="45">
                  <c:v>1755</c:v>
                </c:pt>
                <c:pt idx="46">
                  <c:v>1552.5</c:v>
                </c:pt>
                <c:pt idx="47">
                  <c:v>1906.875</c:v>
                </c:pt>
                <c:pt idx="48">
                  <c:v>1383.75</c:v>
                </c:pt>
                <c:pt idx="49">
                  <c:v>1099.96875</c:v>
                </c:pt>
                <c:pt idx="50">
                  <c:v>1185.6937500000001</c:v>
                </c:pt>
                <c:pt idx="51">
                  <c:v>2452.5</c:v>
                </c:pt>
                <c:pt idx="52">
                  <c:v>1771.875</c:v>
                </c:pt>
                <c:pt idx="53">
                  <c:v>1833.75</c:v>
                </c:pt>
                <c:pt idx="54">
                  <c:v>1395</c:v>
                </c:pt>
                <c:pt idx="55">
                  <c:v>2615.625</c:v>
                </c:pt>
                <c:pt idx="56">
                  <c:v>2598.75</c:v>
                </c:pt>
                <c:pt idx="57">
                  <c:v>2111.1187500000001</c:v>
                </c:pt>
                <c:pt idx="58">
                  <c:v>1539.9</c:v>
                </c:pt>
                <c:pt idx="59">
                  <c:v>1992.8249999999998</c:v>
                </c:pt>
                <c:pt idx="60">
                  <c:v>1266.9750000000001</c:v>
                </c:pt>
                <c:pt idx="61">
                  <c:v>982.01250000000005</c:v>
                </c:pt>
                <c:pt idx="62">
                  <c:v>1073.41875</c:v>
                </c:pt>
                <c:pt idx="63">
                  <c:v>1248.75</c:v>
                </c:pt>
                <c:pt idx="64">
                  <c:v>1417.5</c:v>
                </c:pt>
                <c:pt idx="65">
                  <c:v>1456.875</c:v>
                </c:pt>
                <c:pt idx="66">
                  <c:v>1095.1312500000001</c:v>
                </c:pt>
                <c:pt idx="67">
                  <c:v>1058.4000000000001</c:v>
                </c:pt>
                <c:pt idx="68">
                  <c:v>894.22500000000002</c:v>
                </c:pt>
                <c:pt idx="69">
                  <c:v>1834.875</c:v>
                </c:pt>
                <c:pt idx="70">
                  <c:v>1535.7750000000001</c:v>
                </c:pt>
                <c:pt idx="71">
                  <c:v>1079.925</c:v>
                </c:pt>
                <c:pt idx="72">
                  <c:v>937.5</c:v>
                </c:pt>
                <c:pt idx="73">
                  <c:v>960</c:v>
                </c:pt>
                <c:pt idx="74">
                  <c:v>1904.55</c:v>
                </c:pt>
                <c:pt idx="75">
                  <c:v>1528.2000000000003</c:v>
                </c:pt>
                <c:pt idx="76">
                  <c:v>2411.0249999999996</c:v>
                </c:pt>
                <c:pt idx="77">
                  <c:v>2146.4250000000002</c:v>
                </c:pt>
                <c:pt idx="78">
                  <c:v>1802.625</c:v>
                </c:pt>
                <c:pt idx="79">
                  <c:v>1389.75</c:v>
                </c:pt>
                <c:pt idx="80">
                  <c:v>1292.4750000000001</c:v>
                </c:pt>
                <c:pt idx="81">
                  <c:v>2328.2249999999999</c:v>
                </c:pt>
                <c:pt idx="82">
                  <c:v>2004.2250000000001</c:v>
                </c:pt>
                <c:pt idx="83">
                  <c:v>2163</c:v>
                </c:pt>
                <c:pt idx="84">
                  <c:v>1898.7750000000001</c:v>
                </c:pt>
                <c:pt idx="85">
                  <c:v>1831.3500000000001</c:v>
                </c:pt>
                <c:pt idx="86">
                  <c:v>2719.65</c:v>
                </c:pt>
                <c:pt idx="87">
                  <c:v>1973.7750000000001</c:v>
                </c:pt>
                <c:pt idx="88">
                  <c:v>3221.3249999999998</c:v>
                </c:pt>
                <c:pt idx="89">
                  <c:v>1923.8999999999999</c:v>
                </c:pt>
                <c:pt idx="90">
                  <c:v>2917.7249999999999</c:v>
                </c:pt>
                <c:pt idx="91">
                  <c:v>1889.25</c:v>
                </c:pt>
                <c:pt idx="92">
                  <c:v>1911.3000000000002</c:v>
                </c:pt>
                <c:pt idx="93">
                  <c:v>2122.7250000000004</c:v>
                </c:pt>
                <c:pt idx="94">
                  <c:v>1676.25</c:v>
                </c:pt>
                <c:pt idx="95">
                  <c:v>1825.1999999999998</c:v>
                </c:pt>
                <c:pt idx="96">
                  <c:v>1439.8500000000001</c:v>
                </c:pt>
                <c:pt idx="97">
                  <c:v>1691.625</c:v>
                </c:pt>
                <c:pt idx="98">
                  <c:v>1668.075</c:v>
                </c:pt>
                <c:pt idx="99">
                  <c:v>2457.3000000000002</c:v>
                </c:pt>
                <c:pt idx="100">
                  <c:v>1876.125</c:v>
                </c:pt>
                <c:pt idx="101">
                  <c:v>1842.675</c:v>
                </c:pt>
                <c:pt idx="102">
                  <c:v>1891.2749999999999</c:v>
                </c:pt>
                <c:pt idx="103">
                  <c:v>2350.875</c:v>
                </c:pt>
                <c:pt idx="104">
                  <c:v>2215.5</c:v>
                </c:pt>
                <c:pt idx="105">
                  <c:v>2005.875</c:v>
                </c:pt>
                <c:pt idx="106">
                  <c:v>1551.9750000000001</c:v>
                </c:pt>
                <c:pt idx="107">
                  <c:v>2511.7500000000005</c:v>
                </c:pt>
                <c:pt idx="108">
                  <c:v>2453.6250000000005</c:v>
                </c:pt>
                <c:pt idx="109">
                  <c:v>2252.625</c:v>
                </c:pt>
                <c:pt idx="110">
                  <c:v>2300.4</c:v>
                </c:pt>
                <c:pt idx="111">
                  <c:v>1762.7250000000001</c:v>
                </c:pt>
                <c:pt idx="112">
                  <c:v>1358.4749999999999</c:v>
                </c:pt>
                <c:pt idx="113">
                  <c:v>1819.875</c:v>
                </c:pt>
                <c:pt idx="114">
                  <c:v>1361.325</c:v>
                </c:pt>
                <c:pt idx="115">
                  <c:v>832.5</c:v>
                </c:pt>
                <c:pt idx="116">
                  <c:v>1102.5</c:v>
                </c:pt>
                <c:pt idx="117">
                  <c:v>2212.0500000000002</c:v>
                </c:pt>
                <c:pt idx="118">
                  <c:v>1737</c:v>
                </c:pt>
                <c:pt idx="119">
                  <c:v>1394.0250000000001</c:v>
                </c:pt>
                <c:pt idx="120">
                  <c:v>1024.6500000000001</c:v>
                </c:pt>
                <c:pt idx="121">
                  <c:v>1808.85</c:v>
                </c:pt>
                <c:pt idx="122">
                  <c:v>1896.075</c:v>
                </c:pt>
                <c:pt idx="123">
                  <c:v>1952.3999999999999</c:v>
                </c:pt>
                <c:pt idx="124">
                  <c:v>1789.05</c:v>
                </c:pt>
                <c:pt idx="125">
                  <c:v>1844.9250000000002</c:v>
                </c:pt>
                <c:pt idx="126">
                  <c:v>2327.3250000000003</c:v>
                </c:pt>
                <c:pt idx="127">
                  <c:v>1700.175</c:v>
                </c:pt>
                <c:pt idx="128">
                  <c:v>1559.325</c:v>
                </c:pt>
                <c:pt idx="129">
                  <c:v>2105.3250000000003</c:v>
                </c:pt>
                <c:pt idx="130">
                  <c:v>1684.0500000000002</c:v>
                </c:pt>
                <c:pt idx="131">
                  <c:v>1789.2749999999999</c:v>
                </c:pt>
                <c:pt idx="132">
                  <c:v>1592.3999999999999</c:v>
                </c:pt>
                <c:pt idx="133">
                  <c:v>1753.05</c:v>
                </c:pt>
                <c:pt idx="134">
                  <c:v>2099.9250000000002</c:v>
                </c:pt>
                <c:pt idx="135">
                  <c:v>1656.5250000000001</c:v>
                </c:pt>
                <c:pt idx="136">
                  <c:v>1616.7749999999999</c:v>
                </c:pt>
                <c:pt idx="137">
                  <c:v>1526.1</c:v>
                </c:pt>
                <c:pt idx="138">
                  <c:v>2162.5499999999997</c:v>
                </c:pt>
                <c:pt idx="139">
                  <c:v>1366.05</c:v>
                </c:pt>
                <c:pt idx="140">
                  <c:v>2093.7000000000003</c:v>
                </c:pt>
                <c:pt idx="141">
                  <c:v>2136.15</c:v>
                </c:pt>
                <c:pt idx="142">
                  <c:v>1579.65</c:v>
                </c:pt>
                <c:pt idx="143">
                  <c:v>1347.675</c:v>
                </c:pt>
              </c:numCache>
            </c:numRef>
          </c:yVal>
          <c:smooth val="0"/>
          <c:extLst>
            <c:ext xmlns:c16="http://schemas.microsoft.com/office/drawing/2014/chart" uri="{C3380CC4-5D6E-409C-BE32-E72D297353CC}">
              <c16:uniqueId val="{00000004-49F0-4507-8447-310F8459A38B}"/>
            </c:ext>
          </c:extLst>
        </c:ser>
        <c:dLbls>
          <c:showLegendKey val="0"/>
          <c:showVal val="0"/>
          <c:showCatName val="0"/>
          <c:showSerName val="0"/>
          <c:showPercent val="0"/>
          <c:showBubbleSize val="0"/>
        </c:dLbls>
        <c:axId val="478671400"/>
        <c:axId val="478669432"/>
      </c:scatterChart>
      <c:valAx>
        <c:axId val="1025983776"/>
        <c:scaling>
          <c:orientation val="minMax"/>
          <c:min val="44135"/>
        </c:scaling>
        <c:delete val="0"/>
        <c:axPos val="b"/>
        <c:majorGridlines>
          <c:spPr>
            <a:ln w="9525" cap="flat" cmpd="sng" algn="ctr">
              <a:solidFill>
                <a:schemeClr val="tx1">
                  <a:lumMod val="15000"/>
                  <a:lumOff val="85000"/>
                </a:schemeClr>
              </a:solidFill>
              <a:round/>
            </a:ln>
            <a:effectLst/>
          </c:spPr>
        </c:majorGridlines>
        <c:numFmt formatCode="m/d;@"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025990992"/>
        <c:crosses val="autoZero"/>
        <c:crossBetween val="midCat"/>
        <c:majorUnit val="7"/>
      </c:valAx>
      <c:valAx>
        <c:axId val="1025990992"/>
        <c:scaling>
          <c:orientation val="minMax"/>
          <c:max val="3000000"/>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1025983776"/>
        <c:crosses val="autoZero"/>
        <c:crossBetween val="midCat"/>
      </c:valAx>
      <c:valAx>
        <c:axId val="478669432"/>
        <c:scaling>
          <c:orientation val="minMax"/>
        </c:scaling>
        <c:delete val="0"/>
        <c:axPos val="r"/>
        <c:numFmt formatCode="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8671400"/>
        <c:crosses val="max"/>
        <c:crossBetween val="midCat"/>
      </c:valAx>
      <c:valAx>
        <c:axId val="478671400"/>
        <c:scaling>
          <c:orientation val="minMax"/>
        </c:scaling>
        <c:delete val="1"/>
        <c:axPos val="b"/>
        <c:numFmt formatCode="d\-mmm\-yy" sourceLinked="1"/>
        <c:majorTickMark val="out"/>
        <c:minorTickMark val="none"/>
        <c:tickLblPos val="nextTo"/>
        <c:crossAx val="478669432"/>
        <c:crosses val="autoZero"/>
        <c:crossBetween val="midCat"/>
      </c:valAx>
      <c:spPr>
        <a:noFill/>
        <a:ln w="19050">
          <a:solidFill>
            <a:schemeClr val="tx1"/>
          </a:solidFill>
        </a:ln>
        <a:effectLst/>
      </c:spPr>
    </c:plotArea>
    <c:legend>
      <c:legendPos val="b"/>
      <c:legendEntry>
        <c:idx val="3"/>
        <c:delete val="1"/>
      </c:legendEntry>
      <c:legendEntry>
        <c:idx val="4"/>
        <c:delete val="1"/>
      </c:legendEntry>
      <c:legendEntry>
        <c:idx val="5"/>
        <c:delete val="1"/>
      </c:legendEntry>
      <c:layout>
        <c:manualLayout>
          <c:xMode val="edge"/>
          <c:yMode val="edge"/>
          <c:x val="0.14190614115747621"/>
          <c:y val="0.1621433878606573"/>
          <c:w val="0.26128937595998419"/>
          <c:h val="0.16650332904003989"/>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a:solidFill>
                  <a:sysClr val="windowText" lastClr="000000"/>
                </a:solidFill>
              </a:rPr>
              <a:t>N2 (copies/L WW) vs TSS</a:t>
            </a: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xVal>
            <c:numRef>
              <c:f>'time trend'!$AU$3:$AU$146</c:f>
              <c:numCache>
                <c:formatCode>0</c:formatCode>
                <c:ptCount val="144"/>
                <c:pt idx="0">
                  <c:v>292</c:v>
                </c:pt>
                <c:pt idx="1">
                  <c:v>292</c:v>
                </c:pt>
                <c:pt idx="2">
                  <c:v>146</c:v>
                </c:pt>
                <c:pt idx="3">
                  <c:v>146</c:v>
                </c:pt>
                <c:pt idx="4">
                  <c:v>230</c:v>
                </c:pt>
                <c:pt idx="5">
                  <c:v>230</c:v>
                </c:pt>
                <c:pt idx="6">
                  <c:v>230</c:v>
                </c:pt>
                <c:pt idx="7">
                  <c:v>188</c:v>
                </c:pt>
                <c:pt idx="8">
                  <c:v>188</c:v>
                </c:pt>
                <c:pt idx="9">
                  <c:v>230</c:v>
                </c:pt>
                <c:pt idx="10">
                  <c:v>230</c:v>
                </c:pt>
                <c:pt idx="11">
                  <c:v>230</c:v>
                </c:pt>
                <c:pt idx="12">
                  <c:v>196</c:v>
                </c:pt>
                <c:pt idx="13">
                  <c:v>196</c:v>
                </c:pt>
                <c:pt idx="14">
                  <c:v>196</c:v>
                </c:pt>
                <c:pt idx="15">
                  <c:v>328</c:v>
                </c:pt>
                <c:pt idx="16">
                  <c:v>328</c:v>
                </c:pt>
                <c:pt idx="17">
                  <c:v>244</c:v>
                </c:pt>
                <c:pt idx="18">
                  <c:v>244</c:v>
                </c:pt>
                <c:pt idx="19">
                  <c:v>340</c:v>
                </c:pt>
                <c:pt idx="20">
                  <c:v>340</c:v>
                </c:pt>
                <c:pt idx="21">
                  <c:v>340</c:v>
                </c:pt>
                <c:pt idx="22">
                  <c:v>340</c:v>
                </c:pt>
                <c:pt idx="23">
                  <c:v>416</c:v>
                </c:pt>
                <c:pt idx="24">
                  <c:v>416</c:v>
                </c:pt>
                <c:pt idx="25">
                  <c:v>428</c:v>
                </c:pt>
                <c:pt idx="26">
                  <c:v>428</c:v>
                </c:pt>
                <c:pt idx="27">
                  <c:v>674</c:v>
                </c:pt>
                <c:pt idx="28">
                  <c:v>674</c:v>
                </c:pt>
                <c:pt idx="29">
                  <c:v>600</c:v>
                </c:pt>
                <c:pt idx="30">
                  <c:v>600</c:v>
                </c:pt>
                <c:pt idx="31">
                  <c:v>676</c:v>
                </c:pt>
                <c:pt idx="32">
                  <c:v>676</c:v>
                </c:pt>
                <c:pt idx="33">
                  <c:v>976</c:v>
                </c:pt>
                <c:pt idx="34">
                  <c:v>976</c:v>
                </c:pt>
                <c:pt idx="35">
                  <c:v>796</c:v>
                </c:pt>
                <c:pt idx="36">
                  <c:v>796</c:v>
                </c:pt>
                <c:pt idx="37">
                  <c:v>816</c:v>
                </c:pt>
                <c:pt idx="38">
                  <c:v>816</c:v>
                </c:pt>
                <c:pt idx="39">
                  <c:v>272</c:v>
                </c:pt>
                <c:pt idx="40">
                  <c:v>272</c:v>
                </c:pt>
                <c:pt idx="41">
                  <c:v>332</c:v>
                </c:pt>
                <c:pt idx="42">
                  <c:v>332</c:v>
                </c:pt>
                <c:pt idx="43">
                  <c:v>340</c:v>
                </c:pt>
                <c:pt idx="44">
                  <c:v>340</c:v>
                </c:pt>
                <c:pt idx="45">
                  <c:v>340</c:v>
                </c:pt>
                <c:pt idx="46">
                  <c:v>340</c:v>
                </c:pt>
                <c:pt idx="47">
                  <c:v>324</c:v>
                </c:pt>
                <c:pt idx="48">
                  <c:v>324</c:v>
                </c:pt>
                <c:pt idx="49">
                  <c:v>288</c:v>
                </c:pt>
                <c:pt idx="50">
                  <c:v>288</c:v>
                </c:pt>
                <c:pt idx="51">
                  <c:v>394</c:v>
                </c:pt>
                <c:pt idx="52">
                  <c:v>394</c:v>
                </c:pt>
                <c:pt idx="53">
                  <c:v>240</c:v>
                </c:pt>
                <c:pt idx="54">
                  <c:v>240</c:v>
                </c:pt>
                <c:pt idx="55">
                  <c:v>424</c:v>
                </c:pt>
                <c:pt idx="56">
                  <c:v>424</c:v>
                </c:pt>
                <c:pt idx="57">
                  <c:v>368</c:v>
                </c:pt>
                <c:pt idx="58">
                  <c:v>368</c:v>
                </c:pt>
                <c:pt idx="59">
                  <c:v>440</c:v>
                </c:pt>
                <c:pt idx="60">
                  <c:v>300</c:v>
                </c:pt>
                <c:pt idx="61">
                  <c:v>296</c:v>
                </c:pt>
                <c:pt idx="62">
                  <c:v>296</c:v>
                </c:pt>
                <c:pt idx="63">
                  <c:v>392</c:v>
                </c:pt>
                <c:pt idx="64">
                  <c:v>392</c:v>
                </c:pt>
                <c:pt idx="65">
                  <c:v>320</c:v>
                </c:pt>
                <c:pt idx="66">
                  <c:v>320</c:v>
                </c:pt>
                <c:pt idx="67">
                  <c:v>324</c:v>
                </c:pt>
                <c:pt idx="68">
                  <c:v>324</c:v>
                </c:pt>
                <c:pt idx="69">
                  <c:v>364</c:v>
                </c:pt>
                <c:pt idx="70">
                  <c:v>300</c:v>
                </c:pt>
                <c:pt idx="71">
                  <c:v>216</c:v>
                </c:pt>
                <c:pt idx="72">
                  <c:v>528</c:v>
                </c:pt>
                <c:pt idx="73">
                  <c:v>528</c:v>
                </c:pt>
                <c:pt idx="74">
                  <c:v>368</c:v>
                </c:pt>
                <c:pt idx="75">
                  <c:v>368</c:v>
                </c:pt>
                <c:pt idx="76">
                  <c:v>360</c:v>
                </c:pt>
                <c:pt idx="77">
                  <c:v>360</c:v>
                </c:pt>
                <c:pt idx="78">
                  <c:v>404</c:v>
                </c:pt>
                <c:pt idx="79">
                  <c:v>404</c:v>
                </c:pt>
                <c:pt idx="80">
                  <c:v>280</c:v>
                </c:pt>
                <c:pt idx="81">
                  <c:v>280</c:v>
                </c:pt>
                <c:pt idx="82">
                  <c:v>336</c:v>
                </c:pt>
                <c:pt idx="83">
                  <c:v>336</c:v>
                </c:pt>
                <c:pt idx="84">
                  <c:v>328</c:v>
                </c:pt>
                <c:pt idx="85">
                  <c:v>328</c:v>
                </c:pt>
                <c:pt idx="86">
                  <c:v>292</c:v>
                </c:pt>
                <c:pt idx="87">
                  <c:v>292</c:v>
                </c:pt>
                <c:pt idx="88">
                  <c:v>204</c:v>
                </c:pt>
                <c:pt idx="89">
                  <c:v>204</c:v>
                </c:pt>
                <c:pt idx="90">
                  <c:v>268</c:v>
                </c:pt>
                <c:pt idx="91">
                  <c:v>252</c:v>
                </c:pt>
                <c:pt idx="92">
                  <c:v>252</c:v>
                </c:pt>
                <c:pt idx="93">
                  <c:v>376</c:v>
                </c:pt>
                <c:pt idx="94">
                  <c:v>376</c:v>
                </c:pt>
                <c:pt idx="95">
                  <c:v>336</c:v>
                </c:pt>
                <c:pt idx="96">
                  <c:v>336</c:v>
                </c:pt>
                <c:pt idx="97">
                  <c:v>332</c:v>
                </c:pt>
                <c:pt idx="98">
                  <c:v>376</c:v>
                </c:pt>
                <c:pt idx="99">
                  <c:v>244</c:v>
                </c:pt>
                <c:pt idx="100">
                  <c:v>272</c:v>
                </c:pt>
                <c:pt idx="101">
                  <c:v>292</c:v>
                </c:pt>
                <c:pt idx="102">
                  <c:v>292</c:v>
                </c:pt>
                <c:pt idx="103">
                  <c:v>276</c:v>
                </c:pt>
                <c:pt idx="104">
                  <c:v>276</c:v>
                </c:pt>
                <c:pt idx="105">
                  <c:v>276</c:v>
                </c:pt>
                <c:pt idx="106">
                  <c:v>276</c:v>
                </c:pt>
                <c:pt idx="107">
                  <c:v>236</c:v>
                </c:pt>
                <c:pt idx="108">
                  <c:v>236</c:v>
                </c:pt>
                <c:pt idx="109">
                  <c:v>264</c:v>
                </c:pt>
                <c:pt idx="110">
                  <c:v>264</c:v>
                </c:pt>
                <c:pt idx="111">
                  <c:v>264</c:v>
                </c:pt>
                <c:pt idx="112">
                  <c:v>264</c:v>
                </c:pt>
                <c:pt idx="113">
                  <c:v>248</c:v>
                </c:pt>
                <c:pt idx="114">
                  <c:v>248</c:v>
                </c:pt>
                <c:pt idx="115">
                  <c:v>320</c:v>
                </c:pt>
                <c:pt idx="116">
                  <c:v>320</c:v>
                </c:pt>
                <c:pt idx="117">
                  <c:v>320</c:v>
                </c:pt>
                <c:pt idx="118">
                  <c:v>320</c:v>
                </c:pt>
                <c:pt idx="119">
                  <c:v>256</c:v>
                </c:pt>
                <c:pt idx="120">
                  <c:v>256</c:v>
                </c:pt>
                <c:pt idx="121">
                  <c:v>248</c:v>
                </c:pt>
                <c:pt idx="122">
                  <c:v>248</c:v>
                </c:pt>
                <c:pt idx="123">
                  <c:v>292</c:v>
                </c:pt>
                <c:pt idx="124">
                  <c:v>292</c:v>
                </c:pt>
                <c:pt idx="125">
                  <c:v>216</c:v>
                </c:pt>
                <c:pt idx="126">
                  <c:v>288</c:v>
                </c:pt>
                <c:pt idx="127">
                  <c:v>256</c:v>
                </c:pt>
                <c:pt idx="128">
                  <c:v>256</c:v>
                </c:pt>
                <c:pt idx="129">
                  <c:v>252</c:v>
                </c:pt>
                <c:pt idx="130">
                  <c:v>252</c:v>
                </c:pt>
                <c:pt idx="131">
                  <c:v>280</c:v>
                </c:pt>
                <c:pt idx="132">
                  <c:v>280</c:v>
                </c:pt>
                <c:pt idx="133">
                  <c:v>288</c:v>
                </c:pt>
                <c:pt idx="134">
                  <c:v>268</c:v>
                </c:pt>
                <c:pt idx="135">
                  <c:v>248</c:v>
                </c:pt>
                <c:pt idx="136">
                  <c:v>344</c:v>
                </c:pt>
                <c:pt idx="137">
                  <c:v>344</c:v>
                </c:pt>
                <c:pt idx="138">
                  <c:v>284</c:v>
                </c:pt>
                <c:pt idx="139">
                  <c:v>284</c:v>
                </c:pt>
                <c:pt idx="140">
                  <c:v>260</c:v>
                </c:pt>
                <c:pt idx="141">
                  <c:v>260</c:v>
                </c:pt>
                <c:pt idx="142">
                  <c:v>220</c:v>
                </c:pt>
                <c:pt idx="143">
                  <c:v>220</c:v>
                </c:pt>
              </c:numCache>
            </c:numRef>
          </c:xVal>
          <c:yVal>
            <c:numRef>
              <c:f>'time trend'!$AQ$3:$AQ$146</c:f>
              <c:numCache>
                <c:formatCode>#,##0</c:formatCode>
                <c:ptCount val="144"/>
                <c:pt idx="0">
                  <c:v>935084.53369140625</c:v>
                </c:pt>
                <c:pt idx="1">
                  <c:v>1976315.3076171875</c:v>
                </c:pt>
                <c:pt idx="2">
                  <c:v>701695.125</c:v>
                </c:pt>
                <c:pt idx="3">
                  <c:v>671680.125</c:v>
                </c:pt>
                <c:pt idx="4">
                  <c:v>713025.00000000012</c:v>
                </c:pt>
                <c:pt idx="5">
                  <c:v>1148605.3125</c:v>
                </c:pt>
                <c:pt idx="6">
                  <c:v>333991.57500000001</c:v>
                </c:pt>
                <c:pt idx="7">
                  <c:v>578504.47499999998</c:v>
                </c:pt>
                <c:pt idx="8">
                  <c:v>1396002.75</c:v>
                </c:pt>
                <c:pt idx="9">
                  <c:v>936151.3125</c:v>
                </c:pt>
                <c:pt idx="10">
                  <c:v>670141.6875</c:v>
                </c:pt>
                <c:pt idx="11">
                  <c:v>1317465.0000000002</c:v>
                </c:pt>
                <c:pt idx="12">
                  <c:v>728224.29906542064</c:v>
                </c:pt>
                <c:pt idx="13">
                  <c:v>665000</c:v>
                </c:pt>
                <c:pt idx="14">
                  <c:v>782777.77777777775</c:v>
                </c:pt>
                <c:pt idx="15">
                  <c:v>841666.66666666663</c:v>
                </c:pt>
                <c:pt idx="16">
                  <c:v>970555.55555555527</c:v>
                </c:pt>
                <c:pt idx="17">
                  <c:v>1336666.6666666665</c:v>
                </c:pt>
                <c:pt idx="18">
                  <c:v>999999.99999999988</c:v>
                </c:pt>
                <c:pt idx="19">
                  <c:v>1962222.222222222</c:v>
                </c:pt>
                <c:pt idx="20">
                  <c:v>1807407.4074074074</c:v>
                </c:pt>
                <c:pt idx="21">
                  <c:v>1438333.3333333333</c:v>
                </c:pt>
                <c:pt idx="22">
                  <c:v>1054811.3207547171</c:v>
                </c:pt>
                <c:pt idx="23">
                  <c:v>1568666.6666666667</c:v>
                </c:pt>
                <c:pt idx="24">
                  <c:v>1326666.6666666665</c:v>
                </c:pt>
                <c:pt idx="25">
                  <c:v>1224572</c:v>
                </c:pt>
                <c:pt idx="26">
                  <c:v>1518912</c:v>
                </c:pt>
                <c:pt idx="27">
                  <c:v>1531775</c:v>
                </c:pt>
                <c:pt idx="28">
                  <c:v>1758499</c:v>
                </c:pt>
                <c:pt idx="29">
                  <c:v>1163863</c:v>
                </c:pt>
                <c:pt idx="30">
                  <c:v>1650929</c:v>
                </c:pt>
                <c:pt idx="31">
                  <c:v>1976144</c:v>
                </c:pt>
                <c:pt idx="32">
                  <c:v>1611035</c:v>
                </c:pt>
                <c:pt idx="33">
                  <c:v>1817803</c:v>
                </c:pt>
                <c:pt idx="34">
                  <c:v>1595446</c:v>
                </c:pt>
                <c:pt idx="35">
                  <c:v>1401832</c:v>
                </c:pt>
                <c:pt idx="36">
                  <c:v>1413607</c:v>
                </c:pt>
                <c:pt idx="37">
                  <c:v>2089910</c:v>
                </c:pt>
                <c:pt idx="38">
                  <c:v>2886989</c:v>
                </c:pt>
                <c:pt idx="39">
                  <c:v>1955263</c:v>
                </c:pt>
                <c:pt idx="40">
                  <c:v>2079397</c:v>
                </c:pt>
                <c:pt idx="41">
                  <c:v>1364637.9089355469</c:v>
                </c:pt>
                <c:pt idx="42">
                  <c:v>1269891.300201416</c:v>
                </c:pt>
                <c:pt idx="43">
                  <c:v>936075.15335083019</c:v>
                </c:pt>
                <c:pt idx="44">
                  <c:v>1096801.872253418</c:v>
                </c:pt>
                <c:pt idx="45">
                  <c:v>1104210.262298584</c:v>
                </c:pt>
                <c:pt idx="46">
                  <c:v>1599436.1686706543</c:v>
                </c:pt>
                <c:pt idx="47">
                  <c:v>1350066.1754608154</c:v>
                </c:pt>
                <c:pt idx="48">
                  <c:v>1306631.0405731201</c:v>
                </c:pt>
                <c:pt idx="49">
                  <c:v>917895.61271667469</c:v>
                </c:pt>
                <c:pt idx="50">
                  <c:v>750766.52526855469</c:v>
                </c:pt>
                <c:pt idx="51">
                  <c:v>1183847.3224639893</c:v>
                </c:pt>
                <c:pt idx="52">
                  <c:v>1785993.9765930176</c:v>
                </c:pt>
                <c:pt idx="53">
                  <c:v>1154993.5340881348</c:v>
                </c:pt>
                <c:pt idx="54">
                  <c:v>1213712.0246887207</c:v>
                </c:pt>
                <c:pt idx="55">
                  <c:v>1293764.5053863525</c:v>
                </c:pt>
                <c:pt idx="56">
                  <c:v>1518258.5334777832</c:v>
                </c:pt>
                <c:pt idx="57">
                  <c:v>1547182.445526123</c:v>
                </c:pt>
                <c:pt idx="58">
                  <c:v>1428585.8917236328</c:v>
                </c:pt>
                <c:pt idx="59">
                  <c:v>867451.37214660645</c:v>
                </c:pt>
                <c:pt idx="60">
                  <c:v>715843.43433380127</c:v>
                </c:pt>
                <c:pt idx="61">
                  <c:v>742678.01284790039</c:v>
                </c:pt>
                <c:pt idx="62">
                  <c:v>1113064.8994445801</c:v>
                </c:pt>
                <c:pt idx="63">
                  <c:v>864780.92193603516</c:v>
                </c:pt>
                <c:pt idx="64">
                  <c:v>942685.74714660645</c:v>
                </c:pt>
                <c:pt idx="65">
                  <c:v>773580.57975769043</c:v>
                </c:pt>
                <c:pt idx="66">
                  <c:v>643712.22496032715</c:v>
                </c:pt>
                <c:pt idx="67">
                  <c:v>686447.52502441406</c:v>
                </c:pt>
                <c:pt idx="68">
                  <c:v>941452.56042480469</c:v>
                </c:pt>
                <c:pt idx="69">
                  <c:v>1187466.7739868164</c:v>
                </c:pt>
                <c:pt idx="70">
                  <c:v>911254.00543212891</c:v>
                </c:pt>
                <c:pt idx="71">
                  <c:v>1245028.1524658203</c:v>
                </c:pt>
                <c:pt idx="72">
                  <c:v>1551290.5883789063</c:v>
                </c:pt>
                <c:pt idx="73">
                  <c:v>2578384.0942382813</c:v>
                </c:pt>
                <c:pt idx="74">
                  <c:v>890749.28283691406</c:v>
                </c:pt>
                <c:pt idx="75">
                  <c:v>807483.0436706543</c:v>
                </c:pt>
                <c:pt idx="76">
                  <c:v>778881.11114501953</c:v>
                </c:pt>
                <c:pt idx="77">
                  <c:v>1051558.9141845703</c:v>
                </c:pt>
                <c:pt idx="78">
                  <c:v>829415.24505615234</c:v>
                </c:pt>
                <c:pt idx="79">
                  <c:v>470212.15438842773</c:v>
                </c:pt>
                <c:pt idx="80">
                  <c:v>866343.55545043945</c:v>
                </c:pt>
                <c:pt idx="81">
                  <c:v>516820.22094726563</c:v>
                </c:pt>
                <c:pt idx="82">
                  <c:v>832736.14883422852</c:v>
                </c:pt>
                <c:pt idx="83">
                  <c:v>997733.23059082031</c:v>
                </c:pt>
                <c:pt idx="84">
                  <c:v>831170.71151733398</c:v>
                </c:pt>
                <c:pt idx="85">
                  <c:v>699982.73849487305</c:v>
                </c:pt>
                <c:pt idx="86">
                  <c:v>1034668.8079833984</c:v>
                </c:pt>
                <c:pt idx="87">
                  <c:v>603533.36334228516</c:v>
                </c:pt>
                <c:pt idx="88">
                  <c:v>291270.30372619629</c:v>
                </c:pt>
                <c:pt idx="89">
                  <c:v>579563.02642822266</c:v>
                </c:pt>
                <c:pt idx="90">
                  <c:v>657001.64794921875</c:v>
                </c:pt>
                <c:pt idx="91">
                  <c:v>684859.42840576172</c:v>
                </c:pt>
                <c:pt idx="92">
                  <c:v>557748.58474731445</c:v>
                </c:pt>
                <c:pt idx="93">
                  <c:v>897606.69708251953</c:v>
                </c:pt>
                <c:pt idx="94">
                  <c:v>574843.25408935547</c:v>
                </c:pt>
                <c:pt idx="95">
                  <c:v>465748.1861114502</c:v>
                </c:pt>
                <c:pt idx="96">
                  <c:v>539730.66329956055</c:v>
                </c:pt>
                <c:pt idx="97">
                  <c:v>298470.3540802002</c:v>
                </c:pt>
                <c:pt idx="98">
                  <c:v>505537.83416748047</c:v>
                </c:pt>
                <c:pt idx="99">
                  <c:v>794941.74957275391</c:v>
                </c:pt>
                <c:pt idx="100">
                  <c:v>405726.1848449707</c:v>
                </c:pt>
                <c:pt idx="101">
                  <c:v>273472.56660461426</c:v>
                </c:pt>
                <c:pt idx="102">
                  <c:v>345271.25358581543</c:v>
                </c:pt>
                <c:pt idx="103">
                  <c:v>435407.35244750977</c:v>
                </c:pt>
                <c:pt idx="104">
                  <c:v>550741.13845825195</c:v>
                </c:pt>
                <c:pt idx="105">
                  <c:v>591488.62838745117</c:v>
                </c:pt>
                <c:pt idx="106">
                  <c:v>289493.80874633789</c:v>
                </c:pt>
                <c:pt idx="107">
                  <c:v>501252.25067138672</c:v>
                </c:pt>
                <c:pt idx="108">
                  <c:v>531571.36917114258</c:v>
                </c:pt>
                <c:pt idx="109">
                  <c:v>444146.77619934082</c:v>
                </c:pt>
                <c:pt idx="110">
                  <c:v>520245.38040161133</c:v>
                </c:pt>
                <c:pt idx="111">
                  <c:v>657368.71719360352</c:v>
                </c:pt>
                <c:pt idx="112">
                  <c:v>843675.38452148438</c:v>
                </c:pt>
                <c:pt idx="113">
                  <c:v>562422.98126220703</c:v>
                </c:pt>
                <c:pt idx="114">
                  <c:v>358813.79127502441</c:v>
                </c:pt>
                <c:pt idx="115">
                  <c:v>407083.25386047363</c:v>
                </c:pt>
                <c:pt idx="116">
                  <c:v>468557.88230895996</c:v>
                </c:pt>
                <c:pt idx="117">
                  <c:v>491071.01440429688</c:v>
                </c:pt>
                <c:pt idx="118">
                  <c:v>318990.03982543945</c:v>
                </c:pt>
                <c:pt idx="119">
                  <c:v>416351.53770446777</c:v>
                </c:pt>
                <c:pt idx="120">
                  <c:v>258615.98968505859</c:v>
                </c:pt>
                <c:pt idx="121">
                  <c:v>288331.00318908691</c:v>
                </c:pt>
                <c:pt idx="122">
                  <c:v>513653.6979675293</c:v>
                </c:pt>
                <c:pt idx="123">
                  <c:v>438864.6411895752</c:v>
                </c:pt>
                <c:pt idx="124">
                  <c:v>368555.68885803223</c:v>
                </c:pt>
                <c:pt idx="125">
                  <c:v>346610.46981811523</c:v>
                </c:pt>
                <c:pt idx="126">
                  <c:v>395478.40118408203</c:v>
                </c:pt>
                <c:pt idx="127">
                  <c:v>424055.27114868164</c:v>
                </c:pt>
                <c:pt idx="128">
                  <c:v>307924.97634887695</c:v>
                </c:pt>
                <c:pt idx="129">
                  <c:v>270712.30888366699</c:v>
                </c:pt>
                <c:pt idx="130">
                  <c:v>391528.53012084961</c:v>
                </c:pt>
                <c:pt idx="131">
                  <c:v>377156.89659118652</c:v>
                </c:pt>
                <c:pt idx="132">
                  <c:v>133918.10417175293</c:v>
                </c:pt>
                <c:pt idx="133">
                  <c:v>245795.03059387207</c:v>
                </c:pt>
                <c:pt idx="134">
                  <c:v>185720.50094604492</c:v>
                </c:pt>
                <c:pt idx="135">
                  <c:v>370656.39495849609</c:v>
                </c:pt>
                <c:pt idx="136">
                  <c:v>176569.90528106689</c:v>
                </c:pt>
                <c:pt idx="137">
                  <c:v>366544.07501220703</c:v>
                </c:pt>
                <c:pt idx="138">
                  <c:v>174842.37670898438</c:v>
                </c:pt>
                <c:pt idx="139">
                  <c:v>161176.12838745117</c:v>
                </c:pt>
                <c:pt idx="140">
                  <c:v>262259.13047790527</c:v>
                </c:pt>
                <c:pt idx="141">
                  <c:v>228635.95962524414</c:v>
                </c:pt>
                <c:pt idx="142">
                  <c:v>460572.65281677246</c:v>
                </c:pt>
                <c:pt idx="143">
                  <c:v>172051.03397369385</c:v>
                </c:pt>
              </c:numCache>
            </c:numRef>
          </c:yVal>
          <c:smooth val="0"/>
          <c:extLst>
            <c:ext xmlns:c16="http://schemas.microsoft.com/office/drawing/2014/chart" uri="{C3380CC4-5D6E-409C-BE32-E72D297353CC}">
              <c16:uniqueId val="{00000000-122B-45F0-84F1-7FC63026EFD0}"/>
            </c:ext>
          </c:extLst>
        </c:ser>
        <c:dLbls>
          <c:showLegendKey val="0"/>
          <c:showVal val="0"/>
          <c:showCatName val="0"/>
          <c:showSerName val="0"/>
          <c:showPercent val="0"/>
          <c:showBubbleSize val="0"/>
        </c:dLbls>
        <c:axId val="727119744"/>
        <c:axId val="398614128"/>
      </c:scatterChart>
      <c:valAx>
        <c:axId val="727119744"/>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398614128"/>
        <c:crosses val="autoZero"/>
        <c:crossBetween val="midCat"/>
      </c:valAx>
      <c:valAx>
        <c:axId val="39861412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727119744"/>
        <c:crosses val="autoZero"/>
        <c:crossBetween val="midCat"/>
      </c:valAx>
      <c:spPr>
        <a:noFill/>
        <a:ln w="19050">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a:solidFill>
                  <a:sysClr val="windowText" lastClr="000000"/>
                </a:solidFill>
              </a:rPr>
              <a:t>RNA (ng/mL WW) vs TSS</a:t>
            </a: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xVal>
            <c:numRef>
              <c:f>'time trend'!$AU$3:$AU$146</c:f>
              <c:numCache>
                <c:formatCode>0</c:formatCode>
                <c:ptCount val="144"/>
                <c:pt idx="0">
                  <c:v>292</c:v>
                </c:pt>
                <c:pt idx="1">
                  <c:v>292</c:v>
                </c:pt>
                <c:pt idx="2">
                  <c:v>146</c:v>
                </c:pt>
                <c:pt idx="3">
                  <c:v>146</c:v>
                </c:pt>
                <c:pt idx="4">
                  <c:v>230</c:v>
                </c:pt>
                <c:pt idx="5">
                  <c:v>230</c:v>
                </c:pt>
                <c:pt idx="6">
                  <c:v>230</c:v>
                </c:pt>
                <c:pt idx="7">
                  <c:v>188</c:v>
                </c:pt>
                <c:pt idx="8">
                  <c:v>188</c:v>
                </c:pt>
                <c:pt idx="9">
                  <c:v>230</c:v>
                </c:pt>
                <c:pt idx="10">
                  <c:v>230</c:v>
                </c:pt>
                <c:pt idx="11">
                  <c:v>230</c:v>
                </c:pt>
                <c:pt idx="12">
                  <c:v>196</c:v>
                </c:pt>
                <c:pt idx="13">
                  <c:v>196</c:v>
                </c:pt>
                <c:pt idx="14">
                  <c:v>196</c:v>
                </c:pt>
                <c:pt idx="15">
                  <c:v>328</c:v>
                </c:pt>
                <c:pt idx="16">
                  <c:v>328</c:v>
                </c:pt>
                <c:pt idx="17">
                  <c:v>244</c:v>
                </c:pt>
                <c:pt idx="18">
                  <c:v>244</c:v>
                </c:pt>
                <c:pt idx="19">
                  <c:v>340</c:v>
                </c:pt>
                <c:pt idx="20">
                  <c:v>340</c:v>
                </c:pt>
                <c:pt idx="21">
                  <c:v>340</c:v>
                </c:pt>
                <c:pt idx="22">
                  <c:v>340</c:v>
                </c:pt>
                <c:pt idx="23">
                  <c:v>416</c:v>
                </c:pt>
                <c:pt idx="24">
                  <c:v>416</c:v>
                </c:pt>
                <c:pt idx="25">
                  <c:v>428</c:v>
                </c:pt>
                <c:pt idx="26">
                  <c:v>428</c:v>
                </c:pt>
                <c:pt idx="27">
                  <c:v>674</c:v>
                </c:pt>
                <c:pt idx="28">
                  <c:v>674</c:v>
                </c:pt>
                <c:pt idx="29">
                  <c:v>600</c:v>
                </c:pt>
                <c:pt idx="30">
                  <c:v>600</c:v>
                </c:pt>
                <c:pt idx="31">
                  <c:v>676</c:v>
                </c:pt>
                <c:pt idx="32">
                  <c:v>676</c:v>
                </c:pt>
                <c:pt idx="33">
                  <c:v>976</c:v>
                </c:pt>
                <c:pt idx="34">
                  <c:v>976</c:v>
                </c:pt>
                <c:pt idx="35">
                  <c:v>796</c:v>
                </c:pt>
                <c:pt idx="36">
                  <c:v>796</c:v>
                </c:pt>
                <c:pt idx="37">
                  <c:v>816</c:v>
                </c:pt>
                <c:pt idx="38">
                  <c:v>816</c:v>
                </c:pt>
                <c:pt idx="39">
                  <c:v>272</c:v>
                </c:pt>
                <c:pt idx="40">
                  <c:v>272</c:v>
                </c:pt>
                <c:pt idx="41">
                  <c:v>332</c:v>
                </c:pt>
                <c:pt idx="42">
                  <c:v>332</c:v>
                </c:pt>
                <c:pt idx="43">
                  <c:v>340</c:v>
                </c:pt>
                <c:pt idx="44">
                  <c:v>340</c:v>
                </c:pt>
                <c:pt idx="45">
                  <c:v>340</c:v>
                </c:pt>
                <c:pt idx="46">
                  <c:v>340</c:v>
                </c:pt>
                <c:pt idx="47">
                  <c:v>324</c:v>
                </c:pt>
                <c:pt idx="48">
                  <c:v>324</c:v>
                </c:pt>
                <c:pt idx="49">
                  <c:v>288</c:v>
                </c:pt>
                <c:pt idx="50">
                  <c:v>288</c:v>
                </c:pt>
                <c:pt idx="51">
                  <c:v>394</c:v>
                </c:pt>
                <c:pt idx="52">
                  <c:v>394</c:v>
                </c:pt>
                <c:pt idx="53">
                  <c:v>240</c:v>
                </c:pt>
                <c:pt idx="54">
                  <c:v>240</c:v>
                </c:pt>
                <c:pt idx="55">
                  <c:v>424</c:v>
                </c:pt>
                <c:pt idx="56">
                  <c:v>424</c:v>
                </c:pt>
                <c:pt idx="57">
                  <c:v>368</c:v>
                </c:pt>
                <c:pt idx="58">
                  <c:v>368</c:v>
                </c:pt>
                <c:pt idx="59">
                  <c:v>440</c:v>
                </c:pt>
                <c:pt idx="60">
                  <c:v>300</c:v>
                </c:pt>
                <c:pt idx="61">
                  <c:v>296</c:v>
                </c:pt>
                <c:pt idx="62">
                  <c:v>296</c:v>
                </c:pt>
                <c:pt idx="63">
                  <c:v>392</c:v>
                </c:pt>
                <c:pt idx="64">
                  <c:v>392</c:v>
                </c:pt>
                <c:pt idx="65">
                  <c:v>320</c:v>
                </c:pt>
                <c:pt idx="66">
                  <c:v>320</c:v>
                </c:pt>
                <c:pt idx="67">
                  <c:v>324</c:v>
                </c:pt>
                <c:pt idx="68">
                  <c:v>324</c:v>
                </c:pt>
                <c:pt idx="69">
                  <c:v>364</c:v>
                </c:pt>
                <c:pt idx="70">
                  <c:v>300</c:v>
                </c:pt>
                <c:pt idx="71">
                  <c:v>216</c:v>
                </c:pt>
                <c:pt idx="72">
                  <c:v>528</c:v>
                </c:pt>
                <c:pt idx="73">
                  <c:v>528</c:v>
                </c:pt>
                <c:pt idx="74">
                  <c:v>368</c:v>
                </c:pt>
                <c:pt idx="75">
                  <c:v>368</c:v>
                </c:pt>
                <c:pt idx="76">
                  <c:v>360</c:v>
                </c:pt>
                <c:pt idx="77">
                  <c:v>360</c:v>
                </c:pt>
                <c:pt idx="78">
                  <c:v>404</c:v>
                </c:pt>
                <c:pt idx="79">
                  <c:v>404</c:v>
                </c:pt>
                <c:pt idx="80">
                  <c:v>280</c:v>
                </c:pt>
                <c:pt idx="81">
                  <c:v>280</c:v>
                </c:pt>
                <c:pt idx="82">
                  <c:v>336</c:v>
                </c:pt>
                <c:pt idx="83">
                  <c:v>336</c:v>
                </c:pt>
                <c:pt idx="84">
                  <c:v>328</c:v>
                </c:pt>
                <c:pt idx="85">
                  <c:v>328</c:v>
                </c:pt>
                <c:pt idx="86">
                  <c:v>292</c:v>
                </c:pt>
                <c:pt idx="87">
                  <c:v>292</c:v>
                </c:pt>
                <c:pt idx="88">
                  <c:v>204</c:v>
                </c:pt>
                <c:pt idx="89">
                  <c:v>204</c:v>
                </c:pt>
                <c:pt idx="90">
                  <c:v>268</c:v>
                </c:pt>
                <c:pt idx="91">
                  <c:v>252</c:v>
                </c:pt>
                <c:pt idx="92">
                  <c:v>252</c:v>
                </c:pt>
                <c:pt idx="93">
                  <c:v>376</c:v>
                </c:pt>
                <c:pt idx="94">
                  <c:v>376</c:v>
                </c:pt>
                <c:pt idx="95">
                  <c:v>336</c:v>
                </c:pt>
                <c:pt idx="96">
                  <c:v>336</c:v>
                </c:pt>
                <c:pt idx="97">
                  <c:v>332</c:v>
                </c:pt>
                <c:pt idx="98">
                  <c:v>376</c:v>
                </c:pt>
                <c:pt idx="99">
                  <c:v>244</c:v>
                </c:pt>
                <c:pt idx="100">
                  <c:v>272</c:v>
                </c:pt>
                <c:pt idx="101">
                  <c:v>292</c:v>
                </c:pt>
                <c:pt idx="102">
                  <c:v>292</c:v>
                </c:pt>
                <c:pt idx="103">
                  <c:v>276</c:v>
                </c:pt>
                <c:pt idx="104">
                  <c:v>276</c:v>
                </c:pt>
                <c:pt idx="105">
                  <c:v>276</c:v>
                </c:pt>
                <c:pt idx="106">
                  <c:v>276</c:v>
                </c:pt>
                <c:pt idx="107">
                  <c:v>236</c:v>
                </c:pt>
                <c:pt idx="108">
                  <c:v>236</c:v>
                </c:pt>
                <c:pt idx="109">
                  <c:v>264</c:v>
                </c:pt>
                <c:pt idx="110">
                  <c:v>264</c:v>
                </c:pt>
                <c:pt idx="111">
                  <c:v>264</c:v>
                </c:pt>
                <c:pt idx="112">
                  <c:v>264</c:v>
                </c:pt>
                <c:pt idx="113">
                  <c:v>248</c:v>
                </c:pt>
                <c:pt idx="114">
                  <c:v>248</c:v>
                </c:pt>
                <c:pt idx="115">
                  <c:v>320</c:v>
                </c:pt>
                <c:pt idx="116">
                  <c:v>320</c:v>
                </c:pt>
                <c:pt idx="117">
                  <c:v>320</c:v>
                </c:pt>
                <c:pt idx="118">
                  <c:v>320</c:v>
                </c:pt>
                <c:pt idx="119">
                  <c:v>256</c:v>
                </c:pt>
                <c:pt idx="120">
                  <c:v>256</c:v>
                </c:pt>
                <c:pt idx="121">
                  <c:v>248</c:v>
                </c:pt>
                <c:pt idx="122">
                  <c:v>248</c:v>
                </c:pt>
                <c:pt idx="123">
                  <c:v>292</c:v>
                </c:pt>
                <c:pt idx="124">
                  <c:v>292</c:v>
                </c:pt>
                <c:pt idx="125">
                  <c:v>216</c:v>
                </c:pt>
                <c:pt idx="126">
                  <c:v>288</c:v>
                </c:pt>
                <c:pt idx="127">
                  <c:v>256</c:v>
                </c:pt>
                <c:pt idx="128">
                  <c:v>256</c:v>
                </c:pt>
                <c:pt idx="129">
                  <c:v>252</c:v>
                </c:pt>
                <c:pt idx="130">
                  <c:v>252</c:v>
                </c:pt>
                <c:pt idx="131">
                  <c:v>280</c:v>
                </c:pt>
                <c:pt idx="132">
                  <c:v>280</c:v>
                </c:pt>
                <c:pt idx="133">
                  <c:v>288</c:v>
                </c:pt>
                <c:pt idx="134">
                  <c:v>268</c:v>
                </c:pt>
                <c:pt idx="135">
                  <c:v>248</c:v>
                </c:pt>
                <c:pt idx="136">
                  <c:v>344</c:v>
                </c:pt>
                <c:pt idx="137">
                  <c:v>344</c:v>
                </c:pt>
                <c:pt idx="138">
                  <c:v>284</c:v>
                </c:pt>
                <c:pt idx="139">
                  <c:v>284</c:v>
                </c:pt>
                <c:pt idx="140">
                  <c:v>260</c:v>
                </c:pt>
                <c:pt idx="141">
                  <c:v>260</c:v>
                </c:pt>
                <c:pt idx="142">
                  <c:v>220</c:v>
                </c:pt>
                <c:pt idx="143">
                  <c:v>220</c:v>
                </c:pt>
              </c:numCache>
            </c:numRef>
          </c:xVal>
          <c:yVal>
            <c:numRef>
              <c:f>'time trend'!$AA$3:$AA$146</c:f>
              <c:numCache>
                <c:formatCode>0</c:formatCode>
                <c:ptCount val="144"/>
                <c:pt idx="0">
                  <c:v>1340</c:v>
                </c:pt>
                <c:pt idx="1">
                  <c:v>1470</c:v>
                </c:pt>
                <c:pt idx="2">
                  <c:v>1283</c:v>
                </c:pt>
                <c:pt idx="3">
                  <c:v>1148</c:v>
                </c:pt>
                <c:pt idx="4">
                  <c:v>883</c:v>
                </c:pt>
                <c:pt idx="5">
                  <c:v>1052</c:v>
                </c:pt>
                <c:pt idx="6">
                  <c:v>1187</c:v>
                </c:pt>
                <c:pt idx="7">
                  <c:v>968</c:v>
                </c:pt>
                <c:pt idx="8">
                  <c:v>825</c:v>
                </c:pt>
                <c:pt idx="9">
                  <c:v>1080</c:v>
                </c:pt>
                <c:pt idx="10">
                  <c:v>1103</c:v>
                </c:pt>
                <c:pt idx="11">
                  <c:v>833</c:v>
                </c:pt>
                <c:pt idx="12">
                  <c:v>789</c:v>
                </c:pt>
                <c:pt idx="13">
                  <c:v>1193</c:v>
                </c:pt>
                <c:pt idx="14">
                  <c:v>726</c:v>
                </c:pt>
                <c:pt idx="15">
                  <c:v>872</c:v>
                </c:pt>
                <c:pt idx="16">
                  <c:v>1586</c:v>
                </c:pt>
                <c:pt idx="17">
                  <c:v>713</c:v>
                </c:pt>
                <c:pt idx="18">
                  <c:v>970</c:v>
                </c:pt>
                <c:pt idx="19">
                  <c:v>2386</c:v>
                </c:pt>
                <c:pt idx="20">
                  <c:v>2568</c:v>
                </c:pt>
                <c:pt idx="21">
                  <c:v>1254</c:v>
                </c:pt>
                <c:pt idx="22">
                  <c:v>1221</c:v>
                </c:pt>
                <c:pt idx="23">
                  <c:v>2234</c:v>
                </c:pt>
                <c:pt idx="24">
                  <c:v>1708</c:v>
                </c:pt>
                <c:pt idx="25" formatCode="General">
                  <c:v>630</c:v>
                </c:pt>
                <c:pt idx="26" formatCode="General">
                  <c:v>1868</c:v>
                </c:pt>
                <c:pt idx="27" formatCode="General">
                  <c:v>1508</c:v>
                </c:pt>
                <c:pt idx="28" formatCode="General">
                  <c:v>1575</c:v>
                </c:pt>
                <c:pt idx="29" formatCode="General">
                  <c:v>2020</c:v>
                </c:pt>
                <c:pt idx="30" formatCode="General">
                  <c:v>1495</c:v>
                </c:pt>
                <c:pt idx="31" formatCode="General">
                  <c:v>2396</c:v>
                </c:pt>
                <c:pt idx="32" formatCode="General">
                  <c:v>2509</c:v>
                </c:pt>
                <c:pt idx="33" formatCode="General">
                  <c:v>3345</c:v>
                </c:pt>
                <c:pt idx="34" formatCode="General">
                  <c:v>3345</c:v>
                </c:pt>
                <c:pt idx="35" formatCode="General">
                  <c:v>3510</c:v>
                </c:pt>
                <c:pt idx="36" formatCode="General">
                  <c:v>1986</c:v>
                </c:pt>
                <c:pt idx="37" formatCode="General">
                  <c:v>2571</c:v>
                </c:pt>
                <c:pt idx="38" formatCode="General">
                  <c:v>2368</c:v>
                </c:pt>
                <c:pt idx="39" formatCode="General">
                  <c:v>1935</c:v>
                </c:pt>
                <c:pt idx="40" formatCode="General">
                  <c:v>1609</c:v>
                </c:pt>
                <c:pt idx="41">
                  <c:v>2598.75</c:v>
                </c:pt>
                <c:pt idx="42">
                  <c:v>1676.25</c:v>
                </c:pt>
                <c:pt idx="43">
                  <c:v>1324.9125000000001</c:v>
                </c:pt>
                <c:pt idx="44">
                  <c:v>1078.3125</c:v>
                </c:pt>
                <c:pt idx="45">
                  <c:v>1755</c:v>
                </c:pt>
                <c:pt idx="46">
                  <c:v>1552.5</c:v>
                </c:pt>
                <c:pt idx="47">
                  <c:v>1906.875</c:v>
                </c:pt>
                <c:pt idx="48">
                  <c:v>1383.75</c:v>
                </c:pt>
                <c:pt idx="49">
                  <c:v>1099.96875</c:v>
                </c:pt>
                <c:pt idx="50">
                  <c:v>1185.6937500000001</c:v>
                </c:pt>
                <c:pt idx="51">
                  <c:v>2452.5</c:v>
                </c:pt>
                <c:pt idx="52">
                  <c:v>1771.875</c:v>
                </c:pt>
                <c:pt idx="53">
                  <c:v>1833.75</c:v>
                </c:pt>
                <c:pt idx="54">
                  <c:v>1395</c:v>
                </c:pt>
                <c:pt idx="55">
                  <c:v>2615.625</c:v>
                </c:pt>
                <c:pt idx="56">
                  <c:v>2598.75</c:v>
                </c:pt>
                <c:pt idx="57">
                  <c:v>2111.1187500000001</c:v>
                </c:pt>
                <c:pt idx="58">
                  <c:v>1539.9</c:v>
                </c:pt>
                <c:pt idx="59">
                  <c:v>1992.8249999999998</c:v>
                </c:pt>
                <c:pt idx="60">
                  <c:v>1266.9750000000001</c:v>
                </c:pt>
                <c:pt idx="61">
                  <c:v>982.01250000000005</c:v>
                </c:pt>
                <c:pt idx="62">
                  <c:v>1073.41875</c:v>
                </c:pt>
                <c:pt idx="63">
                  <c:v>1248.75</c:v>
                </c:pt>
                <c:pt idx="64">
                  <c:v>1417.5</c:v>
                </c:pt>
                <c:pt idx="65">
                  <c:v>1456.875</c:v>
                </c:pt>
                <c:pt idx="66">
                  <c:v>1095.1312500000001</c:v>
                </c:pt>
                <c:pt idx="67">
                  <c:v>1058.4000000000001</c:v>
                </c:pt>
                <c:pt idx="68">
                  <c:v>894.22500000000002</c:v>
                </c:pt>
                <c:pt idx="69">
                  <c:v>1834.875</c:v>
                </c:pt>
                <c:pt idx="70">
                  <c:v>1535.7750000000001</c:v>
                </c:pt>
                <c:pt idx="71">
                  <c:v>1079.925</c:v>
                </c:pt>
                <c:pt idx="72">
                  <c:v>937.5</c:v>
                </c:pt>
                <c:pt idx="73">
                  <c:v>960</c:v>
                </c:pt>
                <c:pt idx="74">
                  <c:v>1904.55</c:v>
                </c:pt>
                <c:pt idx="75">
                  <c:v>1528.2000000000003</c:v>
                </c:pt>
                <c:pt idx="76">
                  <c:v>2411.0249999999996</c:v>
                </c:pt>
                <c:pt idx="77">
                  <c:v>2146.4250000000002</c:v>
                </c:pt>
                <c:pt idx="78">
                  <c:v>1802.625</c:v>
                </c:pt>
                <c:pt idx="79">
                  <c:v>1389.75</c:v>
                </c:pt>
                <c:pt idx="80">
                  <c:v>1292.4750000000001</c:v>
                </c:pt>
                <c:pt idx="81">
                  <c:v>2328.2249999999999</c:v>
                </c:pt>
                <c:pt idx="82">
                  <c:v>2004.2250000000001</c:v>
                </c:pt>
                <c:pt idx="83">
                  <c:v>2163</c:v>
                </c:pt>
                <c:pt idx="84">
                  <c:v>1898.7750000000001</c:v>
                </c:pt>
                <c:pt idx="85">
                  <c:v>1831.3500000000001</c:v>
                </c:pt>
                <c:pt idx="86">
                  <c:v>2719.65</c:v>
                </c:pt>
                <c:pt idx="87">
                  <c:v>1973.7750000000001</c:v>
                </c:pt>
                <c:pt idx="88">
                  <c:v>3221.3249999999998</c:v>
                </c:pt>
                <c:pt idx="89">
                  <c:v>1923.8999999999999</c:v>
                </c:pt>
                <c:pt idx="90">
                  <c:v>2917.7249999999999</c:v>
                </c:pt>
                <c:pt idx="91">
                  <c:v>1889.25</c:v>
                </c:pt>
                <c:pt idx="92">
                  <c:v>1911.3000000000002</c:v>
                </c:pt>
                <c:pt idx="93">
                  <c:v>2122.7250000000004</c:v>
                </c:pt>
                <c:pt idx="94">
                  <c:v>1676.25</c:v>
                </c:pt>
                <c:pt idx="95">
                  <c:v>1825.1999999999998</c:v>
                </c:pt>
                <c:pt idx="96">
                  <c:v>1439.8500000000001</c:v>
                </c:pt>
                <c:pt idx="97">
                  <c:v>1691.625</c:v>
                </c:pt>
                <c:pt idx="98">
                  <c:v>1668.075</c:v>
                </c:pt>
                <c:pt idx="99">
                  <c:v>2457.3000000000002</c:v>
                </c:pt>
                <c:pt idx="100">
                  <c:v>1876.125</c:v>
                </c:pt>
                <c:pt idx="101">
                  <c:v>1842.675</c:v>
                </c:pt>
                <c:pt idx="102">
                  <c:v>1891.2749999999999</c:v>
                </c:pt>
                <c:pt idx="103">
                  <c:v>2350.875</c:v>
                </c:pt>
                <c:pt idx="104">
                  <c:v>2215.5</c:v>
                </c:pt>
                <c:pt idx="105">
                  <c:v>2005.875</c:v>
                </c:pt>
                <c:pt idx="106">
                  <c:v>1551.9750000000001</c:v>
                </c:pt>
                <c:pt idx="107">
                  <c:v>2511.7500000000005</c:v>
                </c:pt>
                <c:pt idx="108">
                  <c:v>2453.6250000000005</c:v>
                </c:pt>
                <c:pt idx="109">
                  <c:v>2252.625</c:v>
                </c:pt>
                <c:pt idx="110">
                  <c:v>2300.4</c:v>
                </c:pt>
                <c:pt idx="111">
                  <c:v>1762.7250000000001</c:v>
                </c:pt>
                <c:pt idx="112">
                  <c:v>1358.4749999999999</c:v>
                </c:pt>
                <c:pt idx="113">
                  <c:v>1819.875</c:v>
                </c:pt>
                <c:pt idx="114">
                  <c:v>1361.325</c:v>
                </c:pt>
                <c:pt idx="115">
                  <c:v>832.5</c:v>
                </c:pt>
                <c:pt idx="116">
                  <c:v>1102.5</c:v>
                </c:pt>
                <c:pt idx="117">
                  <c:v>2212.0500000000002</c:v>
                </c:pt>
                <c:pt idx="118">
                  <c:v>1737</c:v>
                </c:pt>
                <c:pt idx="119">
                  <c:v>1394.0250000000001</c:v>
                </c:pt>
                <c:pt idx="120">
                  <c:v>1024.6500000000001</c:v>
                </c:pt>
                <c:pt idx="121">
                  <c:v>1808.85</c:v>
                </c:pt>
                <c:pt idx="122">
                  <c:v>1896.075</c:v>
                </c:pt>
                <c:pt idx="123">
                  <c:v>1952.3999999999999</c:v>
                </c:pt>
                <c:pt idx="124">
                  <c:v>1789.05</c:v>
                </c:pt>
                <c:pt idx="125">
                  <c:v>1844.9250000000002</c:v>
                </c:pt>
                <c:pt idx="126">
                  <c:v>2327.3250000000003</c:v>
                </c:pt>
                <c:pt idx="127">
                  <c:v>1700.175</c:v>
                </c:pt>
                <c:pt idx="128">
                  <c:v>1559.325</c:v>
                </c:pt>
                <c:pt idx="129">
                  <c:v>2105.3250000000003</c:v>
                </c:pt>
                <c:pt idx="130">
                  <c:v>1684.0500000000002</c:v>
                </c:pt>
                <c:pt idx="131">
                  <c:v>1789.2749999999999</c:v>
                </c:pt>
                <c:pt idx="132">
                  <c:v>1592.3999999999999</c:v>
                </c:pt>
                <c:pt idx="133">
                  <c:v>1753.05</c:v>
                </c:pt>
                <c:pt idx="134">
                  <c:v>2099.9250000000002</c:v>
                </c:pt>
                <c:pt idx="135">
                  <c:v>1656.5250000000001</c:v>
                </c:pt>
                <c:pt idx="136">
                  <c:v>1616.7749999999999</c:v>
                </c:pt>
                <c:pt idx="137">
                  <c:v>1526.1</c:v>
                </c:pt>
                <c:pt idx="138">
                  <c:v>2162.5499999999997</c:v>
                </c:pt>
                <c:pt idx="139">
                  <c:v>1366.05</c:v>
                </c:pt>
                <c:pt idx="140">
                  <c:v>2093.7000000000003</c:v>
                </c:pt>
                <c:pt idx="141">
                  <c:v>2136.15</c:v>
                </c:pt>
                <c:pt idx="142">
                  <c:v>1579.65</c:v>
                </c:pt>
                <c:pt idx="143">
                  <c:v>1347.675</c:v>
                </c:pt>
              </c:numCache>
            </c:numRef>
          </c:yVal>
          <c:smooth val="0"/>
          <c:extLst>
            <c:ext xmlns:c16="http://schemas.microsoft.com/office/drawing/2014/chart" uri="{C3380CC4-5D6E-409C-BE32-E72D297353CC}">
              <c16:uniqueId val="{00000000-1BB0-4E2A-9B29-8FFE57CE6AAF}"/>
            </c:ext>
          </c:extLst>
        </c:ser>
        <c:dLbls>
          <c:showLegendKey val="0"/>
          <c:showVal val="0"/>
          <c:showCatName val="0"/>
          <c:showSerName val="0"/>
          <c:showPercent val="0"/>
          <c:showBubbleSize val="0"/>
        </c:dLbls>
        <c:axId val="727119744"/>
        <c:axId val="398614128"/>
      </c:scatterChart>
      <c:valAx>
        <c:axId val="727119744"/>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398614128"/>
        <c:crosses val="autoZero"/>
        <c:crossBetween val="midCat"/>
      </c:valAx>
      <c:valAx>
        <c:axId val="39861412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727119744"/>
        <c:crosses val="autoZero"/>
        <c:crossBetween val="midCat"/>
      </c:valAx>
      <c:spPr>
        <a:noFill/>
        <a:ln w="19050">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a:solidFill>
                  <a:sysClr val="windowText" lastClr="000000"/>
                </a:solidFill>
              </a:rPr>
              <a:t>N1 (copies/L WW) vs TSS</a:t>
            </a: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xVal>
            <c:numRef>
              <c:f>'time trend'!$AU$3:$AU$146</c:f>
              <c:numCache>
                <c:formatCode>0</c:formatCode>
                <c:ptCount val="144"/>
                <c:pt idx="0">
                  <c:v>292</c:v>
                </c:pt>
                <c:pt idx="1">
                  <c:v>292</c:v>
                </c:pt>
                <c:pt idx="2">
                  <c:v>146</c:v>
                </c:pt>
                <c:pt idx="3">
                  <c:v>146</c:v>
                </c:pt>
                <c:pt idx="4">
                  <c:v>230</c:v>
                </c:pt>
                <c:pt idx="5">
                  <c:v>230</c:v>
                </c:pt>
                <c:pt idx="6">
                  <c:v>230</c:v>
                </c:pt>
                <c:pt idx="7">
                  <c:v>188</c:v>
                </c:pt>
                <c:pt idx="8">
                  <c:v>188</c:v>
                </c:pt>
                <c:pt idx="9">
                  <c:v>230</c:v>
                </c:pt>
                <c:pt idx="10">
                  <c:v>230</c:v>
                </c:pt>
                <c:pt idx="11">
                  <c:v>230</c:v>
                </c:pt>
                <c:pt idx="12">
                  <c:v>196</c:v>
                </c:pt>
                <c:pt idx="13">
                  <c:v>196</c:v>
                </c:pt>
                <c:pt idx="14">
                  <c:v>196</c:v>
                </c:pt>
                <c:pt idx="15">
                  <c:v>328</c:v>
                </c:pt>
                <c:pt idx="16">
                  <c:v>328</c:v>
                </c:pt>
                <c:pt idx="17">
                  <c:v>244</c:v>
                </c:pt>
                <c:pt idx="18">
                  <c:v>244</c:v>
                </c:pt>
                <c:pt idx="19">
                  <c:v>340</c:v>
                </c:pt>
                <c:pt idx="20">
                  <c:v>340</c:v>
                </c:pt>
                <c:pt idx="21">
                  <c:v>340</c:v>
                </c:pt>
                <c:pt idx="22">
                  <c:v>340</c:v>
                </c:pt>
                <c:pt idx="23">
                  <c:v>416</c:v>
                </c:pt>
                <c:pt idx="24">
                  <c:v>416</c:v>
                </c:pt>
                <c:pt idx="25">
                  <c:v>428</c:v>
                </c:pt>
                <c:pt idx="26">
                  <c:v>428</c:v>
                </c:pt>
                <c:pt idx="27">
                  <c:v>674</c:v>
                </c:pt>
                <c:pt idx="28">
                  <c:v>674</c:v>
                </c:pt>
                <c:pt idx="29">
                  <c:v>600</c:v>
                </c:pt>
                <c:pt idx="30">
                  <c:v>600</c:v>
                </c:pt>
                <c:pt idx="31">
                  <c:v>676</c:v>
                </c:pt>
                <c:pt idx="32">
                  <c:v>676</c:v>
                </c:pt>
                <c:pt idx="33">
                  <c:v>976</c:v>
                </c:pt>
                <c:pt idx="34">
                  <c:v>976</c:v>
                </c:pt>
                <c:pt idx="35">
                  <c:v>796</c:v>
                </c:pt>
                <c:pt idx="36">
                  <c:v>796</c:v>
                </c:pt>
                <c:pt idx="37">
                  <c:v>816</c:v>
                </c:pt>
                <c:pt idx="38">
                  <c:v>816</c:v>
                </c:pt>
                <c:pt idx="39">
                  <c:v>272</c:v>
                </c:pt>
                <c:pt idx="40">
                  <c:v>272</c:v>
                </c:pt>
                <c:pt idx="41">
                  <c:v>332</c:v>
                </c:pt>
                <c:pt idx="42">
                  <c:v>332</c:v>
                </c:pt>
                <c:pt idx="43">
                  <c:v>340</c:v>
                </c:pt>
                <c:pt idx="44">
                  <c:v>340</c:v>
                </c:pt>
                <c:pt idx="45">
                  <c:v>340</c:v>
                </c:pt>
                <c:pt idx="46">
                  <c:v>340</c:v>
                </c:pt>
                <c:pt idx="47">
                  <c:v>324</c:v>
                </c:pt>
                <c:pt idx="48">
                  <c:v>324</c:v>
                </c:pt>
                <c:pt idx="49">
                  <c:v>288</c:v>
                </c:pt>
                <c:pt idx="50">
                  <c:v>288</c:v>
                </c:pt>
                <c:pt idx="51">
                  <c:v>394</c:v>
                </c:pt>
                <c:pt idx="52">
                  <c:v>394</c:v>
                </c:pt>
                <c:pt idx="53">
                  <c:v>240</c:v>
                </c:pt>
                <c:pt idx="54">
                  <c:v>240</c:v>
                </c:pt>
                <c:pt idx="55">
                  <c:v>424</c:v>
                </c:pt>
                <c:pt idx="56">
                  <c:v>424</c:v>
                </c:pt>
                <c:pt idx="57">
                  <c:v>368</c:v>
                </c:pt>
                <c:pt idx="58">
                  <c:v>368</c:v>
                </c:pt>
                <c:pt idx="59">
                  <c:v>440</c:v>
                </c:pt>
                <c:pt idx="60">
                  <c:v>300</c:v>
                </c:pt>
                <c:pt idx="61">
                  <c:v>296</c:v>
                </c:pt>
                <c:pt idx="62">
                  <c:v>296</c:v>
                </c:pt>
                <c:pt idx="63">
                  <c:v>392</c:v>
                </c:pt>
                <c:pt idx="64">
                  <c:v>392</c:v>
                </c:pt>
                <c:pt idx="65">
                  <c:v>320</c:v>
                </c:pt>
                <c:pt idx="66">
                  <c:v>320</c:v>
                </c:pt>
                <c:pt idx="67">
                  <c:v>324</c:v>
                </c:pt>
                <c:pt idx="68">
                  <c:v>324</c:v>
                </c:pt>
                <c:pt idx="69">
                  <c:v>364</c:v>
                </c:pt>
                <c:pt idx="70">
                  <c:v>300</c:v>
                </c:pt>
                <c:pt idx="71">
                  <c:v>216</c:v>
                </c:pt>
                <c:pt idx="72">
                  <c:v>528</c:v>
                </c:pt>
                <c:pt idx="73">
                  <c:v>528</c:v>
                </c:pt>
                <c:pt idx="74">
                  <c:v>368</c:v>
                </c:pt>
                <c:pt idx="75">
                  <c:v>368</c:v>
                </c:pt>
                <c:pt idx="76">
                  <c:v>360</c:v>
                </c:pt>
                <c:pt idx="77">
                  <c:v>360</c:v>
                </c:pt>
                <c:pt idx="78">
                  <c:v>404</c:v>
                </c:pt>
                <c:pt idx="79">
                  <c:v>404</c:v>
                </c:pt>
                <c:pt idx="80">
                  <c:v>280</c:v>
                </c:pt>
                <c:pt idx="81">
                  <c:v>280</c:v>
                </c:pt>
                <c:pt idx="82">
                  <c:v>336</c:v>
                </c:pt>
                <c:pt idx="83">
                  <c:v>336</c:v>
                </c:pt>
                <c:pt idx="84">
                  <c:v>328</c:v>
                </c:pt>
                <c:pt idx="85">
                  <c:v>328</c:v>
                </c:pt>
                <c:pt idx="86">
                  <c:v>292</c:v>
                </c:pt>
                <c:pt idx="87">
                  <c:v>292</c:v>
                </c:pt>
                <c:pt idx="88">
                  <c:v>204</c:v>
                </c:pt>
                <c:pt idx="89">
                  <c:v>204</c:v>
                </c:pt>
                <c:pt idx="90">
                  <c:v>268</c:v>
                </c:pt>
                <c:pt idx="91">
                  <c:v>252</c:v>
                </c:pt>
                <c:pt idx="92">
                  <c:v>252</c:v>
                </c:pt>
                <c:pt idx="93">
                  <c:v>376</c:v>
                </c:pt>
                <c:pt idx="94">
                  <c:v>376</c:v>
                </c:pt>
                <c:pt idx="95">
                  <c:v>336</c:v>
                </c:pt>
                <c:pt idx="96">
                  <c:v>336</c:v>
                </c:pt>
                <c:pt idx="97">
                  <c:v>332</c:v>
                </c:pt>
                <c:pt idx="98">
                  <c:v>376</c:v>
                </c:pt>
                <c:pt idx="99">
                  <c:v>244</c:v>
                </c:pt>
                <c:pt idx="100">
                  <c:v>272</c:v>
                </c:pt>
                <c:pt idx="101">
                  <c:v>292</c:v>
                </c:pt>
                <c:pt idx="102">
                  <c:v>292</c:v>
                </c:pt>
                <c:pt idx="103">
                  <c:v>276</c:v>
                </c:pt>
                <c:pt idx="104">
                  <c:v>276</c:v>
                </c:pt>
                <c:pt idx="105">
                  <c:v>276</c:v>
                </c:pt>
                <c:pt idx="106">
                  <c:v>276</c:v>
                </c:pt>
                <c:pt idx="107">
                  <c:v>236</c:v>
                </c:pt>
                <c:pt idx="108">
                  <c:v>236</c:v>
                </c:pt>
                <c:pt idx="109">
                  <c:v>264</c:v>
                </c:pt>
                <c:pt idx="110">
                  <c:v>264</c:v>
                </c:pt>
                <c:pt idx="111">
                  <c:v>264</c:v>
                </c:pt>
                <c:pt idx="112">
                  <c:v>264</c:v>
                </c:pt>
                <c:pt idx="113">
                  <c:v>248</c:v>
                </c:pt>
                <c:pt idx="114">
                  <c:v>248</c:v>
                </c:pt>
                <c:pt idx="115">
                  <c:v>320</c:v>
                </c:pt>
                <c:pt idx="116">
                  <c:v>320</c:v>
                </c:pt>
                <c:pt idx="117">
                  <c:v>320</c:v>
                </c:pt>
                <c:pt idx="118">
                  <c:v>320</c:v>
                </c:pt>
                <c:pt idx="119">
                  <c:v>256</c:v>
                </c:pt>
                <c:pt idx="120">
                  <c:v>256</c:v>
                </c:pt>
                <c:pt idx="121">
                  <c:v>248</c:v>
                </c:pt>
                <c:pt idx="122">
                  <c:v>248</c:v>
                </c:pt>
                <c:pt idx="123">
                  <c:v>292</c:v>
                </c:pt>
                <c:pt idx="124">
                  <c:v>292</c:v>
                </c:pt>
                <c:pt idx="125">
                  <c:v>216</c:v>
                </c:pt>
                <c:pt idx="126">
                  <c:v>288</c:v>
                </c:pt>
                <c:pt idx="127">
                  <c:v>256</c:v>
                </c:pt>
                <c:pt idx="128">
                  <c:v>256</c:v>
                </c:pt>
                <c:pt idx="129">
                  <c:v>252</c:v>
                </c:pt>
                <c:pt idx="130">
                  <c:v>252</c:v>
                </c:pt>
                <c:pt idx="131">
                  <c:v>280</c:v>
                </c:pt>
                <c:pt idx="132">
                  <c:v>280</c:v>
                </c:pt>
                <c:pt idx="133">
                  <c:v>288</c:v>
                </c:pt>
                <c:pt idx="134">
                  <c:v>268</c:v>
                </c:pt>
                <c:pt idx="135">
                  <c:v>248</c:v>
                </c:pt>
                <c:pt idx="136">
                  <c:v>344</c:v>
                </c:pt>
                <c:pt idx="137">
                  <c:v>344</c:v>
                </c:pt>
                <c:pt idx="138">
                  <c:v>284</c:v>
                </c:pt>
                <c:pt idx="139">
                  <c:v>284</c:v>
                </c:pt>
                <c:pt idx="140">
                  <c:v>260</c:v>
                </c:pt>
                <c:pt idx="141">
                  <c:v>260</c:v>
                </c:pt>
                <c:pt idx="142">
                  <c:v>220</c:v>
                </c:pt>
                <c:pt idx="143">
                  <c:v>220</c:v>
                </c:pt>
              </c:numCache>
            </c:numRef>
          </c:xVal>
          <c:yVal>
            <c:numRef>
              <c:f>'time trend'!$AO$3:$AO$146</c:f>
              <c:numCache>
                <c:formatCode>#,##0</c:formatCode>
                <c:ptCount val="144"/>
                <c:pt idx="0">
                  <c:v>687090.60668945313</c:v>
                </c:pt>
                <c:pt idx="1">
                  <c:v>822563.09509277344</c:v>
                </c:pt>
                <c:pt idx="2">
                  <c:v>494897.39999999997</c:v>
                </c:pt>
                <c:pt idx="3">
                  <c:v>514225.12500000006</c:v>
                </c:pt>
                <c:pt idx="4">
                  <c:v>553741.98750000005</c:v>
                </c:pt>
                <c:pt idx="5">
                  <c:v>436748.45624999999</c:v>
                </c:pt>
                <c:pt idx="6">
                  <c:v>235899.00000000003</c:v>
                </c:pt>
                <c:pt idx="7">
                  <c:v>343518.97500000003</c:v>
                </c:pt>
                <c:pt idx="8">
                  <c:v>513919.87500000006</c:v>
                </c:pt>
                <c:pt idx="9">
                  <c:v>359703.67500000005</c:v>
                </c:pt>
                <c:pt idx="10">
                  <c:v>285801.63749999995</c:v>
                </c:pt>
                <c:pt idx="11">
                  <c:v>1629640.6875</c:v>
                </c:pt>
                <c:pt idx="12">
                  <c:v>436448.5981308411</c:v>
                </c:pt>
                <c:pt idx="13">
                  <c:v>231111.11111111112</c:v>
                </c:pt>
                <c:pt idx="14">
                  <c:v>393333.33333333331</c:v>
                </c:pt>
                <c:pt idx="15">
                  <c:v>525555.5555555555</c:v>
                </c:pt>
                <c:pt idx="16">
                  <c:v>498333.33333333331</c:v>
                </c:pt>
                <c:pt idx="17">
                  <c:v>692777.77777777787</c:v>
                </c:pt>
                <c:pt idx="18">
                  <c:v>430000</c:v>
                </c:pt>
                <c:pt idx="19">
                  <c:v>919259.2592592591</c:v>
                </c:pt>
                <c:pt idx="20">
                  <c:v>1330370.3703703703</c:v>
                </c:pt>
                <c:pt idx="21">
                  <c:v>704999.99999999988</c:v>
                </c:pt>
                <c:pt idx="22">
                  <c:v>601415.09433962253</c:v>
                </c:pt>
                <c:pt idx="23">
                  <c:v>634666.66666666651</c:v>
                </c:pt>
                <c:pt idx="24">
                  <c:v>841333.33333333326</c:v>
                </c:pt>
                <c:pt idx="25">
                  <c:v>609265</c:v>
                </c:pt>
                <c:pt idx="26">
                  <c:v>939229</c:v>
                </c:pt>
                <c:pt idx="27">
                  <c:v>731726</c:v>
                </c:pt>
                <c:pt idx="28">
                  <c:v>963152</c:v>
                </c:pt>
                <c:pt idx="29">
                  <c:v>632071</c:v>
                </c:pt>
                <c:pt idx="30">
                  <c:v>957054</c:v>
                </c:pt>
                <c:pt idx="31">
                  <c:v>1133718</c:v>
                </c:pt>
                <c:pt idx="32">
                  <c:v>1011861</c:v>
                </c:pt>
                <c:pt idx="33">
                  <c:v>760345</c:v>
                </c:pt>
                <c:pt idx="34">
                  <c:v>804594</c:v>
                </c:pt>
                <c:pt idx="35">
                  <c:v>748613</c:v>
                </c:pt>
                <c:pt idx="36">
                  <c:v>963364</c:v>
                </c:pt>
                <c:pt idx="37">
                  <c:v>1192473</c:v>
                </c:pt>
                <c:pt idx="38">
                  <c:v>1261478</c:v>
                </c:pt>
                <c:pt idx="39">
                  <c:v>1241950</c:v>
                </c:pt>
                <c:pt idx="40">
                  <c:v>1232421</c:v>
                </c:pt>
                <c:pt idx="41">
                  <c:v>1338779.354095459</c:v>
                </c:pt>
                <c:pt idx="42">
                  <c:v>856941.83349609375</c:v>
                </c:pt>
                <c:pt idx="43">
                  <c:v>614964.39456939697</c:v>
                </c:pt>
                <c:pt idx="44">
                  <c:v>524402.97603607178</c:v>
                </c:pt>
                <c:pt idx="45">
                  <c:v>564308.06636810303</c:v>
                </c:pt>
                <c:pt idx="46">
                  <c:v>1022715.1393890381</c:v>
                </c:pt>
                <c:pt idx="47">
                  <c:v>703122.38216400146</c:v>
                </c:pt>
                <c:pt idx="48">
                  <c:v>707085.65711975098</c:v>
                </c:pt>
                <c:pt idx="49">
                  <c:v>576073.95172119141</c:v>
                </c:pt>
                <c:pt idx="50">
                  <c:v>516638.4744644165</c:v>
                </c:pt>
                <c:pt idx="51">
                  <c:v>706966.82453155518</c:v>
                </c:pt>
                <c:pt idx="52">
                  <c:v>1236711.3018035889</c:v>
                </c:pt>
                <c:pt idx="53">
                  <c:v>581954.12635803223</c:v>
                </c:pt>
                <c:pt idx="54">
                  <c:v>773095.97969055176</c:v>
                </c:pt>
                <c:pt idx="55">
                  <c:v>733418.16902160645</c:v>
                </c:pt>
                <c:pt idx="56">
                  <c:v>821735.80169677734</c:v>
                </c:pt>
                <c:pt idx="57">
                  <c:v>805228.67202758789</c:v>
                </c:pt>
                <c:pt idx="58">
                  <c:v>744988.14582824707</c:v>
                </c:pt>
                <c:pt idx="59">
                  <c:v>601918.81656646729</c:v>
                </c:pt>
                <c:pt idx="60">
                  <c:v>479445.33348083502</c:v>
                </c:pt>
                <c:pt idx="61">
                  <c:v>792730.9513092041</c:v>
                </c:pt>
                <c:pt idx="62">
                  <c:v>446413.35010528564</c:v>
                </c:pt>
                <c:pt idx="63">
                  <c:v>558318.41468811035</c:v>
                </c:pt>
                <c:pt idx="64">
                  <c:v>563658.45680236816</c:v>
                </c:pt>
                <c:pt idx="65">
                  <c:v>757328.02391052246</c:v>
                </c:pt>
                <c:pt idx="66">
                  <c:v>509995.65124511719</c:v>
                </c:pt>
                <c:pt idx="67">
                  <c:v>455571.29859924316</c:v>
                </c:pt>
                <c:pt idx="68">
                  <c:v>398318.02368164063</c:v>
                </c:pt>
                <c:pt idx="69">
                  <c:v>359520.40672302246</c:v>
                </c:pt>
                <c:pt idx="70">
                  <c:v>449979.25758361816</c:v>
                </c:pt>
                <c:pt idx="71">
                  <c:v>586200.02746582031</c:v>
                </c:pt>
                <c:pt idx="72">
                  <c:v>521113.70086669922</c:v>
                </c:pt>
                <c:pt idx="73">
                  <c:v>1536094.5510864258</c:v>
                </c:pt>
                <c:pt idx="74">
                  <c:v>426371.92726135254</c:v>
                </c:pt>
                <c:pt idx="75">
                  <c:v>517190.60897827148</c:v>
                </c:pt>
                <c:pt idx="76">
                  <c:v>751088.79089355469</c:v>
                </c:pt>
                <c:pt idx="77">
                  <c:v>500593.58596801758</c:v>
                </c:pt>
                <c:pt idx="78">
                  <c:v>505819.75936889648</c:v>
                </c:pt>
                <c:pt idx="79">
                  <c:v>276888.99993896484</c:v>
                </c:pt>
                <c:pt idx="80">
                  <c:v>424866.65725708008</c:v>
                </c:pt>
                <c:pt idx="81">
                  <c:v>463509.23538208008</c:v>
                </c:pt>
                <c:pt idx="82">
                  <c:v>386758.37516784668</c:v>
                </c:pt>
                <c:pt idx="83">
                  <c:v>393817.09098815918</c:v>
                </c:pt>
                <c:pt idx="84">
                  <c:v>551076.0498046875</c:v>
                </c:pt>
                <c:pt idx="85">
                  <c:v>231512.74681091309</c:v>
                </c:pt>
                <c:pt idx="86">
                  <c:v>495806.35070800781</c:v>
                </c:pt>
                <c:pt idx="87">
                  <c:v>302369.84252929688</c:v>
                </c:pt>
                <c:pt idx="88">
                  <c:v>236839.21337127686</c:v>
                </c:pt>
                <c:pt idx="89">
                  <c:v>291325.77896118164</c:v>
                </c:pt>
                <c:pt idx="90">
                  <c:v>409732.24639892578</c:v>
                </c:pt>
                <c:pt idx="91">
                  <c:v>559779.91104125977</c:v>
                </c:pt>
                <c:pt idx="92">
                  <c:v>396429.5768737793</c:v>
                </c:pt>
                <c:pt idx="93">
                  <c:v>276328.98330688477</c:v>
                </c:pt>
                <c:pt idx="94">
                  <c:v>393084.98382568359</c:v>
                </c:pt>
                <c:pt idx="95">
                  <c:v>383169.02160644531</c:v>
                </c:pt>
                <c:pt idx="96">
                  <c:v>290566.29180908203</c:v>
                </c:pt>
                <c:pt idx="97">
                  <c:v>193811.30218505859</c:v>
                </c:pt>
                <c:pt idx="98">
                  <c:v>314747.77221679688</c:v>
                </c:pt>
                <c:pt idx="99">
                  <c:v>135650.954246521</c:v>
                </c:pt>
                <c:pt idx="100">
                  <c:v>501489.65835571289</c:v>
                </c:pt>
                <c:pt idx="101">
                  <c:v>228027.64892578125</c:v>
                </c:pt>
                <c:pt idx="102">
                  <c:v>230334.26284790039</c:v>
                </c:pt>
                <c:pt idx="103">
                  <c:v>150055.47523498535</c:v>
                </c:pt>
                <c:pt idx="104">
                  <c:v>451372.71881103516</c:v>
                </c:pt>
                <c:pt idx="105">
                  <c:v>402498.89373779297</c:v>
                </c:pt>
                <c:pt idx="106">
                  <c:v>273438.83514404297</c:v>
                </c:pt>
                <c:pt idx="107">
                  <c:v>299144.95468139648</c:v>
                </c:pt>
                <c:pt idx="108">
                  <c:v>154842.4243927002</c:v>
                </c:pt>
                <c:pt idx="109">
                  <c:v>301530.30395507813</c:v>
                </c:pt>
                <c:pt idx="110">
                  <c:v>394127.51197814941</c:v>
                </c:pt>
                <c:pt idx="111">
                  <c:v>245105.78155517578</c:v>
                </c:pt>
                <c:pt idx="112">
                  <c:v>389092.48352050781</c:v>
                </c:pt>
                <c:pt idx="113">
                  <c:v>210452.87132263184</c:v>
                </c:pt>
                <c:pt idx="114">
                  <c:v>210104.88510131836</c:v>
                </c:pt>
                <c:pt idx="115">
                  <c:v>242571.28715515137</c:v>
                </c:pt>
                <c:pt idx="116">
                  <c:v>189155.84564208984</c:v>
                </c:pt>
                <c:pt idx="117">
                  <c:v>239412.00256347656</c:v>
                </c:pt>
                <c:pt idx="118">
                  <c:v>230126.73854827881</c:v>
                </c:pt>
                <c:pt idx="119">
                  <c:v>301827.79312133789</c:v>
                </c:pt>
                <c:pt idx="120">
                  <c:v>215965.24715423584</c:v>
                </c:pt>
                <c:pt idx="121">
                  <c:v>153734.36450958252</c:v>
                </c:pt>
                <c:pt idx="122">
                  <c:v>153181.52904510498</c:v>
                </c:pt>
                <c:pt idx="123">
                  <c:v>341430.13000488281</c:v>
                </c:pt>
                <c:pt idx="124">
                  <c:v>228027.64892578125</c:v>
                </c:pt>
                <c:pt idx="125">
                  <c:v>314316.53022766113</c:v>
                </c:pt>
                <c:pt idx="126">
                  <c:v>192823.0619430542</c:v>
                </c:pt>
                <c:pt idx="127">
                  <c:v>169642.48180389404</c:v>
                </c:pt>
                <c:pt idx="128">
                  <c:v>205364.19868469238</c:v>
                </c:pt>
                <c:pt idx="129">
                  <c:v>204662.90473937988</c:v>
                </c:pt>
                <c:pt idx="130">
                  <c:v>232121.78707122803</c:v>
                </c:pt>
                <c:pt idx="131">
                  <c:v>196351.14669799805</c:v>
                </c:pt>
                <c:pt idx="132">
                  <c:v>21941.574811935425</c:v>
                </c:pt>
                <c:pt idx="133">
                  <c:v>131563.55381011963</c:v>
                </c:pt>
                <c:pt idx="134">
                  <c:v>143132.6150894165</c:v>
                </c:pt>
                <c:pt idx="135">
                  <c:v>164694.91481781006</c:v>
                </c:pt>
                <c:pt idx="136">
                  <c:v>209274.35874938965</c:v>
                </c:pt>
                <c:pt idx="137">
                  <c:v>263433.60900878906</c:v>
                </c:pt>
                <c:pt idx="138">
                  <c:v>174359.59339141846</c:v>
                </c:pt>
                <c:pt idx="139">
                  <c:v>119200.63018798828</c:v>
                </c:pt>
                <c:pt idx="140">
                  <c:v>230093.994140625</c:v>
                </c:pt>
                <c:pt idx="141">
                  <c:v>77989.425659179688</c:v>
                </c:pt>
                <c:pt idx="142">
                  <c:v>194857.56397247314</c:v>
                </c:pt>
                <c:pt idx="143">
                  <c:v>203339.68162536621</c:v>
                </c:pt>
              </c:numCache>
            </c:numRef>
          </c:yVal>
          <c:smooth val="0"/>
          <c:extLst>
            <c:ext xmlns:c16="http://schemas.microsoft.com/office/drawing/2014/chart" uri="{C3380CC4-5D6E-409C-BE32-E72D297353CC}">
              <c16:uniqueId val="{00000000-0EFE-4B56-9B8A-084D77BB7546}"/>
            </c:ext>
          </c:extLst>
        </c:ser>
        <c:dLbls>
          <c:showLegendKey val="0"/>
          <c:showVal val="0"/>
          <c:showCatName val="0"/>
          <c:showSerName val="0"/>
          <c:showPercent val="0"/>
          <c:showBubbleSize val="0"/>
        </c:dLbls>
        <c:axId val="727119744"/>
        <c:axId val="398614128"/>
      </c:scatterChart>
      <c:valAx>
        <c:axId val="727119744"/>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398614128"/>
        <c:crosses val="autoZero"/>
        <c:crossBetween val="midCat"/>
      </c:valAx>
      <c:valAx>
        <c:axId val="39861412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727119744"/>
        <c:crosses val="autoZero"/>
        <c:crossBetween val="midCat"/>
      </c:valAx>
      <c:spPr>
        <a:noFill/>
        <a:ln w="19050">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a:solidFill>
                  <a:sysClr val="windowText" lastClr="000000"/>
                </a:solidFill>
              </a:rPr>
              <a:t>N2</a:t>
            </a:r>
            <a:r>
              <a:rPr lang="en-US" baseline="0">
                <a:solidFill>
                  <a:sysClr val="windowText" lastClr="000000"/>
                </a:solidFill>
              </a:rPr>
              <a:t> </a:t>
            </a:r>
            <a:r>
              <a:rPr lang="en-US">
                <a:solidFill>
                  <a:sysClr val="windowText" lastClr="000000"/>
                </a:solidFill>
              </a:rPr>
              <a:t>(copies/L WW) vs RNA</a:t>
            </a:r>
            <a:r>
              <a:rPr lang="en-US" baseline="0">
                <a:solidFill>
                  <a:sysClr val="windowText" lastClr="000000"/>
                </a:solidFill>
              </a:rPr>
              <a:t> (ng/mL WW)</a:t>
            </a:r>
            <a:endParaRPr lang="en-US">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xVal>
            <c:numRef>
              <c:f>'time trend'!$AA$3:$AA$146</c:f>
              <c:numCache>
                <c:formatCode>0</c:formatCode>
                <c:ptCount val="144"/>
                <c:pt idx="0">
                  <c:v>1340</c:v>
                </c:pt>
                <c:pt idx="1">
                  <c:v>1470</c:v>
                </c:pt>
                <c:pt idx="2">
                  <c:v>1283</c:v>
                </c:pt>
                <c:pt idx="3">
                  <c:v>1148</c:v>
                </c:pt>
                <c:pt idx="4">
                  <c:v>883</c:v>
                </c:pt>
                <c:pt idx="5">
                  <c:v>1052</c:v>
                </c:pt>
                <c:pt idx="6">
                  <c:v>1187</c:v>
                </c:pt>
                <c:pt idx="7">
                  <c:v>968</c:v>
                </c:pt>
                <c:pt idx="8">
                  <c:v>825</c:v>
                </c:pt>
                <c:pt idx="9">
                  <c:v>1080</c:v>
                </c:pt>
                <c:pt idx="10">
                  <c:v>1103</c:v>
                </c:pt>
                <c:pt idx="11">
                  <c:v>833</c:v>
                </c:pt>
                <c:pt idx="12">
                  <c:v>789</c:v>
                </c:pt>
                <c:pt idx="13">
                  <c:v>1193</c:v>
                </c:pt>
                <c:pt idx="14">
                  <c:v>726</c:v>
                </c:pt>
                <c:pt idx="15">
                  <c:v>872</c:v>
                </c:pt>
                <c:pt idx="16">
                  <c:v>1586</c:v>
                </c:pt>
                <c:pt idx="17">
                  <c:v>713</c:v>
                </c:pt>
                <c:pt idx="18">
                  <c:v>970</c:v>
                </c:pt>
                <c:pt idx="19">
                  <c:v>2386</c:v>
                </c:pt>
                <c:pt idx="20">
                  <c:v>2568</c:v>
                </c:pt>
                <c:pt idx="21">
                  <c:v>1254</c:v>
                </c:pt>
                <c:pt idx="22">
                  <c:v>1221</c:v>
                </c:pt>
                <c:pt idx="23">
                  <c:v>2234</c:v>
                </c:pt>
                <c:pt idx="24">
                  <c:v>1708</c:v>
                </c:pt>
                <c:pt idx="25" formatCode="General">
                  <c:v>630</c:v>
                </c:pt>
                <c:pt idx="26" formatCode="General">
                  <c:v>1868</c:v>
                </c:pt>
                <c:pt idx="27" formatCode="General">
                  <c:v>1508</c:v>
                </c:pt>
                <c:pt idx="28" formatCode="General">
                  <c:v>1575</c:v>
                </c:pt>
                <c:pt idx="29" formatCode="General">
                  <c:v>2020</c:v>
                </c:pt>
                <c:pt idx="30" formatCode="General">
                  <c:v>1495</c:v>
                </c:pt>
                <c:pt idx="31" formatCode="General">
                  <c:v>2396</c:v>
                </c:pt>
                <c:pt idx="32" formatCode="General">
                  <c:v>2509</c:v>
                </c:pt>
                <c:pt idx="33" formatCode="General">
                  <c:v>3345</c:v>
                </c:pt>
                <c:pt idx="34" formatCode="General">
                  <c:v>3345</c:v>
                </c:pt>
                <c:pt idx="35" formatCode="General">
                  <c:v>3510</c:v>
                </c:pt>
                <c:pt idx="36" formatCode="General">
                  <c:v>1986</c:v>
                </c:pt>
                <c:pt idx="37" formatCode="General">
                  <c:v>2571</c:v>
                </c:pt>
                <c:pt idx="38" formatCode="General">
                  <c:v>2368</c:v>
                </c:pt>
                <c:pt idx="39" formatCode="General">
                  <c:v>1935</c:v>
                </c:pt>
                <c:pt idx="40" formatCode="General">
                  <c:v>1609</c:v>
                </c:pt>
                <c:pt idx="41">
                  <c:v>2598.75</c:v>
                </c:pt>
                <c:pt idx="42">
                  <c:v>1676.25</c:v>
                </c:pt>
                <c:pt idx="43">
                  <c:v>1324.9125000000001</c:v>
                </c:pt>
                <c:pt idx="44">
                  <c:v>1078.3125</c:v>
                </c:pt>
                <c:pt idx="45">
                  <c:v>1755</c:v>
                </c:pt>
                <c:pt idx="46">
                  <c:v>1552.5</c:v>
                </c:pt>
                <c:pt idx="47">
                  <c:v>1906.875</c:v>
                </c:pt>
                <c:pt idx="48">
                  <c:v>1383.75</c:v>
                </c:pt>
                <c:pt idx="49">
                  <c:v>1099.96875</c:v>
                </c:pt>
                <c:pt idx="50">
                  <c:v>1185.6937500000001</c:v>
                </c:pt>
                <c:pt idx="51">
                  <c:v>2452.5</c:v>
                </c:pt>
                <c:pt idx="52">
                  <c:v>1771.875</c:v>
                </c:pt>
                <c:pt idx="53">
                  <c:v>1833.75</c:v>
                </c:pt>
                <c:pt idx="54">
                  <c:v>1395</c:v>
                </c:pt>
                <c:pt idx="55">
                  <c:v>2615.625</c:v>
                </c:pt>
                <c:pt idx="56">
                  <c:v>2598.75</c:v>
                </c:pt>
                <c:pt idx="57">
                  <c:v>2111.1187500000001</c:v>
                </c:pt>
                <c:pt idx="58">
                  <c:v>1539.9</c:v>
                </c:pt>
                <c:pt idx="59">
                  <c:v>1992.8249999999998</c:v>
                </c:pt>
                <c:pt idx="60">
                  <c:v>1266.9750000000001</c:v>
                </c:pt>
                <c:pt idx="61">
                  <c:v>982.01250000000005</c:v>
                </c:pt>
                <c:pt idx="62">
                  <c:v>1073.41875</c:v>
                </c:pt>
                <c:pt idx="63">
                  <c:v>1248.75</c:v>
                </c:pt>
                <c:pt idx="64">
                  <c:v>1417.5</c:v>
                </c:pt>
                <c:pt idx="65">
                  <c:v>1456.875</c:v>
                </c:pt>
                <c:pt idx="66">
                  <c:v>1095.1312500000001</c:v>
                </c:pt>
                <c:pt idx="67">
                  <c:v>1058.4000000000001</c:v>
                </c:pt>
                <c:pt idx="68">
                  <c:v>894.22500000000002</c:v>
                </c:pt>
                <c:pt idx="69">
                  <c:v>1834.875</c:v>
                </c:pt>
                <c:pt idx="70">
                  <c:v>1535.7750000000001</c:v>
                </c:pt>
                <c:pt idx="71">
                  <c:v>1079.925</c:v>
                </c:pt>
                <c:pt idx="72">
                  <c:v>937.5</c:v>
                </c:pt>
                <c:pt idx="73">
                  <c:v>960</c:v>
                </c:pt>
                <c:pt idx="74">
                  <c:v>1904.55</c:v>
                </c:pt>
                <c:pt idx="75">
                  <c:v>1528.2000000000003</c:v>
                </c:pt>
                <c:pt idx="76">
                  <c:v>2411.0249999999996</c:v>
                </c:pt>
                <c:pt idx="77">
                  <c:v>2146.4250000000002</c:v>
                </c:pt>
                <c:pt idx="78">
                  <c:v>1802.625</c:v>
                </c:pt>
                <c:pt idx="79">
                  <c:v>1389.75</c:v>
                </c:pt>
                <c:pt idx="80">
                  <c:v>1292.4750000000001</c:v>
                </c:pt>
                <c:pt idx="81">
                  <c:v>2328.2249999999999</c:v>
                </c:pt>
                <c:pt idx="82">
                  <c:v>2004.2250000000001</c:v>
                </c:pt>
                <c:pt idx="83">
                  <c:v>2163</c:v>
                </c:pt>
                <c:pt idx="84">
                  <c:v>1898.7750000000001</c:v>
                </c:pt>
                <c:pt idx="85">
                  <c:v>1831.3500000000001</c:v>
                </c:pt>
                <c:pt idx="86">
                  <c:v>2719.65</c:v>
                </c:pt>
                <c:pt idx="87">
                  <c:v>1973.7750000000001</c:v>
                </c:pt>
                <c:pt idx="88">
                  <c:v>3221.3249999999998</c:v>
                </c:pt>
                <c:pt idx="89">
                  <c:v>1923.8999999999999</c:v>
                </c:pt>
                <c:pt idx="90">
                  <c:v>2917.7249999999999</c:v>
                </c:pt>
                <c:pt idx="91">
                  <c:v>1889.25</c:v>
                </c:pt>
                <c:pt idx="92">
                  <c:v>1911.3000000000002</c:v>
                </c:pt>
                <c:pt idx="93">
                  <c:v>2122.7250000000004</c:v>
                </c:pt>
                <c:pt idx="94">
                  <c:v>1676.25</c:v>
                </c:pt>
                <c:pt idx="95">
                  <c:v>1825.1999999999998</c:v>
                </c:pt>
                <c:pt idx="96">
                  <c:v>1439.8500000000001</c:v>
                </c:pt>
                <c:pt idx="97">
                  <c:v>1691.625</c:v>
                </c:pt>
                <c:pt idx="98">
                  <c:v>1668.075</c:v>
                </c:pt>
                <c:pt idx="99">
                  <c:v>2457.3000000000002</c:v>
                </c:pt>
                <c:pt idx="100">
                  <c:v>1876.125</c:v>
                </c:pt>
                <c:pt idx="101">
                  <c:v>1842.675</c:v>
                </c:pt>
                <c:pt idx="102">
                  <c:v>1891.2749999999999</c:v>
                </c:pt>
                <c:pt idx="103">
                  <c:v>2350.875</c:v>
                </c:pt>
                <c:pt idx="104">
                  <c:v>2215.5</c:v>
                </c:pt>
                <c:pt idx="105">
                  <c:v>2005.875</c:v>
                </c:pt>
                <c:pt idx="106">
                  <c:v>1551.9750000000001</c:v>
                </c:pt>
                <c:pt idx="107">
                  <c:v>2511.7500000000005</c:v>
                </c:pt>
                <c:pt idx="108">
                  <c:v>2453.6250000000005</c:v>
                </c:pt>
                <c:pt idx="109">
                  <c:v>2252.625</c:v>
                </c:pt>
                <c:pt idx="110">
                  <c:v>2300.4</c:v>
                </c:pt>
                <c:pt idx="111">
                  <c:v>1762.7250000000001</c:v>
                </c:pt>
                <c:pt idx="112">
                  <c:v>1358.4749999999999</c:v>
                </c:pt>
                <c:pt idx="113">
                  <c:v>1819.875</c:v>
                </c:pt>
                <c:pt idx="114">
                  <c:v>1361.325</c:v>
                </c:pt>
                <c:pt idx="115">
                  <c:v>832.5</c:v>
                </c:pt>
                <c:pt idx="116">
                  <c:v>1102.5</c:v>
                </c:pt>
                <c:pt idx="117">
                  <c:v>2212.0500000000002</c:v>
                </c:pt>
                <c:pt idx="118">
                  <c:v>1737</c:v>
                </c:pt>
                <c:pt idx="119">
                  <c:v>1394.0250000000001</c:v>
                </c:pt>
                <c:pt idx="120">
                  <c:v>1024.6500000000001</c:v>
                </c:pt>
                <c:pt idx="121">
                  <c:v>1808.85</c:v>
                </c:pt>
                <c:pt idx="122">
                  <c:v>1896.075</c:v>
                </c:pt>
                <c:pt idx="123">
                  <c:v>1952.3999999999999</c:v>
                </c:pt>
                <c:pt idx="124">
                  <c:v>1789.05</c:v>
                </c:pt>
                <c:pt idx="125">
                  <c:v>1844.9250000000002</c:v>
                </c:pt>
                <c:pt idx="126">
                  <c:v>2327.3250000000003</c:v>
                </c:pt>
                <c:pt idx="127">
                  <c:v>1700.175</c:v>
                </c:pt>
                <c:pt idx="128">
                  <c:v>1559.325</c:v>
                </c:pt>
                <c:pt idx="129">
                  <c:v>2105.3250000000003</c:v>
                </c:pt>
                <c:pt idx="130">
                  <c:v>1684.0500000000002</c:v>
                </c:pt>
                <c:pt idx="131">
                  <c:v>1789.2749999999999</c:v>
                </c:pt>
                <c:pt idx="132">
                  <c:v>1592.3999999999999</c:v>
                </c:pt>
                <c:pt idx="133">
                  <c:v>1753.05</c:v>
                </c:pt>
                <c:pt idx="134">
                  <c:v>2099.9250000000002</c:v>
                </c:pt>
                <c:pt idx="135">
                  <c:v>1656.5250000000001</c:v>
                </c:pt>
                <c:pt idx="136">
                  <c:v>1616.7749999999999</c:v>
                </c:pt>
                <c:pt idx="137">
                  <c:v>1526.1</c:v>
                </c:pt>
                <c:pt idx="138">
                  <c:v>2162.5499999999997</c:v>
                </c:pt>
                <c:pt idx="139">
                  <c:v>1366.05</c:v>
                </c:pt>
                <c:pt idx="140">
                  <c:v>2093.7000000000003</c:v>
                </c:pt>
                <c:pt idx="141">
                  <c:v>2136.15</c:v>
                </c:pt>
                <c:pt idx="142">
                  <c:v>1579.65</c:v>
                </c:pt>
                <c:pt idx="143">
                  <c:v>1347.675</c:v>
                </c:pt>
              </c:numCache>
            </c:numRef>
          </c:xVal>
          <c:yVal>
            <c:numRef>
              <c:f>'time trend'!$AQ$3:$AQ$146</c:f>
              <c:numCache>
                <c:formatCode>#,##0</c:formatCode>
                <c:ptCount val="144"/>
                <c:pt idx="0">
                  <c:v>935084.53369140625</c:v>
                </c:pt>
                <c:pt idx="1">
                  <c:v>1976315.3076171875</c:v>
                </c:pt>
                <c:pt idx="2">
                  <c:v>701695.125</c:v>
                </c:pt>
                <c:pt idx="3">
                  <c:v>671680.125</c:v>
                </c:pt>
                <c:pt idx="4">
                  <c:v>713025.00000000012</c:v>
                </c:pt>
                <c:pt idx="5">
                  <c:v>1148605.3125</c:v>
                </c:pt>
                <c:pt idx="6">
                  <c:v>333991.57500000001</c:v>
                </c:pt>
                <c:pt idx="7">
                  <c:v>578504.47499999998</c:v>
                </c:pt>
                <c:pt idx="8">
                  <c:v>1396002.75</c:v>
                </c:pt>
                <c:pt idx="9">
                  <c:v>936151.3125</c:v>
                </c:pt>
                <c:pt idx="10">
                  <c:v>670141.6875</c:v>
                </c:pt>
                <c:pt idx="11">
                  <c:v>1317465.0000000002</c:v>
                </c:pt>
                <c:pt idx="12">
                  <c:v>728224.29906542064</c:v>
                </c:pt>
                <c:pt idx="13">
                  <c:v>665000</c:v>
                </c:pt>
                <c:pt idx="14">
                  <c:v>782777.77777777775</c:v>
                </c:pt>
                <c:pt idx="15">
                  <c:v>841666.66666666663</c:v>
                </c:pt>
                <c:pt idx="16">
                  <c:v>970555.55555555527</c:v>
                </c:pt>
                <c:pt idx="17">
                  <c:v>1336666.6666666665</c:v>
                </c:pt>
                <c:pt idx="18">
                  <c:v>999999.99999999988</c:v>
                </c:pt>
                <c:pt idx="19">
                  <c:v>1962222.222222222</c:v>
                </c:pt>
                <c:pt idx="20">
                  <c:v>1807407.4074074074</c:v>
                </c:pt>
                <c:pt idx="21">
                  <c:v>1438333.3333333333</c:v>
                </c:pt>
                <c:pt idx="22">
                  <c:v>1054811.3207547171</c:v>
                </c:pt>
                <c:pt idx="23">
                  <c:v>1568666.6666666667</c:v>
                </c:pt>
                <c:pt idx="24">
                  <c:v>1326666.6666666665</c:v>
                </c:pt>
                <c:pt idx="25">
                  <c:v>1224572</c:v>
                </c:pt>
                <c:pt idx="26">
                  <c:v>1518912</c:v>
                </c:pt>
                <c:pt idx="27">
                  <c:v>1531775</c:v>
                </c:pt>
                <c:pt idx="28">
                  <c:v>1758499</c:v>
                </c:pt>
                <c:pt idx="29">
                  <c:v>1163863</c:v>
                </c:pt>
                <c:pt idx="30">
                  <c:v>1650929</c:v>
                </c:pt>
                <c:pt idx="31">
                  <c:v>1976144</c:v>
                </c:pt>
                <c:pt idx="32">
                  <c:v>1611035</c:v>
                </c:pt>
                <c:pt idx="33">
                  <c:v>1817803</c:v>
                </c:pt>
                <c:pt idx="34">
                  <c:v>1595446</c:v>
                </c:pt>
                <c:pt idx="35">
                  <c:v>1401832</c:v>
                </c:pt>
                <c:pt idx="36">
                  <c:v>1413607</c:v>
                </c:pt>
                <c:pt idx="37">
                  <c:v>2089910</c:v>
                </c:pt>
                <c:pt idx="38">
                  <c:v>2886989</c:v>
                </c:pt>
                <c:pt idx="39">
                  <c:v>1955263</c:v>
                </c:pt>
                <c:pt idx="40">
                  <c:v>2079397</c:v>
                </c:pt>
                <c:pt idx="41">
                  <c:v>1364637.9089355469</c:v>
                </c:pt>
                <c:pt idx="42">
                  <c:v>1269891.300201416</c:v>
                </c:pt>
                <c:pt idx="43">
                  <c:v>936075.15335083019</c:v>
                </c:pt>
                <c:pt idx="44">
                  <c:v>1096801.872253418</c:v>
                </c:pt>
                <c:pt idx="45">
                  <c:v>1104210.262298584</c:v>
                </c:pt>
                <c:pt idx="46">
                  <c:v>1599436.1686706543</c:v>
                </c:pt>
                <c:pt idx="47">
                  <c:v>1350066.1754608154</c:v>
                </c:pt>
                <c:pt idx="48">
                  <c:v>1306631.0405731201</c:v>
                </c:pt>
                <c:pt idx="49">
                  <c:v>917895.61271667469</c:v>
                </c:pt>
                <c:pt idx="50">
                  <c:v>750766.52526855469</c:v>
                </c:pt>
                <c:pt idx="51">
                  <c:v>1183847.3224639893</c:v>
                </c:pt>
                <c:pt idx="52">
                  <c:v>1785993.9765930176</c:v>
                </c:pt>
                <c:pt idx="53">
                  <c:v>1154993.5340881348</c:v>
                </c:pt>
                <c:pt idx="54">
                  <c:v>1213712.0246887207</c:v>
                </c:pt>
                <c:pt idx="55">
                  <c:v>1293764.5053863525</c:v>
                </c:pt>
                <c:pt idx="56">
                  <c:v>1518258.5334777832</c:v>
                </c:pt>
                <c:pt idx="57">
                  <c:v>1547182.445526123</c:v>
                </c:pt>
                <c:pt idx="58">
                  <c:v>1428585.8917236328</c:v>
                </c:pt>
                <c:pt idx="59">
                  <c:v>867451.37214660645</c:v>
                </c:pt>
                <c:pt idx="60">
                  <c:v>715843.43433380127</c:v>
                </c:pt>
                <c:pt idx="61">
                  <c:v>742678.01284790039</c:v>
                </c:pt>
                <c:pt idx="62">
                  <c:v>1113064.8994445801</c:v>
                </c:pt>
                <c:pt idx="63">
                  <c:v>864780.92193603516</c:v>
                </c:pt>
                <c:pt idx="64">
                  <c:v>942685.74714660645</c:v>
                </c:pt>
                <c:pt idx="65">
                  <c:v>773580.57975769043</c:v>
                </c:pt>
                <c:pt idx="66">
                  <c:v>643712.22496032715</c:v>
                </c:pt>
                <c:pt idx="67">
                  <c:v>686447.52502441406</c:v>
                </c:pt>
                <c:pt idx="68">
                  <c:v>941452.56042480469</c:v>
                </c:pt>
                <c:pt idx="69">
                  <c:v>1187466.7739868164</c:v>
                </c:pt>
                <c:pt idx="70">
                  <c:v>911254.00543212891</c:v>
                </c:pt>
                <c:pt idx="71">
                  <c:v>1245028.1524658203</c:v>
                </c:pt>
                <c:pt idx="72">
                  <c:v>1551290.5883789063</c:v>
                </c:pt>
                <c:pt idx="73">
                  <c:v>2578384.0942382813</c:v>
                </c:pt>
                <c:pt idx="74">
                  <c:v>890749.28283691406</c:v>
                </c:pt>
                <c:pt idx="75">
                  <c:v>807483.0436706543</c:v>
                </c:pt>
                <c:pt idx="76">
                  <c:v>778881.11114501953</c:v>
                </c:pt>
                <c:pt idx="77">
                  <c:v>1051558.9141845703</c:v>
                </c:pt>
                <c:pt idx="78">
                  <c:v>829415.24505615234</c:v>
                </c:pt>
                <c:pt idx="79">
                  <c:v>470212.15438842773</c:v>
                </c:pt>
                <c:pt idx="80">
                  <c:v>866343.55545043945</c:v>
                </c:pt>
                <c:pt idx="81">
                  <c:v>516820.22094726563</c:v>
                </c:pt>
                <c:pt idx="82">
                  <c:v>832736.14883422852</c:v>
                </c:pt>
                <c:pt idx="83">
                  <c:v>997733.23059082031</c:v>
                </c:pt>
                <c:pt idx="84">
                  <c:v>831170.71151733398</c:v>
                </c:pt>
                <c:pt idx="85">
                  <c:v>699982.73849487305</c:v>
                </c:pt>
                <c:pt idx="86">
                  <c:v>1034668.8079833984</c:v>
                </c:pt>
                <c:pt idx="87">
                  <c:v>603533.36334228516</c:v>
                </c:pt>
                <c:pt idx="88">
                  <c:v>291270.30372619629</c:v>
                </c:pt>
                <c:pt idx="89">
                  <c:v>579563.02642822266</c:v>
                </c:pt>
                <c:pt idx="90">
                  <c:v>657001.64794921875</c:v>
                </c:pt>
                <c:pt idx="91">
                  <c:v>684859.42840576172</c:v>
                </c:pt>
                <c:pt idx="92">
                  <c:v>557748.58474731445</c:v>
                </c:pt>
                <c:pt idx="93">
                  <c:v>897606.69708251953</c:v>
                </c:pt>
                <c:pt idx="94">
                  <c:v>574843.25408935547</c:v>
                </c:pt>
                <c:pt idx="95">
                  <c:v>465748.1861114502</c:v>
                </c:pt>
                <c:pt idx="96">
                  <c:v>539730.66329956055</c:v>
                </c:pt>
                <c:pt idx="97">
                  <c:v>298470.3540802002</c:v>
                </c:pt>
                <c:pt idx="98">
                  <c:v>505537.83416748047</c:v>
                </c:pt>
                <c:pt idx="99">
                  <c:v>794941.74957275391</c:v>
                </c:pt>
                <c:pt idx="100">
                  <c:v>405726.1848449707</c:v>
                </c:pt>
                <c:pt idx="101">
                  <c:v>273472.56660461426</c:v>
                </c:pt>
                <c:pt idx="102">
                  <c:v>345271.25358581543</c:v>
                </c:pt>
                <c:pt idx="103">
                  <c:v>435407.35244750977</c:v>
                </c:pt>
                <c:pt idx="104">
                  <c:v>550741.13845825195</c:v>
                </c:pt>
                <c:pt idx="105">
                  <c:v>591488.62838745117</c:v>
                </c:pt>
                <c:pt idx="106">
                  <c:v>289493.80874633789</c:v>
                </c:pt>
                <c:pt idx="107">
                  <c:v>501252.25067138672</c:v>
                </c:pt>
                <c:pt idx="108">
                  <c:v>531571.36917114258</c:v>
                </c:pt>
                <c:pt idx="109">
                  <c:v>444146.77619934082</c:v>
                </c:pt>
                <c:pt idx="110">
                  <c:v>520245.38040161133</c:v>
                </c:pt>
                <c:pt idx="111">
                  <c:v>657368.71719360352</c:v>
                </c:pt>
                <c:pt idx="112">
                  <c:v>843675.38452148438</c:v>
                </c:pt>
                <c:pt idx="113">
                  <c:v>562422.98126220703</c:v>
                </c:pt>
                <c:pt idx="114">
                  <c:v>358813.79127502441</c:v>
                </c:pt>
                <c:pt idx="115">
                  <c:v>407083.25386047363</c:v>
                </c:pt>
                <c:pt idx="116">
                  <c:v>468557.88230895996</c:v>
                </c:pt>
                <c:pt idx="117">
                  <c:v>491071.01440429688</c:v>
                </c:pt>
                <c:pt idx="118">
                  <c:v>318990.03982543945</c:v>
                </c:pt>
                <c:pt idx="119">
                  <c:v>416351.53770446777</c:v>
                </c:pt>
                <c:pt idx="120">
                  <c:v>258615.98968505859</c:v>
                </c:pt>
                <c:pt idx="121">
                  <c:v>288331.00318908691</c:v>
                </c:pt>
                <c:pt idx="122">
                  <c:v>513653.6979675293</c:v>
                </c:pt>
                <c:pt idx="123">
                  <c:v>438864.6411895752</c:v>
                </c:pt>
                <c:pt idx="124">
                  <c:v>368555.68885803223</c:v>
                </c:pt>
                <c:pt idx="125">
                  <c:v>346610.46981811523</c:v>
                </c:pt>
                <c:pt idx="126">
                  <c:v>395478.40118408203</c:v>
                </c:pt>
                <c:pt idx="127">
                  <c:v>424055.27114868164</c:v>
                </c:pt>
                <c:pt idx="128">
                  <c:v>307924.97634887695</c:v>
                </c:pt>
                <c:pt idx="129">
                  <c:v>270712.30888366699</c:v>
                </c:pt>
                <c:pt idx="130">
                  <c:v>391528.53012084961</c:v>
                </c:pt>
                <c:pt idx="131">
                  <c:v>377156.89659118652</c:v>
                </c:pt>
                <c:pt idx="132">
                  <c:v>133918.10417175293</c:v>
                </c:pt>
                <c:pt idx="133">
                  <c:v>245795.03059387207</c:v>
                </c:pt>
                <c:pt idx="134">
                  <c:v>185720.50094604492</c:v>
                </c:pt>
                <c:pt idx="135">
                  <c:v>370656.39495849609</c:v>
                </c:pt>
                <c:pt idx="136">
                  <c:v>176569.90528106689</c:v>
                </c:pt>
                <c:pt idx="137">
                  <c:v>366544.07501220703</c:v>
                </c:pt>
                <c:pt idx="138">
                  <c:v>174842.37670898438</c:v>
                </c:pt>
                <c:pt idx="139">
                  <c:v>161176.12838745117</c:v>
                </c:pt>
                <c:pt idx="140">
                  <c:v>262259.13047790527</c:v>
                </c:pt>
                <c:pt idx="141">
                  <c:v>228635.95962524414</c:v>
                </c:pt>
                <c:pt idx="142">
                  <c:v>460572.65281677246</c:v>
                </c:pt>
                <c:pt idx="143">
                  <c:v>172051.03397369385</c:v>
                </c:pt>
              </c:numCache>
            </c:numRef>
          </c:yVal>
          <c:smooth val="0"/>
          <c:extLst>
            <c:ext xmlns:c16="http://schemas.microsoft.com/office/drawing/2014/chart" uri="{C3380CC4-5D6E-409C-BE32-E72D297353CC}">
              <c16:uniqueId val="{00000000-ECF6-4301-A54F-EA084B16A803}"/>
            </c:ext>
          </c:extLst>
        </c:ser>
        <c:dLbls>
          <c:showLegendKey val="0"/>
          <c:showVal val="0"/>
          <c:showCatName val="0"/>
          <c:showSerName val="0"/>
          <c:showPercent val="0"/>
          <c:showBubbleSize val="0"/>
        </c:dLbls>
        <c:axId val="727119744"/>
        <c:axId val="398614128"/>
      </c:scatterChart>
      <c:valAx>
        <c:axId val="727119744"/>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398614128"/>
        <c:crosses val="autoZero"/>
        <c:crossBetween val="midCat"/>
      </c:valAx>
      <c:valAx>
        <c:axId val="39861412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727119744"/>
        <c:crosses val="autoZero"/>
        <c:crossBetween val="midCat"/>
      </c:valAx>
      <c:spPr>
        <a:noFill/>
        <a:ln w="19050">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numRef>
              <c:f>'time trend PZ'!$AA$63:$AA$450</c:f>
              <c:numCache>
                <c:formatCode>0</c:formatCode>
                <c:ptCount val="388"/>
                <c:pt idx="0">
                  <c:v>5883.0780952380956</c:v>
                </c:pt>
                <c:pt idx="1">
                  <c:v>6144.236190476191</c:v>
                </c:pt>
                <c:pt idx="2">
                  <c:v>4976.0990476190482</c:v>
                </c:pt>
                <c:pt idx="3">
                  <c:v>4253.1428571428569</c:v>
                </c:pt>
                <c:pt idx="4">
                  <c:v>4645.2190476190472</c:v>
                </c:pt>
                <c:pt idx="5">
                  <c:v>5241.4476190476198</c:v>
                </c:pt>
                <c:pt idx="6">
                  <c:v>4401.2114285714288</c:v>
                </c:pt>
                <c:pt idx="7">
                  <c:v>4339.5352380952372</c:v>
                </c:pt>
                <c:pt idx="8">
                  <c:v>5234.8571428571431</c:v>
                </c:pt>
                <c:pt idx="9">
                  <c:v>4316.8228571428572</c:v>
                </c:pt>
                <c:pt idx="10">
                  <c:v>4959.2228571428577</c:v>
                </c:pt>
                <c:pt idx="11">
                  <c:v>6529.0209523809526</c:v>
                </c:pt>
                <c:pt idx="12">
                  <c:v>5847.3066666666664</c:v>
                </c:pt>
                <c:pt idx="13">
                  <c:v>6007.1085714285709</c:v>
                </c:pt>
                <c:pt idx="14">
                  <c:v>4589.6000000000004</c:v>
                </c:pt>
                <c:pt idx="15">
                  <c:v>4418.5142857142855</c:v>
                </c:pt>
                <c:pt idx="16">
                  <c:v>7042.6742857142863</c:v>
                </c:pt>
                <c:pt idx="17">
                  <c:v>5087.8019047619046</c:v>
                </c:pt>
                <c:pt idx="18">
                  <c:v>3830.0952380952381</c:v>
                </c:pt>
                <c:pt idx="19">
                  <c:v>4515.4514285714295</c:v>
                </c:pt>
                <c:pt idx="20">
                  <c:v>5519.2</c:v>
                </c:pt>
                <c:pt idx="21">
                  <c:v>5111.60380952381</c:v>
                </c:pt>
                <c:pt idx="22">
                  <c:v>5983.7485714285713</c:v>
                </c:pt>
                <c:pt idx="23">
                  <c:v>5060.5257142857135</c:v>
                </c:pt>
                <c:pt idx="24">
                  <c:v>3727.3523809523808</c:v>
                </c:pt>
                <c:pt idx="25">
                  <c:v>4339.8400000000011</c:v>
                </c:pt>
                <c:pt idx="26">
                  <c:v>6315.8780952380957</c:v>
                </c:pt>
                <c:pt idx="27">
                  <c:v>5708.1980952380954</c:v>
                </c:pt>
                <c:pt idx="28">
                  <c:v>5856.4038095238102</c:v>
                </c:pt>
                <c:pt idx="29">
                  <c:v>4376.3885714285707</c:v>
                </c:pt>
                <c:pt idx="30">
                  <c:v>5018.08</c:v>
                </c:pt>
                <c:pt idx="31">
                  <c:v>4149.8133333333335</c:v>
                </c:pt>
                <c:pt idx="32">
                  <c:v>4981.8666666666668</c:v>
                </c:pt>
                <c:pt idx="33">
                  <c:v>6412.32</c:v>
                </c:pt>
                <c:pt idx="34">
                  <c:v>4434.0190476190483</c:v>
                </c:pt>
                <c:pt idx="35">
                  <c:v>4108.39619047619</c:v>
                </c:pt>
                <c:pt idx="36">
                  <c:v>5666.384761904761</c:v>
                </c:pt>
                <c:pt idx="37">
                  <c:v>6925.4019047619049</c:v>
                </c:pt>
                <c:pt idx="38">
                  <c:v>4716.8152380952379</c:v>
                </c:pt>
                <c:pt idx="39">
                  <c:v>6028.5104761904759</c:v>
                </c:pt>
                <c:pt idx="40">
                  <c:v>5905.0133333333333</c:v>
                </c:pt>
                <c:pt idx="41">
                  <c:v>5727.9161904761904</c:v>
                </c:pt>
                <c:pt idx="42">
                  <c:v>5344.0380952380947</c:v>
                </c:pt>
                <c:pt idx="43">
                  <c:v>5524.6780952380959</c:v>
                </c:pt>
                <c:pt idx="44">
                  <c:v>5355.2457142857147</c:v>
                </c:pt>
                <c:pt idx="45">
                  <c:v>6375.1847619047621</c:v>
                </c:pt>
                <c:pt idx="46">
                  <c:v>6569.7371428571432</c:v>
                </c:pt>
                <c:pt idx="47">
                  <c:v>5397.0133333333333</c:v>
                </c:pt>
                <c:pt idx="48">
                  <c:v>5014.8266666666668</c:v>
                </c:pt>
                <c:pt idx="49">
                  <c:v>4139.786666666666</c:v>
                </c:pt>
                <c:pt idx="50">
                  <c:v>5369.4095238095242</c:v>
                </c:pt>
                <c:pt idx="51">
                  <c:v>4866.24</c:v>
                </c:pt>
                <c:pt idx="52">
                  <c:v>4611.9085714285711</c:v>
                </c:pt>
                <c:pt idx="53">
                  <c:v>4130.8495238095238</c:v>
                </c:pt>
                <c:pt idx="54">
                  <c:v>5829.6152380952371</c:v>
                </c:pt>
                <c:pt idx="55">
                  <c:v>5284.0914285714289</c:v>
                </c:pt>
                <c:pt idx="56">
                  <c:v>7016.5104761904759</c:v>
                </c:pt>
                <c:pt idx="57">
                  <c:v>6354.3771428571417</c:v>
                </c:pt>
                <c:pt idx="58">
                  <c:v>6275.8247619047625</c:v>
                </c:pt>
                <c:pt idx="59">
                  <c:v>5762.4076190476189</c:v>
                </c:pt>
                <c:pt idx="60">
                  <c:v>4999.672380952381</c:v>
                </c:pt>
                <c:pt idx="61">
                  <c:v>4984.8380952380958</c:v>
                </c:pt>
                <c:pt idx="62">
                  <c:v>5249.2038095238095</c:v>
                </c:pt>
                <c:pt idx="63">
                  <c:v>4211.7257142857143</c:v>
                </c:pt>
                <c:pt idx="64">
                  <c:v>5761.35619047619</c:v>
                </c:pt>
                <c:pt idx="65">
                  <c:v>5607.8780952380957</c:v>
                </c:pt>
                <c:pt idx="66">
                  <c:v>4819.7714285714292</c:v>
                </c:pt>
                <c:pt idx="67">
                  <c:v>4990.011428571428</c:v>
                </c:pt>
                <c:pt idx="68">
                  <c:v>4864.9142857142851</c:v>
                </c:pt>
                <c:pt idx="69">
                  <c:v>4633.3561904761909</c:v>
                </c:pt>
                <c:pt idx="70">
                  <c:v>4651.0323809523807</c:v>
                </c:pt>
                <c:pt idx="71">
                  <c:v>5880.8380952380958</c:v>
                </c:pt>
                <c:pt idx="72">
                  <c:v>4311.0019047619044</c:v>
                </c:pt>
                <c:pt idx="73">
                  <c:v>4313.2342857142858</c:v>
                </c:pt>
                <c:pt idx="74">
                  <c:v>4745.1733333333332</c:v>
                </c:pt>
                <c:pt idx="75">
                  <c:v>4812.4419047619049</c:v>
                </c:pt>
                <c:pt idx="76">
                  <c:v>4235.5580952380951</c:v>
                </c:pt>
                <c:pt idx="77">
                  <c:v>4819.7561904761897</c:v>
                </c:pt>
                <c:pt idx="78">
                  <c:v>5647.5885714285714</c:v>
                </c:pt>
                <c:pt idx="79">
                  <c:v>4739.3752380952383</c:v>
                </c:pt>
                <c:pt idx="80">
                  <c:v>4535.8399999999992</c:v>
                </c:pt>
                <c:pt idx="81">
                  <c:v>5055.672380952381</c:v>
                </c:pt>
                <c:pt idx="82">
                  <c:v>3699.7638095238094</c:v>
                </c:pt>
                <c:pt idx="83">
                  <c:v>3951.7104761904766</c:v>
                </c:pt>
                <c:pt idx="84">
                  <c:v>4194.1133333333337</c:v>
                </c:pt>
                <c:pt idx="85">
                  <c:v>4036.2599999999998</c:v>
                </c:pt>
                <c:pt idx="86">
                  <c:v>5094.4266666666663</c:v>
                </c:pt>
                <c:pt idx="87">
                  <c:v>4937.82</c:v>
                </c:pt>
                <c:pt idx="88">
                  <c:v>4421.9333333333334</c:v>
                </c:pt>
                <c:pt idx="89">
                  <c:v>4379.8466666666664</c:v>
                </c:pt>
                <c:pt idx="90">
                  <c:v>5126.62</c:v>
                </c:pt>
                <c:pt idx="91">
                  <c:v>4834.913333333333</c:v>
                </c:pt>
                <c:pt idx="92">
                  <c:v>4379.0666666666666</c:v>
                </c:pt>
                <c:pt idx="93">
                  <c:v>4468.8</c:v>
                </c:pt>
                <c:pt idx="94">
                  <c:v>4835.6066666666666</c:v>
                </c:pt>
                <c:pt idx="95">
                  <c:v>5144.26</c:v>
                </c:pt>
                <c:pt idx="96">
                  <c:v>4788.08</c:v>
                </c:pt>
                <c:pt idx="97">
                  <c:v>4666.9266666666663</c:v>
                </c:pt>
                <c:pt idx="98">
                  <c:v>5060.3266666666668</c:v>
                </c:pt>
                <c:pt idx="99">
                  <c:v>4624.5666666666666</c:v>
                </c:pt>
                <c:pt idx="100">
                  <c:v>4984.9466666666667</c:v>
                </c:pt>
                <c:pt idx="101">
                  <c:v>4615.22</c:v>
                </c:pt>
                <c:pt idx="102">
                  <c:v>4752.74</c:v>
                </c:pt>
                <c:pt idx="103">
                  <c:v>4638.293333333334</c:v>
                </c:pt>
                <c:pt idx="104">
                  <c:v>4809.8600000000006</c:v>
                </c:pt>
                <c:pt idx="105">
                  <c:v>5058.08</c:v>
                </c:pt>
                <c:pt idx="106">
                  <c:v>5422.706666666666</c:v>
                </c:pt>
                <c:pt idx="107">
                  <c:v>5092.7266666666665</c:v>
                </c:pt>
                <c:pt idx="108">
                  <c:v>3689.8466666666664</c:v>
                </c:pt>
                <c:pt idx="109">
                  <c:v>5255.24</c:v>
                </c:pt>
                <c:pt idx="110">
                  <c:v>6295.56</c:v>
                </c:pt>
                <c:pt idx="111">
                  <c:v>5311.166666666667</c:v>
                </c:pt>
                <c:pt idx="112">
                  <c:v>4950.38</c:v>
                </c:pt>
                <c:pt idx="113">
                  <c:v>5527.5066666666671</c:v>
                </c:pt>
                <c:pt idx="114">
                  <c:v>5447.6133333333337</c:v>
                </c:pt>
                <c:pt idx="115">
                  <c:v>5031.8999999999996</c:v>
                </c:pt>
                <c:pt idx="116">
                  <c:v>4651.4466666666667</c:v>
                </c:pt>
                <c:pt idx="117">
                  <c:v>4579.2866666666669</c:v>
                </c:pt>
                <c:pt idx="118">
                  <c:v>5310.8200000000006</c:v>
                </c:pt>
                <c:pt idx="119">
                  <c:v>5362.0666666666666</c:v>
                </c:pt>
                <c:pt idx="120">
                  <c:v>5023.26</c:v>
                </c:pt>
                <c:pt idx="121">
                  <c:v>4700.213333333334</c:v>
                </c:pt>
                <c:pt idx="122">
                  <c:v>5369.2866666666669</c:v>
                </c:pt>
                <c:pt idx="123">
                  <c:v>5198.6333333333332</c:v>
                </c:pt>
                <c:pt idx="124">
                  <c:v>5690.579999999999</c:v>
                </c:pt>
                <c:pt idx="125">
                  <c:v>4933.0333333333338</c:v>
                </c:pt>
                <c:pt idx="126">
                  <c:v>5904.52</c:v>
                </c:pt>
                <c:pt idx="127">
                  <c:v>5924.253333333334</c:v>
                </c:pt>
                <c:pt idx="128">
                  <c:v>4676.2266666666665</c:v>
                </c:pt>
                <c:pt idx="129">
                  <c:v>4704.26</c:v>
                </c:pt>
                <c:pt idx="130">
                  <c:v>5032.2733333333335</c:v>
                </c:pt>
                <c:pt idx="131">
                  <c:v>4611.413333333333</c:v>
                </c:pt>
                <c:pt idx="132">
                  <c:v>5471.3266666666668</c:v>
                </c:pt>
                <c:pt idx="133">
                  <c:v>5384.8133333333326</c:v>
                </c:pt>
                <c:pt idx="134">
                  <c:v>5282.9266666666663</c:v>
                </c:pt>
                <c:pt idx="135">
                  <c:v>5010.92</c:v>
                </c:pt>
                <c:pt idx="136">
                  <c:v>5603.5</c:v>
                </c:pt>
                <c:pt idx="137">
                  <c:v>5430.9466666666667</c:v>
                </c:pt>
                <c:pt idx="138">
                  <c:v>5004.3066666666664</c:v>
                </c:pt>
                <c:pt idx="139">
                  <c:v>4958.2866666666669</c:v>
                </c:pt>
                <c:pt idx="140">
                  <c:v>5658.6933333333327</c:v>
                </c:pt>
                <c:pt idx="141">
                  <c:v>4968.3133333333326</c:v>
                </c:pt>
                <c:pt idx="142">
                  <c:v>4196.3933333333325</c:v>
                </c:pt>
                <c:pt idx="143">
                  <c:v>3937.6</c:v>
                </c:pt>
                <c:pt idx="144">
                  <c:v>4458.6866666666665</c:v>
                </c:pt>
                <c:pt idx="145">
                  <c:v>4877.0333333333328</c:v>
                </c:pt>
                <c:pt idx="146">
                  <c:v>5210.0733333333328</c:v>
                </c:pt>
                <c:pt idx="147">
                  <c:v>5459.1333333333332</c:v>
                </c:pt>
                <c:pt idx="148">
                  <c:v>5692.9599999999991</c:v>
                </c:pt>
                <c:pt idx="149">
                  <c:v>5367.7266666666665</c:v>
                </c:pt>
                <c:pt idx="150">
                  <c:v>5874.373333333333</c:v>
                </c:pt>
                <c:pt idx="151">
                  <c:v>5515.7266666666665</c:v>
                </c:pt>
                <c:pt idx="152">
                  <c:v>5239.9799999999996</c:v>
                </c:pt>
                <c:pt idx="153">
                  <c:v>5433.6333333333332</c:v>
                </c:pt>
                <c:pt idx="154">
                  <c:v>5172.373333333333</c:v>
                </c:pt>
                <c:pt idx="155">
                  <c:v>5101.72</c:v>
                </c:pt>
                <c:pt idx="156">
                  <c:v>4673.4000000000005</c:v>
                </c:pt>
                <c:pt idx="157">
                  <c:v>4916.1333333333332</c:v>
                </c:pt>
                <c:pt idx="158">
                  <c:v>4652.3066666666664</c:v>
                </c:pt>
                <c:pt idx="159">
                  <c:v>4604.96</c:v>
                </c:pt>
                <c:pt idx="160">
                  <c:v>5032.08</c:v>
                </c:pt>
                <c:pt idx="161">
                  <c:v>5791</c:v>
                </c:pt>
                <c:pt idx="162">
                  <c:v>4346.62</c:v>
                </c:pt>
                <c:pt idx="163">
                  <c:v>5007.626666666667</c:v>
                </c:pt>
                <c:pt idx="164">
                  <c:v>5207.4733333333334</c:v>
                </c:pt>
                <c:pt idx="165">
                  <c:v>5148.2733333333335</c:v>
                </c:pt>
                <c:pt idx="166">
                  <c:v>3783.8000000000006</c:v>
                </c:pt>
                <c:pt idx="167">
                  <c:v>4091.3666666666668</c:v>
                </c:pt>
                <c:pt idx="168">
                  <c:v>5720.1733333333332</c:v>
                </c:pt>
                <c:pt idx="169">
                  <c:v>5591.0999999999995</c:v>
                </c:pt>
                <c:pt idx="170">
                  <c:v>4815.7133333333331</c:v>
                </c:pt>
                <c:pt idx="171">
                  <c:v>5165.2533333333331</c:v>
                </c:pt>
                <c:pt idx="172">
                  <c:v>5676.02</c:v>
                </c:pt>
                <c:pt idx="173">
                  <c:v>5109.6933333333327</c:v>
                </c:pt>
                <c:pt idx="174">
                  <c:v>5789.1066666666666</c:v>
                </c:pt>
                <c:pt idx="175">
                  <c:v>5616.06</c:v>
                </c:pt>
                <c:pt idx="176">
                  <c:v>5191.0933333333332</c:v>
                </c:pt>
                <c:pt idx="177">
                  <c:v>5429.1933333333336</c:v>
                </c:pt>
                <c:pt idx="178">
                  <c:v>4834.786666666666</c:v>
                </c:pt>
                <c:pt idx="179">
                  <c:v>4724.1466666666665</c:v>
                </c:pt>
                <c:pt idx="180">
                  <c:v>4989.2333333333336</c:v>
                </c:pt>
                <c:pt idx="181">
                  <c:v>5032.0333333333328</c:v>
                </c:pt>
                <c:pt idx="182">
                  <c:v>5044.24</c:v>
                </c:pt>
                <c:pt idx="183">
                  <c:v>4773.253333333334</c:v>
                </c:pt>
                <c:pt idx="184">
                  <c:v>4819.1733333333332</c:v>
                </c:pt>
                <c:pt idx="185">
                  <c:v>4924.206666666666</c:v>
                </c:pt>
                <c:pt idx="186">
                  <c:v>3771.4266666666667</c:v>
                </c:pt>
                <c:pt idx="187">
                  <c:v>3807.4666666666667</c:v>
                </c:pt>
                <c:pt idx="188">
                  <c:v>5435.84</c:v>
                </c:pt>
                <c:pt idx="189">
                  <c:v>5359.88</c:v>
                </c:pt>
                <c:pt idx="190">
                  <c:v>4757.5999999999995</c:v>
                </c:pt>
                <c:pt idx="191">
                  <c:v>4369.7333333333336</c:v>
                </c:pt>
                <c:pt idx="192">
                  <c:v>5486.9933333333329</c:v>
                </c:pt>
                <c:pt idx="193">
                  <c:v>5698.3666666666659</c:v>
                </c:pt>
                <c:pt idx="194">
                  <c:v>5430.6600000000008</c:v>
                </c:pt>
                <c:pt idx="195">
                  <c:v>5353.72</c:v>
                </c:pt>
                <c:pt idx="196">
                  <c:v>5532.293333333334</c:v>
                </c:pt>
                <c:pt idx="197">
                  <c:v>5396.22</c:v>
                </c:pt>
                <c:pt idx="198">
                  <c:v>4985.9333333333334</c:v>
                </c:pt>
                <c:pt idx="199">
                  <c:v>4656.9866666666667</c:v>
                </c:pt>
                <c:pt idx="200">
                  <c:v>5074.833333333333</c:v>
                </c:pt>
                <c:pt idx="201">
                  <c:v>4977.68</c:v>
                </c:pt>
                <c:pt idx="202">
                  <c:v>4937.9933333333329</c:v>
                </c:pt>
                <c:pt idx="203">
                  <c:v>5392.913333333333</c:v>
                </c:pt>
                <c:pt idx="204">
                  <c:v>5344.72</c:v>
                </c:pt>
                <c:pt idx="205">
                  <c:v>5582.88</c:v>
                </c:pt>
                <c:pt idx="206">
                  <c:v>5272.0466666666662</c:v>
                </c:pt>
                <c:pt idx="207">
                  <c:v>5291.626666666667</c:v>
                </c:pt>
                <c:pt idx="208">
                  <c:v>5147.12</c:v>
                </c:pt>
                <c:pt idx="209">
                  <c:v>5110.1399999999994</c:v>
                </c:pt>
                <c:pt idx="210">
                  <c:v>5084.1866666666674</c:v>
                </c:pt>
                <c:pt idx="211">
                  <c:v>5012.1400000000003</c:v>
                </c:pt>
                <c:pt idx="212">
                  <c:v>5165.0533333333333</c:v>
                </c:pt>
                <c:pt idx="213">
                  <c:v>5204.6333333333341</c:v>
                </c:pt>
                <c:pt idx="214">
                  <c:v>4749.6266666666661</c:v>
                </c:pt>
                <c:pt idx="215">
                  <c:v>5127.46</c:v>
                </c:pt>
                <c:pt idx="216">
                  <c:v>5502.1266666666661</c:v>
                </c:pt>
                <c:pt idx="217">
                  <c:v>5351.7533333333331</c:v>
                </c:pt>
                <c:pt idx="218">
                  <c:v>5047.8066666666673</c:v>
                </c:pt>
                <c:pt idx="219">
                  <c:v>5055.0666666666666</c:v>
                </c:pt>
                <c:pt idx="220">
                  <c:v>5182.8999999999996</c:v>
                </c:pt>
                <c:pt idx="221">
                  <c:v>5031.5133333333333</c:v>
                </c:pt>
                <c:pt idx="222">
                  <c:v>5092.92</c:v>
                </c:pt>
                <c:pt idx="223">
                  <c:v>5526.6933333333336</c:v>
                </c:pt>
                <c:pt idx="224">
                  <c:v>5596.8666666666659</c:v>
                </c:pt>
                <c:pt idx="225">
                  <c:v>5364.206666666666</c:v>
                </c:pt>
                <c:pt idx="226">
                  <c:v>4999.4066666666668</c:v>
                </c:pt>
                <c:pt idx="227">
                  <c:v>5319.1866666666674</c:v>
                </c:pt>
                <c:pt idx="228">
                  <c:v>4920.126666666667</c:v>
                </c:pt>
                <c:pt idx="229">
                  <c:v>5213.913333333333</c:v>
                </c:pt>
                <c:pt idx="230">
                  <c:v>5185.0133333333333</c:v>
                </c:pt>
                <c:pt idx="231">
                  <c:v>5237.5333333333338</c:v>
                </c:pt>
                <c:pt idx="232">
                  <c:v>5392.6399999999994</c:v>
                </c:pt>
                <c:pt idx="233">
                  <c:v>5632.16</c:v>
                </c:pt>
                <c:pt idx="234">
                  <c:v>6236.5</c:v>
                </c:pt>
                <c:pt idx="235">
                  <c:v>6196.666666666667</c:v>
                </c:pt>
                <c:pt idx="236">
                  <c:v>6093.0199999999995</c:v>
                </c:pt>
                <c:pt idx="237">
                  <c:v>4973.0066666666671</c:v>
                </c:pt>
                <c:pt idx="238">
                  <c:v>5842.753333333334</c:v>
                </c:pt>
                <c:pt idx="239">
                  <c:v>5536.5333333333328</c:v>
                </c:pt>
                <c:pt idx="240">
                  <c:v>5704.9000000000005</c:v>
                </c:pt>
                <c:pt idx="241">
                  <c:v>5714.7333333333336</c:v>
                </c:pt>
                <c:pt idx="242">
                  <c:v>6080.62</c:v>
                </c:pt>
                <c:pt idx="243">
                  <c:v>5513.7066666666678</c:v>
                </c:pt>
                <c:pt idx="244">
                  <c:v>5629.8466666666673</c:v>
                </c:pt>
                <c:pt idx="245">
                  <c:v>5521.3266666666668</c:v>
                </c:pt>
                <c:pt idx="246">
                  <c:v>5651.5999999999995</c:v>
                </c:pt>
                <c:pt idx="247">
                  <c:v>5700.293333333334</c:v>
                </c:pt>
                <c:pt idx="248">
                  <c:v>5492.8866666666663</c:v>
                </c:pt>
                <c:pt idx="249">
                  <c:v>5524.12</c:v>
                </c:pt>
                <c:pt idx="250">
                  <c:v>5205.8533333333335</c:v>
                </c:pt>
                <c:pt idx="251">
                  <c:v>5477.0800000000008</c:v>
                </c:pt>
                <c:pt idx="252">
                  <c:v>5812.8733333333339</c:v>
                </c:pt>
                <c:pt idx="253">
                  <c:v>6034.2400000000007</c:v>
                </c:pt>
                <c:pt idx="254">
                  <c:v>5522.4666666666672</c:v>
                </c:pt>
                <c:pt idx="255">
                  <c:v>5477.6533333333327</c:v>
                </c:pt>
                <c:pt idx="256">
                  <c:v>5102.4933333333329</c:v>
                </c:pt>
                <c:pt idx="257">
                  <c:v>5515.6866666666656</c:v>
                </c:pt>
                <c:pt idx="258">
                  <c:v>5735.8866666666663</c:v>
                </c:pt>
                <c:pt idx="259">
                  <c:v>5642.2266666666665</c:v>
                </c:pt>
                <c:pt idx="260">
                  <c:v>5532.2333333333336</c:v>
                </c:pt>
                <c:pt idx="261">
                  <c:v>5240.7133333333331</c:v>
                </c:pt>
                <c:pt idx="262">
                  <c:v>5386.1066666666675</c:v>
                </c:pt>
                <c:pt idx="263">
                  <c:v>5440.7133333333331</c:v>
                </c:pt>
                <c:pt idx="264">
                  <c:v>4826.54</c:v>
                </c:pt>
                <c:pt idx="265">
                  <c:v>4763.4066666666668</c:v>
                </c:pt>
                <c:pt idx="266">
                  <c:v>6204.8533333333326</c:v>
                </c:pt>
                <c:pt idx="267">
                  <c:v>6090.5533333333333</c:v>
                </c:pt>
                <c:pt idx="268">
                  <c:v>5516.82</c:v>
                </c:pt>
                <c:pt idx="269">
                  <c:v>5402.420000000001</c:v>
                </c:pt>
                <c:pt idx="270">
                  <c:v>5223.28</c:v>
                </c:pt>
                <c:pt idx="271">
                  <c:v>5098.6133333333337</c:v>
                </c:pt>
                <c:pt idx="272">
                  <c:v>5475.3666666666659</c:v>
                </c:pt>
                <c:pt idx="273">
                  <c:v>5608.7533333333331</c:v>
                </c:pt>
                <c:pt idx="274">
                  <c:v>5794.9466666666667</c:v>
                </c:pt>
                <c:pt idx="275">
                  <c:v>5392.0933333333332</c:v>
                </c:pt>
                <c:pt idx="276">
                  <c:v>5429.7333333333336</c:v>
                </c:pt>
                <c:pt idx="277">
                  <c:v>5523.52</c:v>
                </c:pt>
                <c:pt idx="278">
                  <c:v>5429.4666666666662</c:v>
                </c:pt>
                <c:pt idx="279">
                  <c:v>5524.5533333333333</c:v>
                </c:pt>
                <c:pt idx="280">
                  <c:v>5918.4800000000005</c:v>
                </c:pt>
                <c:pt idx="281">
                  <c:v>6156.6333333333341</c:v>
                </c:pt>
                <c:pt idx="282">
                  <c:v>5708.2133333333331</c:v>
                </c:pt>
                <c:pt idx="283">
                  <c:v>5647.2000000000007</c:v>
                </c:pt>
                <c:pt idx="284">
                  <c:v>4927.4799999999996</c:v>
                </c:pt>
                <c:pt idx="285">
                  <c:v>5002.5133333333333</c:v>
                </c:pt>
                <c:pt idx="286">
                  <c:v>5485.913333333333</c:v>
                </c:pt>
                <c:pt idx="287">
                  <c:v>5717.333333333333</c:v>
                </c:pt>
                <c:pt idx="288">
                  <c:v>5691.4199999999992</c:v>
                </c:pt>
                <c:pt idx="289">
                  <c:v>5935.5533333333333</c:v>
                </c:pt>
                <c:pt idx="290">
                  <c:v>6358.8133333333326</c:v>
                </c:pt>
                <c:pt idx="291">
                  <c:v>6243.5733333333328</c:v>
                </c:pt>
                <c:pt idx="292">
                  <c:v>5230.5133333333333</c:v>
                </c:pt>
                <c:pt idx="293">
                  <c:v>5453.5733333333328</c:v>
                </c:pt>
                <c:pt idx="294">
                  <c:v>5993.333333333333</c:v>
                </c:pt>
                <c:pt idx="295">
                  <c:v>5677.1333333333341</c:v>
                </c:pt>
                <c:pt idx="296">
                  <c:v>5453.0933333333332</c:v>
                </c:pt>
                <c:pt idx="297">
                  <c:v>5671.9866666666667</c:v>
                </c:pt>
                <c:pt idx="298">
                  <c:v>5234.5266666666666</c:v>
                </c:pt>
                <c:pt idx="299">
                  <c:v>5202.8</c:v>
                </c:pt>
                <c:pt idx="300">
                  <c:v>5772.6133333333337</c:v>
                </c:pt>
                <c:pt idx="301">
                  <c:v>5856.2599999999993</c:v>
                </c:pt>
                <c:pt idx="302">
                  <c:v>5821.833333333333</c:v>
                </c:pt>
                <c:pt idx="303">
                  <c:v>5305.2733333333335</c:v>
                </c:pt>
                <c:pt idx="304">
                  <c:v>5216.6133333333337</c:v>
                </c:pt>
                <c:pt idx="305">
                  <c:v>5368.88</c:v>
                </c:pt>
                <c:pt idx="306">
                  <c:v>5339.5199999999995</c:v>
                </c:pt>
                <c:pt idx="307">
                  <c:v>5512.7266666666665</c:v>
                </c:pt>
                <c:pt idx="308">
                  <c:v>6113.66</c:v>
                </c:pt>
                <c:pt idx="309">
                  <c:v>6299.98</c:v>
                </c:pt>
                <c:pt idx="310">
                  <c:v>5578.5533333333333</c:v>
                </c:pt>
                <c:pt idx="311">
                  <c:v>5503.2599999999993</c:v>
                </c:pt>
                <c:pt idx="312">
                  <c:v>5289.7066666666669</c:v>
                </c:pt>
                <c:pt idx="313">
                  <c:v>5158.3133333333326</c:v>
                </c:pt>
                <c:pt idx="314">
                  <c:v>5821.0266666666676</c:v>
                </c:pt>
                <c:pt idx="315">
                  <c:v>5469.4733333333343</c:v>
                </c:pt>
                <c:pt idx="316">
                  <c:v>5692.293333333334</c:v>
                </c:pt>
                <c:pt idx="317">
                  <c:v>5444.38</c:v>
                </c:pt>
                <c:pt idx="318">
                  <c:v>6395.666666666667</c:v>
                </c:pt>
                <c:pt idx="319">
                  <c:v>6679.4133333333339</c:v>
                </c:pt>
                <c:pt idx="320">
                  <c:v>5324.5733333333337</c:v>
                </c:pt>
                <c:pt idx="321">
                  <c:v>5361.0999999999995</c:v>
                </c:pt>
                <c:pt idx="322">
                  <c:v>5619.6066666666666</c:v>
                </c:pt>
                <c:pt idx="323">
                  <c:v>5421.6733333333332</c:v>
                </c:pt>
                <c:pt idx="324">
                  <c:v>5600.746666666666</c:v>
                </c:pt>
                <c:pt idx="325">
                  <c:v>5541.5666666666666</c:v>
                </c:pt>
                <c:pt idx="326">
                  <c:v>5278.253333333334</c:v>
                </c:pt>
                <c:pt idx="327">
                  <c:v>5582.4066666666668</c:v>
                </c:pt>
                <c:pt idx="328">
                  <c:v>5639.079999999999</c:v>
                </c:pt>
                <c:pt idx="329">
                  <c:v>5632.16</c:v>
                </c:pt>
                <c:pt idx="330">
                  <c:v>5288.4000000000005</c:v>
                </c:pt>
                <c:pt idx="331">
                  <c:v>5701.6533333333327</c:v>
                </c:pt>
                <c:pt idx="332">
                  <c:v>5719.4733333333343</c:v>
                </c:pt>
                <c:pt idx="333">
                  <c:v>5978.7066666666678</c:v>
                </c:pt>
                <c:pt idx="334">
                  <c:v>5527.8866666666663</c:v>
                </c:pt>
                <c:pt idx="335">
                  <c:v>5332.086666666667</c:v>
                </c:pt>
                <c:pt idx="336">
                  <c:v>5785.126666666667</c:v>
                </c:pt>
                <c:pt idx="337">
                  <c:v>5661.6733333333332</c:v>
                </c:pt>
                <c:pt idx="338">
                  <c:v>5234.84</c:v>
                </c:pt>
                <c:pt idx="339">
                  <c:v>5179.9799999999996</c:v>
                </c:pt>
                <c:pt idx="340">
                  <c:v>5307.6866666666674</c:v>
                </c:pt>
                <c:pt idx="341">
                  <c:v>5678.1466666666665</c:v>
                </c:pt>
                <c:pt idx="342">
                  <c:v>5882.66</c:v>
                </c:pt>
                <c:pt idx="343">
                  <c:v>5702.2266666666665</c:v>
                </c:pt>
                <c:pt idx="344">
                  <c:v>5392.5</c:v>
                </c:pt>
                <c:pt idx="345">
                  <c:v>5563.0199999999995</c:v>
                </c:pt>
                <c:pt idx="346">
                  <c:v>5732.5733333333337</c:v>
                </c:pt>
                <c:pt idx="347">
                  <c:v>5684.4933333333329</c:v>
                </c:pt>
                <c:pt idx="348">
                  <c:v>5450.626666666667</c:v>
                </c:pt>
                <c:pt idx="349">
                  <c:v>5526.9800000000005</c:v>
                </c:pt>
                <c:pt idx="350">
                  <c:v>5537.2000000000007</c:v>
                </c:pt>
                <c:pt idx="351">
                  <c:v>5612.3600000000006</c:v>
                </c:pt>
                <c:pt idx="352">
                  <c:v>5540.5533333333333</c:v>
                </c:pt>
                <c:pt idx="353">
                  <c:v>5817.6066666666666</c:v>
                </c:pt>
                <c:pt idx="354">
                  <c:v>5910.4866666666667</c:v>
                </c:pt>
                <c:pt idx="355">
                  <c:v>5481.7</c:v>
                </c:pt>
                <c:pt idx="356">
                  <c:v>5699.6533333333327</c:v>
                </c:pt>
                <c:pt idx="357">
                  <c:v>5551.9000000000005</c:v>
                </c:pt>
                <c:pt idx="358">
                  <c:v>5298.7333333333327</c:v>
                </c:pt>
                <c:pt idx="359">
                  <c:v>5291.6133333333337</c:v>
                </c:pt>
                <c:pt idx="360">
                  <c:v>5614.333333333333</c:v>
                </c:pt>
                <c:pt idx="361">
                  <c:v>5377.6333333333332</c:v>
                </c:pt>
                <c:pt idx="362">
                  <c:v>5437.14</c:v>
                </c:pt>
                <c:pt idx="363">
                  <c:v>5640.206666666666</c:v>
                </c:pt>
                <c:pt idx="364">
                  <c:v>5734.28</c:v>
                </c:pt>
                <c:pt idx="365">
                  <c:v>6732.6399999999994</c:v>
                </c:pt>
                <c:pt idx="366">
                  <c:v>6200.7133333333331</c:v>
                </c:pt>
                <c:pt idx="367">
                  <c:v>6436.753333333334</c:v>
                </c:pt>
                <c:pt idx="368">
                  <c:v>5181.54</c:v>
                </c:pt>
                <c:pt idx="369">
                  <c:v>5467.4699999999993</c:v>
                </c:pt>
                <c:pt idx="370">
                  <c:v>5577.99</c:v>
                </c:pt>
                <c:pt idx="371">
                  <c:v>5621.5099999999993</c:v>
                </c:pt>
                <c:pt idx="372">
                  <c:v>6022.5933333333332</c:v>
                </c:pt>
                <c:pt idx="373">
                  <c:v>5874.2133333333331</c:v>
                </c:pt>
                <c:pt idx="374">
                  <c:v>5534.6933333333327</c:v>
                </c:pt>
                <c:pt idx="375">
                  <c:v>5511.0266666666676</c:v>
                </c:pt>
                <c:pt idx="376">
                  <c:v>5501.0933333333332</c:v>
                </c:pt>
                <c:pt idx="377">
                  <c:v>5476.9533333333338</c:v>
                </c:pt>
                <c:pt idx="378">
                  <c:v>5712.46</c:v>
                </c:pt>
                <c:pt idx="379">
                  <c:v>5790.8266666666668</c:v>
                </c:pt>
                <c:pt idx="380">
                  <c:v>5177.6533333333336</c:v>
                </c:pt>
                <c:pt idx="381">
                  <c:v>5499.3666666666659</c:v>
                </c:pt>
                <c:pt idx="382">
                  <c:v>4725.2599999999993</c:v>
                </c:pt>
                <c:pt idx="383">
                  <c:v>4695.873333333333</c:v>
                </c:pt>
                <c:pt idx="384">
                  <c:v>5505.416666666667</c:v>
                </c:pt>
                <c:pt idx="385">
                  <c:v>5155.125</c:v>
                </c:pt>
                <c:pt idx="386">
                  <c:v>5538.06</c:v>
                </c:pt>
                <c:pt idx="387">
                  <c:v>5478.18</c:v>
                </c:pt>
              </c:numCache>
            </c:numRef>
          </c:xVal>
          <c:yVal>
            <c:numRef>
              <c:f>'time trend PZ'!$AH$63:$AH$450</c:f>
              <c:numCache>
                <c:formatCode>#,##0</c:formatCode>
                <c:ptCount val="388"/>
                <c:pt idx="0">
                  <c:v>74412.353515625</c:v>
                </c:pt>
                <c:pt idx="1">
                  <c:v>118555.36179315476</c:v>
                </c:pt>
                <c:pt idx="2">
                  <c:v>128138.14871651786</c:v>
                </c:pt>
                <c:pt idx="3">
                  <c:v>77317.545572916672</c:v>
                </c:pt>
                <c:pt idx="4">
                  <c:v>91048.182896205355</c:v>
                </c:pt>
                <c:pt idx="5">
                  <c:v>120234.50288318451</c:v>
                </c:pt>
                <c:pt idx="6">
                  <c:v>110985.83984375</c:v>
                </c:pt>
                <c:pt idx="7">
                  <c:v>90337.983630952382</c:v>
                </c:pt>
                <c:pt idx="8">
                  <c:v>131606.37555803571</c:v>
                </c:pt>
                <c:pt idx="9">
                  <c:v>133318.63839285713</c:v>
                </c:pt>
                <c:pt idx="10">
                  <c:v>97262.148902529763</c:v>
                </c:pt>
                <c:pt idx="11">
                  <c:v>120468.29659598214</c:v>
                </c:pt>
                <c:pt idx="12">
                  <c:v>122204.48521205357</c:v>
                </c:pt>
                <c:pt idx="13">
                  <c:v>277243.53608630953</c:v>
                </c:pt>
                <c:pt idx="14">
                  <c:v>98866.164434523816</c:v>
                </c:pt>
                <c:pt idx="15">
                  <c:v>81988.513764880947</c:v>
                </c:pt>
                <c:pt idx="16">
                  <c:v>125354.84095982143</c:v>
                </c:pt>
                <c:pt idx="17">
                  <c:v>155398.83277529763</c:v>
                </c:pt>
                <c:pt idx="18">
                  <c:v>98113.537016369053</c:v>
                </c:pt>
                <c:pt idx="19">
                  <c:v>73156.436011904763</c:v>
                </c:pt>
                <c:pt idx="20">
                  <c:v>134245.53571428571</c:v>
                </c:pt>
                <c:pt idx="21">
                  <c:v>114472.33072916667</c:v>
                </c:pt>
                <c:pt idx="22">
                  <c:v>105626.94149925595</c:v>
                </c:pt>
                <c:pt idx="23">
                  <c:v>93460.687546502988</c:v>
                </c:pt>
                <c:pt idx="24">
                  <c:v>108845.63337053571</c:v>
                </c:pt>
                <c:pt idx="25">
                  <c:v>103687.03497023811</c:v>
                </c:pt>
                <c:pt idx="26">
                  <c:v>142482.38699776787</c:v>
                </c:pt>
                <c:pt idx="27">
                  <c:v>89773.053850446435</c:v>
                </c:pt>
                <c:pt idx="28">
                  <c:v>733987.81622023811</c:v>
                </c:pt>
                <c:pt idx="29">
                  <c:v>193066.75502232142</c:v>
                </c:pt>
                <c:pt idx="30">
                  <c:v>229489.35081845237</c:v>
                </c:pt>
                <c:pt idx="31">
                  <c:v>464800.13020833331</c:v>
                </c:pt>
                <c:pt idx="32">
                  <c:v>429884.16108630953</c:v>
                </c:pt>
                <c:pt idx="33">
                  <c:v>374791.06212797621</c:v>
                </c:pt>
                <c:pt idx="34">
                  <c:v>125407.38932291667</c:v>
                </c:pt>
                <c:pt idx="35">
                  <c:v>114252.9296875</c:v>
                </c:pt>
                <c:pt idx="36">
                  <c:v>647342.12239583337</c:v>
                </c:pt>
                <c:pt idx="37">
                  <c:v>691908.43563988095</c:v>
                </c:pt>
                <c:pt idx="38">
                  <c:v>140398.97228422621</c:v>
                </c:pt>
                <c:pt idx="39">
                  <c:v>156668.45703125</c:v>
                </c:pt>
                <c:pt idx="40">
                  <c:v>144985.07254464287</c:v>
                </c:pt>
                <c:pt idx="41">
                  <c:v>156293.95693824402</c:v>
                </c:pt>
                <c:pt idx="42">
                  <c:v>162237.11867559524</c:v>
                </c:pt>
                <c:pt idx="43">
                  <c:v>110539.78329613095</c:v>
                </c:pt>
                <c:pt idx="44">
                  <c:v>126154.66889880951</c:v>
                </c:pt>
                <c:pt idx="45">
                  <c:v>145581.12444196429</c:v>
                </c:pt>
                <c:pt idx="46">
                  <c:v>193541.06212797621</c:v>
                </c:pt>
                <c:pt idx="47">
                  <c:v>159716.16908482142</c:v>
                </c:pt>
                <c:pt idx="48">
                  <c:v>123849.30710565476</c:v>
                </c:pt>
                <c:pt idx="49">
                  <c:v>137110.46781994047</c:v>
                </c:pt>
                <c:pt idx="50">
                  <c:v>116269.48474702382</c:v>
                </c:pt>
                <c:pt idx="51">
                  <c:v>102740.71103050595</c:v>
                </c:pt>
                <c:pt idx="52">
                  <c:v>323127.55766369047</c:v>
                </c:pt>
                <c:pt idx="53">
                  <c:v>259074.93954613098</c:v>
                </c:pt>
                <c:pt idx="54">
                  <c:v>144897.86783854166</c:v>
                </c:pt>
                <c:pt idx="55">
                  <c:v>129298.15383184524</c:v>
                </c:pt>
                <c:pt idx="56">
                  <c:v>205862.81622023811</c:v>
                </c:pt>
                <c:pt idx="57">
                  <c:v>227507.99851190476</c:v>
                </c:pt>
                <c:pt idx="58">
                  <c:v>223472.16796875</c:v>
                </c:pt>
                <c:pt idx="59">
                  <c:v>169966.38997395834</c:v>
                </c:pt>
                <c:pt idx="60">
                  <c:v>168462.37909226189</c:v>
                </c:pt>
                <c:pt idx="61">
                  <c:v>162645.97284226189</c:v>
                </c:pt>
                <c:pt idx="62">
                  <c:v>208891.55505952379</c:v>
                </c:pt>
                <c:pt idx="63">
                  <c:v>189510.30040922621</c:v>
                </c:pt>
                <c:pt idx="64">
                  <c:v>194599.81863839287</c:v>
                </c:pt>
                <c:pt idx="65">
                  <c:v>170853.72488839287</c:v>
                </c:pt>
                <c:pt idx="66">
                  <c:v>261254.32477678571</c:v>
                </c:pt>
                <c:pt idx="67">
                  <c:v>228865.234375</c:v>
                </c:pt>
                <c:pt idx="68">
                  <c:v>379393.22916666669</c:v>
                </c:pt>
                <c:pt idx="69">
                  <c:v>314847.72600446426</c:v>
                </c:pt>
                <c:pt idx="70">
                  <c:v>269053.68768601195</c:v>
                </c:pt>
                <c:pt idx="71">
                  <c:v>280359.67726934527</c:v>
                </c:pt>
                <c:pt idx="72">
                  <c:v>264908.43563988095</c:v>
                </c:pt>
                <c:pt idx="73">
                  <c:v>281708.31008184527</c:v>
                </c:pt>
                <c:pt idx="74">
                  <c:v>339470.19159226195</c:v>
                </c:pt>
                <c:pt idx="75">
                  <c:v>300498.51190476195</c:v>
                </c:pt>
                <c:pt idx="76">
                  <c:v>333735.83984375</c:v>
                </c:pt>
                <c:pt idx="77">
                  <c:v>335386.25372023805</c:v>
                </c:pt>
                <c:pt idx="78">
                  <c:v>334422.71205357142</c:v>
                </c:pt>
                <c:pt idx="79">
                  <c:v>290387.81156994047</c:v>
                </c:pt>
                <c:pt idx="80">
                  <c:v>382088.00688244047</c:v>
                </c:pt>
                <c:pt idx="81">
                  <c:v>408045.85193452379</c:v>
                </c:pt>
                <c:pt idx="82">
                  <c:v>368027.46000744047</c:v>
                </c:pt>
                <c:pt idx="83">
                  <c:v>374122.60509672621</c:v>
                </c:pt>
                <c:pt idx="84">
                  <c:v>182833.90299479166</c:v>
                </c:pt>
                <c:pt idx="85">
                  <c:v>168371.12426757813</c:v>
                </c:pt>
                <c:pt idx="86">
                  <c:v>644735.31087239587</c:v>
                </c:pt>
                <c:pt idx="87">
                  <c:v>765559.5703125</c:v>
                </c:pt>
                <c:pt idx="88">
                  <c:v>391498.25032552081</c:v>
                </c:pt>
                <c:pt idx="89">
                  <c:v>385437.90690104169</c:v>
                </c:pt>
                <c:pt idx="90">
                  <c:v>282330.52571614581</c:v>
                </c:pt>
                <c:pt idx="91">
                  <c:v>340653.27962239581</c:v>
                </c:pt>
                <c:pt idx="92">
                  <c:v>309164.1845703125</c:v>
                </c:pt>
                <c:pt idx="93">
                  <c:v>331832.05159505206</c:v>
                </c:pt>
                <c:pt idx="94">
                  <c:v>324403.4423828125</c:v>
                </c:pt>
                <c:pt idx="95">
                  <c:v>380776.9775390625</c:v>
                </c:pt>
                <c:pt idx="96">
                  <c:v>340176.90022786456</c:v>
                </c:pt>
                <c:pt idx="97">
                  <c:v>297114.8681640625</c:v>
                </c:pt>
                <c:pt idx="98">
                  <c:v>337679.40266927081</c:v>
                </c:pt>
                <c:pt idx="99">
                  <c:v>301269.32779947919</c:v>
                </c:pt>
                <c:pt idx="100">
                  <c:v>275070.556640625</c:v>
                </c:pt>
                <c:pt idx="101">
                  <c:v>357556.640625</c:v>
                </c:pt>
                <c:pt idx="102">
                  <c:v>305929.28059895831</c:v>
                </c:pt>
                <c:pt idx="103">
                  <c:v>311862.3046875</c:v>
                </c:pt>
                <c:pt idx="104">
                  <c:v>316395.79264322919</c:v>
                </c:pt>
                <c:pt idx="105">
                  <c:v>259636.3525390625</c:v>
                </c:pt>
                <c:pt idx="106">
                  <c:v>333994.24235026044</c:v>
                </c:pt>
                <c:pt idx="107">
                  <c:v>281340.00651041669</c:v>
                </c:pt>
                <c:pt idx="108">
                  <c:v>283320.90250651044</c:v>
                </c:pt>
                <c:pt idx="109">
                  <c:v>250797.4853515625</c:v>
                </c:pt>
                <c:pt idx="110">
                  <c:v>475078.28776041669</c:v>
                </c:pt>
                <c:pt idx="111">
                  <c:v>264845.39794921875</c:v>
                </c:pt>
                <c:pt idx="112">
                  <c:v>250652.50651041666</c:v>
                </c:pt>
                <c:pt idx="113">
                  <c:v>329732.21842447919</c:v>
                </c:pt>
                <c:pt idx="114">
                  <c:v>226605.224609375</c:v>
                </c:pt>
                <c:pt idx="115">
                  <c:v>240499.43033854166</c:v>
                </c:pt>
                <c:pt idx="116">
                  <c:v>271397.66438802081</c:v>
                </c:pt>
                <c:pt idx="117">
                  <c:v>175722.67659505209</c:v>
                </c:pt>
                <c:pt idx="118">
                  <c:v>293510.11149088544</c:v>
                </c:pt>
                <c:pt idx="119">
                  <c:v>344029.70377604169</c:v>
                </c:pt>
                <c:pt idx="120">
                  <c:v>261225.01627604169</c:v>
                </c:pt>
                <c:pt idx="121">
                  <c:v>263215.43375651044</c:v>
                </c:pt>
                <c:pt idx="122">
                  <c:v>320079.24397786456</c:v>
                </c:pt>
                <c:pt idx="123">
                  <c:v>244063.5986328125</c:v>
                </c:pt>
                <c:pt idx="124">
                  <c:v>426346.76106770831</c:v>
                </c:pt>
                <c:pt idx="125">
                  <c:v>372306.55924479169</c:v>
                </c:pt>
                <c:pt idx="126">
                  <c:v>340261.73909505206</c:v>
                </c:pt>
                <c:pt idx="127">
                  <c:v>340049.88606770831</c:v>
                </c:pt>
                <c:pt idx="128">
                  <c:v>248871.86686197916</c:v>
                </c:pt>
                <c:pt idx="129">
                  <c:v>255394.12434895834</c:v>
                </c:pt>
                <c:pt idx="130">
                  <c:v>265832.84505208331</c:v>
                </c:pt>
                <c:pt idx="131">
                  <c:v>225141.17431640625</c:v>
                </c:pt>
                <c:pt idx="132">
                  <c:v>278433.06477864581</c:v>
                </c:pt>
                <c:pt idx="133">
                  <c:v>258211.71061197919</c:v>
                </c:pt>
                <c:pt idx="134">
                  <c:v>223340.2099609375</c:v>
                </c:pt>
                <c:pt idx="135">
                  <c:v>240616.0888671875</c:v>
                </c:pt>
                <c:pt idx="136">
                  <c:v>229225.89111328125</c:v>
                </c:pt>
                <c:pt idx="137">
                  <c:v>257951.7822265625</c:v>
                </c:pt>
                <c:pt idx="138">
                  <c:v>240879.29280598959</c:v>
                </c:pt>
                <c:pt idx="139">
                  <c:v>230235.20914713541</c:v>
                </c:pt>
                <c:pt idx="140">
                  <c:v>249393.5546875</c:v>
                </c:pt>
                <c:pt idx="141">
                  <c:v>177315.24658203125</c:v>
                </c:pt>
                <c:pt idx="142">
                  <c:v>197024.84130859375</c:v>
                </c:pt>
                <c:pt idx="143">
                  <c:v>160126.84122721353</c:v>
                </c:pt>
                <c:pt idx="144">
                  <c:v>208869.64925130209</c:v>
                </c:pt>
                <c:pt idx="145">
                  <c:v>173860.27018229201</c:v>
                </c:pt>
                <c:pt idx="146">
                  <c:v>364063.92415364529</c:v>
                </c:pt>
                <c:pt idx="147">
                  <c:v>350213.82649739581</c:v>
                </c:pt>
                <c:pt idx="148">
                  <c:v>175436.31998697916</c:v>
                </c:pt>
                <c:pt idx="149">
                  <c:v>215887.0849609375</c:v>
                </c:pt>
                <c:pt idx="150">
                  <c:v>238975.80973307334</c:v>
                </c:pt>
                <c:pt idx="151">
                  <c:v>201340.18961588535</c:v>
                </c:pt>
                <c:pt idx="152">
                  <c:v>103818.2474772136</c:v>
                </c:pt>
                <c:pt idx="153">
                  <c:v>162399.993896484</c:v>
                </c:pt>
                <c:pt idx="154">
                  <c:v>176939.37174479201</c:v>
                </c:pt>
                <c:pt idx="155">
                  <c:v>224202.84016927067</c:v>
                </c:pt>
                <c:pt idx="156">
                  <c:v>233681.21337890669</c:v>
                </c:pt>
                <c:pt idx="157">
                  <c:v>171331.09537760401</c:v>
                </c:pt>
                <c:pt idx="158">
                  <c:v>156519.48038736932</c:v>
                </c:pt>
                <c:pt idx="159">
                  <c:v>141205.15950520799</c:v>
                </c:pt>
                <c:pt idx="160">
                  <c:v>134075.20548502664</c:v>
                </c:pt>
                <c:pt idx="161">
                  <c:v>194316.56901041733</c:v>
                </c:pt>
                <c:pt idx="162">
                  <c:v>150231.00789388001</c:v>
                </c:pt>
                <c:pt idx="163">
                  <c:v>181474.54833984401</c:v>
                </c:pt>
                <c:pt idx="164">
                  <c:v>264294.47428385471</c:v>
                </c:pt>
                <c:pt idx="165">
                  <c:v>219927.65299479206</c:v>
                </c:pt>
                <c:pt idx="166">
                  <c:v>90126.06811523439</c:v>
                </c:pt>
                <c:pt idx="167">
                  <c:v>101989.72574869786</c:v>
                </c:pt>
                <c:pt idx="168">
                  <c:v>169265.045166016</c:v>
                </c:pt>
                <c:pt idx="169">
                  <c:v>149799.8046875</c:v>
                </c:pt>
                <c:pt idx="170">
                  <c:v>115474.28385416667</c:v>
                </c:pt>
                <c:pt idx="171">
                  <c:v>163272.39990234398</c:v>
                </c:pt>
                <c:pt idx="172">
                  <c:v>152193.48144531201</c:v>
                </c:pt>
                <c:pt idx="173">
                  <c:v>181429.87060546933</c:v>
                </c:pt>
                <c:pt idx="174">
                  <c:v>164358.98844401067</c:v>
                </c:pt>
                <c:pt idx="175">
                  <c:v>148403.22875976536</c:v>
                </c:pt>
                <c:pt idx="176">
                  <c:v>108831.2581380208</c:v>
                </c:pt>
                <c:pt idx="177">
                  <c:v>117450.45979817706</c:v>
                </c:pt>
                <c:pt idx="178">
                  <c:v>86368.703206380203</c:v>
                </c:pt>
                <c:pt idx="179">
                  <c:v>95381.988525390625</c:v>
                </c:pt>
                <c:pt idx="180">
                  <c:v>69086.634318033859</c:v>
                </c:pt>
                <c:pt idx="181">
                  <c:v>124890.23844401042</c:v>
                </c:pt>
                <c:pt idx="182">
                  <c:v>107245.03580729167</c:v>
                </c:pt>
                <c:pt idx="183">
                  <c:v>100876.44449869792</c:v>
                </c:pt>
                <c:pt idx="184">
                  <c:v>85829.864501953125</c:v>
                </c:pt>
                <c:pt idx="185">
                  <c:v>94961.151123046875</c:v>
                </c:pt>
                <c:pt idx="186">
                  <c:v>83060.475667317703</c:v>
                </c:pt>
                <c:pt idx="187">
                  <c:v>62046.702067057289</c:v>
                </c:pt>
                <c:pt idx="188">
                  <c:v>90194.254557291672</c:v>
                </c:pt>
                <c:pt idx="189">
                  <c:v>72833.353678385422</c:v>
                </c:pt>
                <c:pt idx="190">
                  <c:v>88172.821044921875</c:v>
                </c:pt>
                <c:pt idx="191">
                  <c:v>71947.916666666672</c:v>
                </c:pt>
                <c:pt idx="192">
                  <c:v>156639.30257161459</c:v>
                </c:pt>
                <c:pt idx="193">
                  <c:v>71774.337768554688</c:v>
                </c:pt>
                <c:pt idx="194">
                  <c:v>371827.1484375</c:v>
                </c:pt>
                <c:pt idx="195">
                  <c:v>170681.78304036459</c:v>
                </c:pt>
                <c:pt idx="196">
                  <c:v>124412.11954752605</c:v>
                </c:pt>
                <c:pt idx="197">
                  <c:v>83623.016357421875</c:v>
                </c:pt>
                <c:pt idx="198">
                  <c:v>102753.7129720052</c:v>
                </c:pt>
                <c:pt idx="199">
                  <c:v>79524.881998697922</c:v>
                </c:pt>
                <c:pt idx="200">
                  <c:v>114512.42065429688</c:v>
                </c:pt>
                <c:pt idx="201">
                  <c:v>80202.555338541672</c:v>
                </c:pt>
                <c:pt idx="202">
                  <c:v>63830.235799153648</c:v>
                </c:pt>
                <c:pt idx="203">
                  <c:v>55217.173258463539</c:v>
                </c:pt>
                <c:pt idx="204">
                  <c:v>73464.223225911453</c:v>
                </c:pt>
                <c:pt idx="205">
                  <c:v>68256.866455078125</c:v>
                </c:pt>
                <c:pt idx="206">
                  <c:v>65951.08032226561</c:v>
                </c:pt>
                <c:pt idx="207">
                  <c:v>112208.8724772136</c:v>
                </c:pt>
                <c:pt idx="208">
                  <c:v>79843.541463216141</c:v>
                </c:pt>
                <c:pt idx="209">
                  <c:v>74653.172810872391</c:v>
                </c:pt>
                <c:pt idx="210">
                  <c:v>84409.784952799484</c:v>
                </c:pt>
                <c:pt idx="211">
                  <c:v>68015.492757161468</c:v>
                </c:pt>
                <c:pt idx="212">
                  <c:v>69355.204264322936</c:v>
                </c:pt>
                <c:pt idx="213">
                  <c:v>62667.699178059869</c:v>
                </c:pt>
                <c:pt idx="214">
                  <c:v>67654.169718424542</c:v>
                </c:pt>
                <c:pt idx="215">
                  <c:v>75834.091186523467</c:v>
                </c:pt>
                <c:pt idx="216">
                  <c:v>52366.13972981774</c:v>
                </c:pt>
                <c:pt idx="217">
                  <c:v>55534.571329752675</c:v>
                </c:pt>
                <c:pt idx="218">
                  <c:v>34526.550292968801</c:v>
                </c:pt>
                <c:pt idx="219">
                  <c:v>44340.510050455727</c:v>
                </c:pt>
                <c:pt idx="220">
                  <c:v>51855.463663736977</c:v>
                </c:pt>
                <c:pt idx="221">
                  <c:v>50389.007568359375</c:v>
                </c:pt>
                <c:pt idx="222">
                  <c:v>58320.078531901039</c:v>
                </c:pt>
                <c:pt idx="223">
                  <c:v>62503.11279296875</c:v>
                </c:pt>
                <c:pt idx="224">
                  <c:v>35885.645548502602</c:v>
                </c:pt>
                <c:pt idx="225">
                  <c:v>46620.925903320313</c:v>
                </c:pt>
                <c:pt idx="226">
                  <c:v>51883.427937825523</c:v>
                </c:pt>
                <c:pt idx="227">
                  <c:v>27640.078226725262</c:v>
                </c:pt>
                <c:pt idx="228">
                  <c:v>49903.3203125</c:v>
                </c:pt>
                <c:pt idx="229">
                  <c:v>57086.985270182289</c:v>
                </c:pt>
                <c:pt idx="230">
                  <c:v>50328.806559244789</c:v>
                </c:pt>
                <c:pt idx="231">
                  <c:v>47607.554117838539</c:v>
                </c:pt>
                <c:pt idx="232">
                  <c:v>40533.014933268227</c:v>
                </c:pt>
                <c:pt idx="233">
                  <c:v>51355.585734049477</c:v>
                </c:pt>
                <c:pt idx="234">
                  <c:v>0</c:v>
                </c:pt>
                <c:pt idx="235">
                  <c:v>44385.492960611999</c:v>
                </c:pt>
                <c:pt idx="236">
                  <c:v>57113.128662109339</c:v>
                </c:pt>
                <c:pt idx="237">
                  <c:v>36966.555277506537</c:v>
                </c:pt>
                <c:pt idx="238">
                  <c:v>40361.836751302137</c:v>
                </c:pt>
                <c:pt idx="239">
                  <c:v>47649.688720703067</c:v>
                </c:pt>
                <c:pt idx="240">
                  <c:v>119022.76611328119</c:v>
                </c:pt>
                <c:pt idx="241">
                  <c:v>151910.14607747336</c:v>
                </c:pt>
                <c:pt idx="242">
                  <c:v>54131.622314453067</c:v>
                </c:pt>
                <c:pt idx="243">
                  <c:v>43700.887044270792</c:v>
                </c:pt>
                <c:pt idx="244">
                  <c:v>20711.372375488267</c:v>
                </c:pt>
                <c:pt idx="245">
                  <c:v>33865.206400553332</c:v>
                </c:pt>
                <c:pt idx="246">
                  <c:v>523690.10416666663</c:v>
                </c:pt>
                <c:pt idx="247">
                  <c:v>831070.63802083337</c:v>
                </c:pt>
                <c:pt idx="248">
                  <c:v>479621.41927083331</c:v>
                </c:pt>
                <c:pt idx="249">
                  <c:v>137836.61905924536</c:v>
                </c:pt>
                <c:pt idx="250">
                  <c:v>43715.789794921868</c:v>
                </c:pt>
                <c:pt idx="251">
                  <c:v>43460.093180338532</c:v>
                </c:pt>
                <c:pt idx="252">
                  <c:v>59761.632283528663</c:v>
                </c:pt>
                <c:pt idx="253">
                  <c:v>52087.921142578132</c:v>
                </c:pt>
                <c:pt idx="254">
                  <c:v>28940.684000651065</c:v>
                </c:pt>
                <c:pt idx="255">
                  <c:v>31695.343017578136</c:v>
                </c:pt>
                <c:pt idx="256">
                  <c:v>26375.956217447863</c:v>
                </c:pt>
                <c:pt idx="257">
                  <c:v>25742.902119954397</c:v>
                </c:pt>
                <c:pt idx="258">
                  <c:v>43960.464477539063</c:v>
                </c:pt>
                <c:pt idx="259">
                  <c:v>63214.965820312536</c:v>
                </c:pt>
                <c:pt idx="260">
                  <c:v>29969.001770019462</c:v>
                </c:pt>
                <c:pt idx="261">
                  <c:v>31389.989217122395</c:v>
                </c:pt>
                <c:pt idx="262">
                  <c:v>51957.860310872398</c:v>
                </c:pt>
                <c:pt idx="263">
                  <c:v>30277.511596679735</c:v>
                </c:pt>
                <c:pt idx="264">
                  <c:v>48789.393107096403</c:v>
                </c:pt>
                <c:pt idx="265">
                  <c:v>29746.663411458401</c:v>
                </c:pt>
                <c:pt idx="266">
                  <c:v>56446.746826171853</c:v>
                </c:pt>
                <c:pt idx="267">
                  <c:v>42717.859903971337</c:v>
                </c:pt>
                <c:pt idx="268">
                  <c:v>46614.593505859339</c:v>
                </c:pt>
                <c:pt idx="269">
                  <c:v>48171.595255533866</c:v>
                </c:pt>
                <c:pt idx="270">
                  <c:v>47596.19140625</c:v>
                </c:pt>
                <c:pt idx="271">
                  <c:v>47047.912597656272</c:v>
                </c:pt>
                <c:pt idx="272">
                  <c:v>46134.852091471337</c:v>
                </c:pt>
                <c:pt idx="273">
                  <c:v>31435.422261555999</c:v>
                </c:pt>
                <c:pt idx="274">
                  <c:v>62159.317016601599</c:v>
                </c:pt>
                <c:pt idx="275">
                  <c:v>42875.233968098932</c:v>
                </c:pt>
                <c:pt idx="276">
                  <c:v>41611.760457356802</c:v>
                </c:pt>
                <c:pt idx="277">
                  <c:v>43156.143188476533</c:v>
                </c:pt>
                <c:pt idx="278">
                  <c:v>59873.260498046933</c:v>
                </c:pt>
                <c:pt idx="279">
                  <c:v>66829.58984375</c:v>
                </c:pt>
                <c:pt idx="280">
                  <c:v>86582.17366536452</c:v>
                </c:pt>
                <c:pt idx="281">
                  <c:v>71550.445556640669</c:v>
                </c:pt>
                <c:pt idx="282">
                  <c:v>95776.214599609331</c:v>
                </c:pt>
                <c:pt idx="283">
                  <c:v>105725.42317708333</c:v>
                </c:pt>
                <c:pt idx="284">
                  <c:v>99952.453613281192</c:v>
                </c:pt>
                <c:pt idx="285">
                  <c:v>96400.136311848939</c:v>
                </c:pt>
                <c:pt idx="286">
                  <c:v>59232.452392578132</c:v>
                </c:pt>
                <c:pt idx="287">
                  <c:v>81810.872395833328</c:v>
                </c:pt>
                <c:pt idx="288">
                  <c:v>80152.465820312544</c:v>
                </c:pt>
                <c:pt idx="289">
                  <c:v>46735.580444336003</c:v>
                </c:pt>
                <c:pt idx="290">
                  <c:v>110748.47412109374</c:v>
                </c:pt>
                <c:pt idx="291">
                  <c:v>69520.716349283859</c:v>
                </c:pt>
                <c:pt idx="292">
                  <c:v>90266.072591145872</c:v>
                </c:pt>
                <c:pt idx="293">
                  <c:v>131052.02229817706</c:v>
                </c:pt>
                <c:pt idx="294">
                  <c:v>86784.423828125073</c:v>
                </c:pt>
                <c:pt idx="295">
                  <c:v>67015.492757161468</c:v>
                </c:pt>
                <c:pt idx="296">
                  <c:v>99153.015136718808</c:v>
                </c:pt>
                <c:pt idx="297">
                  <c:v>129434.31599934894</c:v>
                </c:pt>
                <c:pt idx="298">
                  <c:v>88384.358723958416</c:v>
                </c:pt>
                <c:pt idx="299">
                  <c:v>85969.065348307326</c:v>
                </c:pt>
                <c:pt idx="300">
                  <c:v>70974.629720052137</c:v>
                </c:pt>
                <c:pt idx="301">
                  <c:v>96348.561604817733</c:v>
                </c:pt>
                <c:pt idx="302">
                  <c:v>149054.98250325464</c:v>
                </c:pt>
                <c:pt idx="303">
                  <c:v>140911.05143229201</c:v>
                </c:pt>
                <c:pt idx="304">
                  <c:v>90499.348958333328</c:v>
                </c:pt>
                <c:pt idx="305">
                  <c:v>75840.204874674542</c:v>
                </c:pt>
                <c:pt idx="306">
                  <c:v>169628.5400390627</c:v>
                </c:pt>
                <c:pt idx="307">
                  <c:v>140740.95662434935</c:v>
                </c:pt>
                <c:pt idx="308">
                  <c:v>150159.49503580667</c:v>
                </c:pt>
                <c:pt idx="309">
                  <c:v>165773.42732747336</c:v>
                </c:pt>
                <c:pt idx="310">
                  <c:v>174638.89567057334</c:v>
                </c:pt>
                <c:pt idx="311">
                  <c:v>190947.30631510401</c:v>
                </c:pt>
                <c:pt idx="312">
                  <c:v>218545.34912109331</c:v>
                </c:pt>
                <c:pt idx="313">
                  <c:v>210002.46175130268</c:v>
                </c:pt>
                <c:pt idx="314">
                  <c:v>161374.22688802134</c:v>
                </c:pt>
                <c:pt idx="315">
                  <c:v>149688.92415364532</c:v>
                </c:pt>
                <c:pt idx="316">
                  <c:v>211735.20914713599</c:v>
                </c:pt>
                <c:pt idx="317">
                  <c:v>156799.84537760398</c:v>
                </c:pt>
                <c:pt idx="318">
                  <c:v>220383.2804361973</c:v>
                </c:pt>
                <c:pt idx="319">
                  <c:v>245721.06933593735</c:v>
                </c:pt>
                <c:pt idx="320">
                  <c:v>251867.49267578134</c:v>
                </c:pt>
                <c:pt idx="321">
                  <c:v>188138.93636067735</c:v>
                </c:pt>
                <c:pt idx="322">
                  <c:v>265794.55566406267</c:v>
                </c:pt>
                <c:pt idx="323">
                  <c:v>314220.07242838532</c:v>
                </c:pt>
                <c:pt idx="324">
                  <c:v>425664.22526041738</c:v>
                </c:pt>
                <c:pt idx="325">
                  <c:v>444251.953125</c:v>
                </c:pt>
                <c:pt idx="326">
                  <c:v>347943.11523437471</c:v>
                </c:pt>
                <c:pt idx="327">
                  <c:v>284500.22379557334</c:v>
                </c:pt>
                <c:pt idx="328">
                  <c:v>339972.77832031198</c:v>
                </c:pt>
                <c:pt idx="329">
                  <c:v>320949.60530598927</c:v>
                </c:pt>
                <c:pt idx="330">
                  <c:v>276231.11979166669</c:v>
                </c:pt>
                <c:pt idx="331">
                  <c:v>323080.11881510401</c:v>
                </c:pt>
                <c:pt idx="332">
                  <c:v>270809.93652343733</c:v>
                </c:pt>
                <c:pt idx="333">
                  <c:v>231759.92838541733</c:v>
                </c:pt>
                <c:pt idx="334">
                  <c:v>245261.23046875067</c:v>
                </c:pt>
                <c:pt idx="335">
                  <c:v>267078.28776041738</c:v>
                </c:pt>
                <c:pt idx="336">
                  <c:v>296590.39306640666</c:v>
                </c:pt>
                <c:pt idx="337">
                  <c:v>279634.96907552134</c:v>
                </c:pt>
                <c:pt idx="338">
                  <c:v>335692.05729166669</c:v>
                </c:pt>
                <c:pt idx="339">
                  <c:v>294945.86181640666</c:v>
                </c:pt>
                <c:pt idx="340">
                  <c:v>240943.21695963602</c:v>
                </c:pt>
                <c:pt idx="341">
                  <c:v>303263.46842447866</c:v>
                </c:pt>
                <c:pt idx="342">
                  <c:v>163505.51350911465</c:v>
                </c:pt>
                <c:pt idx="343">
                  <c:v>235804.34163411465</c:v>
                </c:pt>
                <c:pt idx="344">
                  <c:v>240334.63541666666</c:v>
                </c:pt>
                <c:pt idx="345">
                  <c:v>289918.19254557334</c:v>
                </c:pt>
                <c:pt idx="346">
                  <c:v>316501.62760416669</c:v>
                </c:pt>
                <c:pt idx="347">
                  <c:v>408742.91992187471</c:v>
                </c:pt>
                <c:pt idx="348">
                  <c:v>275143.43261718797</c:v>
                </c:pt>
                <c:pt idx="349">
                  <c:v>305379.13004557334</c:v>
                </c:pt>
                <c:pt idx="350">
                  <c:v>285070.14973958401</c:v>
                </c:pt>
                <c:pt idx="351">
                  <c:v>272127.40071614535</c:v>
                </c:pt>
                <c:pt idx="352">
                  <c:v>245105.71289062535</c:v>
                </c:pt>
                <c:pt idx="353">
                  <c:v>217694.29524739599</c:v>
                </c:pt>
                <c:pt idx="354">
                  <c:v>596357.58463541744</c:v>
                </c:pt>
                <c:pt idx="355">
                  <c:v>620503.25520833337</c:v>
                </c:pt>
                <c:pt idx="356">
                  <c:v>279075.6835937507</c:v>
                </c:pt>
                <c:pt idx="357">
                  <c:v>310559.61100260401</c:v>
                </c:pt>
                <c:pt idx="358">
                  <c:v>275467.24446614535</c:v>
                </c:pt>
                <c:pt idx="359">
                  <c:v>266803.34472656267</c:v>
                </c:pt>
                <c:pt idx="360">
                  <c:v>294800.2929687507</c:v>
                </c:pt>
                <c:pt idx="361">
                  <c:v>268682.6171875</c:v>
                </c:pt>
                <c:pt idx="362">
                  <c:v>301196.65527343733</c:v>
                </c:pt>
                <c:pt idx="363">
                  <c:v>295783.61002604128</c:v>
                </c:pt>
                <c:pt idx="364">
                  <c:v>456384.84700520802</c:v>
                </c:pt>
                <c:pt idx="365">
                  <c:v>2922.8630065918001</c:v>
                </c:pt>
                <c:pt idx="366">
                  <c:v>420941.65039062529</c:v>
                </c:pt>
                <c:pt idx="367">
                  <c:v>6080.5409749348937</c:v>
                </c:pt>
                <c:pt idx="368">
                  <c:v>327480.95703125</c:v>
                </c:pt>
                <c:pt idx="369">
                  <c:v>0</c:v>
                </c:pt>
                <c:pt idx="370">
                  <c:v>296552.36816406198</c:v>
                </c:pt>
                <c:pt idx="371">
                  <c:v>2315.1464462280196</c:v>
                </c:pt>
                <c:pt idx="372">
                  <c:v>252034.01692708401</c:v>
                </c:pt>
                <c:pt idx="373">
                  <c:v>268565.9179687507</c:v>
                </c:pt>
                <c:pt idx="374">
                  <c:v>295253.1331380214</c:v>
                </c:pt>
                <c:pt idx="375">
                  <c:v>316318.54248046927</c:v>
                </c:pt>
                <c:pt idx="376">
                  <c:v>407842.69205729198</c:v>
                </c:pt>
                <c:pt idx="377">
                  <c:v>360907.14518229198</c:v>
                </c:pt>
                <c:pt idx="378">
                  <c:v>247475.09765625067</c:v>
                </c:pt>
                <c:pt idx="379">
                  <c:v>342726.8473307293</c:v>
                </c:pt>
                <c:pt idx="380">
                  <c:v>298061.44205729204</c:v>
                </c:pt>
                <c:pt idx="381">
                  <c:v>385157.83691406267</c:v>
                </c:pt>
                <c:pt idx="382">
                  <c:v>274354.37011718802</c:v>
                </c:pt>
                <c:pt idx="383">
                  <c:v>284165.77148437459</c:v>
                </c:pt>
                <c:pt idx="384">
                  <c:v>285189.53959147172</c:v>
                </c:pt>
                <c:pt idx="385">
                  <c:v>267747.37040201836</c:v>
                </c:pt>
                <c:pt idx="386">
                  <c:v>281004.21142578131</c:v>
                </c:pt>
                <c:pt idx="387">
                  <c:v>284419.12841796927</c:v>
                </c:pt>
              </c:numCache>
            </c:numRef>
          </c:yVal>
          <c:smooth val="0"/>
          <c:extLst>
            <c:ext xmlns:c16="http://schemas.microsoft.com/office/drawing/2014/chart" uri="{C3380CC4-5D6E-409C-BE32-E72D297353CC}">
              <c16:uniqueId val="{00000000-DE6C-4BB3-AE41-DCA5C60447B2}"/>
            </c:ext>
          </c:extLst>
        </c:ser>
        <c:dLbls>
          <c:showLegendKey val="0"/>
          <c:showVal val="0"/>
          <c:showCatName val="0"/>
          <c:showSerName val="0"/>
          <c:showPercent val="0"/>
          <c:showBubbleSize val="0"/>
        </c:dLbls>
        <c:axId val="1314184400"/>
        <c:axId val="1314183088"/>
      </c:scatterChart>
      <c:valAx>
        <c:axId val="1314184400"/>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4183088"/>
        <c:crosses val="autoZero"/>
        <c:crossBetween val="midCat"/>
      </c:valAx>
      <c:valAx>
        <c:axId val="131418308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418440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numRef>
              <c:f>'time trend PZ'!$C$63:$C$450</c:f>
              <c:numCache>
                <c:formatCode>m/d/yyyy</c:formatCode>
                <c:ptCount val="388"/>
                <c:pt idx="0">
                  <c:v>44251</c:v>
                </c:pt>
                <c:pt idx="1">
                  <c:v>44251</c:v>
                </c:pt>
                <c:pt idx="2">
                  <c:v>44252</c:v>
                </c:pt>
                <c:pt idx="3">
                  <c:v>44252</c:v>
                </c:pt>
                <c:pt idx="4">
                  <c:v>44253</c:v>
                </c:pt>
                <c:pt idx="5">
                  <c:v>44253</c:v>
                </c:pt>
                <c:pt idx="6">
                  <c:v>44254</c:v>
                </c:pt>
                <c:pt idx="7">
                  <c:v>44254</c:v>
                </c:pt>
                <c:pt idx="8">
                  <c:v>44255</c:v>
                </c:pt>
                <c:pt idx="9">
                  <c:v>44255</c:v>
                </c:pt>
                <c:pt idx="10">
                  <c:v>44256</c:v>
                </c:pt>
                <c:pt idx="11">
                  <c:v>44256</c:v>
                </c:pt>
                <c:pt idx="12">
                  <c:v>44257</c:v>
                </c:pt>
                <c:pt idx="13">
                  <c:v>44257</c:v>
                </c:pt>
                <c:pt idx="14">
                  <c:v>44257</c:v>
                </c:pt>
                <c:pt idx="15">
                  <c:v>44257</c:v>
                </c:pt>
                <c:pt idx="16">
                  <c:v>44258</c:v>
                </c:pt>
                <c:pt idx="17">
                  <c:v>44258</c:v>
                </c:pt>
                <c:pt idx="18">
                  <c:v>44259</c:v>
                </c:pt>
                <c:pt idx="19">
                  <c:v>44259</c:v>
                </c:pt>
                <c:pt idx="20">
                  <c:v>44260</c:v>
                </c:pt>
                <c:pt idx="21">
                  <c:v>44260</c:v>
                </c:pt>
                <c:pt idx="22">
                  <c:v>44261</c:v>
                </c:pt>
                <c:pt idx="23">
                  <c:v>44261</c:v>
                </c:pt>
                <c:pt idx="24">
                  <c:v>44262</c:v>
                </c:pt>
                <c:pt idx="25">
                  <c:v>44262</c:v>
                </c:pt>
                <c:pt idx="26">
                  <c:v>44263</c:v>
                </c:pt>
                <c:pt idx="27">
                  <c:v>44263</c:v>
                </c:pt>
                <c:pt idx="28">
                  <c:v>44264</c:v>
                </c:pt>
                <c:pt idx="29">
                  <c:v>44264</c:v>
                </c:pt>
                <c:pt idx="30">
                  <c:v>44264</c:v>
                </c:pt>
                <c:pt idx="31">
                  <c:v>44264</c:v>
                </c:pt>
                <c:pt idx="32">
                  <c:v>44265</c:v>
                </c:pt>
                <c:pt idx="33">
                  <c:v>44265</c:v>
                </c:pt>
                <c:pt idx="34">
                  <c:v>44266</c:v>
                </c:pt>
                <c:pt idx="35">
                  <c:v>44266</c:v>
                </c:pt>
                <c:pt idx="36">
                  <c:v>44267</c:v>
                </c:pt>
                <c:pt idx="37">
                  <c:v>44267</c:v>
                </c:pt>
                <c:pt idx="38">
                  <c:v>44268</c:v>
                </c:pt>
                <c:pt idx="39">
                  <c:v>44268</c:v>
                </c:pt>
                <c:pt idx="40">
                  <c:v>44269</c:v>
                </c:pt>
                <c:pt idx="41">
                  <c:v>44269</c:v>
                </c:pt>
                <c:pt idx="42">
                  <c:v>44270</c:v>
                </c:pt>
                <c:pt idx="43">
                  <c:v>44270</c:v>
                </c:pt>
                <c:pt idx="44">
                  <c:v>44271</c:v>
                </c:pt>
                <c:pt idx="45">
                  <c:v>44271</c:v>
                </c:pt>
                <c:pt idx="46">
                  <c:v>44272</c:v>
                </c:pt>
                <c:pt idx="47">
                  <c:v>44272</c:v>
                </c:pt>
                <c:pt idx="48">
                  <c:v>44273</c:v>
                </c:pt>
                <c:pt idx="49">
                  <c:v>44273</c:v>
                </c:pt>
                <c:pt idx="50">
                  <c:v>44274</c:v>
                </c:pt>
                <c:pt idx="51">
                  <c:v>44274</c:v>
                </c:pt>
                <c:pt idx="52">
                  <c:v>44275</c:v>
                </c:pt>
                <c:pt idx="53">
                  <c:v>44275</c:v>
                </c:pt>
                <c:pt idx="54">
                  <c:v>44276</c:v>
                </c:pt>
                <c:pt idx="55">
                  <c:v>44276</c:v>
                </c:pt>
                <c:pt idx="56">
                  <c:v>44277</c:v>
                </c:pt>
                <c:pt idx="57">
                  <c:v>44277</c:v>
                </c:pt>
                <c:pt idx="58">
                  <c:v>44278</c:v>
                </c:pt>
                <c:pt idx="59">
                  <c:v>44278</c:v>
                </c:pt>
                <c:pt idx="60">
                  <c:v>44279</c:v>
                </c:pt>
                <c:pt idx="61">
                  <c:v>44279</c:v>
                </c:pt>
                <c:pt idx="62">
                  <c:v>44280</c:v>
                </c:pt>
                <c:pt idx="63">
                  <c:v>44280</c:v>
                </c:pt>
                <c:pt idx="64">
                  <c:v>44281</c:v>
                </c:pt>
                <c:pt idx="65">
                  <c:v>44281</c:v>
                </c:pt>
                <c:pt idx="66">
                  <c:v>44282</c:v>
                </c:pt>
                <c:pt idx="67">
                  <c:v>44282</c:v>
                </c:pt>
                <c:pt idx="68">
                  <c:v>44283</c:v>
                </c:pt>
                <c:pt idx="69">
                  <c:v>44283</c:v>
                </c:pt>
                <c:pt idx="70">
                  <c:v>44284</c:v>
                </c:pt>
                <c:pt idx="71">
                  <c:v>44284</c:v>
                </c:pt>
                <c:pt idx="72">
                  <c:v>44285</c:v>
                </c:pt>
                <c:pt idx="73">
                  <c:v>44285</c:v>
                </c:pt>
                <c:pt idx="74">
                  <c:v>44286</c:v>
                </c:pt>
                <c:pt idx="75">
                  <c:v>44286</c:v>
                </c:pt>
                <c:pt idx="76">
                  <c:v>44287</c:v>
                </c:pt>
                <c:pt idx="77">
                  <c:v>44287</c:v>
                </c:pt>
                <c:pt idx="78">
                  <c:v>44288</c:v>
                </c:pt>
                <c:pt idx="79">
                  <c:v>44288</c:v>
                </c:pt>
                <c:pt idx="80">
                  <c:v>44289</c:v>
                </c:pt>
                <c:pt idx="81">
                  <c:v>44289</c:v>
                </c:pt>
                <c:pt idx="82">
                  <c:v>44290</c:v>
                </c:pt>
                <c:pt idx="83">
                  <c:v>44290</c:v>
                </c:pt>
                <c:pt idx="84">
                  <c:v>44291</c:v>
                </c:pt>
                <c:pt idx="85">
                  <c:v>44291</c:v>
                </c:pt>
                <c:pt idx="86">
                  <c:v>44292</c:v>
                </c:pt>
                <c:pt idx="87">
                  <c:v>44292</c:v>
                </c:pt>
                <c:pt idx="88">
                  <c:v>44293</c:v>
                </c:pt>
                <c:pt idx="89">
                  <c:v>44293</c:v>
                </c:pt>
                <c:pt idx="90">
                  <c:v>44294</c:v>
                </c:pt>
                <c:pt idx="91">
                  <c:v>44294</c:v>
                </c:pt>
                <c:pt idx="92">
                  <c:v>44295</c:v>
                </c:pt>
                <c:pt idx="93">
                  <c:v>44295</c:v>
                </c:pt>
                <c:pt idx="94">
                  <c:v>44296</c:v>
                </c:pt>
                <c:pt idx="95">
                  <c:v>44296</c:v>
                </c:pt>
                <c:pt idx="96">
                  <c:v>44296</c:v>
                </c:pt>
                <c:pt idx="97">
                  <c:v>44296</c:v>
                </c:pt>
                <c:pt idx="98">
                  <c:v>44296</c:v>
                </c:pt>
                <c:pt idx="99">
                  <c:v>44296</c:v>
                </c:pt>
                <c:pt idx="100">
                  <c:v>44297</c:v>
                </c:pt>
                <c:pt idx="101">
                  <c:v>44297</c:v>
                </c:pt>
                <c:pt idx="102">
                  <c:v>44297</c:v>
                </c:pt>
                <c:pt idx="103">
                  <c:v>44297</c:v>
                </c:pt>
                <c:pt idx="104">
                  <c:v>44298</c:v>
                </c:pt>
                <c:pt idx="105">
                  <c:v>44298</c:v>
                </c:pt>
                <c:pt idx="106">
                  <c:v>44299</c:v>
                </c:pt>
                <c:pt idx="107">
                  <c:v>44299</c:v>
                </c:pt>
                <c:pt idx="108">
                  <c:v>44300</c:v>
                </c:pt>
                <c:pt idx="109">
                  <c:v>44300</c:v>
                </c:pt>
                <c:pt idx="110">
                  <c:v>44301</c:v>
                </c:pt>
                <c:pt idx="111">
                  <c:v>44301</c:v>
                </c:pt>
                <c:pt idx="112">
                  <c:v>44302</c:v>
                </c:pt>
                <c:pt idx="113">
                  <c:v>44302</c:v>
                </c:pt>
                <c:pt idx="114">
                  <c:v>44303</c:v>
                </c:pt>
                <c:pt idx="115">
                  <c:v>44303</c:v>
                </c:pt>
                <c:pt idx="116">
                  <c:v>44304</c:v>
                </c:pt>
                <c:pt idx="117">
                  <c:v>44304</c:v>
                </c:pt>
                <c:pt idx="118">
                  <c:v>44305</c:v>
                </c:pt>
                <c:pt idx="119">
                  <c:v>44305</c:v>
                </c:pt>
                <c:pt idx="120">
                  <c:v>44306</c:v>
                </c:pt>
                <c:pt idx="121">
                  <c:v>44306</c:v>
                </c:pt>
                <c:pt idx="122">
                  <c:v>44307</c:v>
                </c:pt>
                <c:pt idx="123">
                  <c:v>44307</c:v>
                </c:pt>
                <c:pt idx="124">
                  <c:v>44308</c:v>
                </c:pt>
                <c:pt idx="125">
                  <c:v>44308</c:v>
                </c:pt>
                <c:pt idx="126">
                  <c:v>44309</c:v>
                </c:pt>
                <c:pt idx="127">
                  <c:v>44309</c:v>
                </c:pt>
                <c:pt idx="128">
                  <c:v>44310</c:v>
                </c:pt>
                <c:pt idx="129">
                  <c:v>44310</c:v>
                </c:pt>
                <c:pt idx="130">
                  <c:v>44311</c:v>
                </c:pt>
                <c:pt idx="131">
                  <c:v>44311</c:v>
                </c:pt>
                <c:pt idx="132">
                  <c:v>44312</c:v>
                </c:pt>
                <c:pt idx="133">
                  <c:v>44312</c:v>
                </c:pt>
                <c:pt idx="134">
                  <c:v>44313</c:v>
                </c:pt>
                <c:pt idx="135">
                  <c:v>44313</c:v>
                </c:pt>
                <c:pt idx="136">
                  <c:v>44314</c:v>
                </c:pt>
                <c:pt idx="137">
                  <c:v>44314</c:v>
                </c:pt>
                <c:pt idx="138">
                  <c:v>44315</c:v>
                </c:pt>
                <c:pt idx="139">
                  <c:v>44315</c:v>
                </c:pt>
                <c:pt idx="140">
                  <c:v>44316</c:v>
                </c:pt>
                <c:pt idx="141">
                  <c:v>44316</c:v>
                </c:pt>
                <c:pt idx="142">
                  <c:v>44317</c:v>
                </c:pt>
                <c:pt idx="143">
                  <c:v>44317</c:v>
                </c:pt>
                <c:pt idx="144">
                  <c:v>44318</c:v>
                </c:pt>
                <c:pt idx="145">
                  <c:v>44318</c:v>
                </c:pt>
                <c:pt idx="146">
                  <c:v>44319</c:v>
                </c:pt>
                <c:pt idx="147">
                  <c:v>44319</c:v>
                </c:pt>
                <c:pt idx="148">
                  <c:v>44320</c:v>
                </c:pt>
                <c:pt idx="149">
                  <c:v>44320</c:v>
                </c:pt>
                <c:pt idx="150">
                  <c:v>44321</c:v>
                </c:pt>
                <c:pt idx="151">
                  <c:v>44321</c:v>
                </c:pt>
                <c:pt idx="152">
                  <c:v>44322</c:v>
                </c:pt>
                <c:pt idx="153">
                  <c:v>44322</c:v>
                </c:pt>
                <c:pt idx="154">
                  <c:v>44323</c:v>
                </c:pt>
                <c:pt idx="155">
                  <c:v>44323</c:v>
                </c:pt>
                <c:pt idx="156">
                  <c:v>44324</c:v>
                </c:pt>
                <c:pt idx="157">
                  <c:v>44324</c:v>
                </c:pt>
                <c:pt idx="158">
                  <c:v>44325</c:v>
                </c:pt>
                <c:pt idx="159">
                  <c:v>44325</c:v>
                </c:pt>
                <c:pt idx="160">
                  <c:v>44326</c:v>
                </c:pt>
                <c:pt idx="161">
                  <c:v>44326</c:v>
                </c:pt>
                <c:pt idx="162">
                  <c:v>44327</c:v>
                </c:pt>
                <c:pt idx="163">
                  <c:v>44327</c:v>
                </c:pt>
                <c:pt idx="164">
                  <c:v>44328</c:v>
                </c:pt>
                <c:pt idx="165">
                  <c:v>44328</c:v>
                </c:pt>
                <c:pt idx="166">
                  <c:v>44329</c:v>
                </c:pt>
                <c:pt idx="167">
                  <c:v>44329</c:v>
                </c:pt>
                <c:pt idx="168">
                  <c:v>44330</c:v>
                </c:pt>
                <c:pt idx="169">
                  <c:v>44330</c:v>
                </c:pt>
                <c:pt idx="170">
                  <c:v>44331</c:v>
                </c:pt>
                <c:pt idx="171">
                  <c:v>44331</c:v>
                </c:pt>
                <c:pt idx="172">
                  <c:v>44332</c:v>
                </c:pt>
                <c:pt idx="173">
                  <c:v>44332</c:v>
                </c:pt>
                <c:pt idx="174">
                  <c:v>44333</c:v>
                </c:pt>
                <c:pt idx="175">
                  <c:v>44333</c:v>
                </c:pt>
                <c:pt idx="176">
                  <c:v>44334</c:v>
                </c:pt>
                <c:pt idx="177">
                  <c:v>44334</c:v>
                </c:pt>
                <c:pt idx="178">
                  <c:v>44335</c:v>
                </c:pt>
                <c:pt idx="179">
                  <c:v>44335</c:v>
                </c:pt>
                <c:pt idx="180">
                  <c:v>44336</c:v>
                </c:pt>
                <c:pt idx="181">
                  <c:v>44336</c:v>
                </c:pt>
                <c:pt idx="182">
                  <c:v>44337</c:v>
                </c:pt>
                <c:pt idx="183">
                  <c:v>44337</c:v>
                </c:pt>
                <c:pt idx="184">
                  <c:v>44338</c:v>
                </c:pt>
                <c:pt idx="185">
                  <c:v>44338</c:v>
                </c:pt>
                <c:pt idx="186">
                  <c:v>44339</c:v>
                </c:pt>
                <c:pt idx="187">
                  <c:v>44339</c:v>
                </c:pt>
                <c:pt idx="188">
                  <c:v>44340</c:v>
                </c:pt>
                <c:pt idx="189">
                  <c:v>44340</c:v>
                </c:pt>
                <c:pt idx="190">
                  <c:v>44341</c:v>
                </c:pt>
                <c:pt idx="191">
                  <c:v>44341</c:v>
                </c:pt>
                <c:pt idx="192">
                  <c:v>44342</c:v>
                </c:pt>
                <c:pt idx="193">
                  <c:v>44342</c:v>
                </c:pt>
                <c:pt idx="194">
                  <c:v>44343</c:v>
                </c:pt>
                <c:pt idx="195">
                  <c:v>44343</c:v>
                </c:pt>
                <c:pt idx="196">
                  <c:v>44344</c:v>
                </c:pt>
                <c:pt idx="197">
                  <c:v>44344</c:v>
                </c:pt>
                <c:pt idx="198">
                  <c:v>44345</c:v>
                </c:pt>
                <c:pt idx="199">
                  <c:v>44345</c:v>
                </c:pt>
                <c:pt idx="200">
                  <c:v>44346</c:v>
                </c:pt>
                <c:pt idx="201">
                  <c:v>44346</c:v>
                </c:pt>
                <c:pt idx="202">
                  <c:v>44347</c:v>
                </c:pt>
                <c:pt idx="203">
                  <c:v>44347</c:v>
                </c:pt>
                <c:pt idx="204">
                  <c:v>44348</c:v>
                </c:pt>
                <c:pt idx="205">
                  <c:v>44348</c:v>
                </c:pt>
                <c:pt idx="206">
                  <c:v>44349</c:v>
                </c:pt>
                <c:pt idx="207">
                  <c:v>44349</c:v>
                </c:pt>
                <c:pt idx="208">
                  <c:v>44350</c:v>
                </c:pt>
                <c:pt idx="209">
                  <c:v>44350</c:v>
                </c:pt>
                <c:pt idx="210">
                  <c:v>44351</c:v>
                </c:pt>
                <c:pt idx="211">
                  <c:v>44351</c:v>
                </c:pt>
                <c:pt idx="212">
                  <c:v>44352</c:v>
                </c:pt>
                <c:pt idx="213">
                  <c:v>44352</c:v>
                </c:pt>
                <c:pt idx="214">
                  <c:v>44353</c:v>
                </c:pt>
                <c:pt idx="215">
                  <c:v>44353</c:v>
                </c:pt>
                <c:pt idx="216">
                  <c:v>44354</c:v>
                </c:pt>
                <c:pt idx="217">
                  <c:v>44354</c:v>
                </c:pt>
                <c:pt idx="218">
                  <c:v>44355</c:v>
                </c:pt>
                <c:pt idx="219">
                  <c:v>44355</c:v>
                </c:pt>
                <c:pt idx="220">
                  <c:v>44356</c:v>
                </c:pt>
                <c:pt idx="221">
                  <c:v>44356</c:v>
                </c:pt>
                <c:pt idx="222">
                  <c:v>44357</c:v>
                </c:pt>
                <c:pt idx="223">
                  <c:v>44357</c:v>
                </c:pt>
                <c:pt idx="224">
                  <c:v>44358</c:v>
                </c:pt>
                <c:pt idx="225">
                  <c:v>44358</c:v>
                </c:pt>
                <c:pt idx="226">
                  <c:v>44359</c:v>
                </c:pt>
                <c:pt idx="227">
                  <c:v>44359</c:v>
                </c:pt>
                <c:pt idx="228">
                  <c:v>44360</c:v>
                </c:pt>
                <c:pt idx="229">
                  <c:v>44360</c:v>
                </c:pt>
                <c:pt idx="230">
                  <c:v>44361</c:v>
                </c:pt>
                <c:pt idx="231">
                  <c:v>44361</c:v>
                </c:pt>
                <c:pt idx="232">
                  <c:v>44362</c:v>
                </c:pt>
                <c:pt idx="233">
                  <c:v>44362</c:v>
                </c:pt>
                <c:pt idx="234">
                  <c:v>44363</c:v>
                </c:pt>
                <c:pt idx="235">
                  <c:v>44363</c:v>
                </c:pt>
                <c:pt idx="236">
                  <c:v>44364</c:v>
                </c:pt>
                <c:pt idx="237">
                  <c:v>44364</c:v>
                </c:pt>
                <c:pt idx="238">
                  <c:v>44365</c:v>
                </c:pt>
                <c:pt idx="239">
                  <c:v>44365</c:v>
                </c:pt>
                <c:pt idx="240">
                  <c:v>44366</c:v>
                </c:pt>
                <c:pt idx="241">
                  <c:v>44366</c:v>
                </c:pt>
                <c:pt idx="242">
                  <c:v>44367</c:v>
                </c:pt>
                <c:pt idx="243">
                  <c:v>44367</c:v>
                </c:pt>
                <c:pt idx="244">
                  <c:v>44368</c:v>
                </c:pt>
                <c:pt idx="245">
                  <c:v>44368</c:v>
                </c:pt>
                <c:pt idx="246">
                  <c:v>44369</c:v>
                </c:pt>
                <c:pt idx="247">
                  <c:v>44369</c:v>
                </c:pt>
                <c:pt idx="248">
                  <c:v>44370</c:v>
                </c:pt>
                <c:pt idx="249">
                  <c:v>44370</c:v>
                </c:pt>
                <c:pt idx="250">
                  <c:v>44371</c:v>
                </c:pt>
                <c:pt idx="251">
                  <c:v>44371</c:v>
                </c:pt>
                <c:pt idx="252">
                  <c:v>44372</c:v>
                </c:pt>
                <c:pt idx="253">
                  <c:v>44372</c:v>
                </c:pt>
                <c:pt idx="254">
                  <c:v>44373</c:v>
                </c:pt>
                <c:pt idx="255">
                  <c:v>44373</c:v>
                </c:pt>
                <c:pt idx="256">
                  <c:v>44374</c:v>
                </c:pt>
                <c:pt idx="257">
                  <c:v>44374</c:v>
                </c:pt>
                <c:pt idx="258">
                  <c:v>44375</c:v>
                </c:pt>
                <c:pt idx="259">
                  <c:v>44375</c:v>
                </c:pt>
                <c:pt idx="260">
                  <c:v>44376</c:v>
                </c:pt>
                <c:pt idx="261">
                  <c:v>44376</c:v>
                </c:pt>
                <c:pt idx="262">
                  <c:v>44377</c:v>
                </c:pt>
                <c:pt idx="263">
                  <c:v>44377</c:v>
                </c:pt>
                <c:pt idx="264">
                  <c:v>44378</c:v>
                </c:pt>
                <c:pt idx="265">
                  <c:v>44378</c:v>
                </c:pt>
                <c:pt idx="266">
                  <c:v>44379</c:v>
                </c:pt>
                <c:pt idx="267">
                  <c:v>44379</c:v>
                </c:pt>
                <c:pt idx="268">
                  <c:v>44380</c:v>
                </c:pt>
                <c:pt idx="269">
                  <c:v>44380</c:v>
                </c:pt>
                <c:pt idx="270">
                  <c:v>44381</c:v>
                </c:pt>
                <c:pt idx="271">
                  <c:v>44381</c:v>
                </c:pt>
                <c:pt idx="272">
                  <c:v>44382</c:v>
                </c:pt>
                <c:pt idx="273">
                  <c:v>44382</c:v>
                </c:pt>
                <c:pt idx="274">
                  <c:v>44383</c:v>
                </c:pt>
                <c:pt idx="275">
                  <c:v>44383</c:v>
                </c:pt>
                <c:pt idx="276">
                  <c:v>44384</c:v>
                </c:pt>
                <c:pt idx="277">
                  <c:v>44384</c:v>
                </c:pt>
                <c:pt idx="278">
                  <c:v>44385</c:v>
                </c:pt>
                <c:pt idx="279">
                  <c:v>44385</c:v>
                </c:pt>
                <c:pt idx="280">
                  <c:v>44386</c:v>
                </c:pt>
                <c:pt idx="281">
                  <c:v>44386</c:v>
                </c:pt>
                <c:pt idx="282">
                  <c:v>44387</c:v>
                </c:pt>
                <c:pt idx="283">
                  <c:v>44387</c:v>
                </c:pt>
                <c:pt idx="284">
                  <c:v>44388</c:v>
                </c:pt>
                <c:pt idx="285">
                  <c:v>44388</c:v>
                </c:pt>
                <c:pt idx="286">
                  <c:v>44389</c:v>
                </c:pt>
                <c:pt idx="287">
                  <c:v>44389</c:v>
                </c:pt>
                <c:pt idx="288">
                  <c:v>44390</c:v>
                </c:pt>
                <c:pt idx="289">
                  <c:v>44390</c:v>
                </c:pt>
                <c:pt idx="290">
                  <c:v>44391</c:v>
                </c:pt>
                <c:pt idx="291">
                  <c:v>44391</c:v>
                </c:pt>
                <c:pt idx="292">
                  <c:v>44392</c:v>
                </c:pt>
                <c:pt idx="293">
                  <c:v>44392</c:v>
                </c:pt>
                <c:pt idx="294">
                  <c:v>44393</c:v>
                </c:pt>
                <c:pt idx="295">
                  <c:v>44393</c:v>
                </c:pt>
                <c:pt idx="296">
                  <c:v>44394</c:v>
                </c:pt>
                <c:pt idx="297">
                  <c:v>44394</c:v>
                </c:pt>
                <c:pt idx="298">
                  <c:v>44395</c:v>
                </c:pt>
                <c:pt idx="299">
                  <c:v>44395</c:v>
                </c:pt>
                <c:pt idx="300">
                  <c:v>44396</c:v>
                </c:pt>
                <c:pt idx="301">
                  <c:v>44396</c:v>
                </c:pt>
                <c:pt idx="302">
                  <c:v>44397</c:v>
                </c:pt>
                <c:pt idx="303">
                  <c:v>44397</c:v>
                </c:pt>
                <c:pt idx="304">
                  <c:v>44398</c:v>
                </c:pt>
                <c:pt idx="305">
                  <c:v>44398</c:v>
                </c:pt>
                <c:pt idx="306">
                  <c:v>44399</c:v>
                </c:pt>
                <c:pt idx="307">
                  <c:v>44399</c:v>
                </c:pt>
                <c:pt idx="308">
                  <c:v>44400</c:v>
                </c:pt>
                <c:pt idx="309">
                  <c:v>44400</c:v>
                </c:pt>
                <c:pt idx="310">
                  <c:v>44401</c:v>
                </c:pt>
                <c:pt idx="311">
                  <c:v>44401</c:v>
                </c:pt>
                <c:pt idx="312">
                  <c:v>44402</c:v>
                </c:pt>
                <c:pt idx="313">
                  <c:v>44402</c:v>
                </c:pt>
                <c:pt idx="314">
                  <c:v>44403</c:v>
                </c:pt>
                <c:pt idx="315">
                  <c:v>44403</c:v>
                </c:pt>
                <c:pt idx="316">
                  <c:v>44404</c:v>
                </c:pt>
                <c:pt idx="317">
                  <c:v>44404</c:v>
                </c:pt>
                <c:pt idx="318">
                  <c:v>44405</c:v>
                </c:pt>
                <c:pt idx="319">
                  <c:v>44405</c:v>
                </c:pt>
                <c:pt idx="320">
                  <c:v>44406</c:v>
                </c:pt>
                <c:pt idx="321">
                  <c:v>44406</c:v>
                </c:pt>
                <c:pt idx="322">
                  <c:v>44407</c:v>
                </c:pt>
                <c:pt idx="323">
                  <c:v>44407</c:v>
                </c:pt>
                <c:pt idx="324">
                  <c:v>44408</c:v>
                </c:pt>
                <c:pt idx="325">
                  <c:v>44408</c:v>
                </c:pt>
                <c:pt idx="326">
                  <c:v>44409</c:v>
                </c:pt>
                <c:pt idx="327">
                  <c:v>44409</c:v>
                </c:pt>
                <c:pt idx="328">
                  <c:v>44410</c:v>
                </c:pt>
                <c:pt idx="329">
                  <c:v>44410</c:v>
                </c:pt>
                <c:pt idx="330">
                  <c:v>44411</c:v>
                </c:pt>
                <c:pt idx="331">
                  <c:v>44411</c:v>
                </c:pt>
                <c:pt idx="332">
                  <c:v>44412</c:v>
                </c:pt>
                <c:pt idx="333">
                  <c:v>44412</c:v>
                </c:pt>
                <c:pt idx="334">
                  <c:v>44413</c:v>
                </c:pt>
                <c:pt idx="335">
                  <c:v>44413</c:v>
                </c:pt>
                <c:pt idx="336">
                  <c:v>44414</c:v>
                </c:pt>
                <c:pt idx="337">
                  <c:v>44414</c:v>
                </c:pt>
                <c:pt idx="338">
                  <c:v>44415</c:v>
                </c:pt>
                <c:pt idx="339">
                  <c:v>44415</c:v>
                </c:pt>
                <c:pt idx="340">
                  <c:v>44416</c:v>
                </c:pt>
                <c:pt idx="341">
                  <c:v>44416</c:v>
                </c:pt>
                <c:pt idx="342">
                  <c:v>44417</c:v>
                </c:pt>
                <c:pt idx="343">
                  <c:v>44417</c:v>
                </c:pt>
                <c:pt idx="344">
                  <c:v>44418</c:v>
                </c:pt>
                <c:pt idx="345">
                  <c:v>44418</c:v>
                </c:pt>
                <c:pt idx="346">
                  <c:v>44419</c:v>
                </c:pt>
                <c:pt idx="347">
                  <c:v>44419</c:v>
                </c:pt>
                <c:pt idx="348">
                  <c:v>44420</c:v>
                </c:pt>
                <c:pt idx="349">
                  <c:v>44420</c:v>
                </c:pt>
                <c:pt idx="350">
                  <c:v>44421</c:v>
                </c:pt>
                <c:pt idx="351">
                  <c:v>44421</c:v>
                </c:pt>
                <c:pt idx="352">
                  <c:v>44422</c:v>
                </c:pt>
                <c:pt idx="353">
                  <c:v>44422</c:v>
                </c:pt>
                <c:pt idx="354">
                  <c:v>44423</c:v>
                </c:pt>
                <c:pt idx="355">
                  <c:v>44423</c:v>
                </c:pt>
                <c:pt idx="356">
                  <c:v>44424</c:v>
                </c:pt>
                <c:pt idx="357">
                  <c:v>44424</c:v>
                </c:pt>
                <c:pt idx="358">
                  <c:v>44425</c:v>
                </c:pt>
                <c:pt idx="359">
                  <c:v>44425</c:v>
                </c:pt>
                <c:pt idx="360">
                  <c:v>44426</c:v>
                </c:pt>
                <c:pt idx="361">
                  <c:v>44426</c:v>
                </c:pt>
                <c:pt idx="362">
                  <c:v>44427</c:v>
                </c:pt>
                <c:pt idx="363">
                  <c:v>44427</c:v>
                </c:pt>
                <c:pt idx="364">
                  <c:v>44428</c:v>
                </c:pt>
                <c:pt idx="365">
                  <c:v>44428</c:v>
                </c:pt>
                <c:pt idx="366">
                  <c:v>44429</c:v>
                </c:pt>
                <c:pt idx="367">
                  <c:v>44429</c:v>
                </c:pt>
                <c:pt idx="368">
                  <c:v>44430</c:v>
                </c:pt>
                <c:pt idx="369">
                  <c:v>44430</c:v>
                </c:pt>
                <c:pt idx="370">
                  <c:v>44431</c:v>
                </c:pt>
                <c:pt idx="371">
                  <c:v>44431</c:v>
                </c:pt>
                <c:pt idx="372">
                  <c:v>44432</c:v>
                </c:pt>
                <c:pt idx="373">
                  <c:v>44432</c:v>
                </c:pt>
                <c:pt idx="374">
                  <c:v>44433</c:v>
                </c:pt>
                <c:pt idx="375">
                  <c:v>44433</c:v>
                </c:pt>
                <c:pt idx="376">
                  <c:v>44434</c:v>
                </c:pt>
                <c:pt idx="377">
                  <c:v>44434</c:v>
                </c:pt>
                <c:pt idx="378">
                  <c:v>44435</c:v>
                </c:pt>
                <c:pt idx="379">
                  <c:v>44435</c:v>
                </c:pt>
                <c:pt idx="380">
                  <c:v>44436</c:v>
                </c:pt>
                <c:pt idx="381">
                  <c:v>44436</c:v>
                </c:pt>
                <c:pt idx="382">
                  <c:v>44437</c:v>
                </c:pt>
                <c:pt idx="383">
                  <c:v>44437</c:v>
                </c:pt>
                <c:pt idx="384">
                  <c:v>44438</c:v>
                </c:pt>
                <c:pt idx="385">
                  <c:v>44438</c:v>
                </c:pt>
                <c:pt idx="386">
                  <c:v>44439</c:v>
                </c:pt>
                <c:pt idx="387">
                  <c:v>44439</c:v>
                </c:pt>
              </c:numCache>
            </c:numRef>
          </c:xVal>
          <c:yVal>
            <c:numRef>
              <c:f>'time trend PZ'!$AA$63:$AA$450</c:f>
              <c:numCache>
                <c:formatCode>0</c:formatCode>
                <c:ptCount val="388"/>
                <c:pt idx="0">
                  <c:v>5883.0780952380956</c:v>
                </c:pt>
                <c:pt idx="1">
                  <c:v>6144.236190476191</c:v>
                </c:pt>
                <c:pt idx="2">
                  <c:v>4976.0990476190482</c:v>
                </c:pt>
                <c:pt idx="3">
                  <c:v>4253.1428571428569</c:v>
                </c:pt>
                <c:pt idx="4">
                  <c:v>4645.2190476190472</c:v>
                </c:pt>
                <c:pt idx="5">
                  <c:v>5241.4476190476198</c:v>
                </c:pt>
                <c:pt idx="6">
                  <c:v>4401.2114285714288</c:v>
                </c:pt>
                <c:pt idx="7">
                  <c:v>4339.5352380952372</c:v>
                </c:pt>
                <c:pt idx="8">
                  <c:v>5234.8571428571431</c:v>
                </c:pt>
                <c:pt idx="9">
                  <c:v>4316.8228571428572</c:v>
                </c:pt>
                <c:pt idx="10">
                  <c:v>4959.2228571428577</c:v>
                </c:pt>
                <c:pt idx="11">
                  <c:v>6529.0209523809526</c:v>
                </c:pt>
                <c:pt idx="12">
                  <c:v>5847.3066666666664</c:v>
                </c:pt>
                <c:pt idx="13">
                  <c:v>6007.1085714285709</c:v>
                </c:pt>
                <c:pt idx="14">
                  <c:v>4589.6000000000004</c:v>
                </c:pt>
                <c:pt idx="15">
                  <c:v>4418.5142857142855</c:v>
                </c:pt>
                <c:pt idx="16">
                  <c:v>7042.6742857142863</c:v>
                </c:pt>
                <c:pt idx="17">
                  <c:v>5087.8019047619046</c:v>
                </c:pt>
                <c:pt idx="18">
                  <c:v>3830.0952380952381</c:v>
                </c:pt>
                <c:pt idx="19">
                  <c:v>4515.4514285714295</c:v>
                </c:pt>
                <c:pt idx="20">
                  <c:v>5519.2</c:v>
                </c:pt>
                <c:pt idx="21">
                  <c:v>5111.60380952381</c:v>
                </c:pt>
                <c:pt idx="22">
                  <c:v>5983.7485714285713</c:v>
                </c:pt>
                <c:pt idx="23">
                  <c:v>5060.5257142857135</c:v>
                </c:pt>
                <c:pt idx="24">
                  <c:v>3727.3523809523808</c:v>
                </c:pt>
                <c:pt idx="25">
                  <c:v>4339.8400000000011</c:v>
                </c:pt>
                <c:pt idx="26">
                  <c:v>6315.8780952380957</c:v>
                </c:pt>
                <c:pt idx="27">
                  <c:v>5708.1980952380954</c:v>
                </c:pt>
                <c:pt idx="28">
                  <c:v>5856.4038095238102</c:v>
                </c:pt>
                <c:pt idx="29">
                  <c:v>4376.3885714285707</c:v>
                </c:pt>
                <c:pt idx="30">
                  <c:v>5018.08</c:v>
                </c:pt>
                <c:pt idx="31">
                  <c:v>4149.8133333333335</c:v>
                </c:pt>
                <c:pt idx="32">
                  <c:v>4981.8666666666668</c:v>
                </c:pt>
                <c:pt idx="33">
                  <c:v>6412.32</c:v>
                </c:pt>
                <c:pt idx="34">
                  <c:v>4434.0190476190483</c:v>
                </c:pt>
                <c:pt idx="35">
                  <c:v>4108.39619047619</c:v>
                </c:pt>
                <c:pt idx="36">
                  <c:v>5666.384761904761</c:v>
                </c:pt>
                <c:pt idx="37">
                  <c:v>6925.4019047619049</c:v>
                </c:pt>
                <c:pt idx="38">
                  <c:v>4716.8152380952379</c:v>
                </c:pt>
                <c:pt idx="39">
                  <c:v>6028.5104761904759</c:v>
                </c:pt>
                <c:pt idx="40">
                  <c:v>5905.0133333333333</c:v>
                </c:pt>
                <c:pt idx="41">
                  <c:v>5727.9161904761904</c:v>
                </c:pt>
                <c:pt idx="42">
                  <c:v>5344.0380952380947</c:v>
                </c:pt>
                <c:pt idx="43">
                  <c:v>5524.6780952380959</c:v>
                </c:pt>
                <c:pt idx="44">
                  <c:v>5355.2457142857147</c:v>
                </c:pt>
                <c:pt idx="45">
                  <c:v>6375.1847619047621</c:v>
                </c:pt>
                <c:pt idx="46">
                  <c:v>6569.7371428571432</c:v>
                </c:pt>
                <c:pt idx="47">
                  <c:v>5397.0133333333333</c:v>
                </c:pt>
                <c:pt idx="48">
                  <c:v>5014.8266666666668</c:v>
                </c:pt>
                <c:pt idx="49">
                  <c:v>4139.786666666666</c:v>
                </c:pt>
                <c:pt idx="50">
                  <c:v>5369.4095238095242</c:v>
                </c:pt>
                <c:pt idx="51">
                  <c:v>4866.24</c:v>
                </c:pt>
                <c:pt idx="52">
                  <c:v>4611.9085714285711</c:v>
                </c:pt>
                <c:pt idx="53">
                  <c:v>4130.8495238095238</c:v>
                </c:pt>
                <c:pt idx="54">
                  <c:v>5829.6152380952371</c:v>
                </c:pt>
                <c:pt idx="55">
                  <c:v>5284.0914285714289</c:v>
                </c:pt>
                <c:pt idx="56">
                  <c:v>7016.5104761904759</c:v>
                </c:pt>
                <c:pt idx="57">
                  <c:v>6354.3771428571417</c:v>
                </c:pt>
                <c:pt idx="58">
                  <c:v>6275.8247619047625</c:v>
                </c:pt>
                <c:pt idx="59">
                  <c:v>5762.4076190476189</c:v>
                </c:pt>
                <c:pt idx="60">
                  <c:v>4999.672380952381</c:v>
                </c:pt>
                <c:pt idx="61">
                  <c:v>4984.8380952380958</c:v>
                </c:pt>
                <c:pt idx="62">
                  <c:v>5249.2038095238095</c:v>
                </c:pt>
                <c:pt idx="63">
                  <c:v>4211.7257142857143</c:v>
                </c:pt>
                <c:pt idx="64">
                  <c:v>5761.35619047619</c:v>
                </c:pt>
                <c:pt idx="65">
                  <c:v>5607.8780952380957</c:v>
                </c:pt>
                <c:pt idx="66">
                  <c:v>4819.7714285714292</c:v>
                </c:pt>
                <c:pt idx="67">
                  <c:v>4990.011428571428</c:v>
                </c:pt>
                <c:pt idx="68">
                  <c:v>4864.9142857142851</c:v>
                </c:pt>
                <c:pt idx="69">
                  <c:v>4633.3561904761909</c:v>
                </c:pt>
                <c:pt idx="70">
                  <c:v>4651.0323809523807</c:v>
                </c:pt>
                <c:pt idx="71">
                  <c:v>5880.8380952380958</c:v>
                </c:pt>
                <c:pt idx="72">
                  <c:v>4311.0019047619044</c:v>
                </c:pt>
                <c:pt idx="73">
                  <c:v>4313.2342857142858</c:v>
                </c:pt>
                <c:pt idx="74">
                  <c:v>4745.1733333333332</c:v>
                </c:pt>
                <c:pt idx="75">
                  <c:v>4812.4419047619049</c:v>
                </c:pt>
                <c:pt idx="76">
                  <c:v>4235.5580952380951</c:v>
                </c:pt>
                <c:pt idx="77">
                  <c:v>4819.7561904761897</c:v>
                </c:pt>
                <c:pt idx="78">
                  <c:v>5647.5885714285714</c:v>
                </c:pt>
                <c:pt idx="79">
                  <c:v>4739.3752380952383</c:v>
                </c:pt>
                <c:pt idx="80">
                  <c:v>4535.8399999999992</c:v>
                </c:pt>
                <c:pt idx="81">
                  <c:v>5055.672380952381</c:v>
                </c:pt>
                <c:pt idx="82">
                  <c:v>3699.7638095238094</c:v>
                </c:pt>
                <c:pt idx="83">
                  <c:v>3951.7104761904766</c:v>
                </c:pt>
                <c:pt idx="84">
                  <c:v>4194.1133333333337</c:v>
                </c:pt>
                <c:pt idx="85">
                  <c:v>4036.2599999999998</c:v>
                </c:pt>
                <c:pt idx="86">
                  <c:v>5094.4266666666663</c:v>
                </c:pt>
                <c:pt idx="87">
                  <c:v>4937.82</c:v>
                </c:pt>
                <c:pt idx="88">
                  <c:v>4421.9333333333334</c:v>
                </c:pt>
                <c:pt idx="89">
                  <c:v>4379.8466666666664</c:v>
                </c:pt>
                <c:pt idx="90">
                  <c:v>5126.62</c:v>
                </c:pt>
                <c:pt idx="91">
                  <c:v>4834.913333333333</c:v>
                </c:pt>
                <c:pt idx="92">
                  <c:v>4379.0666666666666</c:v>
                </c:pt>
                <c:pt idx="93">
                  <c:v>4468.8</c:v>
                </c:pt>
                <c:pt idx="94">
                  <c:v>4835.6066666666666</c:v>
                </c:pt>
                <c:pt idx="95">
                  <c:v>5144.26</c:v>
                </c:pt>
                <c:pt idx="96">
                  <c:v>4788.08</c:v>
                </c:pt>
                <c:pt idx="97">
                  <c:v>4666.9266666666663</c:v>
                </c:pt>
                <c:pt idx="98">
                  <c:v>5060.3266666666668</c:v>
                </c:pt>
                <c:pt idx="99">
                  <c:v>4624.5666666666666</c:v>
                </c:pt>
                <c:pt idx="100">
                  <c:v>4984.9466666666667</c:v>
                </c:pt>
                <c:pt idx="101">
                  <c:v>4615.22</c:v>
                </c:pt>
                <c:pt idx="102">
                  <c:v>4752.74</c:v>
                </c:pt>
                <c:pt idx="103">
                  <c:v>4638.293333333334</c:v>
                </c:pt>
                <c:pt idx="104">
                  <c:v>4809.8600000000006</c:v>
                </c:pt>
                <c:pt idx="105">
                  <c:v>5058.08</c:v>
                </c:pt>
                <c:pt idx="106">
                  <c:v>5422.706666666666</c:v>
                </c:pt>
                <c:pt idx="107">
                  <c:v>5092.7266666666665</c:v>
                </c:pt>
                <c:pt idx="108">
                  <c:v>3689.8466666666664</c:v>
                </c:pt>
                <c:pt idx="109">
                  <c:v>5255.24</c:v>
                </c:pt>
                <c:pt idx="110">
                  <c:v>6295.56</c:v>
                </c:pt>
                <c:pt idx="111">
                  <c:v>5311.166666666667</c:v>
                </c:pt>
                <c:pt idx="112">
                  <c:v>4950.38</c:v>
                </c:pt>
                <c:pt idx="113">
                  <c:v>5527.5066666666671</c:v>
                </c:pt>
                <c:pt idx="114">
                  <c:v>5447.6133333333337</c:v>
                </c:pt>
                <c:pt idx="115">
                  <c:v>5031.8999999999996</c:v>
                </c:pt>
                <c:pt idx="116">
                  <c:v>4651.4466666666667</c:v>
                </c:pt>
                <c:pt idx="117">
                  <c:v>4579.2866666666669</c:v>
                </c:pt>
                <c:pt idx="118">
                  <c:v>5310.8200000000006</c:v>
                </c:pt>
                <c:pt idx="119">
                  <c:v>5362.0666666666666</c:v>
                </c:pt>
                <c:pt idx="120">
                  <c:v>5023.26</c:v>
                </c:pt>
                <c:pt idx="121">
                  <c:v>4700.213333333334</c:v>
                </c:pt>
                <c:pt idx="122">
                  <c:v>5369.2866666666669</c:v>
                </c:pt>
                <c:pt idx="123">
                  <c:v>5198.6333333333332</c:v>
                </c:pt>
                <c:pt idx="124">
                  <c:v>5690.579999999999</c:v>
                </c:pt>
                <c:pt idx="125">
                  <c:v>4933.0333333333338</c:v>
                </c:pt>
                <c:pt idx="126">
                  <c:v>5904.52</c:v>
                </c:pt>
                <c:pt idx="127">
                  <c:v>5924.253333333334</c:v>
                </c:pt>
                <c:pt idx="128">
                  <c:v>4676.2266666666665</c:v>
                </c:pt>
                <c:pt idx="129">
                  <c:v>4704.26</c:v>
                </c:pt>
                <c:pt idx="130">
                  <c:v>5032.2733333333335</c:v>
                </c:pt>
                <c:pt idx="131">
                  <c:v>4611.413333333333</c:v>
                </c:pt>
                <c:pt idx="132">
                  <c:v>5471.3266666666668</c:v>
                </c:pt>
                <c:pt idx="133">
                  <c:v>5384.8133333333326</c:v>
                </c:pt>
                <c:pt idx="134">
                  <c:v>5282.9266666666663</c:v>
                </c:pt>
                <c:pt idx="135">
                  <c:v>5010.92</c:v>
                </c:pt>
                <c:pt idx="136">
                  <c:v>5603.5</c:v>
                </c:pt>
                <c:pt idx="137">
                  <c:v>5430.9466666666667</c:v>
                </c:pt>
                <c:pt idx="138">
                  <c:v>5004.3066666666664</c:v>
                </c:pt>
                <c:pt idx="139">
                  <c:v>4958.2866666666669</c:v>
                </c:pt>
                <c:pt idx="140">
                  <c:v>5658.6933333333327</c:v>
                </c:pt>
                <c:pt idx="141">
                  <c:v>4968.3133333333326</c:v>
                </c:pt>
                <c:pt idx="142">
                  <c:v>4196.3933333333325</c:v>
                </c:pt>
                <c:pt idx="143">
                  <c:v>3937.6</c:v>
                </c:pt>
                <c:pt idx="144">
                  <c:v>4458.6866666666665</c:v>
                </c:pt>
                <c:pt idx="145">
                  <c:v>4877.0333333333328</c:v>
                </c:pt>
                <c:pt idx="146">
                  <c:v>5210.0733333333328</c:v>
                </c:pt>
                <c:pt idx="147">
                  <c:v>5459.1333333333332</c:v>
                </c:pt>
                <c:pt idx="148">
                  <c:v>5692.9599999999991</c:v>
                </c:pt>
                <c:pt idx="149">
                  <c:v>5367.7266666666665</c:v>
                </c:pt>
                <c:pt idx="150">
                  <c:v>5874.373333333333</c:v>
                </c:pt>
                <c:pt idx="151">
                  <c:v>5515.7266666666665</c:v>
                </c:pt>
                <c:pt idx="152">
                  <c:v>5239.9799999999996</c:v>
                </c:pt>
                <c:pt idx="153">
                  <c:v>5433.6333333333332</c:v>
                </c:pt>
                <c:pt idx="154">
                  <c:v>5172.373333333333</c:v>
                </c:pt>
                <c:pt idx="155">
                  <c:v>5101.72</c:v>
                </c:pt>
                <c:pt idx="156">
                  <c:v>4673.4000000000005</c:v>
                </c:pt>
                <c:pt idx="157">
                  <c:v>4916.1333333333332</c:v>
                </c:pt>
                <c:pt idx="158">
                  <c:v>4652.3066666666664</c:v>
                </c:pt>
                <c:pt idx="159">
                  <c:v>4604.96</c:v>
                </c:pt>
                <c:pt idx="160">
                  <c:v>5032.08</c:v>
                </c:pt>
                <c:pt idx="161">
                  <c:v>5791</c:v>
                </c:pt>
                <c:pt idx="162">
                  <c:v>4346.62</c:v>
                </c:pt>
                <c:pt idx="163">
                  <c:v>5007.626666666667</c:v>
                </c:pt>
                <c:pt idx="164">
                  <c:v>5207.4733333333334</c:v>
                </c:pt>
                <c:pt idx="165">
                  <c:v>5148.2733333333335</c:v>
                </c:pt>
                <c:pt idx="166">
                  <c:v>3783.8000000000006</c:v>
                </c:pt>
                <c:pt idx="167">
                  <c:v>4091.3666666666668</c:v>
                </c:pt>
                <c:pt idx="168">
                  <c:v>5720.1733333333332</c:v>
                </c:pt>
                <c:pt idx="169">
                  <c:v>5591.0999999999995</c:v>
                </c:pt>
                <c:pt idx="170">
                  <c:v>4815.7133333333331</c:v>
                </c:pt>
                <c:pt idx="171">
                  <c:v>5165.2533333333331</c:v>
                </c:pt>
                <c:pt idx="172">
                  <c:v>5676.02</c:v>
                </c:pt>
                <c:pt idx="173">
                  <c:v>5109.6933333333327</c:v>
                </c:pt>
                <c:pt idx="174">
                  <c:v>5789.1066666666666</c:v>
                </c:pt>
                <c:pt idx="175">
                  <c:v>5616.06</c:v>
                </c:pt>
                <c:pt idx="176">
                  <c:v>5191.0933333333332</c:v>
                </c:pt>
                <c:pt idx="177">
                  <c:v>5429.1933333333336</c:v>
                </c:pt>
                <c:pt idx="178">
                  <c:v>4834.786666666666</c:v>
                </c:pt>
                <c:pt idx="179">
                  <c:v>4724.1466666666665</c:v>
                </c:pt>
                <c:pt idx="180">
                  <c:v>4989.2333333333336</c:v>
                </c:pt>
                <c:pt idx="181">
                  <c:v>5032.0333333333328</c:v>
                </c:pt>
                <c:pt idx="182">
                  <c:v>5044.24</c:v>
                </c:pt>
                <c:pt idx="183">
                  <c:v>4773.253333333334</c:v>
                </c:pt>
                <c:pt idx="184">
                  <c:v>4819.1733333333332</c:v>
                </c:pt>
                <c:pt idx="185">
                  <c:v>4924.206666666666</c:v>
                </c:pt>
                <c:pt idx="186">
                  <c:v>3771.4266666666667</c:v>
                </c:pt>
                <c:pt idx="187">
                  <c:v>3807.4666666666667</c:v>
                </c:pt>
                <c:pt idx="188">
                  <c:v>5435.84</c:v>
                </c:pt>
                <c:pt idx="189">
                  <c:v>5359.88</c:v>
                </c:pt>
                <c:pt idx="190">
                  <c:v>4757.5999999999995</c:v>
                </c:pt>
                <c:pt idx="191">
                  <c:v>4369.7333333333336</c:v>
                </c:pt>
                <c:pt idx="192">
                  <c:v>5486.9933333333329</c:v>
                </c:pt>
                <c:pt idx="193">
                  <c:v>5698.3666666666659</c:v>
                </c:pt>
                <c:pt idx="194">
                  <c:v>5430.6600000000008</c:v>
                </c:pt>
                <c:pt idx="195">
                  <c:v>5353.72</c:v>
                </c:pt>
                <c:pt idx="196">
                  <c:v>5532.293333333334</c:v>
                </c:pt>
                <c:pt idx="197">
                  <c:v>5396.22</c:v>
                </c:pt>
                <c:pt idx="198">
                  <c:v>4985.9333333333334</c:v>
                </c:pt>
                <c:pt idx="199">
                  <c:v>4656.9866666666667</c:v>
                </c:pt>
                <c:pt idx="200">
                  <c:v>5074.833333333333</c:v>
                </c:pt>
                <c:pt idx="201">
                  <c:v>4977.68</c:v>
                </c:pt>
                <c:pt idx="202">
                  <c:v>4937.9933333333329</c:v>
                </c:pt>
                <c:pt idx="203">
                  <c:v>5392.913333333333</c:v>
                </c:pt>
                <c:pt idx="204">
                  <c:v>5344.72</c:v>
                </c:pt>
                <c:pt idx="205">
                  <c:v>5582.88</c:v>
                </c:pt>
                <c:pt idx="206">
                  <c:v>5272.0466666666662</c:v>
                </c:pt>
                <c:pt idx="207">
                  <c:v>5291.626666666667</c:v>
                </c:pt>
                <c:pt idx="208">
                  <c:v>5147.12</c:v>
                </c:pt>
                <c:pt idx="209">
                  <c:v>5110.1399999999994</c:v>
                </c:pt>
                <c:pt idx="210">
                  <c:v>5084.1866666666674</c:v>
                </c:pt>
                <c:pt idx="211">
                  <c:v>5012.1400000000003</c:v>
                </c:pt>
                <c:pt idx="212">
                  <c:v>5165.0533333333333</c:v>
                </c:pt>
                <c:pt idx="213">
                  <c:v>5204.6333333333341</c:v>
                </c:pt>
                <c:pt idx="214">
                  <c:v>4749.6266666666661</c:v>
                </c:pt>
                <c:pt idx="215">
                  <c:v>5127.46</c:v>
                </c:pt>
                <c:pt idx="216">
                  <c:v>5502.1266666666661</c:v>
                </c:pt>
                <c:pt idx="217">
                  <c:v>5351.7533333333331</c:v>
                </c:pt>
                <c:pt idx="218">
                  <c:v>5047.8066666666673</c:v>
                </c:pt>
                <c:pt idx="219">
                  <c:v>5055.0666666666666</c:v>
                </c:pt>
                <c:pt idx="220">
                  <c:v>5182.8999999999996</c:v>
                </c:pt>
                <c:pt idx="221">
                  <c:v>5031.5133333333333</c:v>
                </c:pt>
                <c:pt idx="222">
                  <c:v>5092.92</c:v>
                </c:pt>
                <c:pt idx="223">
                  <c:v>5526.6933333333336</c:v>
                </c:pt>
                <c:pt idx="224">
                  <c:v>5596.8666666666659</c:v>
                </c:pt>
                <c:pt idx="225">
                  <c:v>5364.206666666666</c:v>
                </c:pt>
                <c:pt idx="226">
                  <c:v>4999.4066666666668</c:v>
                </c:pt>
                <c:pt idx="227">
                  <c:v>5319.1866666666674</c:v>
                </c:pt>
                <c:pt idx="228">
                  <c:v>4920.126666666667</c:v>
                </c:pt>
                <c:pt idx="229">
                  <c:v>5213.913333333333</c:v>
                </c:pt>
                <c:pt idx="230">
                  <c:v>5185.0133333333333</c:v>
                </c:pt>
                <c:pt idx="231">
                  <c:v>5237.5333333333338</c:v>
                </c:pt>
                <c:pt idx="232">
                  <c:v>5392.6399999999994</c:v>
                </c:pt>
                <c:pt idx="233">
                  <c:v>5632.16</c:v>
                </c:pt>
                <c:pt idx="234">
                  <c:v>6236.5</c:v>
                </c:pt>
                <c:pt idx="235">
                  <c:v>6196.666666666667</c:v>
                </c:pt>
                <c:pt idx="236">
                  <c:v>6093.0199999999995</c:v>
                </c:pt>
                <c:pt idx="237">
                  <c:v>4973.0066666666671</c:v>
                </c:pt>
                <c:pt idx="238">
                  <c:v>5842.753333333334</c:v>
                </c:pt>
                <c:pt idx="239">
                  <c:v>5536.5333333333328</c:v>
                </c:pt>
                <c:pt idx="240">
                  <c:v>5704.9000000000005</c:v>
                </c:pt>
                <c:pt idx="241">
                  <c:v>5714.7333333333336</c:v>
                </c:pt>
                <c:pt idx="242">
                  <c:v>6080.62</c:v>
                </c:pt>
                <c:pt idx="243">
                  <c:v>5513.7066666666678</c:v>
                </c:pt>
                <c:pt idx="244">
                  <c:v>5629.8466666666673</c:v>
                </c:pt>
                <c:pt idx="245">
                  <c:v>5521.3266666666668</c:v>
                </c:pt>
                <c:pt idx="246">
                  <c:v>5651.5999999999995</c:v>
                </c:pt>
                <c:pt idx="247">
                  <c:v>5700.293333333334</c:v>
                </c:pt>
                <c:pt idx="248">
                  <c:v>5492.8866666666663</c:v>
                </c:pt>
                <c:pt idx="249">
                  <c:v>5524.12</c:v>
                </c:pt>
                <c:pt idx="250">
                  <c:v>5205.8533333333335</c:v>
                </c:pt>
                <c:pt idx="251">
                  <c:v>5477.0800000000008</c:v>
                </c:pt>
                <c:pt idx="252">
                  <c:v>5812.8733333333339</c:v>
                </c:pt>
                <c:pt idx="253">
                  <c:v>6034.2400000000007</c:v>
                </c:pt>
                <c:pt idx="254">
                  <c:v>5522.4666666666672</c:v>
                </c:pt>
                <c:pt idx="255">
                  <c:v>5477.6533333333327</c:v>
                </c:pt>
                <c:pt idx="256">
                  <c:v>5102.4933333333329</c:v>
                </c:pt>
                <c:pt idx="257">
                  <c:v>5515.6866666666656</c:v>
                </c:pt>
                <c:pt idx="258">
                  <c:v>5735.8866666666663</c:v>
                </c:pt>
                <c:pt idx="259">
                  <c:v>5642.2266666666665</c:v>
                </c:pt>
                <c:pt idx="260">
                  <c:v>5532.2333333333336</c:v>
                </c:pt>
                <c:pt idx="261">
                  <c:v>5240.7133333333331</c:v>
                </c:pt>
                <c:pt idx="262">
                  <c:v>5386.1066666666675</c:v>
                </c:pt>
                <c:pt idx="263">
                  <c:v>5440.7133333333331</c:v>
                </c:pt>
                <c:pt idx="264">
                  <c:v>4826.54</c:v>
                </c:pt>
                <c:pt idx="265">
                  <c:v>4763.4066666666668</c:v>
                </c:pt>
                <c:pt idx="266">
                  <c:v>6204.8533333333326</c:v>
                </c:pt>
                <c:pt idx="267">
                  <c:v>6090.5533333333333</c:v>
                </c:pt>
                <c:pt idx="268">
                  <c:v>5516.82</c:v>
                </c:pt>
                <c:pt idx="269">
                  <c:v>5402.420000000001</c:v>
                </c:pt>
                <c:pt idx="270">
                  <c:v>5223.28</c:v>
                </c:pt>
                <c:pt idx="271">
                  <c:v>5098.6133333333337</c:v>
                </c:pt>
                <c:pt idx="272">
                  <c:v>5475.3666666666659</c:v>
                </c:pt>
                <c:pt idx="273">
                  <c:v>5608.7533333333331</c:v>
                </c:pt>
                <c:pt idx="274">
                  <c:v>5794.9466666666667</c:v>
                </c:pt>
                <c:pt idx="275">
                  <c:v>5392.0933333333332</c:v>
                </c:pt>
                <c:pt idx="276">
                  <c:v>5429.7333333333336</c:v>
                </c:pt>
                <c:pt idx="277">
                  <c:v>5523.52</c:v>
                </c:pt>
                <c:pt idx="278">
                  <c:v>5429.4666666666662</c:v>
                </c:pt>
                <c:pt idx="279">
                  <c:v>5524.5533333333333</c:v>
                </c:pt>
                <c:pt idx="280">
                  <c:v>5918.4800000000005</c:v>
                </c:pt>
                <c:pt idx="281">
                  <c:v>6156.6333333333341</c:v>
                </c:pt>
                <c:pt idx="282">
                  <c:v>5708.2133333333331</c:v>
                </c:pt>
                <c:pt idx="283">
                  <c:v>5647.2000000000007</c:v>
                </c:pt>
                <c:pt idx="284">
                  <c:v>4927.4799999999996</c:v>
                </c:pt>
                <c:pt idx="285">
                  <c:v>5002.5133333333333</c:v>
                </c:pt>
                <c:pt idx="286">
                  <c:v>5485.913333333333</c:v>
                </c:pt>
                <c:pt idx="287">
                  <c:v>5717.333333333333</c:v>
                </c:pt>
                <c:pt idx="288">
                  <c:v>5691.4199999999992</c:v>
                </c:pt>
                <c:pt idx="289">
                  <c:v>5935.5533333333333</c:v>
                </c:pt>
                <c:pt idx="290">
                  <c:v>6358.8133333333326</c:v>
                </c:pt>
                <c:pt idx="291">
                  <c:v>6243.5733333333328</c:v>
                </c:pt>
                <c:pt idx="292">
                  <c:v>5230.5133333333333</c:v>
                </c:pt>
                <c:pt idx="293">
                  <c:v>5453.5733333333328</c:v>
                </c:pt>
                <c:pt idx="294">
                  <c:v>5993.333333333333</c:v>
                </c:pt>
                <c:pt idx="295">
                  <c:v>5677.1333333333341</c:v>
                </c:pt>
                <c:pt idx="296">
                  <c:v>5453.0933333333332</c:v>
                </c:pt>
                <c:pt idx="297">
                  <c:v>5671.9866666666667</c:v>
                </c:pt>
                <c:pt idx="298">
                  <c:v>5234.5266666666666</c:v>
                </c:pt>
                <c:pt idx="299">
                  <c:v>5202.8</c:v>
                </c:pt>
                <c:pt idx="300">
                  <c:v>5772.6133333333337</c:v>
                </c:pt>
                <c:pt idx="301">
                  <c:v>5856.2599999999993</c:v>
                </c:pt>
                <c:pt idx="302">
                  <c:v>5821.833333333333</c:v>
                </c:pt>
                <c:pt idx="303">
                  <c:v>5305.2733333333335</c:v>
                </c:pt>
                <c:pt idx="304">
                  <c:v>5216.6133333333337</c:v>
                </c:pt>
                <c:pt idx="305">
                  <c:v>5368.88</c:v>
                </c:pt>
                <c:pt idx="306">
                  <c:v>5339.5199999999995</c:v>
                </c:pt>
                <c:pt idx="307">
                  <c:v>5512.7266666666665</c:v>
                </c:pt>
                <c:pt idx="308">
                  <c:v>6113.66</c:v>
                </c:pt>
                <c:pt idx="309">
                  <c:v>6299.98</c:v>
                </c:pt>
                <c:pt idx="310">
                  <c:v>5578.5533333333333</c:v>
                </c:pt>
                <c:pt idx="311">
                  <c:v>5503.2599999999993</c:v>
                </c:pt>
                <c:pt idx="312">
                  <c:v>5289.7066666666669</c:v>
                </c:pt>
                <c:pt idx="313">
                  <c:v>5158.3133333333326</c:v>
                </c:pt>
                <c:pt idx="314">
                  <c:v>5821.0266666666676</c:v>
                </c:pt>
                <c:pt idx="315">
                  <c:v>5469.4733333333343</c:v>
                </c:pt>
                <c:pt idx="316">
                  <c:v>5692.293333333334</c:v>
                </c:pt>
                <c:pt idx="317">
                  <c:v>5444.38</c:v>
                </c:pt>
                <c:pt idx="318">
                  <c:v>6395.666666666667</c:v>
                </c:pt>
                <c:pt idx="319">
                  <c:v>6679.4133333333339</c:v>
                </c:pt>
                <c:pt idx="320">
                  <c:v>5324.5733333333337</c:v>
                </c:pt>
                <c:pt idx="321">
                  <c:v>5361.0999999999995</c:v>
                </c:pt>
                <c:pt idx="322">
                  <c:v>5619.6066666666666</c:v>
                </c:pt>
                <c:pt idx="323">
                  <c:v>5421.6733333333332</c:v>
                </c:pt>
                <c:pt idx="324">
                  <c:v>5600.746666666666</c:v>
                </c:pt>
                <c:pt idx="325">
                  <c:v>5541.5666666666666</c:v>
                </c:pt>
                <c:pt idx="326">
                  <c:v>5278.253333333334</c:v>
                </c:pt>
                <c:pt idx="327">
                  <c:v>5582.4066666666668</c:v>
                </c:pt>
                <c:pt idx="328">
                  <c:v>5639.079999999999</c:v>
                </c:pt>
                <c:pt idx="329">
                  <c:v>5632.16</c:v>
                </c:pt>
                <c:pt idx="330">
                  <c:v>5288.4000000000005</c:v>
                </c:pt>
                <c:pt idx="331">
                  <c:v>5701.6533333333327</c:v>
                </c:pt>
                <c:pt idx="332">
                  <c:v>5719.4733333333343</c:v>
                </c:pt>
                <c:pt idx="333">
                  <c:v>5978.7066666666678</c:v>
                </c:pt>
                <c:pt idx="334">
                  <c:v>5527.8866666666663</c:v>
                </c:pt>
                <c:pt idx="335">
                  <c:v>5332.086666666667</c:v>
                </c:pt>
                <c:pt idx="336">
                  <c:v>5785.126666666667</c:v>
                </c:pt>
                <c:pt idx="337">
                  <c:v>5661.6733333333332</c:v>
                </c:pt>
                <c:pt idx="338">
                  <c:v>5234.84</c:v>
                </c:pt>
                <c:pt idx="339">
                  <c:v>5179.9799999999996</c:v>
                </c:pt>
                <c:pt idx="340">
                  <c:v>5307.6866666666674</c:v>
                </c:pt>
                <c:pt idx="341">
                  <c:v>5678.1466666666665</c:v>
                </c:pt>
                <c:pt idx="342">
                  <c:v>5882.66</c:v>
                </c:pt>
                <c:pt idx="343">
                  <c:v>5702.2266666666665</c:v>
                </c:pt>
                <c:pt idx="344">
                  <c:v>5392.5</c:v>
                </c:pt>
                <c:pt idx="345">
                  <c:v>5563.0199999999995</c:v>
                </c:pt>
                <c:pt idx="346">
                  <c:v>5732.5733333333337</c:v>
                </c:pt>
                <c:pt idx="347">
                  <c:v>5684.4933333333329</c:v>
                </c:pt>
                <c:pt idx="348">
                  <c:v>5450.626666666667</c:v>
                </c:pt>
                <c:pt idx="349">
                  <c:v>5526.9800000000005</c:v>
                </c:pt>
                <c:pt idx="350">
                  <c:v>5537.2000000000007</c:v>
                </c:pt>
                <c:pt idx="351">
                  <c:v>5612.3600000000006</c:v>
                </c:pt>
                <c:pt idx="352">
                  <c:v>5540.5533333333333</c:v>
                </c:pt>
                <c:pt idx="353">
                  <c:v>5817.6066666666666</c:v>
                </c:pt>
                <c:pt idx="354">
                  <c:v>5910.4866666666667</c:v>
                </c:pt>
                <c:pt idx="355">
                  <c:v>5481.7</c:v>
                </c:pt>
                <c:pt idx="356">
                  <c:v>5699.6533333333327</c:v>
                </c:pt>
                <c:pt idx="357">
                  <c:v>5551.9000000000005</c:v>
                </c:pt>
                <c:pt idx="358">
                  <c:v>5298.7333333333327</c:v>
                </c:pt>
                <c:pt idx="359">
                  <c:v>5291.6133333333337</c:v>
                </c:pt>
                <c:pt idx="360">
                  <c:v>5614.333333333333</c:v>
                </c:pt>
                <c:pt idx="361">
                  <c:v>5377.6333333333332</c:v>
                </c:pt>
                <c:pt idx="362">
                  <c:v>5437.14</c:v>
                </c:pt>
                <c:pt idx="363">
                  <c:v>5640.206666666666</c:v>
                </c:pt>
                <c:pt idx="364">
                  <c:v>5734.28</c:v>
                </c:pt>
                <c:pt idx="365">
                  <c:v>6732.6399999999994</c:v>
                </c:pt>
                <c:pt idx="366">
                  <c:v>6200.7133333333331</c:v>
                </c:pt>
                <c:pt idx="367">
                  <c:v>6436.753333333334</c:v>
                </c:pt>
                <c:pt idx="368">
                  <c:v>5181.54</c:v>
                </c:pt>
                <c:pt idx="369">
                  <c:v>5467.4699999999993</c:v>
                </c:pt>
                <c:pt idx="370">
                  <c:v>5577.99</c:v>
                </c:pt>
                <c:pt idx="371">
                  <c:v>5621.5099999999993</c:v>
                </c:pt>
                <c:pt idx="372">
                  <c:v>6022.5933333333332</c:v>
                </c:pt>
                <c:pt idx="373">
                  <c:v>5874.2133333333331</c:v>
                </c:pt>
                <c:pt idx="374">
                  <c:v>5534.6933333333327</c:v>
                </c:pt>
                <c:pt idx="375">
                  <c:v>5511.0266666666676</c:v>
                </c:pt>
                <c:pt idx="376">
                  <c:v>5501.0933333333332</c:v>
                </c:pt>
                <c:pt idx="377">
                  <c:v>5476.9533333333338</c:v>
                </c:pt>
                <c:pt idx="378">
                  <c:v>5712.46</c:v>
                </c:pt>
                <c:pt idx="379">
                  <c:v>5790.8266666666668</c:v>
                </c:pt>
                <c:pt idx="380">
                  <c:v>5177.6533333333336</c:v>
                </c:pt>
                <c:pt idx="381">
                  <c:v>5499.3666666666659</c:v>
                </c:pt>
                <c:pt idx="382">
                  <c:v>4725.2599999999993</c:v>
                </c:pt>
                <c:pt idx="383">
                  <c:v>4695.873333333333</c:v>
                </c:pt>
                <c:pt idx="384">
                  <c:v>5505.416666666667</c:v>
                </c:pt>
                <c:pt idx="385">
                  <c:v>5155.125</c:v>
                </c:pt>
                <c:pt idx="386">
                  <c:v>5538.06</c:v>
                </c:pt>
                <c:pt idx="387">
                  <c:v>5478.18</c:v>
                </c:pt>
              </c:numCache>
            </c:numRef>
          </c:yVal>
          <c:smooth val="0"/>
          <c:extLst>
            <c:ext xmlns:c16="http://schemas.microsoft.com/office/drawing/2014/chart" uri="{C3380CC4-5D6E-409C-BE32-E72D297353CC}">
              <c16:uniqueId val="{00000000-5BD0-4F00-B08D-34266500DBA4}"/>
            </c:ext>
          </c:extLst>
        </c:ser>
        <c:dLbls>
          <c:showLegendKey val="0"/>
          <c:showVal val="0"/>
          <c:showCatName val="0"/>
          <c:showSerName val="0"/>
          <c:showPercent val="0"/>
          <c:showBubbleSize val="0"/>
        </c:dLbls>
        <c:axId val="1315947760"/>
        <c:axId val="1315952024"/>
      </c:scatterChart>
      <c:valAx>
        <c:axId val="1315947760"/>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5952024"/>
        <c:crosses val="autoZero"/>
        <c:crossBetween val="midCat"/>
      </c:valAx>
      <c:valAx>
        <c:axId val="1315952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594776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a:solidFill>
                  <a:sysClr val="windowText" lastClr="000000"/>
                </a:solidFill>
              </a:rPr>
              <a:t>Six</a:t>
            </a:r>
            <a:r>
              <a:rPr lang="en-US" baseline="0">
                <a:solidFill>
                  <a:sysClr val="windowText" lastClr="000000"/>
                </a:solidFill>
              </a:rPr>
              <a:t> Method Replicates</a:t>
            </a:r>
            <a:endParaRPr lang="en-US">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lotArea>
      <c:layout/>
      <c:barChart>
        <c:barDir val="col"/>
        <c:grouping val="clustered"/>
        <c:varyColors val="0"/>
        <c:ser>
          <c:idx val="0"/>
          <c:order val="0"/>
          <c:tx>
            <c:v>N1</c:v>
          </c:tx>
          <c:spPr>
            <a:solidFill>
              <a:schemeClr val="accent1"/>
            </a:solidFill>
            <a:ln>
              <a:noFill/>
            </a:ln>
            <a:effectLst/>
          </c:spPr>
          <c:invertIfNegative val="0"/>
          <c:val>
            <c:numRef>
              <c:f>replicates!$AG$16:$AG$21</c:f>
              <c:numCache>
                <c:formatCode>#,##0</c:formatCode>
                <c:ptCount val="6"/>
                <c:pt idx="0">
                  <c:v>265207.92643229169</c:v>
                </c:pt>
                <c:pt idx="1">
                  <c:v>323778.1982421875</c:v>
                </c:pt>
                <c:pt idx="2">
                  <c:v>294174.35709635419</c:v>
                </c:pt>
                <c:pt idx="3">
                  <c:v>254679.34163411459</c:v>
                </c:pt>
                <c:pt idx="4">
                  <c:v>307846.49658203125</c:v>
                </c:pt>
                <c:pt idx="5">
                  <c:v>323108.0322265625</c:v>
                </c:pt>
              </c:numCache>
            </c:numRef>
          </c:val>
          <c:extLst>
            <c:ext xmlns:c16="http://schemas.microsoft.com/office/drawing/2014/chart" uri="{C3380CC4-5D6E-409C-BE32-E72D297353CC}">
              <c16:uniqueId val="{00000000-B72B-4B44-8F1E-04D42637CD98}"/>
            </c:ext>
          </c:extLst>
        </c:ser>
        <c:ser>
          <c:idx val="1"/>
          <c:order val="1"/>
          <c:tx>
            <c:v>N2</c:v>
          </c:tx>
          <c:spPr>
            <a:solidFill>
              <a:schemeClr val="accent2"/>
            </a:solidFill>
            <a:ln>
              <a:noFill/>
            </a:ln>
            <a:effectLst/>
          </c:spPr>
          <c:invertIfNegative val="0"/>
          <c:val>
            <c:numRef>
              <c:f>replicates!$AH$16:$AH$21</c:f>
              <c:numCache>
                <c:formatCode>#,##0</c:formatCode>
                <c:ptCount val="6"/>
                <c:pt idx="0">
                  <c:v>324403.4423828125</c:v>
                </c:pt>
                <c:pt idx="1">
                  <c:v>380776.9775390625</c:v>
                </c:pt>
                <c:pt idx="2">
                  <c:v>340176.90022786456</c:v>
                </c:pt>
                <c:pt idx="3">
                  <c:v>297114.8681640625</c:v>
                </c:pt>
                <c:pt idx="4">
                  <c:v>337679.40266927081</c:v>
                </c:pt>
                <c:pt idx="5">
                  <c:v>301269.32779947919</c:v>
                </c:pt>
              </c:numCache>
            </c:numRef>
          </c:val>
          <c:extLst>
            <c:ext xmlns:c16="http://schemas.microsoft.com/office/drawing/2014/chart" uri="{C3380CC4-5D6E-409C-BE32-E72D297353CC}">
              <c16:uniqueId val="{00000001-B72B-4B44-8F1E-04D42637CD98}"/>
            </c:ext>
          </c:extLst>
        </c:ser>
        <c:dLbls>
          <c:showLegendKey val="0"/>
          <c:showVal val="0"/>
          <c:showCatName val="0"/>
          <c:showSerName val="0"/>
          <c:showPercent val="0"/>
          <c:showBubbleSize val="0"/>
        </c:dLbls>
        <c:gapWidth val="219"/>
        <c:overlap val="-27"/>
        <c:axId val="1729058336"/>
        <c:axId val="1729054728"/>
      </c:barChart>
      <c:catAx>
        <c:axId val="17290583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crossAx val="1729054728"/>
        <c:crosses val="autoZero"/>
        <c:auto val="1"/>
        <c:lblAlgn val="ctr"/>
        <c:lblOffset val="100"/>
        <c:noMultiLvlLbl val="0"/>
      </c:catAx>
      <c:valAx>
        <c:axId val="17290547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r>
                  <a:rPr lang="en-US" sz="1200">
                    <a:solidFill>
                      <a:sysClr val="windowText" lastClr="000000"/>
                    </a:solidFill>
                  </a:rPr>
                  <a:t>concentration (copies/L)</a:t>
                </a:r>
              </a:p>
            </c:rich>
          </c:tx>
          <c:overlay val="0"/>
          <c:spPr>
            <a:noFill/>
            <a:ln>
              <a:noFill/>
            </a:ln>
            <a:effectLst/>
          </c:spPr>
          <c:txPr>
            <a:bodyPr rot="-54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crossAx val="17290583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a:solidFill>
                  <a:sysClr val="windowText" lastClr="000000"/>
                </a:solidFill>
              </a:rPr>
              <a:t>Four ddPCR </a:t>
            </a:r>
            <a:r>
              <a:rPr lang="en-US" baseline="0">
                <a:solidFill>
                  <a:sysClr val="windowText" lastClr="000000"/>
                </a:solidFill>
              </a:rPr>
              <a:t>Replicates</a:t>
            </a:r>
            <a:endParaRPr lang="en-US">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lotArea>
      <c:layout/>
      <c:barChart>
        <c:barDir val="col"/>
        <c:grouping val="clustered"/>
        <c:varyColors val="0"/>
        <c:ser>
          <c:idx val="0"/>
          <c:order val="0"/>
          <c:tx>
            <c:v>N1</c:v>
          </c:tx>
          <c:spPr>
            <a:solidFill>
              <a:schemeClr val="accent1"/>
            </a:solidFill>
            <a:ln>
              <a:noFill/>
            </a:ln>
            <a:effectLst/>
          </c:spPr>
          <c:invertIfNegative val="0"/>
          <c:val>
            <c:numRef>
              <c:f>replicates!$AG$26:$AG$29</c:f>
              <c:numCache>
                <c:formatCode>#,##0</c:formatCode>
                <c:ptCount val="4"/>
                <c:pt idx="0">
                  <c:v>277424.72330729169</c:v>
                </c:pt>
                <c:pt idx="1">
                  <c:v>273429.19921875</c:v>
                </c:pt>
                <c:pt idx="2">
                  <c:v>304810.97412109375</c:v>
                </c:pt>
                <c:pt idx="3">
                  <c:v>256361.87744140625</c:v>
                </c:pt>
              </c:numCache>
            </c:numRef>
          </c:val>
          <c:extLst>
            <c:ext xmlns:c16="http://schemas.microsoft.com/office/drawing/2014/chart" uri="{C3380CC4-5D6E-409C-BE32-E72D297353CC}">
              <c16:uniqueId val="{00000000-50F2-49F3-90CE-5B21C79AECE8}"/>
            </c:ext>
          </c:extLst>
        </c:ser>
        <c:ser>
          <c:idx val="1"/>
          <c:order val="1"/>
          <c:tx>
            <c:v>N2</c:v>
          </c:tx>
          <c:spPr>
            <a:solidFill>
              <a:schemeClr val="accent2"/>
            </a:solidFill>
            <a:ln>
              <a:noFill/>
            </a:ln>
            <a:effectLst/>
          </c:spPr>
          <c:invertIfNegative val="0"/>
          <c:val>
            <c:numRef>
              <c:f>replicates!$AH$26:$AH$29</c:f>
              <c:numCache>
                <c:formatCode>#,##0</c:formatCode>
                <c:ptCount val="4"/>
                <c:pt idx="0">
                  <c:v>275070.556640625</c:v>
                </c:pt>
                <c:pt idx="1">
                  <c:v>357556.640625</c:v>
                </c:pt>
                <c:pt idx="2">
                  <c:v>305929.28059895831</c:v>
                </c:pt>
                <c:pt idx="3">
                  <c:v>311862.3046875</c:v>
                </c:pt>
              </c:numCache>
            </c:numRef>
          </c:val>
          <c:extLst>
            <c:ext xmlns:c16="http://schemas.microsoft.com/office/drawing/2014/chart" uri="{C3380CC4-5D6E-409C-BE32-E72D297353CC}">
              <c16:uniqueId val="{00000001-50F2-49F3-90CE-5B21C79AECE8}"/>
            </c:ext>
          </c:extLst>
        </c:ser>
        <c:dLbls>
          <c:showLegendKey val="0"/>
          <c:showVal val="0"/>
          <c:showCatName val="0"/>
          <c:showSerName val="0"/>
          <c:showPercent val="0"/>
          <c:showBubbleSize val="0"/>
        </c:dLbls>
        <c:gapWidth val="219"/>
        <c:overlap val="-27"/>
        <c:axId val="1729058336"/>
        <c:axId val="1729054728"/>
      </c:barChart>
      <c:catAx>
        <c:axId val="17290583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crossAx val="1729054728"/>
        <c:crosses val="autoZero"/>
        <c:auto val="1"/>
        <c:lblAlgn val="ctr"/>
        <c:lblOffset val="100"/>
        <c:noMultiLvlLbl val="0"/>
      </c:catAx>
      <c:valAx>
        <c:axId val="17290547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r>
                  <a:rPr lang="en-US" sz="1200">
                    <a:solidFill>
                      <a:sysClr val="windowText" lastClr="000000"/>
                    </a:solidFill>
                  </a:rPr>
                  <a:t>concentration (copies/L)</a:t>
                </a:r>
              </a:p>
            </c:rich>
          </c:tx>
          <c:overlay val="0"/>
          <c:spPr>
            <a:noFill/>
            <a:ln>
              <a:noFill/>
            </a:ln>
            <a:effectLst/>
          </c:spPr>
          <c:txPr>
            <a:bodyPr rot="-54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crossAx val="17290583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a:solidFill>
                  <a:sysClr val="windowText" lastClr="000000"/>
                </a:solidFill>
              </a:rPr>
              <a:t>Recovery (%)</a:t>
            </a:r>
            <a:r>
              <a:rPr lang="en-US" baseline="0">
                <a:solidFill>
                  <a:sysClr val="windowText" lastClr="000000"/>
                </a:solidFill>
              </a:rPr>
              <a:t> of SARS-CoV-2 N2 from Metro Plant influent; 12 replicates</a:t>
            </a:r>
            <a:endParaRPr lang="en-US">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'ZM viral recovery'!$AN$20:$AN$31</c:f>
              <c:numCache>
                <c:formatCode>0</c:formatCode>
                <c:ptCount val="12"/>
                <c:pt idx="0">
                  <c:v>112.39048999306799</c:v>
                </c:pt>
                <c:pt idx="1">
                  <c:v>93.381422866074814</c:v>
                </c:pt>
                <c:pt idx="2">
                  <c:v>67.460443604495481</c:v>
                </c:pt>
                <c:pt idx="3">
                  <c:v>94.069272856583552</c:v>
                </c:pt>
                <c:pt idx="4">
                  <c:v>86.708186462316277</c:v>
                </c:pt>
                <c:pt idx="5">
                  <c:v>81.527941350319324</c:v>
                </c:pt>
                <c:pt idx="6">
                  <c:v>100.98036890881117</c:v>
                </c:pt>
                <c:pt idx="7">
                  <c:v>84.434938305272652</c:v>
                </c:pt>
                <c:pt idx="8">
                  <c:v>81.686176593065781</c:v>
                </c:pt>
                <c:pt idx="9">
                  <c:v>83.468075998949359</c:v>
                </c:pt>
                <c:pt idx="10">
                  <c:v>74.277592330607646</c:v>
                </c:pt>
                <c:pt idx="11">
                  <c:v>78.863820999996264</c:v>
                </c:pt>
              </c:numCache>
            </c:numRef>
          </c:val>
          <c:extLst>
            <c:ext xmlns:c16="http://schemas.microsoft.com/office/drawing/2014/chart" uri="{C3380CC4-5D6E-409C-BE32-E72D297353CC}">
              <c16:uniqueId val="{00000000-8ECA-4CCD-9277-AA4CB82251F1}"/>
            </c:ext>
          </c:extLst>
        </c:ser>
        <c:dLbls>
          <c:showLegendKey val="0"/>
          <c:showVal val="0"/>
          <c:showCatName val="0"/>
          <c:showSerName val="0"/>
          <c:showPercent val="0"/>
          <c:showBubbleSize val="0"/>
        </c:dLbls>
        <c:gapWidth val="79"/>
        <c:overlap val="-27"/>
        <c:axId val="429241528"/>
        <c:axId val="433566984"/>
      </c:barChart>
      <c:catAx>
        <c:axId val="42924152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crossAx val="433566984"/>
        <c:crosses val="autoZero"/>
        <c:auto val="1"/>
        <c:lblAlgn val="ctr"/>
        <c:lblOffset val="100"/>
        <c:noMultiLvlLbl val="0"/>
      </c:catAx>
      <c:valAx>
        <c:axId val="4335669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r>
                  <a:rPr lang="en-US" sz="1200">
                    <a:solidFill>
                      <a:sysClr val="windowText" lastClr="000000"/>
                    </a:solidFill>
                  </a:rPr>
                  <a:t>spike recovery (%)</a:t>
                </a:r>
              </a:p>
            </c:rich>
          </c:tx>
          <c:overlay val="0"/>
          <c:spPr>
            <a:noFill/>
            <a:ln>
              <a:noFill/>
            </a:ln>
            <a:effectLst/>
          </c:spPr>
          <c:txPr>
            <a:bodyPr rot="-54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crossAx val="429241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a:solidFill>
                  <a:sysClr val="windowText" lastClr="000000"/>
                </a:solidFill>
              </a:rPr>
              <a:t>Effect of filtration (0.22 um) on average (N1.N2)</a:t>
            </a: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lotArea>
      <c:layout/>
      <c:barChart>
        <c:barDir val="col"/>
        <c:grouping val="clustered"/>
        <c:varyColors val="0"/>
        <c:ser>
          <c:idx val="0"/>
          <c:order val="0"/>
          <c:tx>
            <c:strRef>
              <c:f>filtered!$BH$14</c:f>
              <c:strCache>
                <c:ptCount val="1"/>
                <c:pt idx="0">
                  <c:v>Unfiltered</c:v>
                </c:pt>
              </c:strCache>
            </c:strRef>
          </c:tx>
          <c:spPr>
            <a:solidFill>
              <a:schemeClr val="accent1"/>
            </a:solidFill>
            <a:ln>
              <a:noFill/>
            </a:ln>
            <a:effectLst/>
          </c:spPr>
          <c:invertIfNegative val="0"/>
          <c:cat>
            <c:strRef>
              <c:f>filtered!$BG$15:$BG$20</c:f>
              <c:strCache>
                <c:ptCount val="6"/>
                <c:pt idx="0">
                  <c:v>4/28</c:v>
                </c:pt>
                <c:pt idx="1">
                  <c:v>4/29</c:v>
                </c:pt>
                <c:pt idx="2">
                  <c:v>5/8</c:v>
                </c:pt>
                <c:pt idx="3">
                  <c:v>5/9</c:v>
                </c:pt>
                <c:pt idx="4">
                  <c:v>5/10</c:v>
                </c:pt>
                <c:pt idx="5">
                  <c:v>5/11</c:v>
                </c:pt>
              </c:strCache>
            </c:strRef>
          </c:cat>
          <c:val>
            <c:numRef>
              <c:f>filtered!$BH$15:$BH$20</c:f>
              <c:numCache>
                <c:formatCode>#,##0</c:formatCode>
                <c:ptCount val="6"/>
                <c:pt idx="0">
                  <c:v>222875.74259440103</c:v>
                </c:pt>
                <c:pt idx="1">
                  <c:v>238923.00923665366</c:v>
                </c:pt>
                <c:pt idx="2">
                  <c:v>204693.51704915368</c:v>
                </c:pt>
                <c:pt idx="3">
                  <c:v>142234.1003417967</c:v>
                </c:pt>
                <c:pt idx="4">
                  <c:v>160835.89935302763</c:v>
                </c:pt>
                <c:pt idx="5">
                  <c:v>158812.47202555335</c:v>
                </c:pt>
              </c:numCache>
            </c:numRef>
          </c:val>
          <c:extLst>
            <c:ext xmlns:c16="http://schemas.microsoft.com/office/drawing/2014/chart" uri="{C3380CC4-5D6E-409C-BE32-E72D297353CC}">
              <c16:uniqueId val="{00000000-73D8-4D80-B2C0-A49478BC5F03}"/>
            </c:ext>
          </c:extLst>
        </c:ser>
        <c:ser>
          <c:idx val="1"/>
          <c:order val="1"/>
          <c:tx>
            <c:strRef>
              <c:f>filtered!$BI$14</c:f>
              <c:strCache>
                <c:ptCount val="1"/>
                <c:pt idx="0">
                  <c:v>Filtered</c:v>
                </c:pt>
              </c:strCache>
            </c:strRef>
          </c:tx>
          <c:spPr>
            <a:solidFill>
              <a:schemeClr val="accent2"/>
            </a:solidFill>
            <a:ln>
              <a:noFill/>
            </a:ln>
            <a:effectLst/>
          </c:spPr>
          <c:invertIfNegative val="0"/>
          <c:cat>
            <c:strRef>
              <c:f>filtered!$BG$15:$BG$20</c:f>
              <c:strCache>
                <c:ptCount val="6"/>
                <c:pt idx="0">
                  <c:v>4/28</c:v>
                </c:pt>
                <c:pt idx="1">
                  <c:v>4/29</c:v>
                </c:pt>
                <c:pt idx="2">
                  <c:v>5/8</c:v>
                </c:pt>
                <c:pt idx="3">
                  <c:v>5/9</c:v>
                </c:pt>
                <c:pt idx="4">
                  <c:v>5/10</c:v>
                </c:pt>
                <c:pt idx="5">
                  <c:v>5/11</c:v>
                </c:pt>
              </c:strCache>
            </c:strRef>
          </c:cat>
          <c:val>
            <c:numRef>
              <c:f>filtered!$BI$15:$BI$20</c:f>
              <c:numCache>
                <c:formatCode>#,##0</c:formatCode>
                <c:ptCount val="6"/>
                <c:pt idx="0">
                  <c:v>34935.527165730797</c:v>
                </c:pt>
                <c:pt idx="1">
                  <c:v>54134.780883789063</c:v>
                </c:pt>
                <c:pt idx="2">
                  <c:v>38504.91046905519</c:v>
                </c:pt>
                <c:pt idx="3">
                  <c:v>29128.519694010422</c:v>
                </c:pt>
                <c:pt idx="4">
                  <c:v>26144.846598307289</c:v>
                </c:pt>
                <c:pt idx="5">
                  <c:v>34823.444366455078</c:v>
                </c:pt>
              </c:numCache>
            </c:numRef>
          </c:val>
          <c:extLst>
            <c:ext xmlns:c16="http://schemas.microsoft.com/office/drawing/2014/chart" uri="{C3380CC4-5D6E-409C-BE32-E72D297353CC}">
              <c16:uniqueId val="{00000001-73D8-4D80-B2C0-A49478BC5F03}"/>
            </c:ext>
          </c:extLst>
        </c:ser>
        <c:dLbls>
          <c:showLegendKey val="0"/>
          <c:showVal val="0"/>
          <c:showCatName val="0"/>
          <c:showSerName val="0"/>
          <c:showPercent val="0"/>
          <c:showBubbleSize val="0"/>
        </c:dLbls>
        <c:gapWidth val="219"/>
        <c:overlap val="-27"/>
        <c:axId val="1331520392"/>
        <c:axId val="1331520720"/>
      </c:barChart>
      <c:catAx>
        <c:axId val="1331520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331520720"/>
        <c:crosses val="autoZero"/>
        <c:auto val="1"/>
        <c:lblAlgn val="ctr"/>
        <c:lblOffset val="100"/>
        <c:noMultiLvlLbl val="0"/>
      </c:catAx>
      <c:valAx>
        <c:axId val="133152072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3315203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baseline="0">
                <a:solidFill>
                  <a:sysClr val="windowText" lastClr="000000"/>
                </a:solidFill>
              </a:rPr>
              <a:t>Filtration removes 80% of the N2 fom </a:t>
            </a:r>
            <a:r>
              <a:rPr lang="en-US">
                <a:solidFill>
                  <a:sysClr val="windowText" lastClr="000000"/>
                </a:solidFill>
              </a:rPr>
              <a:t>Metro Influent</a:t>
            </a: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lotArea>
      <c:layout/>
      <c:barChart>
        <c:barDir val="col"/>
        <c:grouping val="clustered"/>
        <c:varyColors val="0"/>
        <c:ser>
          <c:idx val="0"/>
          <c:order val="0"/>
          <c:tx>
            <c:strRef>
              <c:f>filtered!$BH$23</c:f>
              <c:strCache>
                <c:ptCount val="1"/>
                <c:pt idx="0">
                  <c:v>Unfiltered</c:v>
                </c:pt>
              </c:strCache>
            </c:strRef>
          </c:tx>
          <c:spPr>
            <a:solidFill>
              <a:schemeClr val="accent1"/>
            </a:solidFill>
            <a:ln>
              <a:noFill/>
            </a:ln>
            <a:effectLst/>
          </c:spPr>
          <c:invertIfNegative val="0"/>
          <c:cat>
            <c:strRef>
              <c:f>filtered!$BG$24:$BG$29</c:f>
              <c:strCache>
                <c:ptCount val="6"/>
                <c:pt idx="0">
                  <c:v>4/28</c:v>
                </c:pt>
                <c:pt idx="1">
                  <c:v>4/29</c:v>
                </c:pt>
                <c:pt idx="2">
                  <c:v>5/8</c:v>
                </c:pt>
                <c:pt idx="3">
                  <c:v>5/9</c:v>
                </c:pt>
                <c:pt idx="4">
                  <c:v>5/10</c:v>
                </c:pt>
                <c:pt idx="5">
                  <c:v>5/11</c:v>
                </c:pt>
              </c:strCache>
            </c:strRef>
          </c:cat>
          <c:val>
            <c:numRef>
              <c:f>filtered!$BH$24:$BH$29</c:f>
              <c:numCache>
                <c:formatCode>#,##0</c:formatCode>
                <c:ptCount val="6"/>
                <c:pt idx="0">
                  <c:v>243588.83666992188</c:v>
                </c:pt>
                <c:pt idx="1">
                  <c:v>235557.2509765625</c:v>
                </c:pt>
                <c:pt idx="2">
                  <c:v>202506.15437825536</c:v>
                </c:pt>
                <c:pt idx="3">
                  <c:v>148862.31994628866</c:v>
                </c:pt>
                <c:pt idx="4">
                  <c:v>164195.88724772198</c:v>
                </c:pt>
                <c:pt idx="5">
                  <c:v>165852.778116862</c:v>
                </c:pt>
              </c:numCache>
            </c:numRef>
          </c:val>
          <c:extLst>
            <c:ext xmlns:c16="http://schemas.microsoft.com/office/drawing/2014/chart" uri="{C3380CC4-5D6E-409C-BE32-E72D297353CC}">
              <c16:uniqueId val="{00000000-CFA1-4B95-9BA9-5467AF0406B4}"/>
            </c:ext>
          </c:extLst>
        </c:ser>
        <c:ser>
          <c:idx val="1"/>
          <c:order val="1"/>
          <c:tx>
            <c:strRef>
              <c:f>filtered!$BI$23</c:f>
              <c:strCache>
                <c:ptCount val="1"/>
                <c:pt idx="0">
                  <c:v>Filtered</c:v>
                </c:pt>
              </c:strCache>
            </c:strRef>
          </c:tx>
          <c:spPr>
            <a:solidFill>
              <a:schemeClr val="accent2"/>
            </a:solidFill>
            <a:ln>
              <a:noFill/>
            </a:ln>
            <a:effectLst/>
          </c:spPr>
          <c:invertIfNegative val="0"/>
          <c:cat>
            <c:strRef>
              <c:f>filtered!$BG$24:$BG$29</c:f>
              <c:strCache>
                <c:ptCount val="6"/>
                <c:pt idx="0">
                  <c:v>4/28</c:v>
                </c:pt>
                <c:pt idx="1">
                  <c:v>4/29</c:v>
                </c:pt>
                <c:pt idx="2">
                  <c:v>5/8</c:v>
                </c:pt>
                <c:pt idx="3">
                  <c:v>5/9</c:v>
                </c:pt>
                <c:pt idx="4">
                  <c:v>5/10</c:v>
                </c:pt>
                <c:pt idx="5">
                  <c:v>5/11</c:v>
                </c:pt>
              </c:strCache>
            </c:strRef>
          </c:cat>
          <c:val>
            <c:numRef>
              <c:f>filtered!$BI$24:$BI$29</c:f>
              <c:numCache>
                <c:formatCode>#,##0</c:formatCode>
                <c:ptCount val="6"/>
                <c:pt idx="0">
                  <c:v>31433.910369873047</c:v>
                </c:pt>
                <c:pt idx="1">
                  <c:v>64646.385192871094</c:v>
                </c:pt>
                <c:pt idx="2">
                  <c:v>28076.325734456397</c:v>
                </c:pt>
                <c:pt idx="3">
                  <c:v>35901.660919189482</c:v>
                </c:pt>
                <c:pt idx="4">
                  <c:v>30527.767181396484</c:v>
                </c:pt>
                <c:pt idx="5">
                  <c:v>40539.792378743485</c:v>
                </c:pt>
              </c:numCache>
            </c:numRef>
          </c:val>
          <c:extLst>
            <c:ext xmlns:c16="http://schemas.microsoft.com/office/drawing/2014/chart" uri="{C3380CC4-5D6E-409C-BE32-E72D297353CC}">
              <c16:uniqueId val="{00000001-CFA1-4B95-9BA9-5467AF0406B4}"/>
            </c:ext>
          </c:extLst>
        </c:ser>
        <c:dLbls>
          <c:showLegendKey val="0"/>
          <c:showVal val="0"/>
          <c:showCatName val="0"/>
          <c:showSerName val="0"/>
          <c:showPercent val="0"/>
          <c:showBubbleSize val="0"/>
        </c:dLbls>
        <c:gapWidth val="219"/>
        <c:overlap val="-27"/>
        <c:axId val="1331520392"/>
        <c:axId val="1331520720"/>
      </c:barChart>
      <c:catAx>
        <c:axId val="1331520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1331520720"/>
        <c:crosses val="autoZero"/>
        <c:auto val="1"/>
        <c:lblAlgn val="ctr"/>
        <c:lblOffset val="100"/>
        <c:noMultiLvlLbl val="0"/>
      </c:catAx>
      <c:valAx>
        <c:axId val="13315207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r>
                  <a:rPr lang="en-US" sz="1100">
                    <a:solidFill>
                      <a:sysClr val="windowText" lastClr="000000"/>
                    </a:solidFill>
                  </a:rPr>
                  <a:t>N2 concentration (copies/L)</a:t>
                </a:r>
              </a:p>
            </c:rich>
          </c:tx>
          <c:overlay val="0"/>
          <c:spPr>
            <a:noFill/>
            <a:ln>
              <a:noFill/>
            </a:ln>
            <a:effectLst/>
          </c:spPr>
          <c:txPr>
            <a:bodyPr rot="-54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13315203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en-US" sz="1800"/>
              <a:t>N2 vs N1</a:t>
            </a: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7"/>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277990382143735"/>
                  <c:y val="6.6647565949733964E-2"/>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strRef>
              <c:f>'RNA quality'!#REF!</c:f>
              <c:strCache>
                <c:ptCount val="1"/>
                <c:pt idx="0">
                  <c:v>#REF!</c:v>
                </c:pt>
              </c:strCache>
            </c:strRef>
          </c:xVal>
          <c:yVal>
            <c:numRef>
              <c:f>'RNA quality'!#REF!</c:f>
              <c:numCache>
                <c:formatCode>General</c:formatCode>
                <c:ptCount val="1"/>
                <c:pt idx="0">
                  <c:v>1</c:v>
                </c:pt>
              </c:numCache>
            </c:numRef>
          </c:yVal>
          <c:smooth val="0"/>
          <c:extLst>
            <c:ext xmlns:c16="http://schemas.microsoft.com/office/drawing/2014/chart" uri="{C3380CC4-5D6E-409C-BE32-E72D297353CC}">
              <c16:uniqueId val="{00000001-3D3C-4586-971D-04CEE6F25546}"/>
            </c:ext>
          </c:extLst>
        </c:ser>
        <c:dLbls>
          <c:showLegendKey val="0"/>
          <c:showVal val="0"/>
          <c:showCatName val="0"/>
          <c:showSerName val="0"/>
          <c:showPercent val="0"/>
          <c:showBubbleSize val="0"/>
        </c:dLbls>
        <c:axId val="1837657048"/>
        <c:axId val="1321480344"/>
      </c:scatterChart>
      <c:valAx>
        <c:axId val="183765704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US" sz="1400"/>
                  <a:t>N1 (copies/L)</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321480344"/>
        <c:crosses val="autoZero"/>
        <c:crossBetween val="midCat"/>
      </c:valAx>
      <c:valAx>
        <c:axId val="13214803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US" sz="1400"/>
                  <a:t>N2 (copies/L)</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837657048"/>
        <c:crosses val="autoZero"/>
        <c:crossBetween val="midCat"/>
      </c:valAx>
      <c:spPr>
        <a:noFill/>
        <a:ln w="22225">
          <a:solidFill>
            <a:schemeClr val="tx1"/>
          </a:solid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968547681539809"/>
          <c:y val="5.4236293379994166E-2"/>
          <c:w val="0.81297003499562559"/>
          <c:h val="0.71732210557013709"/>
        </c:manualLayout>
      </c:layout>
      <c:scatterChart>
        <c:scatterStyle val="lineMarker"/>
        <c:varyColors val="0"/>
        <c:ser>
          <c:idx val="0"/>
          <c:order val="0"/>
          <c:tx>
            <c:v>N1</c:v>
          </c:tx>
          <c:spPr>
            <a:ln w="19050" cap="rnd">
              <a:noFill/>
              <a:round/>
            </a:ln>
            <a:effectLst/>
          </c:spPr>
          <c:marker>
            <c:symbol val="circle"/>
            <c:size val="5"/>
            <c:spPr>
              <a:solidFill>
                <a:schemeClr val="accent1"/>
              </a:solidFill>
              <a:ln w="9525">
                <a:solidFill>
                  <a:schemeClr val="accent1"/>
                </a:solidFill>
              </a:ln>
              <a:effectLst/>
            </c:spPr>
          </c:marker>
          <c:xVal>
            <c:numRef>
              <c:f>'RNA quality'!$H$5:$H$57</c:f>
              <c:numCache>
                <c:formatCode>General</c:formatCode>
                <c:ptCount val="53"/>
                <c:pt idx="0">
                  <c:v>1.48</c:v>
                </c:pt>
                <c:pt idx="1">
                  <c:v>1.64</c:v>
                </c:pt>
                <c:pt idx="2">
                  <c:v>1.75</c:v>
                </c:pt>
                <c:pt idx="3">
                  <c:v>1.69</c:v>
                </c:pt>
                <c:pt idx="4">
                  <c:v>1.72</c:v>
                </c:pt>
                <c:pt idx="5">
                  <c:v>1.72</c:v>
                </c:pt>
                <c:pt idx="6">
                  <c:v>1.7</c:v>
                </c:pt>
                <c:pt idx="7">
                  <c:v>1.19</c:v>
                </c:pt>
                <c:pt idx="8">
                  <c:v>1.39</c:v>
                </c:pt>
                <c:pt idx="9">
                  <c:v>1.37</c:v>
                </c:pt>
                <c:pt idx="10" formatCode="0.00">
                  <c:v>1.78</c:v>
                </c:pt>
                <c:pt idx="11" formatCode="0.00">
                  <c:v>1.4</c:v>
                </c:pt>
                <c:pt idx="12" formatCode="0.00">
                  <c:v>1.18</c:v>
                </c:pt>
                <c:pt idx="13" formatCode="0.00">
                  <c:v>1.02</c:v>
                </c:pt>
                <c:pt idx="14" formatCode="0.00">
                  <c:v>1.33</c:v>
                </c:pt>
                <c:pt idx="15" formatCode="0.00">
                  <c:v>1.1599999999999999</c:v>
                </c:pt>
                <c:pt idx="16" formatCode="0.00">
                  <c:v>0.61</c:v>
                </c:pt>
                <c:pt idx="17" formatCode="0.00">
                  <c:v>1.87</c:v>
                </c:pt>
                <c:pt idx="18" formatCode="0.00">
                  <c:v>1.45</c:v>
                </c:pt>
                <c:pt idx="19" formatCode="0.00">
                  <c:v>0.85</c:v>
                </c:pt>
                <c:pt idx="20" formatCode="0.00">
                  <c:v>1.28</c:v>
                </c:pt>
                <c:pt idx="21" formatCode="0.00">
                  <c:v>0.95</c:v>
                </c:pt>
                <c:pt idx="22" formatCode="0.00">
                  <c:v>1.44</c:v>
                </c:pt>
                <c:pt idx="23">
                  <c:v>1.56</c:v>
                </c:pt>
                <c:pt idx="24">
                  <c:v>1.07</c:v>
                </c:pt>
                <c:pt idx="25">
                  <c:v>1.08</c:v>
                </c:pt>
                <c:pt idx="26">
                  <c:v>1.02</c:v>
                </c:pt>
                <c:pt idx="27">
                  <c:v>1.8560000000000001</c:v>
                </c:pt>
                <c:pt idx="28">
                  <c:v>1.5629999999999999</c:v>
                </c:pt>
                <c:pt idx="29">
                  <c:v>1.19</c:v>
                </c:pt>
                <c:pt idx="30">
                  <c:v>1.29</c:v>
                </c:pt>
                <c:pt idx="31">
                  <c:v>1.29</c:v>
                </c:pt>
                <c:pt idx="32">
                  <c:v>1.29</c:v>
                </c:pt>
                <c:pt idx="33">
                  <c:v>1.59</c:v>
                </c:pt>
                <c:pt idx="34">
                  <c:v>1.34</c:v>
                </c:pt>
                <c:pt idx="35">
                  <c:v>1.98</c:v>
                </c:pt>
                <c:pt idx="36">
                  <c:v>1.54</c:v>
                </c:pt>
                <c:pt idx="37">
                  <c:v>1.34</c:v>
                </c:pt>
                <c:pt idx="38">
                  <c:v>1.84</c:v>
                </c:pt>
                <c:pt idx="39" formatCode="0.00">
                  <c:v>1</c:v>
                </c:pt>
                <c:pt idx="40" formatCode="0.00">
                  <c:v>1.52</c:v>
                </c:pt>
                <c:pt idx="41" formatCode="0.00">
                  <c:v>1.3129999999999999</c:v>
                </c:pt>
                <c:pt idx="42" formatCode="0.00">
                  <c:v>1.1779999999999999</c:v>
                </c:pt>
                <c:pt idx="43" formatCode="0.00">
                  <c:v>1.31</c:v>
                </c:pt>
                <c:pt idx="44" formatCode="0.00">
                  <c:v>1.24</c:v>
                </c:pt>
                <c:pt idx="45" formatCode="0.00">
                  <c:v>1.4</c:v>
                </c:pt>
                <c:pt idx="46" formatCode="0.00">
                  <c:v>1.35</c:v>
                </c:pt>
                <c:pt idx="47" formatCode="0.00">
                  <c:v>2.4249999999999998</c:v>
                </c:pt>
                <c:pt idx="48" formatCode="0.00">
                  <c:v>1.1519999999999999</c:v>
                </c:pt>
                <c:pt idx="49" formatCode="0.00">
                  <c:v>2.0099999999999998</c:v>
                </c:pt>
                <c:pt idx="50" formatCode="0.00">
                  <c:v>1.59</c:v>
                </c:pt>
                <c:pt idx="51" formatCode="0.00">
                  <c:v>1.47</c:v>
                </c:pt>
                <c:pt idx="52" formatCode="0.00">
                  <c:v>1.59</c:v>
                </c:pt>
              </c:numCache>
            </c:numRef>
          </c:xVal>
          <c:yVal>
            <c:numRef>
              <c:f>'RNA quality'!$L$5:$L$57</c:f>
              <c:numCache>
                <c:formatCode>0.00</c:formatCode>
                <c:ptCount val="53"/>
                <c:pt idx="0">
                  <c:v>8.7981759999999998</c:v>
                </c:pt>
                <c:pt idx="1">
                  <c:v>9.1417800000000007</c:v>
                </c:pt>
                <c:pt idx="2">
                  <c:v>9.8443020000000008</c:v>
                </c:pt>
                <c:pt idx="3">
                  <c:v>7.7644169999999999</c:v>
                </c:pt>
                <c:pt idx="4">
                  <c:v>4.1937600000000002</c:v>
                </c:pt>
                <c:pt idx="5">
                  <c:v>4.5802529999999999</c:v>
                </c:pt>
                <c:pt idx="6">
                  <c:v>6.8522650000000001</c:v>
                </c:pt>
                <c:pt idx="7">
                  <c:v>6.3947320000000003</c:v>
                </c:pt>
                <c:pt idx="8">
                  <c:v>5.0809179999999996</c:v>
                </c:pt>
                <c:pt idx="9">
                  <c:v>28.97139</c:v>
                </c:pt>
                <c:pt idx="10">
                  <c:v>23.35</c:v>
                </c:pt>
                <c:pt idx="11">
                  <c:v>4.16</c:v>
                </c:pt>
                <c:pt idx="12">
                  <c:v>7.08</c:v>
                </c:pt>
                <c:pt idx="13">
                  <c:v>9.4600000000000009</c:v>
                </c:pt>
                <c:pt idx="14">
                  <c:v>8.9700000000000006</c:v>
                </c:pt>
                <c:pt idx="15">
                  <c:v>12.47</c:v>
                </c:pt>
                <c:pt idx="16">
                  <c:v>7.74</c:v>
                </c:pt>
                <c:pt idx="17">
                  <c:v>12.41</c:v>
                </c:pt>
                <c:pt idx="18">
                  <c:v>17.96</c:v>
                </c:pt>
                <c:pt idx="19">
                  <c:v>12.69</c:v>
                </c:pt>
                <c:pt idx="20">
                  <c:v>21.25</c:v>
                </c:pt>
                <c:pt idx="21">
                  <c:v>9.52</c:v>
                </c:pt>
                <c:pt idx="22">
                  <c:v>12.62</c:v>
                </c:pt>
                <c:pt idx="23">
                  <c:v>10.83</c:v>
                </c:pt>
                <c:pt idx="24">
                  <c:v>16.7</c:v>
                </c:pt>
                <c:pt idx="25">
                  <c:v>13.01</c:v>
                </c:pt>
                <c:pt idx="26">
                  <c:v>17.12</c:v>
                </c:pt>
                <c:pt idx="27">
                  <c:v>8.43</c:v>
                </c:pt>
                <c:pt idx="28">
                  <c:v>12.76</c:v>
                </c:pt>
                <c:pt idx="29">
                  <c:v>20.149999999999999</c:v>
                </c:pt>
                <c:pt idx="30">
                  <c:v>17.989999999999998</c:v>
                </c:pt>
                <c:pt idx="31">
                  <c:v>10</c:v>
                </c:pt>
                <c:pt idx="32">
                  <c:v>11</c:v>
                </c:pt>
                <c:pt idx="33">
                  <c:v>13.31</c:v>
                </c:pt>
                <c:pt idx="34">
                  <c:v>17.13</c:v>
                </c:pt>
                <c:pt idx="35">
                  <c:v>21.2</c:v>
                </c:pt>
                <c:pt idx="36">
                  <c:v>22.43</c:v>
                </c:pt>
                <c:pt idx="37">
                  <c:v>22.08</c:v>
                </c:pt>
                <c:pt idx="38">
                  <c:v>21.91</c:v>
                </c:pt>
                <c:pt idx="39">
                  <c:v>23.800521850585938</c:v>
                </c:pt>
                <c:pt idx="40">
                  <c:v>15.234521484375</c:v>
                </c:pt>
                <c:pt idx="41">
                  <c:v>10.93270034790039</c:v>
                </c:pt>
                <c:pt idx="42">
                  <c:v>9.3227195739746094</c:v>
                </c:pt>
                <c:pt idx="43">
                  <c:v>10.03214340209961</c:v>
                </c:pt>
                <c:pt idx="44">
                  <c:v>18.181602478027344</c:v>
                </c:pt>
                <c:pt idx="45">
                  <c:v>12.499953460693359</c:v>
                </c:pt>
                <c:pt idx="46">
                  <c:v>12.570411682128906</c:v>
                </c:pt>
                <c:pt idx="47">
                  <c:v>10.241314697265626</c:v>
                </c:pt>
                <c:pt idx="48">
                  <c:v>9.1846839904785149</c:v>
                </c:pt>
                <c:pt idx="49">
                  <c:v>12.568299102783204</c:v>
                </c:pt>
                <c:pt idx="50">
                  <c:v>21.98597869873047</c:v>
                </c:pt>
                <c:pt idx="51">
                  <c:v>10.345851135253906</c:v>
                </c:pt>
                <c:pt idx="52">
                  <c:v>13.743928527832031</c:v>
                </c:pt>
              </c:numCache>
            </c:numRef>
          </c:yVal>
          <c:smooth val="0"/>
          <c:extLst>
            <c:ext xmlns:c16="http://schemas.microsoft.com/office/drawing/2014/chart" uri="{C3380CC4-5D6E-409C-BE32-E72D297353CC}">
              <c16:uniqueId val="{00000000-11F1-4946-ABAA-993932AC93E3}"/>
            </c:ext>
          </c:extLst>
        </c:ser>
        <c:ser>
          <c:idx val="1"/>
          <c:order val="1"/>
          <c:tx>
            <c:v>N2</c:v>
          </c:tx>
          <c:spPr>
            <a:ln w="25400" cap="rnd">
              <a:noFill/>
              <a:round/>
            </a:ln>
            <a:effectLst/>
          </c:spPr>
          <c:marker>
            <c:symbol val="circle"/>
            <c:size val="5"/>
            <c:spPr>
              <a:solidFill>
                <a:schemeClr val="accent2"/>
              </a:solidFill>
              <a:ln w="9525">
                <a:solidFill>
                  <a:schemeClr val="accent2"/>
                </a:solidFill>
              </a:ln>
              <a:effectLst/>
            </c:spPr>
          </c:marker>
          <c:xVal>
            <c:numRef>
              <c:f>'RNA quality'!$H$5:$H$57</c:f>
              <c:numCache>
                <c:formatCode>General</c:formatCode>
                <c:ptCount val="53"/>
                <c:pt idx="0">
                  <c:v>1.48</c:v>
                </c:pt>
                <c:pt idx="1">
                  <c:v>1.64</c:v>
                </c:pt>
                <c:pt idx="2">
                  <c:v>1.75</c:v>
                </c:pt>
                <c:pt idx="3">
                  <c:v>1.69</c:v>
                </c:pt>
                <c:pt idx="4">
                  <c:v>1.72</c:v>
                </c:pt>
                <c:pt idx="5">
                  <c:v>1.72</c:v>
                </c:pt>
                <c:pt idx="6">
                  <c:v>1.7</c:v>
                </c:pt>
                <c:pt idx="7">
                  <c:v>1.19</c:v>
                </c:pt>
                <c:pt idx="8">
                  <c:v>1.39</c:v>
                </c:pt>
                <c:pt idx="9">
                  <c:v>1.37</c:v>
                </c:pt>
                <c:pt idx="10" formatCode="0.00">
                  <c:v>1.78</c:v>
                </c:pt>
                <c:pt idx="11" formatCode="0.00">
                  <c:v>1.4</c:v>
                </c:pt>
                <c:pt idx="12" formatCode="0.00">
                  <c:v>1.18</c:v>
                </c:pt>
                <c:pt idx="13" formatCode="0.00">
                  <c:v>1.02</c:v>
                </c:pt>
                <c:pt idx="14" formatCode="0.00">
                  <c:v>1.33</c:v>
                </c:pt>
                <c:pt idx="15" formatCode="0.00">
                  <c:v>1.1599999999999999</c:v>
                </c:pt>
                <c:pt idx="16" formatCode="0.00">
                  <c:v>0.61</c:v>
                </c:pt>
                <c:pt idx="17" formatCode="0.00">
                  <c:v>1.87</c:v>
                </c:pt>
                <c:pt idx="18" formatCode="0.00">
                  <c:v>1.45</c:v>
                </c:pt>
                <c:pt idx="19" formatCode="0.00">
                  <c:v>0.85</c:v>
                </c:pt>
                <c:pt idx="20" formatCode="0.00">
                  <c:v>1.28</c:v>
                </c:pt>
                <c:pt idx="21" formatCode="0.00">
                  <c:v>0.95</c:v>
                </c:pt>
                <c:pt idx="22" formatCode="0.00">
                  <c:v>1.44</c:v>
                </c:pt>
                <c:pt idx="23">
                  <c:v>1.56</c:v>
                </c:pt>
                <c:pt idx="24">
                  <c:v>1.07</c:v>
                </c:pt>
                <c:pt idx="25">
                  <c:v>1.08</c:v>
                </c:pt>
                <c:pt idx="26">
                  <c:v>1.02</c:v>
                </c:pt>
                <c:pt idx="27">
                  <c:v>1.8560000000000001</c:v>
                </c:pt>
                <c:pt idx="28">
                  <c:v>1.5629999999999999</c:v>
                </c:pt>
                <c:pt idx="29">
                  <c:v>1.19</c:v>
                </c:pt>
                <c:pt idx="30">
                  <c:v>1.29</c:v>
                </c:pt>
                <c:pt idx="31">
                  <c:v>1.29</c:v>
                </c:pt>
                <c:pt idx="32">
                  <c:v>1.29</c:v>
                </c:pt>
                <c:pt idx="33">
                  <c:v>1.59</c:v>
                </c:pt>
                <c:pt idx="34">
                  <c:v>1.34</c:v>
                </c:pt>
                <c:pt idx="35">
                  <c:v>1.98</c:v>
                </c:pt>
                <c:pt idx="36">
                  <c:v>1.54</c:v>
                </c:pt>
                <c:pt idx="37">
                  <c:v>1.34</c:v>
                </c:pt>
                <c:pt idx="38">
                  <c:v>1.84</c:v>
                </c:pt>
                <c:pt idx="39" formatCode="0.00">
                  <c:v>1</c:v>
                </c:pt>
                <c:pt idx="40" formatCode="0.00">
                  <c:v>1.52</c:v>
                </c:pt>
                <c:pt idx="41" formatCode="0.00">
                  <c:v>1.3129999999999999</c:v>
                </c:pt>
                <c:pt idx="42" formatCode="0.00">
                  <c:v>1.1779999999999999</c:v>
                </c:pt>
                <c:pt idx="43" formatCode="0.00">
                  <c:v>1.31</c:v>
                </c:pt>
                <c:pt idx="44" formatCode="0.00">
                  <c:v>1.24</c:v>
                </c:pt>
                <c:pt idx="45" formatCode="0.00">
                  <c:v>1.4</c:v>
                </c:pt>
                <c:pt idx="46" formatCode="0.00">
                  <c:v>1.35</c:v>
                </c:pt>
                <c:pt idx="47" formatCode="0.00">
                  <c:v>2.4249999999999998</c:v>
                </c:pt>
                <c:pt idx="48" formatCode="0.00">
                  <c:v>1.1519999999999999</c:v>
                </c:pt>
                <c:pt idx="49" formatCode="0.00">
                  <c:v>2.0099999999999998</c:v>
                </c:pt>
                <c:pt idx="50" formatCode="0.00">
                  <c:v>1.59</c:v>
                </c:pt>
                <c:pt idx="51" formatCode="0.00">
                  <c:v>1.47</c:v>
                </c:pt>
                <c:pt idx="52" formatCode="0.00">
                  <c:v>1.59</c:v>
                </c:pt>
              </c:numCache>
            </c:numRef>
          </c:xVal>
          <c:yVal>
            <c:numRef>
              <c:f>'RNA quality'!$N$5:$N$57</c:f>
              <c:numCache>
                <c:formatCode>0.00</c:formatCode>
                <c:ptCount val="53"/>
                <c:pt idx="0">
                  <c:v>12.47458</c:v>
                </c:pt>
                <c:pt idx="1">
                  <c:v>11.94098</c:v>
                </c:pt>
                <c:pt idx="2">
                  <c:v>12.676</c:v>
                </c:pt>
                <c:pt idx="3">
                  <c:v>20.419650000000001</c:v>
                </c:pt>
                <c:pt idx="4">
                  <c:v>5.9376280000000001</c:v>
                </c:pt>
                <c:pt idx="5">
                  <c:v>7.7133929999999999</c:v>
                </c:pt>
                <c:pt idx="6">
                  <c:v>18.61337</c:v>
                </c:pt>
                <c:pt idx="7">
                  <c:v>16.642690000000002</c:v>
                </c:pt>
                <c:pt idx="8">
                  <c:v>11.913629999999999</c:v>
                </c:pt>
                <c:pt idx="9">
                  <c:v>23.421600000000002</c:v>
                </c:pt>
                <c:pt idx="10">
                  <c:v>38.96</c:v>
                </c:pt>
                <c:pt idx="11">
                  <c:v>11.97</c:v>
                </c:pt>
                <c:pt idx="12">
                  <c:v>14.09</c:v>
                </c:pt>
                <c:pt idx="13">
                  <c:v>15.15</c:v>
                </c:pt>
                <c:pt idx="14">
                  <c:v>17.47</c:v>
                </c:pt>
                <c:pt idx="15">
                  <c:v>24.06</c:v>
                </c:pt>
                <c:pt idx="16">
                  <c:v>18</c:v>
                </c:pt>
                <c:pt idx="17">
                  <c:v>26.49</c:v>
                </c:pt>
                <c:pt idx="18">
                  <c:v>24.4</c:v>
                </c:pt>
                <c:pt idx="19">
                  <c:v>25.89</c:v>
                </c:pt>
                <c:pt idx="20">
                  <c:v>37.270000000000003</c:v>
                </c:pt>
                <c:pt idx="21">
                  <c:v>23.53</c:v>
                </c:pt>
                <c:pt idx="22">
                  <c:v>19.899999999999999</c:v>
                </c:pt>
                <c:pt idx="23" formatCode="General">
                  <c:v>21.77</c:v>
                </c:pt>
                <c:pt idx="24" formatCode="General">
                  <c:v>27</c:v>
                </c:pt>
                <c:pt idx="25" formatCode="General">
                  <c:v>27.23</c:v>
                </c:pt>
                <c:pt idx="26" formatCode="General">
                  <c:v>31.26</c:v>
                </c:pt>
                <c:pt idx="27" formatCode="General">
                  <c:v>15.52</c:v>
                </c:pt>
                <c:pt idx="28" formatCode="General">
                  <c:v>22.01</c:v>
                </c:pt>
                <c:pt idx="29" formatCode="General">
                  <c:v>35.130000000000003</c:v>
                </c:pt>
                <c:pt idx="30" formatCode="General">
                  <c:v>28.64</c:v>
                </c:pt>
                <c:pt idx="31">
                  <c:v>24</c:v>
                </c:pt>
                <c:pt idx="32">
                  <c:v>21</c:v>
                </c:pt>
                <c:pt idx="33" formatCode="General">
                  <c:v>24.92</c:v>
                </c:pt>
                <c:pt idx="34" formatCode="General">
                  <c:v>25.13</c:v>
                </c:pt>
                <c:pt idx="35" formatCode="General">
                  <c:v>37.15</c:v>
                </c:pt>
                <c:pt idx="36" formatCode="General">
                  <c:v>51.32</c:v>
                </c:pt>
                <c:pt idx="37" formatCode="General">
                  <c:v>34.76</c:v>
                </c:pt>
                <c:pt idx="38" formatCode="General">
                  <c:v>36.97</c:v>
                </c:pt>
                <c:pt idx="39">
                  <c:v>24.260229492187499</c:v>
                </c:pt>
                <c:pt idx="40">
                  <c:v>22.575845336914064</c:v>
                </c:pt>
                <c:pt idx="41">
                  <c:v>16.641336059570314</c:v>
                </c:pt>
                <c:pt idx="42">
                  <c:v>19.498699951171876</c:v>
                </c:pt>
                <c:pt idx="43">
                  <c:v>19.630404663085937</c:v>
                </c:pt>
                <c:pt idx="44">
                  <c:v>28.434420776367187</c:v>
                </c:pt>
                <c:pt idx="45">
                  <c:v>24.00117645263672</c:v>
                </c:pt>
                <c:pt idx="46">
                  <c:v>23.228996276855469</c:v>
                </c:pt>
                <c:pt idx="47">
                  <c:v>16.318144226074217</c:v>
                </c:pt>
                <c:pt idx="48">
                  <c:v>13.34696044921875</c:v>
                </c:pt>
                <c:pt idx="49">
                  <c:v>21.046174621582033</c:v>
                </c:pt>
                <c:pt idx="50">
                  <c:v>31.751004028320313</c:v>
                </c:pt>
                <c:pt idx="51">
                  <c:v>20.533218383789063</c:v>
                </c:pt>
                <c:pt idx="52">
                  <c:v>21.577102661132813</c:v>
                </c:pt>
              </c:numCache>
            </c:numRef>
          </c:yVal>
          <c:smooth val="0"/>
          <c:extLst>
            <c:ext xmlns:c16="http://schemas.microsoft.com/office/drawing/2014/chart" uri="{C3380CC4-5D6E-409C-BE32-E72D297353CC}">
              <c16:uniqueId val="{00000001-11F1-4946-ABAA-993932AC93E3}"/>
            </c:ext>
          </c:extLst>
        </c:ser>
        <c:dLbls>
          <c:showLegendKey val="0"/>
          <c:showVal val="0"/>
          <c:showCatName val="0"/>
          <c:showSerName val="0"/>
          <c:showPercent val="0"/>
          <c:showBubbleSize val="0"/>
        </c:dLbls>
        <c:axId val="137844288"/>
        <c:axId val="137844616"/>
      </c:scatterChart>
      <c:valAx>
        <c:axId val="13784428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r>
                  <a:rPr lang="en-US" sz="1100">
                    <a:solidFill>
                      <a:sysClr val="windowText" lastClr="000000"/>
                    </a:solidFill>
                  </a:rPr>
                  <a:t>A260/A230</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137844616"/>
        <c:crosses val="autoZero"/>
        <c:crossBetween val="midCat"/>
      </c:valAx>
      <c:valAx>
        <c:axId val="1378446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r>
                  <a:rPr lang="en-US" sz="1100">
                    <a:solidFill>
                      <a:sysClr val="windowText" lastClr="000000"/>
                    </a:solidFill>
                  </a:rPr>
                  <a:t>concentration (copies/uL)</a:t>
                </a:r>
              </a:p>
            </c:rich>
          </c:tx>
          <c:overlay val="0"/>
          <c:spPr>
            <a:noFill/>
            <a:ln>
              <a:noFill/>
            </a:ln>
            <a:effectLst/>
          </c:spPr>
          <c:txPr>
            <a:bodyPr rot="-54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137844288"/>
        <c:crosses val="autoZero"/>
        <c:crossBetween val="midCat"/>
      </c:valAx>
      <c:spPr>
        <a:noFill/>
        <a:ln>
          <a:noFill/>
        </a:ln>
        <a:effectLst/>
      </c:spPr>
    </c:plotArea>
    <c:legend>
      <c:legendPos val="r"/>
      <c:layout>
        <c:manualLayout>
          <c:xMode val="edge"/>
          <c:yMode val="edge"/>
          <c:x val="0.1576207349081365"/>
          <c:y val="8.3911490230387867E-2"/>
          <c:w val="8.5450131233595794E-2"/>
          <c:h val="0.17866360454943131"/>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968547681539809"/>
          <c:y val="5.4236293379994166E-2"/>
          <c:w val="0.81297003499562559"/>
          <c:h val="0.71732210557013709"/>
        </c:manualLayout>
      </c:layout>
      <c:scatterChart>
        <c:scatterStyle val="lineMarker"/>
        <c:varyColors val="0"/>
        <c:ser>
          <c:idx val="0"/>
          <c:order val="0"/>
          <c:tx>
            <c:v>N1</c:v>
          </c:tx>
          <c:spPr>
            <a:ln w="19050" cap="rnd">
              <a:noFill/>
              <a:round/>
            </a:ln>
            <a:effectLst/>
          </c:spPr>
          <c:marker>
            <c:symbol val="circle"/>
            <c:size val="5"/>
            <c:spPr>
              <a:solidFill>
                <a:schemeClr val="accent1"/>
              </a:solidFill>
              <a:ln w="9525">
                <a:solidFill>
                  <a:schemeClr val="accent1"/>
                </a:solidFill>
              </a:ln>
              <a:effectLst/>
            </c:spPr>
          </c:marker>
          <c:xVal>
            <c:numRef>
              <c:f>'RNA quality'!$G$5:$G$57</c:f>
              <c:numCache>
                <c:formatCode>General</c:formatCode>
                <c:ptCount val="53"/>
                <c:pt idx="0">
                  <c:v>2.04</c:v>
                </c:pt>
                <c:pt idx="1">
                  <c:v>2.1</c:v>
                </c:pt>
                <c:pt idx="2">
                  <c:v>2.14</c:v>
                </c:pt>
                <c:pt idx="3">
                  <c:v>2.0699999999999998</c:v>
                </c:pt>
                <c:pt idx="4">
                  <c:v>2.04</c:v>
                </c:pt>
                <c:pt idx="5">
                  <c:v>2.0299999999999998</c:v>
                </c:pt>
                <c:pt idx="6">
                  <c:v>2.06</c:v>
                </c:pt>
                <c:pt idx="7">
                  <c:v>2.0699999999999998</c:v>
                </c:pt>
                <c:pt idx="8">
                  <c:v>1.95</c:v>
                </c:pt>
                <c:pt idx="9">
                  <c:v>2.11</c:v>
                </c:pt>
                <c:pt idx="10" formatCode="0.00">
                  <c:v>2.08</c:v>
                </c:pt>
                <c:pt idx="11" formatCode="0.00">
                  <c:v>2.0499999999999998</c:v>
                </c:pt>
                <c:pt idx="12" formatCode="0.00">
                  <c:v>2.1</c:v>
                </c:pt>
                <c:pt idx="13" formatCode="0.00">
                  <c:v>2.17</c:v>
                </c:pt>
                <c:pt idx="14" formatCode="0.00">
                  <c:v>2.0099999999999998</c:v>
                </c:pt>
                <c:pt idx="15" formatCode="0.00">
                  <c:v>1.93</c:v>
                </c:pt>
                <c:pt idx="16" formatCode="0.00">
                  <c:v>1.99</c:v>
                </c:pt>
                <c:pt idx="17" formatCode="0.00">
                  <c:v>2.09</c:v>
                </c:pt>
                <c:pt idx="18" formatCode="0.00">
                  <c:v>2.0499999999999998</c:v>
                </c:pt>
                <c:pt idx="19" formatCode="0.00">
                  <c:v>1.72</c:v>
                </c:pt>
                <c:pt idx="20" formatCode="0.00">
                  <c:v>1.93</c:v>
                </c:pt>
                <c:pt idx="21" formatCode="0.00">
                  <c:v>1.93</c:v>
                </c:pt>
                <c:pt idx="22" formatCode="0.00">
                  <c:v>1.96</c:v>
                </c:pt>
                <c:pt idx="23">
                  <c:v>1.97</c:v>
                </c:pt>
                <c:pt idx="24">
                  <c:v>1.82</c:v>
                </c:pt>
                <c:pt idx="25">
                  <c:v>1.99</c:v>
                </c:pt>
                <c:pt idx="26">
                  <c:v>1.82</c:v>
                </c:pt>
                <c:pt idx="27">
                  <c:v>2.0190000000000001</c:v>
                </c:pt>
                <c:pt idx="28">
                  <c:v>2.0230000000000001</c:v>
                </c:pt>
                <c:pt idx="29">
                  <c:v>1.91</c:v>
                </c:pt>
                <c:pt idx="30">
                  <c:v>1.94</c:v>
                </c:pt>
                <c:pt idx="31">
                  <c:v>1.94</c:v>
                </c:pt>
                <c:pt idx="32">
                  <c:v>1.94</c:v>
                </c:pt>
                <c:pt idx="33">
                  <c:v>1.97</c:v>
                </c:pt>
                <c:pt idx="34">
                  <c:v>1.9</c:v>
                </c:pt>
                <c:pt idx="35">
                  <c:v>1.99</c:v>
                </c:pt>
                <c:pt idx="36">
                  <c:v>2.0299999999999998</c:v>
                </c:pt>
                <c:pt idx="37">
                  <c:v>2.09</c:v>
                </c:pt>
                <c:pt idx="38">
                  <c:v>2.0699999999999998</c:v>
                </c:pt>
                <c:pt idx="39" formatCode="0.00">
                  <c:v>1.79</c:v>
                </c:pt>
                <c:pt idx="40" formatCode="0.00">
                  <c:v>1.96</c:v>
                </c:pt>
                <c:pt idx="41" formatCode="0.00">
                  <c:v>2.0230000000000001</c:v>
                </c:pt>
                <c:pt idx="42" formatCode="0.00">
                  <c:v>2.0659999999999998</c:v>
                </c:pt>
                <c:pt idx="43" formatCode="0.00">
                  <c:v>2.0699999999999998</c:v>
                </c:pt>
                <c:pt idx="44" formatCode="0.00">
                  <c:v>2.0299999999999998</c:v>
                </c:pt>
                <c:pt idx="45" formatCode="0.00">
                  <c:v>1.93</c:v>
                </c:pt>
                <c:pt idx="46" formatCode="0.00">
                  <c:v>2.04</c:v>
                </c:pt>
                <c:pt idx="47" formatCode="0.00">
                  <c:v>2.008</c:v>
                </c:pt>
                <c:pt idx="48" formatCode="0.00">
                  <c:v>2.0379999999999998</c:v>
                </c:pt>
                <c:pt idx="49" formatCode="0.00">
                  <c:v>2.08</c:v>
                </c:pt>
                <c:pt idx="50" formatCode="0.00">
                  <c:v>2</c:v>
                </c:pt>
                <c:pt idx="51" formatCode="0.00">
                  <c:v>2.06</c:v>
                </c:pt>
                <c:pt idx="52" formatCode="0.00">
                  <c:v>2.0299999999999998</c:v>
                </c:pt>
              </c:numCache>
            </c:numRef>
          </c:xVal>
          <c:yVal>
            <c:numRef>
              <c:f>'RNA quality'!$L$5:$L$57</c:f>
              <c:numCache>
                <c:formatCode>0.00</c:formatCode>
                <c:ptCount val="53"/>
                <c:pt idx="0">
                  <c:v>8.7981759999999998</c:v>
                </c:pt>
                <c:pt idx="1">
                  <c:v>9.1417800000000007</c:v>
                </c:pt>
                <c:pt idx="2">
                  <c:v>9.8443020000000008</c:v>
                </c:pt>
                <c:pt idx="3">
                  <c:v>7.7644169999999999</c:v>
                </c:pt>
                <c:pt idx="4">
                  <c:v>4.1937600000000002</c:v>
                </c:pt>
                <c:pt idx="5">
                  <c:v>4.5802529999999999</c:v>
                </c:pt>
                <c:pt idx="6">
                  <c:v>6.8522650000000001</c:v>
                </c:pt>
                <c:pt idx="7">
                  <c:v>6.3947320000000003</c:v>
                </c:pt>
                <c:pt idx="8">
                  <c:v>5.0809179999999996</c:v>
                </c:pt>
                <c:pt idx="9">
                  <c:v>28.97139</c:v>
                </c:pt>
                <c:pt idx="10">
                  <c:v>23.35</c:v>
                </c:pt>
                <c:pt idx="11">
                  <c:v>4.16</c:v>
                </c:pt>
                <c:pt idx="12">
                  <c:v>7.08</c:v>
                </c:pt>
                <c:pt idx="13">
                  <c:v>9.4600000000000009</c:v>
                </c:pt>
                <c:pt idx="14">
                  <c:v>8.9700000000000006</c:v>
                </c:pt>
                <c:pt idx="15">
                  <c:v>12.47</c:v>
                </c:pt>
                <c:pt idx="16">
                  <c:v>7.74</c:v>
                </c:pt>
                <c:pt idx="17">
                  <c:v>12.41</c:v>
                </c:pt>
                <c:pt idx="18">
                  <c:v>17.96</c:v>
                </c:pt>
                <c:pt idx="19">
                  <c:v>12.69</c:v>
                </c:pt>
                <c:pt idx="20">
                  <c:v>21.25</c:v>
                </c:pt>
                <c:pt idx="21">
                  <c:v>9.52</c:v>
                </c:pt>
                <c:pt idx="22">
                  <c:v>12.62</c:v>
                </c:pt>
                <c:pt idx="23">
                  <c:v>10.83</c:v>
                </c:pt>
                <c:pt idx="24">
                  <c:v>16.7</c:v>
                </c:pt>
                <c:pt idx="25">
                  <c:v>13.01</c:v>
                </c:pt>
                <c:pt idx="26">
                  <c:v>17.12</c:v>
                </c:pt>
                <c:pt idx="27">
                  <c:v>8.43</c:v>
                </c:pt>
                <c:pt idx="28">
                  <c:v>12.76</c:v>
                </c:pt>
                <c:pt idx="29">
                  <c:v>20.149999999999999</c:v>
                </c:pt>
                <c:pt idx="30">
                  <c:v>17.989999999999998</c:v>
                </c:pt>
                <c:pt idx="31">
                  <c:v>10</c:v>
                </c:pt>
                <c:pt idx="32">
                  <c:v>11</c:v>
                </c:pt>
                <c:pt idx="33">
                  <c:v>13.31</c:v>
                </c:pt>
                <c:pt idx="34">
                  <c:v>17.13</c:v>
                </c:pt>
                <c:pt idx="35">
                  <c:v>21.2</c:v>
                </c:pt>
                <c:pt idx="36">
                  <c:v>22.43</c:v>
                </c:pt>
                <c:pt idx="37">
                  <c:v>22.08</c:v>
                </c:pt>
                <c:pt idx="38">
                  <c:v>21.91</c:v>
                </c:pt>
                <c:pt idx="39">
                  <c:v>23.800521850585938</c:v>
                </c:pt>
                <c:pt idx="40">
                  <c:v>15.234521484375</c:v>
                </c:pt>
                <c:pt idx="41">
                  <c:v>10.93270034790039</c:v>
                </c:pt>
                <c:pt idx="42">
                  <c:v>9.3227195739746094</c:v>
                </c:pt>
                <c:pt idx="43">
                  <c:v>10.03214340209961</c:v>
                </c:pt>
                <c:pt idx="44">
                  <c:v>18.181602478027344</c:v>
                </c:pt>
                <c:pt idx="45">
                  <c:v>12.499953460693359</c:v>
                </c:pt>
                <c:pt idx="46">
                  <c:v>12.570411682128906</c:v>
                </c:pt>
                <c:pt idx="47">
                  <c:v>10.241314697265626</c:v>
                </c:pt>
                <c:pt idx="48">
                  <c:v>9.1846839904785149</c:v>
                </c:pt>
                <c:pt idx="49">
                  <c:v>12.568299102783204</c:v>
                </c:pt>
                <c:pt idx="50">
                  <c:v>21.98597869873047</c:v>
                </c:pt>
                <c:pt idx="51">
                  <c:v>10.345851135253906</c:v>
                </c:pt>
                <c:pt idx="52">
                  <c:v>13.743928527832031</c:v>
                </c:pt>
              </c:numCache>
            </c:numRef>
          </c:yVal>
          <c:smooth val="0"/>
          <c:extLst>
            <c:ext xmlns:c16="http://schemas.microsoft.com/office/drawing/2014/chart" uri="{C3380CC4-5D6E-409C-BE32-E72D297353CC}">
              <c16:uniqueId val="{00000000-DDD4-4756-A7D8-C4680B4F8034}"/>
            </c:ext>
          </c:extLst>
        </c:ser>
        <c:ser>
          <c:idx val="1"/>
          <c:order val="1"/>
          <c:tx>
            <c:v>N2</c:v>
          </c:tx>
          <c:spPr>
            <a:ln w="25400" cap="rnd">
              <a:noFill/>
              <a:round/>
            </a:ln>
            <a:effectLst/>
          </c:spPr>
          <c:marker>
            <c:symbol val="circle"/>
            <c:size val="5"/>
            <c:spPr>
              <a:solidFill>
                <a:schemeClr val="accent2"/>
              </a:solidFill>
              <a:ln w="9525">
                <a:solidFill>
                  <a:schemeClr val="accent2"/>
                </a:solidFill>
              </a:ln>
              <a:effectLst/>
            </c:spPr>
          </c:marker>
          <c:xVal>
            <c:numRef>
              <c:f>'RNA quality'!$G$5:$G$57</c:f>
              <c:numCache>
                <c:formatCode>General</c:formatCode>
                <c:ptCount val="53"/>
                <c:pt idx="0">
                  <c:v>2.04</c:v>
                </c:pt>
                <c:pt idx="1">
                  <c:v>2.1</c:v>
                </c:pt>
                <c:pt idx="2">
                  <c:v>2.14</c:v>
                </c:pt>
                <c:pt idx="3">
                  <c:v>2.0699999999999998</c:v>
                </c:pt>
                <c:pt idx="4">
                  <c:v>2.04</c:v>
                </c:pt>
                <c:pt idx="5">
                  <c:v>2.0299999999999998</c:v>
                </c:pt>
                <c:pt idx="6">
                  <c:v>2.06</c:v>
                </c:pt>
                <c:pt idx="7">
                  <c:v>2.0699999999999998</c:v>
                </c:pt>
                <c:pt idx="8">
                  <c:v>1.95</c:v>
                </c:pt>
                <c:pt idx="9">
                  <c:v>2.11</c:v>
                </c:pt>
                <c:pt idx="10" formatCode="0.00">
                  <c:v>2.08</c:v>
                </c:pt>
                <c:pt idx="11" formatCode="0.00">
                  <c:v>2.0499999999999998</c:v>
                </c:pt>
                <c:pt idx="12" formatCode="0.00">
                  <c:v>2.1</c:v>
                </c:pt>
                <c:pt idx="13" formatCode="0.00">
                  <c:v>2.17</c:v>
                </c:pt>
                <c:pt idx="14" formatCode="0.00">
                  <c:v>2.0099999999999998</c:v>
                </c:pt>
                <c:pt idx="15" formatCode="0.00">
                  <c:v>1.93</c:v>
                </c:pt>
                <c:pt idx="16" formatCode="0.00">
                  <c:v>1.99</c:v>
                </c:pt>
                <c:pt idx="17" formatCode="0.00">
                  <c:v>2.09</c:v>
                </c:pt>
                <c:pt idx="18" formatCode="0.00">
                  <c:v>2.0499999999999998</c:v>
                </c:pt>
                <c:pt idx="19" formatCode="0.00">
                  <c:v>1.72</c:v>
                </c:pt>
                <c:pt idx="20" formatCode="0.00">
                  <c:v>1.93</c:v>
                </c:pt>
                <c:pt idx="21" formatCode="0.00">
                  <c:v>1.93</c:v>
                </c:pt>
                <c:pt idx="22" formatCode="0.00">
                  <c:v>1.96</c:v>
                </c:pt>
                <c:pt idx="23">
                  <c:v>1.97</c:v>
                </c:pt>
                <c:pt idx="24">
                  <c:v>1.82</c:v>
                </c:pt>
                <c:pt idx="25">
                  <c:v>1.99</c:v>
                </c:pt>
                <c:pt idx="26">
                  <c:v>1.82</c:v>
                </c:pt>
                <c:pt idx="27">
                  <c:v>2.0190000000000001</c:v>
                </c:pt>
                <c:pt idx="28">
                  <c:v>2.0230000000000001</c:v>
                </c:pt>
                <c:pt idx="29">
                  <c:v>1.91</c:v>
                </c:pt>
                <c:pt idx="30">
                  <c:v>1.94</c:v>
                </c:pt>
                <c:pt idx="31">
                  <c:v>1.94</c:v>
                </c:pt>
                <c:pt idx="32">
                  <c:v>1.94</c:v>
                </c:pt>
                <c:pt idx="33">
                  <c:v>1.97</c:v>
                </c:pt>
                <c:pt idx="34">
                  <c:v>1.9</c:v>
                </c:pt>
                <c:pt idx="35">
                  <c:v>1.99</c:v>
                </c:pt>
                <c:pt idx="36">
                  <c:v>2.0299999999999998</c:v>
                </c:pt>
                <c:pt idx="37">
                  <c:v>2.09</c:v>
                </c:pt>
                <c:pt idx="38">
                  <c:v>2.0699999999999998</c:v>
                </c:pt>
                <c:pt idx="39" formatCode="0.00">
                  <c:v>1.79</c:v>
                </c:pt>
                <c:pt idx="40" formatCode="0.00">
                  <c:v>1.96</c:v>
                </c:pt>
                <c:pt idx="41" formatCode="0.00">
                  <c:v>2.0230000000000001</c:v>
                </c:pt>
                <c:pt idx="42" formatCode="0.00">
                  <c:v>2.0659999999999998</c:v>
                </c:pt>
                <c:pt idx="43" formatCode="0.00">
                  <c:v>2.0699999999999998</c:v>
                </c:pt>
                <c:pt idx="44" formatCode="0.00">
                  <c:v>2.0299999999999998</c:v>
                </c:pt>
                <c:pt idx="45" formatCode="0.00">
                  <c:v>1.93</c:v>
                </c:pt>
                <c:pt idx="46" formatCode="0.00">
                  <c:v>2.04</c:v>
                </c:pt>
                <c:pt idx="47" formatCode="0.00">
                  <c:v>2.008</c:v>
                </c:pt>
                <c:pt idx="48" formatCode="0.00">
                  <c:v>2.0379999999999998</c:v>
                </c:pt>
                <c:pt idx="49" formatCode="0.00">
                  <c:v>2.08</c:v>
                </c:pt>
                <c:pt idx="50" formatCode="0.00">
                  <c:v>2</c:v>
                </c:pt>
                <c:pt idx="51" formatCode="0.00">
                  <c:v>2.06</c:v>
                </c:pt>
                <c:pt idx="52" formatCode="0.00">
                  <c:v>2.0299999999999998</c:v>
                </c:pt>
              </c:numCache>
            </c:numRef>
          </c:xVal>
          <c:yVal>
            <c:numRef>
              <c:f>'RNA quality'!$N$5:$N$57</c:f>
              <c:numCache>
                <c:formatCode>0.00</c:formatCode>
                <c:ptCount val="53"/>
                <c:pt idx="0">
                  <c:v>12.47458</c:v>
                </c:pt>
                <c:pt idx="1">
                  <c:v>11.94098</c:v>
                </c:pt>
                <c:pt idx="2">
                  <c:v>12.676</c:v>
                </c:pt>
                <c:pt idx="3">
                  <c:v>20.419650000000001</c:v>
                </c:pt>
                <c:pt idx="4">
                  <c:v>5.9376280000000001</c:v>
                </c:pt>
                <c:pt idx="5">
                  <c:v>7.7133929999999999</c:v>
                </c:pt>
                <c:pt idx="6">
                  <c:v>18.61337</c:v>
                </c:pt>
                <c:pt idx="7">
                  <c:v>16.642690000000002</c:v>
                </c:pt>
                <c:pt idx="8">
                  <c:v>11.913629999999999</c:v>
                </c:pt>
                <c:pt idx="9">
                  <c:v>23.421600000000002</c:v>
                </c:pt>
                <c:pt idx="10">
                  <c:v>38.96</c:v>
                </c:pt>
                <c:pt idx="11">
                  <c:v>11.97</c:v>
                </c:pt>
                <c:pt idx="12">
                  <c:v>14.09</c:v>
                </c:pt>
                <c:pt idx="13">
                  <c:v>15.15</c:v>
                </c:pt>
                <c:pt idx="14">
                  <c:v>17.47</c:v>
                </c:pt>
                <c:pt idx="15">
                  <c:v>24.06</c:v>
                </c:pt>
                <c:pt idx="16">
                  <c:v>18</c:v>
                </c:pt>
                <c:pt idx="17">
                  <c:v>26.49</c:v>
                </c:pt>
                <c:pt idx="18">
                  <c:v>24.4</c:v>
                </c:pt>
                <c:pt idx="19">
                  <c:v>25.89</c:v>
                </c:pt>
                <c:pt idx="20">
                  <c:v>37.270000000000003</c:v>
                </c:pt>
                <c:pt idx="21">
                  <c:v>23.53</c:v>
                </c:pt>
                <c:pt idx="22">
                  <c:v>19.899999999999999</c:v>
                </c:pt>
                <c:pt idx="23" formatCode="General">
                  <c:v>21.77</c:v>
                </c:pt>
                <c:pt idx="24" formatCode="General">
                  <c:v>27</c:v>
                </c:pt>
                <c:pt idx="25" formatCode="General">
                  <c:v>27.23</c:v>
                </c:pt>
                <c:pt idx="26" formatCode="General">
                  <c:v>31.26</c:v>
                </c:pt>
                <c:pt idx="27" formatCode="General">
                  <c:v>15.52</c:v>
                </c:pt>
                <c:pt idx="28" formatCode="General">
                  <c:v>22.01</c:v>
                </c:pt>
                <c:pt idx="29" formatCode="General">
                  <c:v>35.130000000000003</c:v>
                </c:pt>
                <c:pt idx="30" formatCode="General">
                  <c:v>28.64</c:v>
                </c:pt>
                <c:pt idx="31">
                  <c:v>24</c:v>
                </c:pt>
                <c:pt idx="32">
                  <c:v>21</c:v>
                </c:pt>
                <c:pt idx="33" formatCode="General">
                  <c:v>24.92</c:v>
                </c:pt>
                <c:pt idx="34" formatCode="General">
                  <c:v>25.13</c:v>
                </c:pt>
                <c:pt idx="35" formatCode="General">
                  <c:v>37.15</c:v>
                </c:pt>
                <c:pt idx="36" formatCode="General">
                  <c:v>51.32</c:v>
                </c:pt>
                <c:pt idx="37" formatCode="General">
                  <c:v>34.76</c:v>
                </c:pt>
                <c:pt idx="38" formatCode="General">
                  <c:v>36.97</c:v>
                </c:pt>
                <c:pt idx="39">
                  <c:v>24.260229492187499</c:v>
                </c:pt>
                <c:pt idx="40">
                  <c:v>22.575845336914064</c:v>
                </c:pt>
                <c:pt idx="41">
                  <c:v>16.641336059570314</c:v>
                </c:pt>
                <c:pt idx="42">
                  <c:v>19.498699951171876</c:v>
                </c:pt>
                <c:pt idx="43">
                  <c:v>19.630404663085937</c:v>
                </c:pt>
                <c:pt idx="44">
                  <c:v>28.434420776367187</c:v>
                </c:pt>
                <c:pt idx="45">
                  <c:v>24.00117645263672</c:v>
                </c:pt>
                <c:pt idx="46">
                  <c:v>23.228996276855469</c:v>
                </c:pt>
                <c:pt idx="47">
                  <c:v>16.318144226074217</c:v>
                </c:pt>
                <c:pt idx="48">
                  <c:v>13.34696044921875</c:v>
                </c:pt>
                <c:pt idx="49">
                  <c:v>21.046174621582033</c:v>
                </c:pt>
                <c:pt idx="50">
                  <c:v>31.751004028320313</c:v>
                </c:pt>
                <c:pt idx="51">
                  <c:v>20.533218383789063</c:v>
                </c:pt>
                <c:pt idx="52">
                  <c:v>21.577102661132813</c:v>
                </c:pt>
              </c:numCache>
            </c:numRef>
          </c:yVal>
          <c:smooth val="0"/>
          <c:extLst>
            <c:ext xmlns:c16="http://schemas.microsoft.com/office/drawing/2014/chart" uri="{C3380CC4-5D6E-409C-BE32-E72D297353CC}">
              <c16:uniqueId val="{00000001-DDD4-4756-A7D8-C4680B4F8034}"/>
            </c:ext>
          </c:extLst>
        </c:ser>
        <c:dLbls>
          <c:showLegendKey val="0"/>
          <c:showVal val="0"/>
          <c:showCatName val="0"/>
          <c:showSerName val="0"/>
          <c:showPercent val="0"/>
          <c:showBubbleSize val="0"/>
        </c:dLbls>
        <c:axId val="137844288"/>
        <c:axId val="137844616"/>
      </c:scatterChart>
      <c:valAx>
        <c:axId val="137844288"/>
        <c:scaling>
          <c:orientation val="minMax"/>
          <c:min val="1.5"/>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r>
                  <a:rPr lang="en-US" sz="1100">
                    <a:solidFill>
                      <a:sysClr val="windowText" lastClr="000000"/>
                    </a:solidFill>
                  </a:rPr>
                  <a:t>A260/A280</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title>
        <c:numFmt formatCode="#,##0.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137844616"/>
        <c:crosses val="autoZero"/>
        <c:crossBetween val="midCat"/>
        <c:majorUnit val="0.1"/>
      </c:valAx>
      <c:valAx>
        <c:axId val="1378446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r>
                  <a:rPr lang="en-US" sz="1100">
                    <a:solidFill>
                      <a:sysClr val="windowText" lastClr="000000"/>
                    </a:solidFill>
                  </a:rPr>
                  <a:t>concentration (copies/uL)</a:t>
                </a:r>
              </a:p>
            </c:rich>
          </c:tx>
          <c:overlay val="0"/>
          <c:spPr>
            <a:noFill/>
            <a:ln>
              <a:noFill/>
            </a:ln>
            <a:effectLst/>
          </c:spPr>
          <c:txPr>
            <a:bodyPr rot="-54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137844288"/>
        <c:crosses val="autoZero"/>
        <c:crossBetween val="midCat"/>
      </c:valAx>
      <c:spPr>
        <a:noFill/>
        <a:ln>
          <a:noFill/>
        </a:ln>
        <a:effectLst/>
      </c:spPr>
    </c:plotArea>
    <c:legend>
      <c:legendPos val="r"/>
      <c:layout>
        <c:manualLayout>
          <c:xMode val="edge"/>
          <c:yMode val="edge"/>
          <c:x val="0.1576207349081365"/>
          <c:y val="8.3911490230387867E-2"/>
          <c:w val="8.5450131233595794E-2"/>
          <c:h val="0.17866360454943131"/>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968547681539809"/>
          <c:y val="5.4236293379994166E-2"/>
          <c:w val="0.81297003499562559"/>
          <c:h val="0.71732210557013709"/>
        </c:manualLayout>
      </c:layout>
      <c:scatterChart>
        <c:scatterStyle val="lineMarker"/>
        <c:varyColors val="0"/>
        <c:ser>
          <c:idx val="0"/>
          <c:order val="0"/>
          <c:tx>
            <c:v>N1</c:v>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13919313210848644"/>
                  <c:y val="0.1870534412365121"/>
                </c:manualLayout>
              </c:layout>
              <c:numFmt formatCode="General" sourceLinked="0"/>
              <c:spPr>
                <a:solidFill>
                  <a:schemeClr val="accent1"/>
                </a:solid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trendlineLbl>
          </c:trendline>
          <c:xVal>
            <c:numRef>
              <c:f>'RNA quality'!$F$5:$F$57</c:f>
              <c:numCache>
                <c:formatCode>0.0</c:formatCode>
                <c:ptCount val="53"/>
                <c:pt idx="0">
                  <c:v>22.8</c:v>
                </c:pt>
                <c:pt idx="1">
                  <c:v>20.399999999999999</c:v>
                </c:pt>
                <c:pt idx="2">
                  <c:v>15.7</c:v>
                </c:pt>
                <c:pt idx="3">
                  <c:v>18.7</c:v>
                </c:pt>
                <c:pt idx="4">
                  <c:v>21.1</c:v>
                </c:pt>
                <c:pt idx="5">
                  <c:v>12.9</c:v>
                </c:pt>
                <c:pt idx="6">
                  <c:v>11</c:v>
                </c:pt>
                <c:pt idx="7">
                  <c:v>19.2</c:v>
                </c:pt>
                <c:pt idx="8">
                  <c:v>19.600000000000001</c:v>
                </c:pt>
                <c:pt idx="9">
                  <c:v>14.8</c:v>
                </c:pt>
                <c:pt idx="10">
                  <c:v>42.1</c:v>
                </c:pt>
                <c:pt idx="11">
                  <c:v>21.2</c:v>
                </c:pt>
                <c:pt idx="12">
                  <c:v>12.9</c:v>
                </c:pt>
                <c:pt idx="13">
                  <c:v>15.5</c:v>
                </c:pt>
                <c:pt idx="14">
                  <c:v>28.2</c:v>
                </c:pt>
                <c:pt idx="15">
                  <c:v>12.68</c:v>
                </c:pt>
                <c:pt idx="16">
                  <c:v>17.25</c:v>
                </c:pt>
                <c:pt idx="17">
                  <c:v>31.81</c:v>
                </c:pt>
                <c:pt idx="18">
                  <c:v>34.24</c:v>
                </c:pt>
                <c:pt idx="19">
                  <c:v>22.3</c:v>
                </c:pt>
                <c:pt idx="20">
                  <c:v>43.4</c:v>
                </c:pt>
                <c:pt idx="21">
                  <c:v>33.1</c:v>
                </c:pt>
                <c:pt idx="22">
                  <c:v>25.3</c:v>
                </c:pt>
                <c:pt idx="23">
                  <c:v>11</c:v>
                </c:pt>
                <c:pt idx="24">
                  <c:v>33</c:v>
                </c:pt>
                <c:pt idx="25">
                  <c:v>27</c:v>
                </c:pt>
                <c:pt idx="26">
                  <c:v>28</c:v>
                </c:pt>
                <c:pt idx="27">
                  <c:v>27</c:v>
                </c:pt>
                <c:pt idx="28">
                  <c:v>20</c:v>
                </c:pt>
                <c:pt idx="29">
                  <c:v>43</c:v>
                </c:pt>
                <c:pt idx="30">
                  <c:v>45</c:v>
                </c:pt>
                <c:pt idx="31">
                  <c:v>45</c:v>
                </c:pt>
                <c:pt idx="32">
                  <c:v>45</c:v>
                </c:pt>
                <c:pt idx="33">
                  <c:v>62</c:v>
                </c:pt>
                <c:pt idx="34">
                  <c:v>35</c:v>
                </c:pt>
                <c:pt idx="35">
                  <c:v>46</c:v>
                </c:pt>
                <c:pt idx="36">
                  <c:v>42</c:v>
                </c:pt>
                <c:pt idx="37">
                  <c:v>34</c:v>
                </c:pt>
                <c:pt idx="38">
                  <c:v>29</c:v>
                </c:pt>
                <c:pt idx="39">
                  <c:v>46.2</c:v>
                </c:pt>
                <c:pt idx="40">
                  <c:v>29.8</c:v>
                </c:pt>
                <c:pt idx="41">
                  <c:v>23.553999999999998</c:v>
                </c:pt>
                <c:pt idx="42">
                  <c:v>19.170000000000002</c:v>
                </c:pt>
                <c:pt idx="43">
                  <c:v>31.2</c:v>
                </c:pt>
                <c:pt idx="44">
                  <c:v>27.6</c:v>
                </c:pt>
                <c:pt idx="45">
                  <c:v>33.9</c:v>
                </c:pt>
                <c:pt idx="46">
                  <c:v>24.6</c:v>
                </c:pt>
                <c:pt idx="47">
                  <c:v>19.555</c:v>
                </c:pt>
                <c:pt idx="48">
                  <c:v>21.079000000000001</c:v>
                </c:pt>
                <c:pt idx="49">
                  <c:v>43.6</c:v>
                </c:pt>
                <c:pt idx="50">
                  <c:v>31.5</c:v>
                </c:pt>
                <c:pt idx="51">
                  <c:v>32.6</c:v>
                </c:pt>
                <c:pt idx="52">
                  <c:v>24.8</c:v>
                </c:pt>
              </c:numCache>
            </c:numRef>
          </c:xVal>
          <c:yVal>
            <c:numRef>
              <c:f>'RNA quality'!$L$5:$L$57</c:f>
              <c:numCache>
                <c:formatCode>0.00</c:formatCode>
                <c:ptCount val="53"/>
                <c:pt idx="0">
                  <c:v>8.7981759999999998</c:v>
                </c:pt>
                <c:pt idx="1">
                  <c:v>9.1417800000000007</c:v>
                </c:pt>
                <c:pt idx="2">
                  <c:v>9.8443020000000008</c:v>
                </c:pt>
                <c:pt idx="3">
                  <c:v>7.7644169999999999</c:v>
                </c:pt>
                <c:pt idx="4">
                  <c:v>4.1937600000000002</c:v>
                </c:pt>
                <c:pt idx="5">
                  <c:v>4.5802529999999999</c:v>
                </c:pt>
                <c:pt idx="6">
                  <c:v>6.8522650000000001</c:v>
                </c:pt>
                <c:pt idx="7">
                  <c:v>6.3947320000000003</c:v>
                </c:pt>
                <c:pt idx="8">
                  <c:v>5.0809179999999996</c:v>
                </c:pt>
                <c:pt idx="9">
                  <c:v>28.97139</c:v>
                </c:pt>
                <c:pt idx="10">
                  <c:v>23.35</c:v>
                </c:pt>
                <c:pt idx="11">
                  <c:v>4.16</c:v>
                </c:pt>
                <c:pt idx="12">
                  <c:v>7.08</c:v>
                </c:pt>
                <c:pt idx="13">
                  <c:v>9.4600000000000009</c:v>
                </c:pt>
                <c:pt idx="14">
                  <c:v>8.9700000000000006</c:v>
                </c:pt>
                <c:pt idx="15">
                  <c:v>12.47</c:v>
                </c:pt>
                <c:pt idx="16">
                  <c:v>7.74</c:v>
                </c:pt>
                <c:pt idx="17">
                  <c:v>12.41</c:v>
                </c:pt>
                <c:pt idx="18">
                  <c:v>17.96</c:v>
                </c:pt>
                <c:pt idx="19">
                  <c:v>12.69</c:v>
                </c:pt>
                <c:pt idx="20">
                  <c:v>21.25</c:v>
                </c:pt>
                <c:pt idx="21">
                  <c:v>9.52</c:v>
                </c:pt>
                <c:pt idx="22">
                  <c:v>12.62</c:v>
                </c:pt>
                <c:pt idx="23">
                  <c:v>10.83</c:v>
                </c:pt>
                <c:pt idx="24">
                  <c:v>16.7</c:v>
                </c:pt>
                <c:pt idx="25">
                  <c:v>13.01</c:v>
                </c:pt>
                <c:pt idx="26">
                  <c:v>17.12</c:v>
                </c:pt>
                <c:pt idx="27">
                  <c:v>8.43</c:v>
                </c:pt>
                <c:pt idx="28">
                  <c:v>12.76</c:v>
                </c:pt>
                <c:pt idx="29">
                  <c:v>20.149999999999999</c:v>
                </c:pt>
                <c:pt idx="30">
                  <c:v>17.989999999999998</c:v>
                </c:pt>
                <c:pt idx="31">
                  <c:v>10</c:v>
                </c:pt>
                <c:pt idx="32">
                  <c:v>11</c:v>
                </c:pt>
                <c:pt idx="33">
                  <c:v>13.31</c:v>
                </c:pt>
                <c:pt idx="34">
                  <c:v>17.13</c:v>
                </c:pt>
                <c:pt idx="35">
                  <c:v>21.2</c:v>
                </c:pt>
                <c:pt idx="36">
                  <c:v>22.43</c:v>
                </c:pt>
                <c:pt idx="37">
                  <c:v>22.08</c:v>
                </c:pt>
                <c:pt idx="38">
                  <c:v>21.91</c:v>
                </c:pt>
                <c:pt idx="39">
                  <c:v>23.800521850585938</c:v>
                </c:pt>
                <c:pt idx="40">
                  <c:v>15.234521484375</c:v>
                </c:pt>
                <c:pt idx="41">
                  <c:v>10.93270034790039</c:v>
                </c:pt>
                <c:pt idx="42">
                  <c:v>9.3227195739746094</c:v>
                </c:pt>
                <c:pt idx="43">
                  <c:v>10.03214340209961</c:v>
                </c:pt>
                <c:pt idx="44">
                  <c:v>18.181602478027344</c:v>
                </c:pt>
                <c:pt idx="45">
                  <c:v>12.499953460693359</c:v>
                </c:pt>
                <c:pt idx="46">
                  <c:v>12.570411682128906</c:v>
                </c:pt>
                <c:pt idx="47">
                  <c:v>10.241314697265626</c:v>
                </c:pt>
                <c:pt idx="48">
                  <c:v>9.1846839904785149</c:v>
                </c:pt>
                <c:pt idx="49">
                  <c:v>12.568299102783204</c:v>
                </c:pt>
                <c:pt idx="50">
                  <c:v>21.98597869873047</c:v>
                </c:pt>
                <c:pt idx="51">
                  <c:v>10.345851135253906</c:v>
                </c:pt>
                <c:pt idx="52">
                  <c:v>13.743928527832031</c:v>
                </c:pt>
              </c:numCache>
            </c:numRef>
          </c:yVal>
          <c:smooth val="0"/>
          <c:extLst>
            <c:ext xmlns:c16="http://schemas.microsoft.com/office/drawing/2014/chart" uri="{C3380CC4-5D6E-409C-BE32-E72D297353CC}">
              <c16:uniqueId val="{00000000-7916-4E2D-83B3-2D4C721A8BC3}"/>
            </c:ext>
          </c:extLst>
        </c:ser>
        <c:ser>
          <c:idx val="1"/>
          <c:order val="1"/>
          <c:tx>
            <c:v>N2</c:v>
          </c:tx>
          <c:spPr>
            <a:ln w="25400" cap="rnd">
              <a:no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linear"/>
            <c:dispRSqr val="1"/>
            <c:dispEq val="1"/>
            <c:trendlineLbl>
              <c:layout>
                <c:manualLayout>
                  <c:x val="0.13919313210848644"/>
                  <c:y val="-8.540208515602217E-2"/>
                </c:manualLayout>
              </c:layout>
              <c:numFmt formatCode="General" sourceLinked="0"/>
              <c:spPr>
                <a:solidFill>
                  <a:schemeClr val="accent2"/>
                </a:solid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trendlineLbl>
          </c:trendline>
          <c:xVal>
            <c:numRef>
              <c:f>'RNA quality'!$F$5:$F$57</c:f>
              <c:numCache>
                <c:formatCode>0.0</c:formatCode>
                <c:ptCount val="53"/>
                <c:pt idx="0">
                  <c:v>22.8</c:v>
                </c:pt>
                <c:pt idx="1">
                  <c:v>20.399999999999999</c:v>
                </c:pt>
                <c:pt idx="2">
                  <c:v>15.7</c:v>
                </c:pt>
                <c:pt idx="3">
                  <c:v>18.7</c:v>
                </c:pt>
                <c:pt idx="4">
                  <c:v>21.1</c:v>
                </c:pt>
                <c:pt idx="5">
                  <c:v>12.9</c:v>
                </c:pt>
                <c:pt idx="6">
                  <c:v>11</c:v>
                </c:pt>
                <c:pt idx="7">
                  <c:v>19.2</c:v>
                </c:pt>
                <c:pt idx="8">
                  <c:v>19.600000000000001</c:v>
                </c:pt>
                <c:pt idx="9">
                  <c:v>14.8</c:v>
                </c:pt>
                <c:pt idx="10">
                  <c:v>42.1</c:v>
                </c:pt>
                <c:pt idx="11">
                  <c:v>21.2</c:v>
                </c:pt>
                <c:pt idx="12">
                  <c:v>12.9</c:v>
                </c:pt>
                <c:pt idx="13">
                  <c:v>15.5</c:v>
                </c:pt>
                <c:pt idx="14">
                  <c:v>28.2</c:v>
                </c:pt>
                <c:pt idx="15">
                  <c:v>12.68</c:v>
                </c:pt>
                <c:pt idx="16">
                  <c:v>17.25</c:v>
                </c:pt>
                <c:pt idx="17">
                  <c:v>31.81</c:v>
                </c:pt>
                <c:pt idx="18">
                  <c:v>34.24</c:v>
                </c:pt>
                <c:pt idx="19">
                  <c:v>22.3</c:v>
                </c:pt>
                <c:pt idx="20">
                  <c:v>43.4</c:v>
                </c:pt>
                <c:pt idx="21">
                  <c:v>33.1</c:v>
                </c:pt>
                <c:pt idx="22">
                  <c:v>25.3</c:v>
                </c:pt>
                <c:pt idx="23">
                  <c:v>11</c:v>
                </c:pt>
                <c:pt idx="24">
                  <c:v>33</c:v>
                </c:pt>
                <c:pt idx="25">
                  <c:v>27</c:v>
                </c:pt>
                <c:pt idx="26">
                  <c:v>28</c:v>
                </c:pt>
                <c:pt idx="27">
                  <c:v>27</c:v>
                </c:pt>
                <c:pt idx="28">
                  <c:v>20</c:v>
                </c:pt>
                <c:pt idx="29">
                  <c:v>43</c:v>
                </c:pt>
                <c:pt idx="30">
                  <c:v>45</c:v>
                </c:pt>
                <c:pt idx="31">
                  <c:v>45</c:v>
                </c:pt>
                <c:pt idx="32">
                  <c:v>45</c:v>
                </c:pt>
                <c:pt idx="33">
                  <c:v>62</c:v>
                </c:pt>
                <c:pt idx="34">
                  <c:v>35</c:v>
                </c:pt>
                <c:pt idx="35">
                  <c:v>46</c:v>
                </c:pt>
                <c:pt idx="36">
                  <c:v>42</c:v>
                </c:pt>
                <c:pt idx="37">
                  <c:v>34</c:v>
                </c:pt>
                <c:pt idx="38">
                  <c:v>29</c:v>
                </c:pt>
                <c:pt idx="39">
                  <c:v>46.2</c:v>
                </c:pt>
                <c:pt idx="40">
                  <c:v>29.8</c:v>
                </c:pt>
                <c:pt idx="41">
                  <c:v>23.553999999999998</c:v>
                </c:pt>
                <c:pt idx="42">
                  <c:v>19.170000000000002</c:v>
                </c:pt>
                <c:pt idx="43">
                  <c:v>31.2</c:v>
                </c:pt>
                <c:pt idx="44">
                  <c:v>27.6</c:v>
                </c:pt>
                <c:pt idx="45">
                  <c:v>33.9</c:v>
                </c:pt>
                <c:pt idx="46">
                  <c:v>24.6</c:v>
                </c:pt>
                <c:pt idx="47">
                  <c:v>19.555</c:v>
                </c:pt>
                <c:pt idx="48">
                  <c:v>21.079000000000001</c:v>
                </c:pt>
                <c:pt idx="49">
                  <c:v>43.6</c:v>
                </c:pt>
                <c:pt idx="50">
                  <c:v>31.5</c:v>
                </c:pt>
                <c:pt idx="51">
                  <c:v>32.6</c:v>
                </c:pt>
                <c:pt idx="52">
                  <c:v>24.8</c:v>
                </c:pt>
              </c:numCache>
            </c:numRef>
          </c:xVal>
          <c:yVal>
            <c:numRef>
              <c:f>'RNA quality'!$N$5:$N$57</c:f>
              <c:numCache>
                <c:formatCode>0.00</c:formatCode>
                <c:ptCount val="53"/>
                <c:pt idx="0">
                  <c:v>12.47458</c:v>
                </c:pt>
                <c:pt idx="1">
                  <c:v>11.94098</c:v>
                </c:pt>
                <c:pt idx="2">
                  <c:v>12.676</c:v>
                </c:pt>
                <c:pt idx="3">
                  <c:v>20.419650000000001</c:v>
                </c:pt>
                <c:pt idx="4">
                  <c:v>5.9376280000000001</c:v>
                </c:pt>
                <c:pt idx="5">
                  <c:v>7.7133929999999999</c:v>
                </c:pt>
                <c:pt idx="6">
                  <c:v>18.61337</c:v>
                </c:pt>
                <c:pt idx="7">
                  <c:v>16.642690000000002</c:v>
                </c:pt>
                <c:pt idx="8">
                  <c:v>11.913629999999999</c:v>
                </c:pt>
                <c:pt idx="9">
                  <c:v>23.421600000000002</c:v>
                </c:pt>
                <c:pt idx="10">
                  <c:v>38.96</c:v>
                </c:pt>
                <c:pt idx="11">
                  <c:v>11.97</c:v>
                </c:pt>
                <c:pt idx="12">
                  <c:v>14.09</c:v>
                </c:pt>
                <c:pt idx="13">
                  <c:v>15.15</c:v>
                </c:pt>
                <c:pt idx="14">
                  <c:v>17.47</c:v>
                </c:pt>
                <c:pt idx="15">
                  <c:v>24.06</c:v>
                </c:pt>
                <c:pt idx="16">
                  <c:v>18</c:v>
                </c:pt>
                <c:pt idx="17">
                  <c:v>26.49</c:v>
                </c:pt>
                <c:pt idx="18">
                  <c:v>24.4</c:v>
                </c:pt>
                <c:pt idx="19">
                  <c:v>25.89</c:v>
                </c:pt>
                <c:pt idx="20">
                  <c:v>37.270000000000003</c:v>
                </c:pt>
                <c:pt idx="21">
                  <c:v>23.53</c:v>
                </c:pt>
                <c:pt idx="22">
                  <c:v>19.899999999999999</c:v>
                </c:pt>
                <c:pt idx="23" formatCode="General">
                  <c:v>21.77</c:v>
                </c:pt>
                <c:pt idx="24" formatCode="General">
                  <c:v>27</c:v>
                </c:pt>
                <c:pt idx="25" formatCode="General">
                  <c:v>27.23</c:v>
                </c:pt>
                <c:pt idx="26" formatCode="General">
                  <c:v>31.26</c:v>
                </c:pt>
                <c:pt idx="27" formatCode="General">
                  <c:v>15.52</c:v>
                </c:pt>
                <c:pt idx="28" formatCode="General">
                  <c:v>22.01</c:v>
                </c:pt>
                <c:pt idx="29" formatCode="General">
                  <c:v>35.130000000000003</c:v>
                </c:pt>
                <c:pt idx="30" formatCode="General">
                  <c:v>28.64</c:v>
                </c:pt>
                <c:pt idx="31">
                  <c:v>24</c:v>
                </c:pt>
                <c:pt idx="32">
                  <c:v>21</c:v>
                </c:pt>
                <c:pt idx="33" formatCode="General">
                  <c:v>24.92</c:v>
                </c:pt>
                <c:pt idx="34" formatCode="General">
                  <c:v>25.13</c:v>
                </c:pt>
                <c:pt idx="35" formatCode="General">
                  <c:v>37.15</c:v>
                </c:pt>
                <c:pt idx="36" formatCode="General">
                  <c:v>51.32</c:v>
                </c:pt>
                <c:pt idx="37" formatCode="General">
                  <c:v>34.76</c:v>
                </c:pt>
                <c:pt idx="38" formatCode="General">
                  <c:v>36.97</c:v>
                </c:pt>
                <c:pt idx="39">
                  <c:v>24.260229492187499</c:v>
                </c:pt>
                <c:pt idx="40">
                  <c:v>22.575845336914064</c:v>
                </c:pt>
                <c:pt idx="41">
                  <c:v>16.641336059570314</c:v>
                </c:pt>
                <c:pt idx="42">
                  <c:v>19.498699951171876</c:v>
                </c:pt>
                <c:pt idx="43">
                  <c:v>19.630404663085937</c:v>
                </c:pt>
                <c:pt idx="44">
                  <c:v>28.434420776367187</c:v>
                </c:pt>
                <c:pt idx="45">
                  <c:v>24.00117645263672</c:v>
                </c:pt>
                <c:pt idx="46">
                  <c:v>23.228996276855469</c:v>
                </c:pt>
                <c:pt idx="47">
                  <c:v>16.318144226074217</c:v>
                </c:pt>
                <c:pt idx="48">
                  <c:v>13.34696044921875</c:v>
                </c:pt>
                <c:pt idx="49">
                  <c:v>21.046174621582033</c:v>
                </c:pt>
                <c:pt idx="50">
                  <c:v>31.751004028320313</c:v>
                </c:pt>
                <c:pt idx="51">
                  <c:v>20.533218383789063</c:v>
                </c:pt>
                <c:pt idx="52">
                  <c:v>21.577102661132813</c:v>
                </c:pt>
              </c:numCache>
            </c:numRef>
          </c:yVal>
          <c:smooth val="0"/>
          <c:extLst>
            <c:ext xmlns:c16="http://schemas.microsoft.com/office/drawing/2014/chart" uri="{C3380CC4-5D6E-409C-BE32-E72D297353CC}">
              <c16:uniqueId val="{00000001-7916-4E2D-83B3-2D4C721A8BC3}"/>
            </c:ext>
          </c:extLst>
        </c:ser>
        <c:dLbls>
          <c:showLegendKey val="0"/>
          <c:showVal val="0"/>
          <c:showCatName val="0"/>
          <c:showSerName val="0"/>
          <c:showPercent val="0"/>
          <c:showBubbleSize val="0"/>
        </c:dLbls>
        <c:axId val="137844288"/>
        <c:axId val="137844616"/>
      </c:scatterChart>
      <c:valAx>
        <c:axId val="13784428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r>
                  <a:rPr lang="en-US" sz="1100">
                    <a:solidFill>
                      <a:sysClr val="windowText" lastClr="000000"/>
                    </a:solidFill>
                  </a:rPr>
                  <a:t>RNA concentration (ng/uL)</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137844616"/>
        <c:crosses val="autoZero"/>
        <c:crossBetween val="midCat"/>
      </c:valAx>
      <c:valAx>
        <c:axId val="1378446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r>
                  <a:rPr lang="en-US" sz="1100">
                    <a:solidFill>
                      <a:sysClr val="windowText" lastClr="000000"/>
                    </a:solidFill>
                  </a:rPr>
                  <a:t>concentration (copies/uL)</a:t>
                </a:r>
              </a:p>
            </c:rich>
          </c:tx>
          <c:overlay val="0"/>
          <c:spPr>
            <a:noFill/>
            <a:ln>
              <a:noFill/>
            </a:ln>
            <a:effectLst/>
          </c:spPr>
          <c:txPr>
            <a:bodyPr rot="-54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137844288"/>
        <c:crosses val="autoZero"/>
        <c:crossBetween val="midCat"/>
      </c:valAx>
      <c:spPr>
        <a:noFill/>
        <a:ln>
          <a:noFill/>
        </a:ln>
        <a:effectLst/>
      </c:spPr>
    </c:plotArea>
    <c:legend>
      <c:legendPos val="r"/>
      <c:legendEntry>
        <c:idx val="2"/>
        <c:delete val="1"/>
      </c:legendEntry>
      <c:legendEntry>
        <c:idx val="3"/>
        <c:delete val="1"/>
      </c:legendEntry>
      <c:layout>
        <c:manualLayout>
          <c:xMode val="edge"/>
          <c:yMode val="edge"/>
          <c:x val="0.1576207349081365"/>
          <c:y val="8.3911490230387867E-2"/>
          <c:w val="8.5450131233595794E-2"/>
          <c:h val="0.17866360454943131"/>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968547681539809"/>
          <c:y val="5.4236293379994166E-2"/>
          <c:w val="0.81297003499562559"/>
          <c:h val="0.71732210557013709"/>
        </c:manualLayout>
      </c:layout>
      <c:scatterChart>
        <c:scatterStyle val="lineMarker"/>
        <c:varyColors val="0"/>
        <c:ser>
          <c:idx val="0"/>
          <c:order val="0"/>
          <c:tx>
            <c:v>N1</c:v>
          </c:tx>
          <c:spPr>
            <a:ln w="25400" cap="rnd">
              <a:noFill/>
              <a:round/>
            </a:ln>
            <a:effectLst/>
          </c:spPr>
          <c:marker>
            <c:symbol val="circle"/>
            <c:size val="5"/>
            <c:spPr>
              <a:solidFill>
                <a:schemeClr val="accent1"/>
              </a:solidFill>
              <a:ln w="9525">
                <a:solidFill>
                  <a:schemeClr val="accent1"/>
                </a:solidFill>
              </a:ln>
              <a:effectLst/>
            </c:spPr>
          </c:marker>
          <c:xVal>
            <c:numRef>
              <c:f>'RNA quality'!$H$5:$H$57</c:f>
              <c:numCache>
                <c:formatCode>General</c:formatCode>
                <c:ptCount val="53"/>
                <c:pt idx="0">
                  <c:v>1.48</c:v>
                </c:pt>
                <c:pt idx="1">
                  <c:v>1.64</c:v>
                </c:pt>
                <c:pt idx="2">
                  <c:v>1.75</c:v>
                </c:pt>
                <c:pt idx="3">
                  <c:v>1.69</c:v>
                </c:pt>
                <c:pt idx="4">
                  <c:v>1.72</c:v>
                </c:pt>
                <c:pt idx="5">
                  <c:v>1.72</c:v>
                </c:pt>
                <c:pt idx="6">
                  <c:v>1.7</c:v>
                </c:pt>
                <c:pt idx="7">
                  <c:v>1.19</c:v>
                </c:pt>
                <c:pt idx="8">
                  <c:v>1.39</c:v>
                </c:pt>
                <c:pt idx="9">
                  <c:v>1.37</c:v>
                </c:pt>
                <c:pt idx="10" formatCode="0.00">
                  <c:v>1.78</c:v>
                </c:pt>
                <c:pt idx="11" formatCode="0.00">
                  <c:v>1.4</c:v>
                </c:pt>
                <c:pt idx="12" formatCode="0.00">
                  <c:v>1.18</c:v>
                </c:pt>
                <c:pt idx="13" formatCode="0.00">
                  <c:v>1.02</c:v>
                </c:pt>
                <c:pt idx="14" formatCode="0.00">
                  <c:v>1.33</c:v>
                </c:pt>
                <c:pt idx="15" formatCode="0.00">
                  <c:v>1.1599999999999999</c:v>
                </c:pt>
                <c:pt idx="16" formatCode="0.00">
                  <c:v>0.61</c:v>
                </c:pt>
                <c:pt idx="17" formatCode="0.00">
                  <c:v>1.87</c:v>
                </c:pt>
                <c:pt idx="18" formatCode="0.00">
                  <c:v>1.45</c:v>
                </c:pt>
                <c:pt idx="19" formatCode="0.00">
                  <c:v>0.85</c:v>
                </c:pt>
                <c:pt idx="20" formatCode="0.00">
                  <c:v>1.28</c:v>
                </c:pt>
                <c:pt idx="21" formatCode="0.00">
                  <c:v>0.95</c:v>
                </c:pt>
                <c:pt idx="22" formatCode="0.00">
                  <c:v>1.44</c:v>
                </c:pt>
                <c:pt idx="23">
                  <c:v>1.56</c:v>
                </c:pt>
                <c:pt idx="24">
                  <c:v>1.07</c:v>
                </c:pt>
                <c:pt idx="25">
                  <c:v>1.08</c:v>
                </c:pt>
                <c:pt idx="26">
                  <c:v>1.02</c:v>
                </c:pt>
                <c:pt idx="27">
                  <c:v>1.8560000000000001</c:v>
                </c:pt>
                <c:pt idx="28">
                  <c:v>1.5629999999999999</c:v>
                </c:pt>
                <c:pt idx="29">
                  <c:v>1.19</c:v>
                </c:pt>
                <c:pt idx="30">
                  <c:v>1.29</c:v>
                </c:pt>
                <c:pt idx="31">
                  <c:v>1.29</c:v>
                </c:pt>
                <c:pt idx="32">
                  <c:v>1.29</c:v>
                </c:pt>
                <c:pt idx="33">
                  <c:v>1.59</c:v>
                </c:pt>
                <c:pt idx="34">
                  <c:v>1.34</c:v>
                </c:pt>
                <c:pt idx="35">
                  <c:v>1.98</c:v>
                </c:pt>
                <c:pt idx="36">
                  <c:v>1.54</c:v>
                </c:pt>
                <c:pt idx="37">
                  <c:v>1.34</c:v>
                </c:pt>
                <c:pt idx="38">
                  <c:v>1.84</c:v>
                </c:pt>
                <c:pt idx="39" formatCode="0.00">
                  <c:v>1</c:v>
                </c:pt>
                <c:pt idx="40" formatCode="0.00">
                  <c:v>1.52</c:v>
                </c:pt>
                <c:pt idx="41" formatCode="0.00">
                  <c:v>1.3129999999999999</c:v>
                </c:pt>
                <c:pt idx="42" formatCode="0.00">
                  <c:v>1.1779999999999999</c:v>
                </c:pt>
                <c:pt idx="43" formatCode="0.00">
                  <c:v>1.31</c:v>
                </c:pt>
                <c:pt idx="44" formatCode="0.00">
                  <c:v>1.24</c:v>
                </c:pt>
                <c:pt idx="45" formatCode="0.00">
                  <c:v>1.4</c:v>
                </c:pt>
                <c:pt idx="46" formatCode="0.00">
                  <c:v>1.35</c:v>
                </c:pt>
                <c:pt idx="47" formatCode="0.00">
                  <c:v>2.4249999999999998</c:v>
                </c:pt>
                <c:pt idx="48" formatCode="0.00">
                  <c:v>1.1519999999999999</c:v>
                </c:pt>
                <c:pt idx="49" formatCode="0.00">
                  <c:v>2.0099999999999998</c:v>
                </c:pt>
                <c:pt idx="50" formatCode="0.00">
                  <c:v>1.59</c:v>
                </c:pt>
                <c:pt idx="51" formatCode="0.00">
                  <c:v>1.47</c:v>
                </c:pt>
                <c:pt idx="52" formatCode="0.00">
                  <c:v>1.59</c:v>
                </c:pt>
              </c:numCache>
            </c:numRef>
          </c:xVal>
          <c:yVal>
            <c:numRef>
              <c:f>'RNA quality'!$P$5:$P$57</c:f>
              <c:numCache>
                <c:formatCode>0.00</c:formatCode>
                <c:ptCount val="53"/>
                <c:pt idx="0">
                  <c:v>0.38588491228070171</c:v>
                </c:pt>
                <c:pt idx="1">
                  <c:v>0.44812647058823535</c:v>
                </c:pt>
                <c:pt idx="2">
                  <c:v>0.62702560509554151</c:v>
                </c:pt>
                <c:pt idx="3">
                  <c:v>0.41520946524064173</c:v>
                </c:pt>
                <c:pt idx="4">
                  <c:v>0.1987563981042654</c:v>
                </c:pt>
                <c:pt idx="5">
                  <c:v>0.35505837209302321</c:v>
                </c:pt>
                <c:pt idx="6">
                  <c:v>0.6229331818181818</c:v>
                </c:pt>
                <c:pt idx="7">
                  <c:v>0.33305895833333338</c:v>
                </c:pt>
                <c:pt idx="8">
                  <c:v>0.25923051020408161</c:v>
                </c:pt>
                <c:pt idx="9">
                  <c:v>1.9575263513513512</c:v>
                </c:pt>
                <c:pt idx="10">
                  <c:v>0.55463182897862229</c:v>
                </c:pt>
                <c:pt idx="11">
                  <c:v>0.19622641509433963</c:v>
                </c:pt>
                <c:pt idx="12">
                  <c:v>0.5488372093023256</c:v>
                </c:pt>
                <c:pt idx="13">
                  <c:v>0.61032258064516132</c:v>
                </c:pt>
                <c:pt idx="14">
                  <c:v>0.31808510638297877</c:v>
                </c:pt>
                <c:pt idx="15">
                  <c:v>0.98343848580441651</c:v>
                </c:pt>
                <c:pt idx="16">
                  <c:v>0.44869565217391305</c:v>
                </c:pt>
                <c:pt idx="17">
                  <c:v>0.39012889028607356</c:v>
                </c:pt>
                <c:pt idx="18">
                  <c:v>0.52453271028037385</c:v>
                </c:pt>
                <c:pt idx="19">
                  <c:v>0.56905829596412549</c:v>
                </c:pt>
                <c:pt idx="20">
                  <c:v>0.48963133640552997</c:v>
                </c:pt>
                <c:pt idx="21">
                  <c:v>0.28761329305135946</c:v>
                </c:pt>
                <c:pt idx="22">
                  <c:v>0.49881422924901181</c:v>
                </c:pt>
                <c:pt idx="23">
                  <c:v>0.9845454545454545</c:v>
                </c:pt>
                <c:pt idx="24">
                  <c:v>0.50606060606060599</c:v>
                </c:pt>
                <c:pt idx="25">
                  <c:v>0.48185185185185186</c:v>
                </c:pt>
                <c:pt idx="26">
                  <c:v>0.61142857142857143</c:v>
                </c:pt>
                <c:pt idx="27">
                  <c:v>0.31222222222222223</c:v>
                </c:pt>
                <c:pt idx="28">
                  <c:v>0.63800000000000001</c:v>
                </c:pt>
                <c:pt idx="29">
                  <c:v>0.46860465116279065</c:v>
                </c:pt>
                <c:pt idx="30">
                  <c:v>0.39977777777777773</c:v>
                </c:pt>
                <c:pt idx="31">
                  <c:v>0.22222222222222221</c:v>
                </c:pt>
                <c:pt idx="32">
                  <c:v>0.24444444444444444</c:v>
                </c:pt>
                <c:pt idx="33">
                  <c:v>0.21467741935483872</c:v>
                </c:pt>
                <c:pt idx="34">
                  <c:v>0.48942857142857138</c:v>
                </c:pt>
                <c:pt idx="35">
                  <c:v>0.46086956521739131</c:v>
                </c:pt>
                <c:pt idx="36">
                  <c:v>0.53404761904761899</c:v>
                </c:pt>
                <c:pt idx="37">
                  <c:v>0.64941176470588236</c:v>
                </c:pt>
                <c:pt idx="38">
                  <c:v>0.75551724137931031</c:v>
                </c:pt>
                <c:pt idx="39">
                  <c:v>0.51516281061874325</c:v>
                </c:pt>
                <c:pt idx="40">
                  <c:v>0.51122555316694629</c:v>
                </c:pt>
                <c:pt idx="41">
                  <c:v>0.46415472310012695</c:v>
                </c:pt>
                <c:pt idx="42">
                  <c:v>0.48631818330592635</c:v>
                </c:pt>
                <c:pt idx="43">
                  <c:v>0.3215430577596029</c:v>
                </c:pt>
                <c:pt idx="44">
                  <c:v>0.65875371297200513</c:v>
                </c:pt>
                <c:pt idx="45">
                  <c:v>0.36873019058092504</c:v>
                </c:pt>
                <c:pt idx="46">
                  <c:v>0.51099234480198807</c:v>
                </c:pt>
                <c:pt idx="47">
                  <c:v>0.52371847083945922</c:v>
                </c:pt>
                <c:pt idx="48">
                  <c:v>0.43572674180362042</c:v>
                </c:pt>
                <c:pt idx="49">
                  <c:v>0.288263740889523</c:v>
                </c:pt>
                <c:pt idx="50">
                  <c:v>0.6979675777374752</c:v>
                </c:pt>
                <c:pt idx="51">
                  <c:v>0.31735739678692959</c:v>
                </c:pt>
                <c:pt idx="52">
                  <c:v>0.55419066644483994</c:v>
                </c:pt>
              </c:numCache>
            </c:numRef>
          </c:yVal>
          <c:smooth val="0"/>
          <c:extLst>
            <c:ext xmlns:c16="http://schemas.microsoft.com/office/drawing/2014/chart" uri="{C3380CC4-5D6E-409C-BE32-E72D297353CC}">
              <c16:uniqueId val="{00000000-9305-4B8A-A41F-F123086194E2}"/>
            </c:ext>
          </c:extLst>
        </c:ser>
        <c:ser>
          <c:idx val="1"/>
          <c:order val="1"/>
          <c:tx>
            <c:v>N2</c:v>
          </c:tx>
          <c:spPr>
            <a:ln w="25400" cap="rnd">
              <a:noFill/>
              <a:round/>
            </a:ln>
            <a:effectLst/>
          </c:spPr>
          <c:marker>
            <c:symbol val="circle"/>
            <c:size val="5"/>
            <c:spPr>
              <a:solidFill>
                <a:schemeClr val="accent2"/>
              </a:solidFill>
              <a:ln w="9525">
                <a:solidFill>
                  <a:schemeClr val="accent2"/>
                </a:solidFill>
              </a:ln>
              <a:effectLst/>
            </c:spPr>
          </c:marker>
          <c:xVal>
            <c:numRef>
              <c:f>'RNA quality'!$H$5:$H$57</c:f>
              <c:numCache>
                <c:formatCode>General</c:formatCode>
                <c:ptCount val="53"/>
                <c:pt idx="0">
                  <c:v>1.48</c:v>
                </c:pt>
                <c:pt idx="1">
                  <c:v>1.64</c:v>
                </c:pt>
                <c:pt idx="2">
                  <c:v>1.75</c:v>
                </c:pt>
                <c:pt idx="3">
                  <c:v>1.69</c:v>
                </c:pt>
                <c:pt idx="4">
                  <c:v>1.72</c:v>
                </c:pt>
                <c:pt idx="5">
                  <c:v>1.72</c:v>
                </c:pt>
                <c:pt idx="6">
                  <c:v>1.7</c:v>
                </c:pt>
                <c:pt idx="7">
                  <c:v>1.19</c:v>
                </c:pt>
                <c:pt idx="8">
                  <c:v>1.39</c:v>
                </c:pt>
                <c:pt idx="9">
                  <c:v>1.37</c:v>
                </c:pt>
                <c:pt idx="10" formatCode="0.00">
                  <c:v>1.78</c:v>
                </c:pt>
                <c:pt idx="11" formatCode="0.00">
                  <c:v>1.4</c:v>
                </c:pt>
                <c:pt idx="12" formatCode="0.00">
                  <c:v>1.18</c:v>
                </c:pt>
                <c:pt idx="13" formatCode="0.00">
                  <c:v>1.02</c:v>
                </c:pt>
                <c:pt idx="14" formatCode="0.00">
                  <c:v>1.33</c:v>
                </c:pt>
                <c:pt idx="15" formatCode="0.00">
                  <c:v>1.1599999999999999</c:v>
                </c:pt>
                <c:pt idx="16" formatCode="0.00">
                  <c:v>0.61</c:v>
                </c:pt>
                <c:pt idx="17" formatCode="0.00">
                  <c:v>1.87</c:v>
                </c:pt>
                <c:pt idx="18" formatCode="0.00">
                  <c:v>1.45</c:v>
                </c:pt>
                <c:pt idx="19" formatCode="0.00">
                  <c:v>0.85</c:v>
                </c:pt>
                <c:pt idx="20" formatCode="0.00">
                  <c:v>1.28</c:v>
                </c:pt>
                <c:pt idx="21" formatCode="0.00">
                  <c:v>0.95</c:v>
                </c:pt>
                <c:pt idx="22" formatCode="0.00">
                  <c:v>1.44</c:v>
                </c:pt>
                <c:pt idx="23">
                  <c:v>1.56</c:v>
                </c:pt>
                <c:pt idx="24">
                  <c:v>1.07</c:v>
                </c:pt>
                <c:pt idx="25">
                  <c:v>1.08</c:v>
                </c:pt>
                <c:pt idx="26">
                  <c:v>1.02</c:v>
                </c:pt>
                <c:pt idx="27">
                  <c:v>1.8560000000000001</c:v>
                </c:pt>
                <c:pt idx="28">
                  <c:v>1.5629999999999999</c:v>
                </c:pt>
                <c:pt idx="29">
                  <c:v>1.19</c:v>
                </c:pt>
                <c:pt idx="30">
                  <c:v>1.29</c:v>
                </c:pt>
                <c:pt idx="31">
                  <c:v>1.29</c:v>
                </c:pt>
                <c:pt idx="32">
                  <c:v>1.29</c:v>
                </c:pt>
                <c:pt idx="33">
                  <c:v>1.59</c:v>
                </c:pt>
                <c:pt idx="34">
                  <c:v>1.34</c:v>
                </c:pt>
                <c:pt idx="35">
                  <c:v>1.98</c:v>
                </c:pt>
                <c:pt idx="36">
                  <c:v>1.54</c:v>
                </c:pt>
                <c:pt idx="37">
                  <c:v>1.34</c:v>
                </c:pt>
                <c:pt idx="38">
                  <c:v>1.84</c:v>
                </c:pt>
                <c:pt idx="39" formatCode="0.00">
                  <c:v>1</c:v>
                </c:pt>
                <c:pt idx="40" formatCode="0.00">
                  <c:v>1.52</c:v>
                </c:pt>
                <c:pt idx="41" formatCode="0.00">
                  <c:v>1.3129999999999999</c:v>
                </c:pt>
                <c:pt idx="42" formatCode="0.00">
                  <c:v>1.1779999999999999</c:v>
                </c:pt>
                <c:pt idx="43" formatCode="0.00">
                  <c:v>1.31</c:v>
                </c:pt>
                <c:pt idx="44" formatCode="0.00">
                  <c:v>1.24</c:v>
                </c:pt>
                <c:pt idx="45" formatCode="0.00">
                  <c:v>1.4</c:v>
                </c:pt>
                <c:pt idx="46" formatCode="0.00">
                  <c:v>1.35</c:v>
                </c:pt>
                <c:pt idx="47" formatCode="0.00">
                  <c:v>2.4249999999999998</c:v>
                </c:pt>
                <c:pt idx="48" formatCode="0.00">
                  <c:v>1.1519999999999999</c:v>
                </c:pt>
                <c:pt idx="49" formatCode="0.00">
                  <c:v>2.0099999999999998</c:v>
                </c:pt>
                <c:pt idx="50" formatCode="0.00">
                  <c:v>1.59</c:v>
                </c:pt>
                <c:pt idx="51" formatCode="0.00">
                  <c:v>1.47</c:v>
                </c:pt>
                <c:pt idx="52" formatCode="0.00">
                  <c:v>1.59</c:v>
                </c:pt>
              </c:numCache>
            </c:numRef>
          </c:xVal>
          <c:yVal>
            <c:numRef>
              <c:f>'RNA quality'!$R$5:$R$57</c:f>
              <c:numCache>
                <c:formatCode>0.00</c:formatCode>
                <c:ptCount val="53"/>
                <c:pt idx="0">
                  <c:v>0.54713070175438594</c:v>
                </c:pt>
                <c:pt idx="1">
                  <c:v>0.58534215686274516</c:v>
                </c:pt>
                <c:pt idx="2">
                  <c:v>0.80738853503184715</c:v>
                </c:pt>
                <c:pt idx="3">
                  <c:v>1.0919598930481285</c:v>
                </c:pt>
                <c:pt idx="4">
                  <c:v>0.28140417061611372</c:v>
                </c:pt>
                <c:pt idx="5">
                  <c:v>0.59793744186046505</c:v>
                </c:pt>
                <c:pt idx="6">
                  <c:v>1.6921245454545455</c:v>
                </c:pt>
                <c:pt idx="7">
                  <c:v>0.86680677083333346</c:v>
                </c:pt>
                <c:pt idx="8">
                  <c:v>0.60783826530612239</c:v>
                </c:pt>
                <c:pt idx="9">
                  <c:v>1.5825405405405406</c:v>
                </c:pt>
                <c:pt idx="10">
                  <c:v>0.9254156769596199</c:v>
                </c:pt>
                <c:pt idx="11">
                  <c:v>0.56462264150943398</c:v>
                </c:pt>
                <c:pt idx="12">
                  <c:v>1.0922480620155037</c:v>
                </c:pt>
                <c:pt idx="13">
                  <c:v>0.97741935483870968</c:v>
                </c:pt>
                <c:pt idx="14">
                  <c:v>0.6195035460992907</c:v>
                </c:pt>
                <c:pt idx="15">
                  <c:v>1.8974763406940063</c:v>
                </c:pt>
                <c:pt idx="16">
                  <c:v>1.0434782608695652</c:v>
                </c:pt>
                <c:pt idx="17">
                  <c:v>0.83275699465576858</c:v>
                </c:pt>
                <c:pt idx="18">
                  <c:v>0.71261682242990643</c:v>
                </c:pt>
                <c:pt idx="19">
                  <c:v>1.1609865470852019</c:v>
                </c:pt>
                <c:pt idx="20">
                  <c:v>0.85875576036866375</c:v>
                </c:pt>
                <c:pt idx="21">
                  <c:v>0.71087613293051355</c:v>
                </c:pt>
                <c:pt idx="22">
                  <c:v>0.78656126482213429</c:v>
                </c:pt>
                <c:pt idx="23">
                  <c:v>1.979090909090909</c:v>
                </c:pt>
                <c:pt idx="24">
                  <c:v>0.81818181818181823</c:v>
                </c:pt>
                <c:pt idx="25">
                  <c:v>1.0085185185185186</c:v>
                </c:pt>
                <c:pt idx="26">
                  <c:v>1.1164285714285715</c:v>
                </c:pt>
                <c:pt idx="27">
                  <c:v>0.57481481481481478</c:v>
                </c:pt>
                <c:pt idx="28">
                  <c:v>1.1005</c:v>
                </c:pt>
                <c:pt idx="29">
                  <c:v>0.8169767441860466</c:v>
                </c:pt>
                <c:pt idx="30">
                  <c:v>0.63644444444444448</c:v>
                </c:pt>
                <c:pt idx="31">
                  <c:v>0.53333333333333333</c:v>
                </c:pt>
                <c:pt idx="32">
                  <c:v>0.46666666666666667</c:v>
                </c:pt>
                <c:pt idx="33">
                  <c:v>0.40193548387096778</c:v>
                </c:pt>
                <c:pt idx="34">
                  <c:v>0.71799999999999997</c:v>
                </c:pt>
                <c:pt idx="35">
                  <c:v>0.80760869565217386</c:v>
                </c:pt>
                <c:pt idx="36">
                  <c:v>1.2219047619047618</c:v>
                </c:pt>
                <c:pt idx="37">
                  <c:v>1.0223529411764705</c:v>
                </c:pt>
                <c:pt idx="38">
                  <c:v>1.2748275862068965</c:v>
                </c:pt>
                <c:pt idx="39">
                  <c:v>0.52511319247159083</c:v>
                </c:pt>
                <c:pt idx="40">
                  <c:v>0.75757870258100879</c:v>
                </c:pt>
                <c:pt idx="41">
                  <c:v>0.70651847072982576</c:v>
                </c:pt>
                <c:pt idx="42">
                  <c:v>1.0171465806558098</c:v>
                </c:pt>
                <c:pt idx="43">
                  <c:v>0.62917963663736975</c:v>
                </c:pt>
                <c:pt idx="44">
                  <c:v>1.030232636824898</c:v>
                </c:pt>
                <c:pt idx="45">
                  <c:v>0.70799930538751388</c:v>
                </c:pt>
                <c:pt idx="46">
                  <c:v>0.94426814133558812</c:v>
                </c:pt>
                <c:pt idx="47">
                  <c:v>0.8344742636703768</c:v>
                </c:pt>
                <c:pt idx="48">
                  <c:v>0.63318755392659754</c:v>
                </c:pt>
                <c:pt idx="49">
                  <c:v>0.48271042710050532</c:v>
                </c:pt>
                <c:pt idx="50">
                  <c:v>1.0079683818514384</c:v>
                </c:pt>
                <c:pt idx="51">
                  <c:v>0.62985332465610622</c:v>
                </c:pt>
                <c:pt idx="52">
                  <c:v>0.87004446214245212</c:v>
                </c:pt>
              </c:numCache>
            </c:numRef>
          </c:yVal>
          <c:smooth val="0"/>
          <c:extLst>
            <c:ext xmlns:c16="http://schemas.microsoft.com/office/drawing/2014/chart" uri="{C3380CC4-5D6E-409C-BE32-E72D297353CC}">
              <c16:uniqueId val="{00000001-9305-4B8A-A41F-F123086194E2}"/>
            </c:ext>
          </c:extLst>
        </c:ser>
        <c:dLbls>
          <c:showLegendKey val="0"/>
          <c:showVal val="0"/>
          <c:showCatName val="0"/>
          <c:showSerName val="0"/>
          <c:showPercent val="0"/>
          <c:showBubbleSize val="0"/>
        </c:dLbls>
        <c:axId val="137844288"/>
        <c:axId val="137844616"/>
      </c:scatterChart>
      <c:valAx>
        <c:axId val="13784428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r>
                  <a:rPr lang="en-US" sz="1100">
                    <a:solidFill>
                      <a:sysClr val="windowText" lastClr="000000"/>
                    </a:solidFill>
                  </a:rPr>
                  <a:t>A260/A230</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137844616"/>
        <c:crosses val="autoZero"/>
        <c:crossBetween val="midCat"/>
      </c:valAx>
      <c:valAx>
        <c:axId val="1378446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r>
                  <a:rPr lang="en-US" sz="1100">
                    <a:solidFill>
                      <a:sysClr val="windowText" lastClr="000000"/>
                    </a:solidFill>
                  </a:rPr>
                  <a:t>concentration (copies/ng RNA)</a:t>
                </a:r>
              </a:p>
            </c:rich>
          </c:tx>
          <c:overlay val="0"/>
          <c:spPr>
            <a:noFill/>
            <a:ln>
              <a:noFill/>
            </a:ln>
            <a:effectLst/>
          </c:spPr>
          <c:txPr>
            <a:bodyPr rot="-54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title>
        <c:numFmt formatCod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137844288"/>
        <c:crosses val="autoZero"/>
        <c:crossBetween val="midCat"/>
      </c:valAx>
      <c:spPr>
        <a:noFill/>
        <a:ln>
          <a:noFill/>
        </a:ln>
        <a:effectLst/>
      </c:spPr>
    </c:plotArea>
    <c:legend>
      <c:legendPos val="r"/>
      <c:layout>
        <c:manualLayout>
          <c:xMode val="edge"/>
          <c:yMode val="edge"/>
          <c:x val="0.1576207349081365"/>
          <c:y val="8.3911490230387867E-2"/>
          <c:w val="8.5450131233595794E-2"/>
          <c:h val="0.17866360454943131"/>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968547681539809"/>
          <c:y val="5.4236293379994166E-2"/>
          <c:w val="0.81297003499562559"/>
          <c:h val="0.71732210557013709"/>
        </c:manualLayout>
      </c:layout>
      <c:scatterChart>
        <c:scatterStyle val="lineMarker"/>
        <c:varyColors val="0"/>
        <c:ser>
          <c:idx val="0"/>
          <c:order val="0"/>
          <c:tx>
            <c:v>N1</c:v>
          </c:tx>
          <c:spPr>
            <a:ln w="25400" cap="rnd">
              <a:noFill/>
              <a:round/>
            </a:ln>
            <a:effectLst/>
          </c:spPr>
          <c:marker>
            <c:symbol val="circle"/>
            <c:size val="5"/>
            <c:spPr>
              <a:solidFill>
                <a:schemeClr val="accent1"/>
              </a:solidFill>
              <a:ln w="9525">
                <a:solidFill>
                  <a:schemeClr val="accent1"/>
                </a:solidFill>
              </a:ln>
              <a:effectLst/>
            </c:spPr>
          </c:marker>
          <c:xVal>
            <c:numRef>
              <c:f>'RNA quality'!$G$5:$G$57</c:f>
              <c:numCache>
                <c:formatCode>General</c:formatCode>
                <c:ptCount val="53"/>
                <c:pt idx="0">
                  <c:v>2.04</c:v>
                </c:pt>
                <c:pt idx="1">
                  <c:v>2.1</c:v>
                </c:pt>
                <c:pt idx="2">
                  <c:v>2.14</c:v>
                </c:pt>
                <c:pt idx="3">
                  <c:v>2.0699999999999998</c:v>
                </c:pt>
                <c:pt idx="4">
                  <c:v>2.04</c:v>
                </c:pt>
                <c:pt idx="5">
                  <c:v>2.0299999999999998</c:v>
                </c:pt>
                <c:pt idx="6">
                  <c:v>2.06</c:v>
                </c:pt>
                <c:pt idx="7">
                  <c:v>2.0699999999999998</c:v>
                </c:pt>
                <c:pt idx="8">
                  <c:v>1.95</c:v>
                </c:pt>
                <c:pt idx="9">
                  <c:v>2.11</c:v>
                </c:pt>
                <c:pt idx="10" formatCode="0.00">
                  <c:v>2.08</c:v>
                </c:pt>
                <c:pt idx="11" formatCode="0.00">
                  <c:v>2.0499999999999998</c:v>
                </c:pt>
                <c:pt idx="12" formatCode="0.00">
                  <c:v>2.1</c:v>
                </c:pt>
                <c:pt idx="13" formatCode="0.00">
                  <c:v>2.17</c:v>
                </c:pt>
                <c:pt idx="14" formatCode="0.00">
                  <c:v>2.0099999999999998</c:v>
                </c:pt>
                <c:pt idx="15" formatCode="0.00">
                  <c:v>1.93</c:v>
                </c:pt>
                <c:pt idx="16" formatCode="0.00">
                  <c:v>1.99</c:v>
                </c:pt>
                <c:pt idx="17" formatCode="0.00">
                  <c:v>2.09</c:v>
                </c:pt>
                <c:pt idx="18" formatCode="0.00">
                  <c:v>2.0499999999999998</c:v>
                </c:pt>
                <c:pt idx="19" formatCode="0.00">
                  <c:v>1.72</c:v>
                </c:pt>
                <c:pt idx="20" formatCode="0.00">
                  <c:v>1.93</c:v>
                </c:pt>
                <c:pt idx="21" formatCode="0.00">
                  <c:v>1.93</c:v>
                </c:pt>
                <c:pt idx="22" formatCode="0.00">
                  <c:v>1.96</c:v>
                </c:pt>
                <c:pt idx="23">
                  <c:v>1.97</c:v>
                </c:pt>
                <c:pt idx="24">
                  <c:v>1.82</c:v>
                </c:pt>
                <c:pt idx="25">
                  <c:v>1.99</c:v>
                </c:pt>
                <c:pt idx="26">
                  <c:v>1.82</c:v>
                </c:pt>
                <c:pt idx="27">
                  <c:v>2.0190000000000001</c:v>
                </c:pt>
                <c:pt idx="28">
                  <c:v>2.0230000000000001</c:v>
                </c:pt>
                <c:pt idx="29">
                  <c:v>1.91</c:v>
                </c:pt>
                <c:pt idx="30">
                  <c:v>1.94</c:v>
                </c:pt>
                <c:pt idx="31">
                  <c:v>1.94</c:v>
                </c:pt>
                <c:pt idx="32">
                  <c:v>1.94</c:v>
                </c:pt>
                <c:pt idx="33">
                  <c:v>1.97</c:v>
                </c:pt>
                <c:pt idx="34">
                  <c:v>1.9</c:v>
                </c:pt>
                <c:pt idx="35">
                  <c:v>1.99</c:v>
                </c:pt>
                <c:pt idx="36">
                  <c:v>2.0299999999999998</c:v>
                </c:pt>
                <c:pt idx="37">
                  <c:v>2.09</c:v>
                </c:pt>
                <c:pt idx="38">
                  <c:v>2.0699999999999998</c:v>
                </c:pt>
                <c:pt idx="39" formatCode="0.00">
                  <c:v>1.79</c:v>
                </c:pt>
                <c:pt idx="40" formatCode="0.00">
                  <c:v>1.96</c:v>
                </c:pt>
                <c:pt idx="41" formatCode="0.00">
                  <c:v>2.0230000000000001</c:v>
                </c:pt>
                <c:pt idx="42" formatCode="0.00">
                  <c:v>2.0659999999999998</c:v>
                </c:pt>
                <c:pt idx="43" formatCode="0.00">
                  <c:v>2.0699999999999998</c:v>
                </c:pt>
                <c:pt idx="44" formatCode="0.00">
                  <c:v>2.0299999999999998</c:v>
                </c:pt>
                <c:pt idx="45" formatCode="0.00">
                  <c:v>1.93</c:v>
                </c:pt>
                <c:pt idx="46" formatCode="0.00">
                  <c:v>2.04</c:v>
                </c:pt>
                <c:pt idx="47" formatCode="0.00">
                  <c:v>2.008</c:v>
                </c:pt>
                <c:pt idx="48" formatCode="0.00">
                  <c:v>2.0379999999999998</c:v>
                </c:pt>
                <c:pt idx="49" formatCode="0.00">
                  <c:v>2.08</c:v>
                </c:pt>
                <c:pt idx="50" formatCode="0.00">
                  <c:v>2</c:v>
                </c:pt>
                <c:pt idx="51" formatCode="0.00">
                  <c:v>2.06</c:v>
                </c:pt>
                <c:pt idx="52" formatCode="0.00">
                  <c:v>2.0299999999999998</c:v>
                </c:pt>
              </c:numCache>
            </c:numRef>
          </c:xVal>
          <c:yVal>
            <c:numRef>
              <c:f>'RNA quality'!$P$5:$P$57</c:f>
              <c:numCache>
                <c:formatCode>0.00</c:formatCode>
                <c:ptCount val="53"/>
                <c:pt idx="0">
                  <c:v>0.38588491228070171</c:v>
                </c:pt>
                <c:pt idx="1">
                  <c:v>0.44812647058823535</c:v>
                </c:pt>
                <c:pt idx="2">
                  <c:v>0.62702560509554151</c:v>
                </c:pt>
                <c:pt idx="3">
                  <c:v>0.41520946524064173</c:v>
                </c:pt>
                <c:pt idx="4">
                  <c:v>0.1987563981042654</c:v>
                </c:pt>
                <c:pt idx="5">
                  <c:v>0.35505837209302321</c:v>
                </c:pt>
                <c:pt idx="6">
                  <c:v>0.6229331818181818</c:v>
                </c:pt>
                <c:pt idx="7">
                  <c:v>0.33305895833333338</c:v>
                </c:pt>
                <c:pt idx="8">
                  <c:v>0.25923051020408161</c:v>
                </c:pt>
                <c:pt idx="9">
                  <c:v>1.9575263513513512</c:v>
                </c:pt>
                <c:pt idx="10">
                  <c:v>0.55463182897862229</c:v>
                </c:pt>
                <c:pt idx="11">
                  <c:v>0.19622641509433963</c:v>
                </c:pt>
                <c:pt idx="12">
                  <c:v>0.5488372093023256</c:v>
                </c:pt>
                <c:pt idx="13">
                  <c:v>0.61032258064516132</c:v>
                </c:pt>
                <c:pt idx="14">
                  <c:v>0.31808510638297877</c:v>
                </c:pt>
                <c:pt idx="15">
                  <c:v>0.98343848580441651</c:v>
                </c:pt>
                <c:pt idx="16">
                  <c:v>0.44869565217391305</c:v>
                </c:pt>
                <c:pt idx="17">
                  <c:v>0.39012889028607356</c:v>
                </c:pt>
                <c:pt idx="18">
                  <c:v>0.52453271028037385</c:v>
                </c:pt>
                <c:pt idx="19">
                  <c:v>0.56905829596412549</c:v>
                </c:pt>
                <c:pt idx="20">
                  <c:v>0.48963133640552997</c:v>
                </c:pt>
                <c:pt idx="21">
                  <c:v>0.28761329305135946</c:v>
                </c:pt>
                <c:pt idx="22">
                  <c:v>0.49881422924901181</c:v>
                </c:pt>
                <c:pt idx="23">
                  <c:v>0.9845454545454545</c:v>
                </c:pt>
                <c:pt idx="24">
                  <c:v>0.50606060606060599</c:v>
                </c:pt>
                <c:pt idx="25">
                  <c:v>0.48185185185185186</c:v>
                </c:pt>
                <c:pt idx="26">
                  <c:v>0.61142857142857143</c:v>
                </c:pt>
                <c:pt idx="27">
                  <c:v>0.31222222222222223</c:v>
                </c:pt>
                <c:pt idx="28">
                  <c:v>0.63800000000000001</c:v>
                </c:pt>
                <c:pt idx="29">
                  <c:v>0.46860465116279065</c:v>
                </c:pt>
                <c:pt idx="30">
                  <c:v>0.39977777777777773</c:v>
                </c:pt>
                <c:pt idx="31">
                  <c:v>0.22222222222222221</c:v>
                </c:pt>
                <c:pt idx="32">
                  <c:v>0.24444444444444444</c:v>
                </c:pt>
                <c:pt idx="33">
                  <c:v>0.21467741935483872</c:v>
                </c:pt>
                <c:pt idx="34">
                  <c:v>0.48942857142857138</c:v>
                </c:pt>
                <c:pt idx="35">
                  <c:v>0.46086956521739131</c:v>
                </c:pt>
                <c:pt idx="36">
                  <c:v>0.53404761904761899</c:v>
                </c:pt>
                <c:pt idx="37">
                  <c:v>0.64941176470588236</c:v>
                </c:pt>
                <c:pt idx="38">
                  <c:v>0.75551724137931031</c:v>
                </c:pt>
                <c:pt idx="39">
                  <c:v>0.51516281061874325</c:v>
                </c:pt>
                <c:pt idx="40">
                  <c:v>0.51122555316694629</c:v>
                </c:pt>
                <c:pt idx="41">
                  <c:v>0.46415472310012695</c:v>
                </c:pt>
                <c:pt idx="42">
                  <c:v>0.48631818330592635</c:v>
                </c:pt>
                <c:pt idx="43">
                  <c:v>0.3215430577596029</c:v>
                </c:pt>
                <c:pt idx="44">
                  <c:v>0.65875371297200513</c:v>
                </c:pt>
                <c:pt idx="45">
                  <c:v>0.36873019058092504</c:v>
                </c:pt>
                <c:pt idx="46">
                  <c:v>0.51099234480198807</c:v>
                </c:pt>
                <c:pt idx="47">
                  <c:v>0.52371847083945922</c:v>
                </c:pt>
                <c:pt idx="48">
                  <c:v>0.43572674180362042</c:v>
                </c:pt>
                <c:pt idx="49">
                  <c:v>0.288263740889523</c:v>
                </c:pt>
                <c:pt idx="50">
                  <c:v>0.6979675777374752</c:v>
                </c:pt>
                <c:pt idx="51">
                  <c:v>0.31735739678692959</c:v>
                </c:pt>
                <c:pt idx="52">
                  <c:v>0.55419066644483994</c:v>
                </c:pt>
              </c:numCache>
            </c:numRef>
          </c:yVal>
          <c:smooth val="0"/>
          <c:extLst>
            <c:ext xmlns:c16="http://schemas.microsoft.com/office/drawing/2014/chart" uri="{C3380CC4-5D6E-409C-BE32-E72D297353CC}">
              <c16:uniqueId val="{00000000-D48C-4364-A8BA-0E23A518AEDB}"/>
            </c:ext>
          </c:extLst>
        </c:ser>
        <c:ser>
          <c:idx val="1"/>
          <c:order val="1"/>
          <c:tx>
            <c:v>N2</c:v>
          </c:tx>
          <c:spPr>
            <a:ln w="25400" cap="rnd">
              <a:noFill/>
              <a:round/>
            </a:ln>
            <a:effectLst/>
          </c:spPr>
          <c:marker>
            <c:symbol val="circle"/>
            <c:size val="5"/>
            <c:spPr>
              <a:solidFill>
                <a:schemeClr val="accent2"/>
              </a:solidFill>
              <a:ln w="9525">
                <a:solidFill>
                  <a:schemeClr val="accent2"/>
                </a:solidFill>
              </a:ln>
              <a:effectLst/>
            </c:spPr>
          </c:marker>
          <c:xVal>
            <c:numRef>
              <c:f>'RNA quality'!$G$5:$G$57</c:f>
              <c:numCache>
                <c:formatCode>General</c:formatCode>
                <c:ptCount val="53"/>
                <c:pt idx="0">
                  <c:v>2.04</c:v>
                </c:pt>
                <c:pt idx="1">
                  <c:v>2.1</c:v>
                </c:pt>
                <c:pt idx="2">
                  <c:v>2.14</c:v>
                </c:pt>
                <c:pt idx="3">
                  <c:v>2.0699999999999998</c:v>
                </c:pt>
                <c:pt idx="4">
                  <c:v>2.04</c:v>
                </c:pt>
                <c:pt idx="5">
                  <c:v>2.0299999999999998</c:v>
                </c:pt>
                <c:pt idx="6">
                  <c:v>2.06</c:v>
                </c:pt>
                <c:pt idx="7">
                  <c:v>2.0699999999999998</c:v>
                </c:pt>
                <c:pt idx="8">
                  <c:v>1.95</c:v>
                </c:pt>
                <c:pt idx="9">
                  <c:v>2.11</c:v>
                </c:pt>
                <c:pt idx="10" formatCode="0.00">
                  <c:v>2.08</c:v>
                </c:pt>
                <c:pt idx="11" formatCode="0.00">
                  <c:v>2.0499999999999998</c:v>
                </c:pt>
                <c:pt idx="12" formatCode="0.00">
                  <c:v>2.1</c:v>
                </c:pt>
                <c:pt idx="13" formatCode="0.00">
                  <c:v>2.17</c:v>
                </c:pt>
                <c:pt idx="14" formatCode="0.00">
                  <c:v>2.0099999999999998</c:v>
                </c:pt>
                <c:pt idx="15" formatCode="0.00">
                  <c:v>1.93</c:v>
                </c:pt>
                <c:pt idx="16" formatCode="0.00">
                  <c:v>1.99</c:v>
                </c:pt>
                <c:pt idx="17" formatCode="0.00">
                  <c:v>2.09</c:v>
                </c:pt>
                <c:pt idx="18" formatCode="0.00">
                  <c:v>2.0499999999999998</c:v>
                </c:pt>
                <c:pt idx="19" formatCode="0.00">
                  <c:v>1.72</c:v>
                </c:pt>
                <c:pt idx="20" formatCode="0.00">
                  <c:v>1.93</c:v>
                </c:pt>
                <c:pt idx="21" formatCode="0.00">
                  <c:v>1.93</c:v>
                </c:pt>
                <c:pt idx="22" formatCode="0.00">
                  <c:v>1.96</c:v>
                </c:pt>
                <c:pt idx="23">
                  <c:v>1.97</c:v>
                </c:pt>
                <c:pt idx="24">
                  <c:v>1.82</c:v>
                </c:pt>
                <c:pt idx="25">
                  <c:v>1.99</c:v>
                </c:pt>
                <c:pt idx="26">
                  <c:v>1.82</c:v>
                </c:pt>
                <c:pt idx="27">
                  <c:v>2.0190000000000001</c:v>
                </c:pt>
                <c:pt idx="28">
                  <c:v>2.0230000000000001</c:v>
                </c:pt>
                <c:pt idx="29">
                  <c:v>1.91</c:v>
                </c:pt>
                <c:pt idx="30">
                  <c:v>1.94</c:v>
                </c:pt>
                <c:pt idx="31">
                  <c:v>1.94</c:v>
                </c:pt>
                <c:pt idx="32">
                  <c:v>1.94</c:v>
                </c:pt>
                <c:pt idx="33">
                  <c:v>1.97</c:v>
                </c:pt>
                <c:pt idx="34">
                  <c:v>1.9</c:v>
                </c:pt>
                <c:pt idx="35">
                  <c:v>1.99</c:v>
                </c:pt>
                <c:pt idx="36">
                  <c:v>2.0299999999999998</c:v>
                </c:pt>
                <c:pt idx="37">
                  <c:v>2.09</c:v>
                </c:pt>
                <c:pt idx="38">
                  <c:v>2.0699999999999998</c:v>
                </c:pt>
                <c:pt idx="39" formatCode="0.00">
                  <c:v>1.79</c:v>
                </c:pt>
                <c:pt idx="40" formatCode="0.00">
                  <c:v>1.96</c:v>
                </c:pt>
                <c:pt idx="41" formatCode="0.00">
                  <c:v>2.0230000000000001</c:v>
                </c:pt>
                <c:pt idx="42" formatCode="0.00">
                  <c:v>2.0659999999999998</c:v>
                </c:pt>
                <c:pt idx="43" formatCode="0.00">
                  <c:v>2.0699999999999998</c:v>
                </c:pt>
                <c:pt idx="44" formatCode="0.00">
                  <c:v>2.0299999999999998</c:v>
                </c:pt>
                <c:pt idx="45" formatCode="0.00">
                  <c:v>1.93</c:v>
                </c:pt>
                <c:pt idx="46" formatCode="0.00">
                  <c:v>2.04</c:v>
                </c:pt>
                <c:pt idx="47" formatCode="0.00">
                  <c:v>2.008</c:v>
                </c:pt>
                <c:pt idx="48" formatCode="0.00">
                  <c:v>2.0379999999999998</c:v>
                </c:pt>
                <c:pt idx="49" formatCode="0.00">
                  <c:v>2.08</c:v>
                </c:pt>
                <c:pt idx="50" formatCode="0.00">
                  <c:v>2</c:v>
                </c:pt>
                <c:pt idx="51" formatCode="0.00">
                  <c:v>2.06</c:v>
                </c:pt>
                <c:pt idx="52" formatCode="0.00">
                  <c:v>2.0299999999999998</c:v>
                </c:pt>
              </c:numCache>
            </c:numRef>
          </c:xVal>
          <c:yVal>
            <c:numRef>
              <c:f>'RNA quality'!$R$5:$R$57</c:f>
              <c:numCache>
                <c:formatCode>0.00</c:formatCode>
                <c:ptCount val="53"/>
                <c:pt idx="0">
                  <c:v>0.54713070175438594</c:v>
                </c:pt>
                <c:pt idx="1">
                  <c:v>0.58534215686274516</c:v>
                </c:pt>
                <c:pt idx="2">
                  <c:v>0.80738853503184715</c:v>
                </c:pt>
                <c:pt idx="3">
                  <c:v>1.0919598930481285</c:v>
                </c:pt>
                <c:pt idx="4">
                  <c:v>0.28140417061611372</c:v>
                </c:pt>
                <c:pt idx="5">
                  <c:v>0.59793744186046505</c:v>
                </c:pt>
                <c:pt idx="6">
                  <c:v>1.6921245454545455</c:v>
                </c:pt>
                <c:pt idx="7">
                  <c:v>0.86680677083333346</c:v>
                </c:pt>
                <c:pt idx="8">
                  <c:v>0.60783826530612239</c:v>
                </c:pt>
                <c:pt idx="9">
                  <c:v>1.5825405405405406</c:v>
                </c:pt>
                <c:pt idx="10">
                  <c:v>0.9254156769596199</c:v>
                </c:pt>
                <c:pt idx="11">
                  <c:v>0.56462264150943398</c:v>
                </c:pt>
                <c:pt idx="12">
                  <c:v>1.0922480620155037</c:v>
                </c:pt>
                <c:pt idx="13">
                  <c:v>0.97741935483870968</c:v>
                </c:pt>
                <c:pt idx="14">
                  <c:v>0.6195035460992907</c:v>
                </c:pt>
                <c:pt idx="15">
                  <c:v>1.8974763406940063</c:v>
                </c:pt>
                <c:pt idx="16">
                  <c:v>1.0434782608695652</c:v>
                </c:pt>
                <c:pt idx="17">
                  <c:v>0.83275699465576858</c:v>
                </c:pt>
                <c:pt idx="18">
                  <c:v>0.71261682242990643</c:v>
                </c:pt>
                <c:pt idx="19">
                  <c:v>1.1609865470852019</c:v>
                </c:pt>
                <c:pt idx="20">
                  <c:v>0.85875576036866375</c:v>
                </c:pt>
                <c:pt idx="21">
                  <c:v>0.71087613293051355</c:v>
                </c:pt>
                <c:pt idx="22">
                  <c:v>0.78656126482213429</c:v>
                </c:pt>
                <c:pt idx="23">
                  <c:v>1.979090909090909</c:v>
                </c:pt>
                <c:pt idx="24">
                  <c:v>0.81818181818181823</c:v>
                </c:pt>
                <c:pt idx="25">
                  <c:v>1.0085185185185186</c:v>
                </c:pt>
                <c:pt idx="26">
                  <c:v>1.1164285714285715</c:v>
                </c:pt>
                <c:pt idx="27">
                  <c:v>0.57481481481481478</c:v>
                </c:pt>
                <c:pt idx="28">
                  <c:v>1.1005</c:v>
                </c:pt>
                <c:pt idx="29">
                  <c:v>0.8169767441860466</c:v>
                </c:pt>
                <c:pt idx="30">
                  <c:v>0.63644444444444448</c:v>
                </c:pt>
                <c:pt idx="31">
                  <c:v>0.53333333333333333</c:v>
                </c:pt>
                <c:pt idx="32">
                  <c:v>0.46666666666666667</c:v>
                </c:pt>
                <c:pt idx="33">
                  <c:v>0.40193548387096778</c:v>
                </c:pt>
                <c:pt idx="34">
                  <c:v>0.71799999999999997</c:v>
                </c:pt>
                <c:pt idx="35">
                  <c:v>0.80760869565217386</c:v>
                </c:pt>
                <c:pt idx="36">
                  <c:v>1.2219047619047618</c:v>
                </c:pt>
                <c:pt idx="37">
                  <c:v>1.0223529411764705</c:v>
                </c:pt>
                <c:pt idx="38">
                  <c:v>1.2748275862068965</c:v>
                </c:pt>
                <c:pt idx="39">
                  <c:v>0.52511319247159083</c:v>
                </c:pt>
                <c:pt idx="40">
                  <c:v>0.75757870258100879</c:v>
                </c:pt>
                <c:pt idx="41">
                  <c:v>0.70651847072982576</c:v>
                </c:pt>
                <c:pt idx="42">
                  <c:v>1.0171465806558098</c:v>
                </c:pt>
                <c:pt idx="43">
                  <c:v>0.62917963663736975</c:v>
                </c:pt>
                <c:pt idx="44">
                  <c:v>1.030232636824898</c:v>
                </c:pt>
                <c:pt idx="45">
                  <c:v>0.70799930538751388</c:v>
                </c:pt>
                <c:pt idx="46">
                  <c:v>0.94426814133558812</c:v>
                </c:pt>
                <c:pt idx="47">
                  <c:v>0.8344742636703768</c:v>
                </c:pt>
                <c:pt idx="48">
                  <c:v>0.63318755392659754</c:v>
                </c:pt>
                <c:pt idx="49">
                  <c:v>0.48271042710050532</c:v>
                </c:pt>
                <c:pt idx="50">
                  <c:v>1.0079683818514384</c:v>
                </c:pt>
                <c:pt idx="51">
                  <c:v>0.62985332465610622</c:v>
                </c:pt>
                <c:pt idx="52">
                  <c:v>0.87004446214245212</c:v>
                </c:pt>
              </c:numCache>
            </c:numRef>
          </c:yVal>
          <c:smooth val="0"/>
          <c:extLst>
            <c:ext xmlns:c16="http://schemas.microsoft.com/office/drawing/2014/chart" uri="{C3380CC4-5D6E-409C-BE32-E72D297353CC}">
              <c16:uniqueId val="{00000001-D48C-4364-A8BA-0E23A518AEDB}"/>
            </c:ext>
          </c:extLst>
        </c:ser>
        <c:dLbls>
          <c:showLegendKey val="0"/>
          <c:showVal val="0"/>
          <c:showCatName val="0"/>
          <c:showSerName val="0"/>
          <c:showPercent val="0"/>
          <c:showBubbleSize val="0"/>
        </c:dLbls>
        <c:axId val="137844288"/>
        <c:axId val="137844616"/>
      </c:scatterChart>
      <c:valAx>
        <c:axId val="137844288"/>
        <c:scaling>
          <c:orientation val="minMax"/>
          <c:min val="1.5"/>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r>
                  <a:rPr lang="en-US" sz="1100">
                    <a:solidFill>
                      <a:sysClr val="windowText" lastClr="000000"/>
                    </a:solidFill>
                  </a:rPr>
                  <a:t>A260/A280</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title>
        <c:numFmt formatCode="#,##0.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137844616"/>
        <c:crosses val="autoZero"/>
        <c:crossBetween val="midCat"/>
        <c:majorUnit val="0.1"/>
      </c:valAx>
      <c:valAx>
        <c:axId val="1378446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r>
                  <a:rPr lang="en-US" sz="1100">
                    <a:solidFill>
                      <a:sysClr val="windowText" lastClr="000000"/>
                    </a:solidFill>
                  </a:rPr>
                  <a:t>concentration (copies/ng RNA)</a:t>
                </a:r>
              </a:p>
            </c:rich>
          </c:tx>
          <c:overlay val="0"/>
          <c:spPr>
            <a:noFill/>
            <a:ln>
              <a:noFill/>
            </a:ln>
            <a:effectLst/>
          </c:spPr>
          <c:txPr>
            <a:bodyPr rot="-54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137844288"/>
        <c:crosses val="autoZero"/>
        <c:crossBetween val="midCat"/>
      </c:valAx>
      <c:spPr>
        <a:noFill/>
        <a:ln>
          <a:noFill/>
        </a:ln>
        <a:effectLst/>
      </c:spPr>
    </c:plotArea>
    <c:legend>
      <c:legendPos val="r"/>
      <c:layout>
        <c:manualLayout>
          <c:xMode val="edge"/>
          <c:yMode val="edge"/>
          <c:x val="0.1576207349081365"/>
          <c:y val="8.3911490230387867E-2"/>
          <c:w val="8.5450131233595794E-2"/>
          <c:h val="0.17866360454943131"/>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a:solidFill>
                  <a:sysClr val="windowText" lastClr="000000"/>
                </a:solidFill>
              </a:rPr>
              <a:t>(copies/ng RNA) vs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lotArea>
      <c:layout>
        <c:manualLayout>
          <c:layoutTarget val="inner"/>
          <c:xMode val="edge"/>
          <c:yMode val="edge"/>
          <c:x val="0.10057458442694663"/>
          <c:y val="0.17502333041703119"/>
          <c:w val="0.84504352580927389"/>
          <c:h val="0.70426655001458149"/>
        </c:manualLayout>
      </c:layout>
      <c:scatterChart>
        <c:scatterStyle val="lineMarker"/>
        <c:varyColors val="0"/>
        <c:ser>
          <c:idx val="0"/>
          <c:order val="0"/>
          <c:tx>
            <c:v>N1</c:v>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3.7158136482939634E-2"/>
                  <c:y val="0.10406860600758239"/>
                </c:manualLayout>
              </c:layout>
              <c:numFmt formatCode="General" sourceLinked="0"/>
              <c:spPr>
                <a:solidFill>
                  <a:schemeClr val="accent1"/>
                </a:solid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trendlineLbl>
          </c:trendline>
          <c:xVal>
            <c:numRef>
              <c:f>'RNA quality'!$D$5:$D$57</c:f>
              <c:numCache>
                <c:formatCode>m/d/yyyy</c:formatCode>
                <c:ptCount val="53"/>
                <c:pt idx="0">
                  <c:v>44137</c:v>
                </c:pt>
                <c:pt idx="1">
                  <c:v>44137</c:v>
                </c:pt>
                <c:pt idx="2">
                  <c:v>44138</c:v>
                </c:pt>
                <c:pt idx="3">
                  <c:v>44138</c:v>
                </c:pt>
                <c:pt idx="4">
                  <c:v>44138</c:v>
                </c:pt>
                <c:pt idx="5">
                  <c:v>44139</c:v>
                </c:pt>
                <c:pt idx="6">
                  <c:v>44139</c:v>
                </c:pt>
                <c:pt idx="7">
                  <c:v>44138</c:v>
                </c:pt>
                <c:pt idx="8">
                  <c:v>44138</c:v>
                </c:pt>
                <c:pt idx="9">
                  <c:v>44138</c:v>
                </c:pt>
                <c:pt idx="10">
                  <c:v>44140</c:v>
                </c:pt>
                <c:pt idx="11">
                  <c:v>44140</c:v>
                </c:pt>
                <c:pt idx="12">
                  <c:v>44140</c:v>
                </c:pt>
                <c:pt idx="13">
                  <c:v>44141</c:v>
                </c:pt>
                <c:pt idx="14">
                  <c:v>44141</c:v>
                </c:pt>
                <c:pt idx="15">
                  <c:v>44144</c:v>
                </c:pt>
                <c:pt idx="16">
                  <c:v>44144</c:v>
                </c:pt>
                <c:pt idx="17">
                  <c:v>44145</c:v>
                </c:pt>
                <c:pt idx="18">
                  <c:v>44145</c:v>
                </c:pt>
                <c:pt idx="19">
                  <c:v>44145</c:v>
                </c:pt>
                <c:pt idx="20">
                  <c:v>44145</c:v>
                </c:pt>
                <c:pt idx="21">
                  <c:v>44146</c:v>
                </c:pt>
                <c:pt idx="22">
                  <c:v>44146</c:v>
                </c:pt>
                <c:pt idx="23">
                  <c:v>44147</c:v>
                </c:pt>
                <c:pt idx="24">
                  <c:v>44147</c:v>
                </c:pt>
                <c:pt idx="25">
                  <c:v>44148</c:v>
                </c:pt>
                <c:pt idx="26">
                  <c:v>44148</c:v>
                </c:pt>
                <c:pt idx="27">
                  <c:v>44151</c:v>
                </c:pt>
                <c:pt idx="28">
                  <c:v>44151</c:v>
                </c:pt>
                <c:pt idx="29">
                  <c:v>44152</c:v>
                </c:pt>
                <c:pt idx="30">
                  <c:v>44152</c:v>
                </c:pt>
                <c:pt idx="31">
                  <c:v>44153</c:v>
                </c:pt>
                <c:pt idx="32">
                  <c:v>44153</c:v>
                </c:pt>
                <c:pt idx="33">
                  <c:v>44154</c:v>
                </c:pt>
                <c:pt idx="34">
                  <c:v>44154</c:v>
                </c:pt>
                <c:pt idx="35">
                  <c:v>44155</c:v>
                </c:pt>
                <c:pt idx="36">
                  <c:v>44155</c:v>
                </c:pt>
                <c:pt idx="37">
                  <c:v>44158</c:v>
                </c:pt>
                <c:pt idx="38">
                  <c:v>44158</c:v>
                </c:pt>
                <c:pt idx="39">
                  <c:v>44159</c:v>
                </c:pt>
                <c:pt idx="40">
                  <c:v>44159</c:v>
                </c:pt>
                <c:pt idx="41">
                  <c:v>44160</c:v>
                </c:pt>
                <c:pt idx="42">
                  <c:v>44160</c:v>
                </c:pt>
                <c:pt idx="43">
                  <c:v>44161</c:v>
                </c:pt>
                <c:pt idx="44">
                  <c:v>44161</c:v>
                </c:pt>
                <c:pt idx="45">
                  <c:v>44162</c:v>
                </c:pt>
                <c:pt idx="46">
                  <c:v>44162</c:v>
                </c:pt>
                <c:pt idx="47">
                  <c:v>44165</c:v>
                </c:pt>
                <c:pt idx="48">
                  <c:v>44165</c:v>
                </c:pt>
                <c:pt idx="49">
                  <c:v>44166</c:v>
                </c:pt>
                <c:pt idx="50">
                  <c:v>44166</c:v>
                </c:pt>
                <c:pt idx="51">
                  <c:v>44167</c:v>
                </c:pt>
                <c:pt idx="52">
                  <c:v>44167</c:v>
                </c:pt>
              </c:numCache>
            </c:numRef>
          </c:xVal>
          <c:yVal>
            <c:numRef>
              <c:f>'RNA quality'!$P$5:$P$57</c:f>
              <c:numCache>
                <c:formatCode>0.00</c:formatCode>
                <c:ptCount val="53"/>
                <c:pt idx="0">
                  <c:v>0.38588491228070171</c:v>
                </c:pt>
                <c:pt idx="1">
                  <c:v>0.44812647058823535</c:v>
                </c:pt>
                <c:pt idx="2">
                  <c:v>0.62702560509554151</c:v>
                </c:pt>
                <c:pt idx="3">
                  <c:v>0.41520946524064173</c:v>
                </c:pt>
                <c:pt idx="4">
                  <c:v>0.1987563981042654</c:v>
                </c:pt>
                <c:pt idx="5">
                  <c:v>0.35505837209302321</c:v>
                </c:pt>
                <c:pt idx="6">
                  <c:v>0.6229331818181818</c:v>
                </c:pt>
                <c:pt idx="7">
                  <c:v>0.33305895833333338</c:v>
                </c:pt>
                <c:pt idx="8">
                  <c:v>0.25923051020408161</c:v>
                </c:pt>
                <c:pt idx="9">
                  <c:v>1.9575263513513512</c:v>
                </c:pt>
                <c:pt idx="10">
                  <c:v>0.55463182897862229</c:v>
                </c:pt>
                <c:pt idx="11">
                  <c:v>0.19622641509433963</c:v>
                </c:pt>
                <c:pt idx="12">
                  <c:v>0.5488372093023256</c:v>
                </c:pt>
                <c:pt idx="13">
                  <c:v>0.61032258064516132</c:v>
                </c:pt>
                <c:pt idx="14">
                  <c:v>0.31808510638297877</c:v>
                </c:pt>
                <c:pt idx="15">
                  <c:v>0.98343848580441651</c:v>
                </c:pt>
                <c:pt idx="16">
                  <c:v>0.44869565217391305</c:v>
                </c:pt>
                <c:pt idx="17">
                  <c:v>0.39012889028607356</c:v>
                </c:pt>
                <c:pt idx="18">
                  <c:v>0.52453271028037385</c:v>
                </c:pt>
                <c:pt idx="19">
                  <c:v>0.56905829596412549</c:v>
                </c:pt>
                <c:pt idx="20">
                  <c:v>0.48963133640552997</c:v>
                </c:pt>
                <c:pt idx="21">
                  <c:v>0.28761329305135946</c:v>
                </c:pt>
                <c:pt idx="22">
                  <c:v>0.49881422924901181</c:v>
                </c:pt>
                <c:pt idx="23">
                  <c:v>0.9845454545454545</c:v>
                </c:pt>
                <c:pt idx="24">
                  <c:v>0.50606060606060599</c:v>
                </c:pt>
                <c:pt idx="25">
                  <c:v>0.48185185185185186</c:v>
                </c:pt>
                <c:pt idx="26">
                  <c:v>0.61142857142857143</c:v>
                </c:pt>
                <c:pt idx="27">
                  <c:v>0.31222222222222223</c:v>
                </c:pt>
                <c:pt idx="28">
                  <c:v>0.63800000000000001</c:v>
                </c:pt>
                <c:pt idx="29">
                  <c:v>0.46860465116279065</c:v>
                </c:pt>
                <c:pt idx="30">
                  <c:v>0.39977777777777773</c:v>
                </c:pt>
                <c:pt idx="31">
                  <c:v>0.22222222222222221</c:v>
                </c:pt>
                <c:pt idx="32">
                  <c:v>0.24444444444444444</c:v>
                </c:pt>
                <c:pt idx="33">
                  <c:v>0.21467741935483872</c:v>
                </c:pt>
                <c:pt idx="34">
                  <c:v>0.48942857142857138</c:v>
                </c:pt>
                <c:pt idx="35">
                  <c:v>0.46086956521739131</c:v>
                </c:pt>
                <c:pt idx="36">
                  <c:v>0.53404761904761899</c:v>
                </c:pt>
                <c:pt idx="37">
                  <c:v>0.64941176470588236</c:v>
                </c:pt>
                <c:pt idx="38">
                  <c:v>0.75551724137931031</c:v>
                </c:pt>
                <c:pt idx="39">
                  <c:v>0.51516281061874325</c:v>
                </c:pt>
                <c:pt idx="40">
                  <c:v>0.51122555316694629</c:v>
                </c:pt>
                <c:pt idx="41">
                  <c:v>0.46415472310012695</c:v>
                </c:pt>
                <c:pt idx="42">
                  <c:v>0.48631818330592635</c:v>
                </c:pt>
                <c:pt idx="43">
                  <c:v>0.3215430577596029</c:v>
                </c:pt>
                <c:pt idx="44">
                  <c:v>0.65875371297200513</c:v>
                </c:pt>
                <c:pt idx="45">
                  <c:v>0.36873019058092504</c:v>
                </c:pt>
                <c:pt idx="46">
                  <c:v>0.51099234480198807</c:v>
                </c:pt>
                <c:pt idx="47">
                  <c:v>0.52371847083945922</c:v>
                </c:pt>
                <c:pt idx="48">
                  <c:v>0.43572674180362042</c:v>
                </c:pt>
                <c:pt idx="49">
                  <c:v>0.288263740889523</c:v>
                </c:pt>
                <c:pt idx="50">
                  <c:v>0.6979675777374752</c:v>
                </c:pt>
                <c:pt idx="51">
                  <c:v>0.31735739678692959</c:v>
                </c:pt>
                <c:pt idx="52">
                  <c:v>0.55419066644483994</c:v>
                </c:pt>
              </c:numCache>
            </c:numRef>
          </c:yVal>
          <c:smooth val="0"/>
          <c:extLst>
            <c:ext xmlns:c16="http://schemas.microsoft.com/office/drawing/2014/chart" uri="{C3380CC4-5D6E-409C-BE32-E72D297353CC}">
              <c16:uniqueId val="{00000000-BE72-429B-BE65-075CCC5E0377}"/>
            </c:ext>
          </c:extLst>
        </c:ser>
        <c:ser>
          <c:idx val="1"/>
          <c:order val="1"/>
          <c:tx>
            <c:v>N2</c:v>
          </c:tx>
          <c:spPr>
            <a:ln w="19050" cap="rnd">
              <a:no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linear"/>
            <c:dispRSqr val="1"/>
            <c:dispEq val="1"/>
            <c:trendlineLbl>
              <c:layout>
                <c:manualLayout>
                  <c:x val="8.2286307961504809E-2"/>
                  <c:y val="-0.15683107319918344"/>
                </c:manualLayout>
              </c:layout>
              <c:numFmt formatCode="General" sourceLinked="0"/>
              <c:spPr>
                <a:solidFill>
                  <a:schemeClr val="accent2"/>
                </a:solid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trendlineLbl>
          </c:trendline>
          <c:xVal>
            <c:numRef>
              <c:f>'RNA quality'!$D$5:$D$100</c:f>
              <c:numCache>
                <c:formatCode>m/d/yyyy</c:formatCode>
                <c:ptCount val="96"/>
                <c:pt idx="0">
                  <c:v>44137</c:v>
                </c:pt>
                <c:pt idx="1">
                  <c:v>44137</c:v>
                </c:pt>
                <c:pt idx="2">
                  <c:v>44138</c:v>
                </c:pt>
                <c:pt idx="3">
                  <c:v>44138</c:v>
                </c:pt>
                <c:pt idx="4">
                  <c:v>44138</c:v>
                </c:pt>
                <c:pt idx="5">
                  <c:v>44139</c:v>
                </c:pt>
                <c:pt idx="6">
                  <c:v>44139</c:v>
                </c:pt>
                <c:pt idx="7">
                  <c:v>44138</c:v>
                </c:pt>
                <c:pt idx="8">
                  <c:v>44138</c:v>
                </c:pt>
                <c:pt idx="9">
                  <c:v>44138</c:v>
                </c:pt>
                <c:pt idx="10">
                  <c:v>44140</c:v>
                </c:pt>
                <c:pt idx="11">
                  <c:v>44140</c:v>
                </c:pt>
                <c:pt idx="12">
                  <c:v>44140</c:v>
                </c:pt>
                <c:pt idx="13">
                  <c:v>44141</c:v>
                </c:pt>
                <c:pt idx="14">
                  <c:v>44141</c:v>
                </c:pt>
                <c:pt idx="15">
                  <c:v>44144</c:v>
                </c:pt>
                <c:pt idx="16">
                  <c:v>44144</c:v>
                </c:pt>
                <c:pt idx="17">
                  <c:v>44145</c:v>
                </c:pt>
                <c:pt idx="18">
                  <c:v>44145</c:v>
                </c:pt>
                <c:pt idx="19">
                  <c:v>44145</c:v>
                </c:pt>
                <c:pt idx="20">
                  <c:v>44145</c:v>
                </c:pt>
                <c:pt idx="21">
                  <c:v>44146</c:v>
                </c:pt>
                <c:pt idx="22">
                  <c:v>44146</c:v>
                </c:pt>
                <c:pt idx="23">
                  <c:v>44147</c:v>
                </c:pt>
                <c:pt idx="24">
                  <c:v>44147</c:v>
                </c:pt>
                <c:pt idx="25">
                  <c:v>44148</c:v>
                </c:pt>
                <c:pt idx="26">
                  <c:v>44148</c:v>
                </c:pt>
                <c:pt idx="27">
                  <c:v>44151</c:v>
                </c:pt>
                <c:pt idx="28">
                  <c:v>44151</c:v>
                </c:pt>
                <c:pt idx="29">
                  <c:v>44152</c:v>
                </c:pt>
                <c:pt idx="30">
                  <c:v>44152</c:v>
                </c:pt>
                <c:pt idx="31">
                  <c:v>44153</c:v>
                </c:pt>
                <c:pt idx="32">
                  <c:v>44153</c:v>
                </c:pt>
                <c:pt idx="33">
                  <c:v>44154</c:v>
                </c:pt>
                <c:pt idx="34">
                  <c:v>44154</c:v>
                </c:pt>
                <c:pt idx="35">
                  <c:v>44155</c:v>
                </c:pt>
                <c:pt idx="36">
                  <c:v>44155</c:v>
                </c:pt>
                <c:pt idx="37">
                  <c:v>44158</c:v>
                </c:pt>
                <c:pt idx="38">
                  <c:v>44158</c:v>
                </c:pt>
                <c:pt idx="39">
                  <c:v>44159</c:v>
                </c:pt>
                <c:pt idx="40">
                  <c:v>44159</c:v>
                </c:pt>
                <c:pt idx="41">
                  <c:v>44160</c:v>
                </c:pt>
                <c:pt idx="42">
                  <c:v>44160</c:v>
                </c:pt>
                <c:pt idx="43">
                  <c:v>44161</c:v>
                </c:pt>
                <c:pt idx="44">
                  <c:v>44161</c:v>
                </c:pt>
                <c:pt idx="45">
                  <c:v>44162</c:v>
                </c:pt>
                <c:pt idx="46">
                  <c:v>44162</c:v>
                </c:pt>
                <c:pt idx="47">
                  <c:v>44165</c:v>
                </c:pt>
                <c:pt idx="48">
                  <c:v>44165</c:v>
                </c:pt>
                <c:pt idx="49">
                  <c:v>44166</c:v>
                </c:pt>
                <c:pt idx="50">
                  <c:v>44166</c:v>
                </c:pt>
                <c:pt idx="51">
                  <c:v>44167</c:v>
                </c:pt>
                <c:pt idx="52">
                  <c:v>44167</c:v>
                </c:pt>
                <c:pt idx="53">
                  <c:v>44168</c:v>
                </c:pt>
                <c:pt idx="54">
                  <c:v>44168</c:v>
                </c:pt>
                <c:pt idx="55">
                  <c:v>44169</c:v>
                </c:pt>
                <c:pt idx="56">
                  <c:v>44169</c:v>
                </c:pt>
                <c:pt idx="57">
                  <c:v>44170</c:v>
                </c:pt>
                <c:pt idx="58">
                  <c:v>44171</c:v>
                </c:pt>
                <c:pt idx="59">
                  <c:v>44172</c:v>
                </c:pt>
                <c:pt idx="60">
                  <c:v>44172</c:v>
                </c:pt>
                <c:pt idx="61">
                  <c:v>44173</c:v>
                </c:pt>
                <c:pt idx="62">
                  <c:v>44173</c:v>
                </c:pt>
                <c:pt idx="63">
                  <c:v>44174</c:v>
                </c:pt>
                <c:pt idx="64">
                  <c:v>44174</c:v>
                </c:pt>
              </c:numCache>
            </c:numRef>
          </c:xVal>
          <c:yVal>
            <c:numRef>
              <c:f>'RNA quality'!$R$5:$R$100</c:f>
              <c:numCache>
                <c:formatCode>0.00</c:formatCode>
                <c:ptCount val="96"/>
                <c:pt idx="0">
                  <c:v>0.54713070175438594</c:v>
                </c:pt>
                <c:pt idx="1">
                  <c:v>0.58534215686274516</c:v>
                </c:pt>
                <c:pt idx="2">
                  <c:v>0.80738853503184715</c:v>
                </c:pt>
                <c:pt idx="3">
                  <c:v>1.0919598930481285</c:v>
                </c:pt>
                <c:pt idx="4">
                  <c:v>0.28140417061611372</c:v>
                </c:pt>
                <c:pt idx="5">
                  <c:v>0.59793744186046505</c:v>
                </c:pt>
                <c:pt idx="6">
                  <c:v>1.6921245454545455</c:v>
                </c:pt>
                <c:pt idx="7">
                  <c:v>0.86680677083333346</c:v>
                </c:pt>
                <c:pt idx="8">
                  <c:v>0.60783826530612239</c:v>
                </c:pt>
                <c:pt idx="9">
                  <c:v>1.5825405405405406</c:v>
                </c:pt>
                <c:pt idx="10">
                  <c:v>0.9254156769596199</c:v>
                </c:pt>
                <c:pt idx="11">
                  <c:v>0.56462264150943398</c:v>
                </c:pt>
                <c:pt idx="12">
                  <c:v>1.0922480620155037</c:v>
                </c:pt>
                <c:pt idx="13">
                  <c:v>0.97741935483870968</c:v>
                </c:pt>
                <c:pt idx="14">
                  <c:v>0.6195035460992907</c:v>
                </c:pt>
                <c:pt idx="15">
                  <c:v>1.8974763406940063</c:v>
                </c:pt>
                <c:pt idx="16">
                  <c:v>1.0434782608695652</c:v>
                </c:pt>
                <c:pt idx="17">
                  <c:v>0.83275699465576858</c:v>
                </c:pt>
                <c:pt idx="18">
                  <c:v>0.71261682242990643</c:v>
                </c:pt>
                <c:pt idx="19">
                  <c:v>1.1609865470852019</c:v>
                </c:pt>
                <c:pt idx="20">
                  <c:v>0.85875576036866375</c:v>
                </c:pt>
                <c:pt idx="21">
                  <c:v>0.71087613293051355</c:v>
                </c:pt>
                <c:pt idx="22">
                  <c:v>0.78656126482213429</c:v>
                </c:pt>
                <c:pt idx="23">
                  <c:v>1.979090909090909</c:v>
                </c:pt>
                <c:pt idx="24">
                  <c:v>0.81818181818181823</c:v>
                </c:pt>
                <c:pt idx="25">
                  <c:v>1.0085185185185186</c:v>
                </c:pt>
                <c:pt idx="26">
                  <c:v>1.1164285714285715</c:v>
                </c:pt>
                <c:pt idx="27">
                  <c:v>0.57481481481481478</c:v>
                </c:pt>
                <c:pt idx="28">
                  <c:v>1.1005</c:v>
                </c:pt>
                <c:pt idx="29">
                  <c:v>0.8169767441860466</c:v>
                </c:pt>
                <c:pt idx="30">
                  <c:v>0.63644444444444448</c:v>
                </c:pt>
                <c:pt idx="31">
                  <c:v>0.53333333333333333</c:v>
                </c:pt>
                <c:pt idx="32">
                  <c:v>0.46666666666666667</c:v>
                </c:pt>
                <c:pt idx="33">
                  <c:v>0.40193548387096778</c:v>
                </c:pt>
                <c:pt idx="34">
                  <c:v>0.71799999999999997</c:v>
                </c:pt>
                <c:pt idx="35">
                  <c:v>0.80760869565217386</c:v>
                </c:pt>
                <c:pt idx="36">
                  <c:v>1.2219047619047618</c:v>
                </c:pt>
                <c:pt idx="37">
                  <c:v>1.0223529411764705</c:v>
                </c:pt>
                <c:pt idx="38">
                  <c:v>1.2748275862068965</c:v>
                </c:pt>
                <c:pt idx="39">
                  <c:v>0.52511319247159083</c:v>
                </c:pt>
                <c:pt idx="40">
                  <c:v>0.75757870258100879</c:v>
                </c:pt>
                <c:pt idx="41">
                  <c:v>0.70651847072982576</c:v>
                </c:pt>
                <c:pt idx="42">
                  <c:v>1.0171465806558098</c:v>
                </c:pt>
                <c:pt idx="43">
                  <c:v>0.62917963663736975</c:v>
                </c:pt>
                <c:pt idx="44">
                  <c:v>1.030232636824898</c:v>
                </c:pt>
                <c:pt idx="45">
                  <c:v>0.70799930538751388</c:v>
                </c:pt>
                <c:pt idx="46">
                  <c:v>0.94426814133558812</c:v>
                </c:pt>
                <c:pt idx="47">
                  <c:v>0.8344742636703768</c:v>
                </c:pt>
                <c:pt idx="48">
                  <c:v>0.63318755392659754</c:v>
                </c:pt>
                <c:pt idx="49">
                  <c:v>0.48271042710050532</c:v>
                </c:pt>
                <c:pt idx="50">
                  <c:v>1.0079683818514384</c:v>
                </c:pt>
                <c:pt idx="51">
                  <c:v>0.62985332465610622</c:v>
                </c:pt>
                <c:pt idx="52">
                  <c:v>0.87004446214245212</c:v>
                </c:pt>
                <c:pt idx="53">
                  <c:v>0.49462920158140117</c:v>
                </c:pt>
                <c:pt idx="54">
                  <c:v>0.58422646790871879</c:v>
                </c:pt>
                <c:pt idx="55">
                  <c:v>0.73287324340524329</c:v>
                </c:pt>
                <c:pt idx="56">
                  <c:v>0.92771341757492876</c:v>
                </c:pt>
                <c:pt idx="57">
                  <c:v>0.43528727918738802</c:v>
                </c:pt>
                <c:pt idx="58">
                  <c:v>0.56500202003496613</c:v>
                </c:pt>
                <c:pt idx="59">
                  <c:v>0.75628162864311854</c:v>
                </c:pt>
                <c:pt idx="60">
                  <c:v>1.0369344670424103</c:v>
                </c:pt>
                <c:pt idx="61">
                  <c:v>0.6925172548036318</c:v>
                </c:pt>
                <c:pt idx="62">
                  <c:v>0.66503403678772943</c:v>
                </c:pt>
                <c:pt idx="63">
                  <c:v>0.5309862409319196</c:v>
                </c:pt>
                <c:pt idx="64">
                  <c:v>0.58779459079478102</c:v>
                </c:pt>
              </c:numCache>
            </c:numRef>
          </c:yVal>
          <c:smooth val="0"/>
          <c:extLst>
            <c:ext xmlns:c16="http://schemas.microsoft.com/office/drawing/2014/chart" uri="{C3380CC4-5D6E-409C-BE32-E72D297353CC}">
              <c16:uniqueId val="{00000001-BE72-429B-BE65-075CCC5E0377}"/>
            </c:ext>
          </c:extLst>
        </c:ser>
        <c:dLbls>
          <c:showLegendKey val="0"/>
          <c:showVal val="0"/>
          <c:showCatName val="0"/>
          <c:showSerName val="0"/>
          <c:showPercent val="0"/>
          <c:showBubbleSize val="0"/>
        </c:dLbls>
        <c:axId val="2088951072"/>
        <c:axId val="2088948776"/>
      </c:scatterChart>
      <c:valAx>
        <c:axId val="2088951072"/>
        <c:scaling>
          <c:orientation val="minMax"/>
        </c:scaling>
        <c:delete val="0"/>
        <c:axPos val="b"/>
        <c:majorGridlines>
          <c:spPr>
            <a:ln w="9525" cap="flat" cmpd="sng" algn="ctr">
              <a:solidFill>
                <a:schemeClr val="tx1">
                  <a:lumMod val="15000"/>
                  <a:lumOff val="85000"/>
                </a:schemeClr>
              </a:solidFill>
              <a:round/>
            </a:ln>
            <a:effectLst/>
          </c:spPr>
        </c:majorGridlines>
        <c:numFmt formatCode="m/d;@"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2088948776"/>
        <c:crosses val="autoZero"/>
        <c:crossBetween val="midCat"/>
      </c:valAx>
      <c:valAx>
        <c:axId val="208894877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2088951072"/>
        <c:crosses val="autoZero"/>
        <c:crossBetween val="midCat"/>
      </c:valAx>
      <c:spPr>
        <a:noFill/>
        <a:ln>
          <a:noFill/>
        </a:ln>
        <a:effectLst/>
      </c:spPr>
    </c:plotArea>
    <c:legend>
      <c:legendPos val="b"/>
      <c:legendEntry>
        <c:idx val="2"/>
        <c:delete val="1"/>
      </c:legendEntry>
      <c:legendEntry>
        <c:idx val="3"/>
        <c:delete val="1"/>
      </c:legendEntry>
      <c:layout>
        <c:manualLayout>
          <c:xMode val="edge"/>
          <c:yMode val="edge"/>
          <c:x val="0.74914479440069992"/>
          <c:y val="0.2042818606007582"/>
          <c:w val="0.13504352580927384"/>
          <c:h val="7.812551832694725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a:solidFill>
                  <a:sysClr val="windowText" lastClr="000000"/>
                </a:solidFill>
              </a:rPr>
              <a:t>N2 vs N1</a:t>
            </a: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18510739282589675"/>
                  <c:y val="1.8022018081073198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N2vN1!$F$3:$F$150</c:f>
              <c:numCache>
                <c:formatCode>0.00</c:formatCode>
                <c:ptCount val="148"/>
                <c:pt idx="0">
                  <c:v>8.7981759999999998</c:v>
                </c:pt>
                <c:pt idx="1">
                  <c:v>9.1417800000000007</c:v>
                </c:pt>
                <c:pt idx="2">
                  <c:v>9.8443020000000008</c:v>
                </c:pt>
                <c:pt idx="3">
                  <c:v>7.7644169999999999</c:v>
                </c:pt>
                <c:pt idx="4">
                  <c:v>4.1937600000000002</c:v>
                </c:pt>
                <c:pt idx="5">
                  <c:v>4.5802529999999999</c:v>
                </c:pt>
                <c:pt idx="6">
                  <c:v>6.8522650000000001</c:v>
                </c:pt>
                <c:pt idx="7">
                  <c:v>6.3947320000000003</c:v>
                </c:pt>
                <c:pt idx="8">
                  <c:v>5.0809179999999996</c:v>
                </c:pt>
                <c:pt idx="9">
                  <c:v>28.97139</c:v>
                </c:pt>
                <c:pt idx="10">
                  <c:v>23.35</c:v>
                </c:pt>
                <c:pt idx="11">
                  <c:v>4.16</c:v>
                </c:pt>
                <c:pt idx="12">
                  <c:v>7.08</c:v>
                </c:pt>
                <c:pt idx="13">
                  <c:v>9.4600000000000009</c:v>
                </c:pt>
                <c:pt idx="14">
                  <c:v>8.9700000000000006</c:v>
                </c:pt>
                <c:pt idx="15">
                  <c:v>12.47</c:v>
                </c:pt>
                <c:pt idx="16">
                  <c:v>7.74</c:v>
                </c:pt>
                <c:pt idx="17">
                  <c:v>12.41</c:v>
                </c:pt>
                <c:pt idx="18">
                  <c:v>17.96</c:v>
                </c:pt>
                <c:pt idx="19">
                  <c:v>12.69</c:v>
                </c:pt>
                <c:pt idx="20">
                  <c:v>21.25</c:v>
                </c:pt>
                <c:pt idx="21">
                  <c:v>9.52</c:v>
                </c:pt>
                <c:pt idx="22">
                  <c:v>12.62</c:v>
                </c:pt>
                <c:pt idx="23" formatCode="General">
                  <c:v>10.83</c:v>
                </c:pt>
                <c:pt idx="24" formatCode="General">
                  <c:v>16.7</c:v>
                </c:pt>
                <c:pt idx="25" formatCode="General">
                  <c:v>13.01</c:v>
                </c:pt>
                <c:pt idx="26" formatCode="General">
                  <c:v>17.12</c:v>
                </c:pt>
                <c:pt idx="27" formatCode="General">
                  <c:v>99.08</c:v>
                </c:pt>
                <c:pt idx="28" formatCode="General">
                  <c:v>99.23</c:v>
                </c:pt>
                <c:pt idx="29" formatCode="General">
                  <c:v>8.43</c:v>
                </c:pt>
                <c:pt idx="30" formatCode="General">
                  <c:v>12.76</c:v>
                </c:pt>
                <c:pt idx="31" formatCode="General">
                  <c:v>20.149999999999999</c:v>
                </c:pt>
                <c:pt idx="32" formatCode="General">
                  <c:v>17.989999999999998</c:v>
                </c:pt>
                <c:pt idx="33" formatCode="General">
                  <c:v>10</c:v>
                </c:pt>
                <c:pt idx="34" formatCode="General">
                  <c:v>11</c:v>
                </c:pt>
                <c:pt idx="35" formatCode="General">
                  <c:v>13.31</c:v>
                </c:pt>
                <c:pt idx="36" formatCode="General">
                  <c:v>17.13</c:v>
                </c:pt>
                <c:pt idx="37" formatCode="General">
                  <c:v>21.2</c:v>
                </c:pt>
                <c:pt idx="38" formatCode="General">
                  <c:v>22.43</c:v>
                </c:pt>
                <c:pt idx="39" formatCode="General">
                  <c:v>22.08</c:v>
                </c:pt>
                <c:pt idx="40" formatCode="General">
                  <c:v>21.91</c:v>
                </c:pt>
                <c:pt idx="41" formatCode="General">
                  <c:v>7.5</c:v>
                </c:pt>
                <c:pt idx="42" formatCode="General">
                  <c:v>10.74</c:v>
                </c:pt>
                <c:pt idx="43" formatCode="General">
                  <c:v>117.62</c:v>
                </c:pt>
                <c:pt idx="44" formatCode="General">
                  <c:v>129.15</c:v>
                </c:pt>
                <c:pt idx="45" formatCode="General">
                  <c:v>4.97</c:v>
                </c:pt>
                <c:pt idx="46" formatCode="General">
                  <c:v>4.74</c:v>
                </c:pt>
                <c:pt idx="47" formatCode="General">
                  <c:v>57.06</c:v>
                </c:pt>
                <c:pt idx="48" formatCode="General">
                  <c:v>81.349999999999994</c:v>
                </c:pt>
                <c:pt idx="49">
                  <c:v>23.800521850585938</c:v>
                </c:pt>
                <c:pt idx="50">
                  <c:v>15.234521484375</c:v>
                </c:pt>
                <c:pt idx="51">
                  <c:v>10.93270034790039</c:v>
                </c:pt>
                <c:pt idx="52">
                  <c:v>9.3227195739746094</c:v>
                </c:pt>
                <c:pt idx="53">
                  <c:v>10.03214340209961</c:v>
                </c:pt>
                <c:pt idx="54">
                  <c:v>18.181602478027344</c:v>
                </c:pt>
                <c:pt idx="55">
                  <c:v>12.499953460693359</c:v>
                </c:pt>
                <c:pt idx="56">
                  <c:v>12.570411682128906</c:v>
                </c:pt>
                <c:pt idx="57">
                  <c:v>10.241314697265626</c:v>
                </c:pt>
                <c:pt idx="58">
                  <c:v>9.1846839904785149</c:v>
                </c:pt>
                <c:pt idx="59">
                  <c:v>12.568299102783204</c:v>
                </c:pt>
                <c:pt idx="60">
                  <c:v>21.98597869873047</c:v>
                </c:pt>
                <c:pt idx="61">
                  <c:v>10.345851135253906</c:v>
                </c:pt>
                <c:pt idx="62">
                  <c:v>13.743928527832031</c:v>
                </c:pt>
                <c:pt idx="63">
                  <c:v>13.038545227050781</c:v>
                </c:pt>
                <c:pt idx="64">
                  <c:v>14.608636474609375</c:v>
                </c:pt>
                <c:pt idx="65">
                  <c:v>14.315176391601563</c:v>
                </c:pt>
                <c:pt idx="66">
                  <c:v>13.244233703613281</c:v>
                </c:pt>
                <c:pt idx="67">
                  <c:v>10.700778961181641</c:v>
                </c:pt>
                <c:pt idx="68">
                  <c:v>8.5234725952148445</c:v>
                </c:pt>
                <c:pt idx="69">
                  <c:v>14.092994689941406</c:v>
                </c:pt>
                <c:pt idx="70">
                  <c:v>7.9362373352050781</c:v>
                </c:pt>
                <c:pt idx="71">
                  <c:v>9.9256607055664059</c:v>
                </c:pt>
                <c:pt idx="72">
                  <c:v>10.020594787597656</c:v>
                </c:pt>
                <c:pt idx="73">
                  <c:v>13.463609313964843</c:v>
                </c:pt>
                <c:pt idx="74">
                  <c:v>9.06658935546875</c:v>
                </c:pt>
                <c:pt idx="75">
                  <c:v>6.0742839813232425</c:v>
                </c:pt>
                <c:pt idx="76">
                  <c:v>5.3109069824218746</c:v>
                </c:pt>
                <c:pt idx="77">
                  <c:v>4.7936054229736325</c:v>
                </c:pt>
                <c:pt idx="78">
                  <c:v>5.9997234344482422</c:v>
                </c:pt>
                <c:pt idx="79">
                  <c:v>7.8160003662109379</c:v>
                </c:pt>
                <c:pt idx="80">
                  <c:v>6.9481826782226559</c:v>
                </c:pt>
                <c:pt idx="81">
                  <c:v>20.481260681152342</c:v>
                </c:pt>
                <c:pt idx="82">
                  <c:v>5.6849590301513668</c:v>
                </c:pt>
                <c:pt idx="83">
                  <c:v>6.8958747863769529</c:v>
                </c:pt>
              </c:numCache>
            </c:numRef>
          </c:xVal>
          <c:yVal>
            <c:numRef>
              <c:f>N2vN1!$H$3:$H$150</c:f>
              <c:numCache>
                <c:formatCode>0.00</c:formatCode>
                <c:ptCount val="148"/>
                <c:pt idx="0">
                  <c:v>12.47458</c:v>
                </c:pt>
                <c:pt idx="1">
                  <c:v>11.94098</c:v>
                </c:pt>
                <c:pt idx="2">
                  <c:v>12.676</c:v>
                </c:pt>
                <c:pt idx="3">
                  <c:v>20.419650000000001</c:v>
                </c:pt>
                <c:pt idx="4">
                  <c:v>5.9376280000000001</c:v>
                </c:pt>
                <c:pt idx="5">
                  <c:v>7.7133929999999999</c:v>
                </c:pt>
                <c:pt idx="6">
                  <c:v>18.61337</c:v>
                </c:pt>
                <c:pt idx="7">
                  <c:v>16.642690000000002</c:v>
                </c:pt>
                <c:pt idx="8">
                  <c:v>11.913629999999999</c:v>
                </c:pt>
                <c:pt idx="9">
                  <c:v>23.421600000000002</c:v>
                </c:pt>
                <c:pt idx="10">
                  <c:v>38.96</c:v>
                </c:pt>
                <c:pt idx="11">
                  <c:v>11.97</c:v>
                </c:pt>
                <c:pt idx="12">
                  <c:v>14.09</c:v>
                </c:pt>
                <c:pt idx="13">
                  <c:v>15.15</c:v>
                </c:pt>
                <c:pt idx="14">
                  <c:v>17.47</c:v>
                </c:pt>
                <c:pt idx="15">
                  <c:v>24.06</c:v>
                </c:pt>
                <c:pt idx="16">
                  <c:v>18</c:v>
                </c:pt>
                <c:pt idx="17">
                  <c:v>26.49</c:v>
                </c:pt>
                <c:pt idx="18">
                  <c:v>24.4</c:v>
                </c:pt>
                <c:pt idx="19">
                  <c:v>25.89</c:v>
                </c:pt>
                <c:pt idx="20">
                  <c:v>37.270000000000003</c:v>
                </c:pt>
                <c:pt idx="21">
                  <c:v>23.53</c:v>
                </c:pt>
                <c:pt idx="22">
                  <c:v>19.899999999999999</c:v>
                </c:pt>
                <c:pt idx="23" formatCode="General">
                  <c:v>21.77</c:v>
                </c:pt>
                <c:pt idx="24" formatCode="General">
                  <c:v>27</c:v>
                </c:pt>
                <c:pt idx="25" formatCode="General">
                  <c:v>27.23</c:v>
                </c:pt>
                <c:pt idx="26" formatCode="General">
                  <c:v>31.26</c:v>
                </c:pt>
                <c:pt idx="27" formatCode="General">
                  <c:v>168.07</c:v>
                </c:pt>
                <c:pt idx="28" formatCode="General">
                  <c:v>150.94999999999999</c:v>
                </c:pt>
                <c:pt idx="29" formatCode="General">
                  <c:v>15.52</c:v>
                </c:pt>
                <c:pt idx="30" formatCode="General">
                  <c:v>22.01</c:v>
                </c:pt>
                <c:pt idx="31" formatCode="General">
                  <c:v>35.130000000000003</c:v>
                </c:pt>
                <c:pt idx="32" formatCode="General">
                  <c:v>28.64</c:v>
                </c:pt>
                <c:pt idx="33" formatCode="General">
                  <c:v>24</c:v>
                </c:pt>
                <c:pt idx="34" formatCode="General">
                  <c:v>21</c:v>
                </c:pt>
                <c:pt idx="35" formatCode="General">
                  <c:v>24.92</c:v>
                </c:pt>
                <c:pt idx="36" formatCode="General">
                  <c:v>25.13</c:v>
                </c:pt>
                <c:pt idx="37" formatCode="General">
                  <c:v>37.15</c:v>
                </c:pt>
                <c:pt idx="38" formatCode="General">
                  <c:v>51.32</c:v>
                </c:pt>
                <c:pt idx="39" formatCode="General">
                  <c:v>34.76</c:v>
                </c:pt>
                <c:pt idx="40" formatCode="General">
                  <c:v>36.97</c:v>
                </c:pt>
                <c:pt idx="41" formatCode="General">
                  <c:v>29.51</c:v>
                </c:pt>
                <c:pt idx="42" formatCode="General">
                  <c:v>17.57</c:v>
                </c:pt>
                <c:pt idx="43" formatCode="General">
                  <c:v>193.58</c:v>
                </c:pt>
                <c:pt idx="44" formatCode="General">
                  <c:v>211.89</c:v>
                </c:pt>
                <c:pt idx="45" formatCode="General">
                  <c:v>11.94</c:v>
                </c:pt>
                <c:pt idx="46" formatCode="General">
                  <c:v>13.93</c:v>
                </c:pt>
                <c:pt idx="47" formatCode="General">
                  <c:v>97.58</c:v>
                </c:pt>
                <c:pt idx="48" formatCode="General">
                  <c:v>126.09</c:v>
                </c:pt>
                <c:pt idx="49">
                  <c:v>24.260229492187499</c:v>
                </c:pt>
                <c:pt idx="50">
                  <c:v>22.575845336914064</c:v>
                </c:pt>
                <c:pt idx="51">
                  <c:v>16.641336059570314</c:v>
                </c:pt>
                <c:pt idx="52">
                  <c:v>19.498699951171876</c:v>
                </c:pt>
                <c:pt idx="53">
                  <c:v>19.630404663085937</c:v>
                </c:pt>
                <c:pt idx="54">
                  <c:v>28.434420776367187</c:v>
                </c:pt>
                <c:pt idx="55">
                  <c:v>24.00117645263672</c:v>
                </c:pt>
                <c:pt idx="56">
                  <c:v>23.228996276855469</c:v>
                </c:pt>
                <c:pt idx="57">
                  <c:v>16.318144226074217</c:v>
                </c:pt>
                <c:pt idx="58">
                  <c:v>13.34696044921875</c:v>
                </c:pt>
                <c:pt idx="59">
                  <c:v>21.046174621582033</c:v>
                </c:pt>
                <c:pt idx="60">
                  <c:v>31.751004028320313</c:v>
                </c:pt>
                <c:pt idx="61">
                  <c:v>20.533218383789063</c:v>
                </c:pt>
                <c:pt idx="62">
                  <c:v>21.577102661132813</c:v>
                </c:pt>
                <c:pt idx="63">
                  <c:v>23.000257873535155</c:v>
                </c:pt>
                <c:pt idx="64">
                  <c:v>26.991262817382811</c:v>
                </c:pt>
                <c:pt idx="65">
                  <c:v>27.505465698242187</c:v>
                </c:pt>
                <c:pt idx="66">
                  <c:v>25.397082519531249</c:v>
                </c:pt>
                <c:pt idx="67">
                  <c:v>15.421357727050781</c:v>
                </c:pt>
                <c:pt idx="68">
                  <c:v>12.726105499267579</c:v>
                </c:pt>
                <c:pt idx="69">
                  <c:v>13.203164672851562</c:v>
                </c:pt>
                <c:pt idx="70">
                  <c:v>19.787820434570314</c:v>
                </c:pt>
                <c:pt idx="71">
                  <c:v>15.373883056640626</c:v>
                </c:pt>
                <c:pt idx="72">
                  <c:v>16.758857727050781</c:v>
                </c:pt>
                <c:pt idx="73">
                  <c:v>13.752543640136718</c:v>
                </c:pt>
                <c:pt idx="74">
                  <c:v>11.443772888183593</c:v>
                </c:pt>
                <c:pt idx="75">
                  <c:v>9.1526336669921875</c:v>
                </c:pt>
                <c:pt idx="76">
                  <c:v>12.552700805664063</c:v>
                </c:pt>
                <c:pt idx="77">
                  <c:v>15.832890319824219</c:v>
                </c:pt>
                <c:pt idx="78">
                  <c:v>12.150053405761719</c:v>
                </c:pt>
                <c:pt idx="79">
                  <c:v>16.600375366210937</c:v>
                </c:pt>
                <c:pt idx="80">
                  <c:v>20.683874511718749</c:v>
                </c:pt>
                <c:pt idx="81">
                  <c:v>34.378454589843749</c:v>
                </c:pt>
                <c:pt idx="82">
                  <c:v>11.876657104492187</c:v>
                </c:pt>
                <c:pt idx="83">
                  <c:v>10.76644058227539</c:v>
                </c:pt>
              </c:numCache>
            </c:numRef>
          </c:yVal>
          <c:smooth val="0"/>
          <c:extLst>
            <c:ext xmlns:c16="http://schemas.microsoft.com/office/drawing/2014/chart" uri="{C3380CC4-5D6E-409C-BE32-E72D297353CC}">
              <c16:uniqueId val="{00000000-72B0-4E7E-9D72-378B5D3DEB19}"/>
            </c:ext>
          </c:extLst>
        </c:ser>
        <c:dLbls>
          <c:showLegendKey val="0"/>
          <c:showVal val="0"/>
          <c:showCatName val="0"/>
          <c:showSerName val="0"/>
          <c:showPercent val="0"/>
          <c:showBubbleSize val="0"/>
        </c:dLbls>
        <c:axId val="1062098832"/>
        <c:axId val="1062097848"/>
      </c:scatterChart>
      <c:valAx>
        <c:axId val="106209883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2097848"/>
        <c:crosses val="autoZero"/>
        <c:crossBetween val="midCat"/>
      </c:valAx>
      <c:valAx>
        <c:axId val="106209784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06209883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spc="0" baseline="0">
                <a:solidFill>
                  <a:sysClr val="windowText" lastClr="000000"/>
                </a:solidFill>
                <a:latin typeface="+mn-lt"/>
                <a:ea typeface="+mn-ea"/>
                <a:cs typeface="+mn-cs"/>
              </a:defRPr>
            </a:pPr>
            <a:r>
              <a:rPr lang="en-US" sz="2000">
                <a:solidFill>
                  <a:sysClr val="windowText" lastClr="000000"/>
                </a:solidFill>
              </a:rPr>
              <a:t>SSRNA - QA samples</a:t>
            </a:r>
          </a:p>
        </c:rich>
      </c:tx>
      <c:overlay val="0"/>
      <c:spPr>
        <a:noFill/>
        <a:ln>
          <a:noFill/>
        </a:ln>
        <a:effectLst/>
      </c:spPr>
      <c:txPr>
        <a:bodyPr rot="0" spcFirstLastPara="1" vertOverflow="ellipsis" vert="horz" wrap="square" anchor="ctr" anchorCtr="1"/>
        <a:lstStyle/>
        <a:p>
          <a:pPr>
            <a:defRPr sz="2000" b="0" i="0" u="none" strike="noStrike" kern="1200" spc="0" baseline="0">
              <a:solidFill>
                <a:sysClr val="windowText" lastClr="000000"/>
              </a:solidFill>
              <a:latin typeface="+mn-lt"/>
              <a:ea typeface="+mn-ea"/>
              <a:cs typeface="+mn-cs"/>
            </a:defRPr>
          </a:pPr>
          <a:endParaRPr lang="en-US"/>
        </a:p>
      </c:txPr>
    </c:title>
    <c:autoTitleDeleted val="0"/>
    <c:plotArea>
      <c:layout>
        <c:manualLayout>
          <c:layoutTarget val="inner"/>
          <c:xMode val="edge"/>
          <c:yMode val="edge"/>
          <c:x val="0.15127580635723639"/>
          <c:y val="7.490489060431757E-2"/>
          <c:w val="0.7380546326193117"/>
          <c:h val="0.79948296490700232"/>
        </c:manualLayout>
      </c:layout>
      <c:scatterChart>
        <c:scatterStyle val="lineMarker"/>
        <c:varyColors val="0"/>
        <c:ser>
          <c:idx val="0"/>
          <c:order val="0"/>
          <c:tx>
            <c:v>N2</c:v>
          </c:tx>
          <c:spPr>
            <a:ln w="25400" cap="rnd">
              <a:noFill/>
              <a:round/>
            </a:ln>
            <a:effectLst/>
          </c:spPr>
          <c:marker>
            <c:symbol val="circle"/>
            <c:size val="10"/>
            <c:spPr>
              <a:solidFill>
                <a:schemeClr val="accent1"/>
              </a:solidFill>
              <a:ln w="15875">
                <a:solidFill>
                  <a:schemeClr val="tx1"/>
                </a:solidFill>
              </a:ln>
              <a:effectLst/>
            </c:spPr>
          </c:marker>
          <c:trendline>
            <c:spPr>
              <a:ln w="19050" cap="rnd">
                <a:solidFill>
                  <a:schemeClr val="accent1"/>
                </a:solidFill>
                <a:prstDash val="sysDot"/>
              </a:ln>
              <a:effectLst/>
            </c:spPr>
            <c:trendlineType val="power"/>
            <c:dispRSqr val="1"/>
            <c:dispEq val="1"/>
            <c:trendlineLbl>
              <c:layout>
                <c:manualLayout>
                  <c:x val="-1.9996590755777741E-2"/>
                  <c:y val="0.38174360758636172"/>
                </c:manualLayout>
              </c:layout>
              <c:tx>
                <c:rich>
                  <a:bodyPr rot="0" spcFirstLastPara="1" vertOverflow="ellipsis" vert="horz" wrap="square" anchor="ctr" anchorCtr="1"/>
                  <a:lstStyle/>
                  <a:p>
                    <a:pPr>
                      <a:defRPr sz="1600" b="0" i="0" u="none" strike="noStrike" kern="1200" baseline="0">
                        <a:solidFill>
                          <a:schemeClr val="accent1"/>
                        </a:solidFill>
                        <a:latin typeface="+mn-lt"/>
                        <a:ea typeface="+mn-ea"/>
                        <a:cs typeface="+mn-cs"/>
                      </a:defRPr>
                    </a:pPr>
                    <a:r>
                      <a:rPr lang="en-US" sz="1600" baseline="0">
                        <a:solidFill>
                          <a:schemeClr val="accent1"/>
                        </a:solidFill>
                      </a:rPr>
                      <a:t>R² = 0.9988</a:t>
                    </a:r>
                  </a:p>
                  <a:p>
                    <a:pPr>
                      <a:defRPr sz="1600">
                        <a:solidFill>
                          <a:schemeClr val="accent1"/>
                        </a:solidFill>
                      </a:defRPr>
                    </a:pPr>
                    <a:r>
                      <a:rPr lang="en-US" sz="1600" baseline="0">
                        <a:solidFill>
                          <a:schemeClr val="accent1"/>
                        </a:solidFill>
                      </a:rPr>
                      <a:t>log(y) = 1.0345*log(x) - 0.54</a:t>
                    </a:r>
                    <a:endParaRPr lang="en-US" sz="1600">
                      <a:solidFill>
                        <a:schemeClr val="accent1"/>
                      </a:solidFill>
                    </a:endParaRPr>
                  </a:p>
                </c:rich>
              </c:tx>
              <c:numFmt formatCode="General" sourceLinked="0"/>
              <c:spPr>
                <a:noFill/>
                <a:ln>
                  <a:noFill/>
                </a:ln>
                <a:effectLst/>
              </c:spPr>
              <c:txPr>
                <a:bodyPr rot="0" spcFirstLastPara="1" vertOverflow="ellipsis" vert="horz" wrap="square" anchor="ctr" anchorCtr="1"/>
                <a:lstStyle/>
                <a:p>
                  <a:pPr>
                    <a:defRPr sz="1600" b="0" i="0" u="none" strike="noStrike" kern="1200" baseline="0">
                      <a:solidFill>
                        <a:schemeClr val="accent1"/>
                      </a:solidFill>
                      <a:latin typeface="+mn-lt"/>
                      <a:ea typeface="+mn-ea"/>
                      <a:cs typeface="+mn-cs"/>
                    </a:defRPr>
                  </a:pPr>
                  <a:endParaRPr lang="en-US"/>
                </a:p>
              </c:txPr>
            </c:trendlineLbl>
          </c:trendline>
          <c:xVal>
            <c:numRef>
              <c:f>'QA-ssRNA'!$M$19:$M$28</c:f>
              <c:numCache>
                <c:formatCode>General</c:formatCode>
                <c:ptCount val="10"/>
                <c:pt idx="0">
                  <c:v>10</c:v>
                </c:pt>
                <c:pt idx="1">
                  <c:v>10</c:v>
                </c:pt>
                <c:pt idx="2">
                  <c:v>100</c:v>
                </c:pt>
                <c:pt idx="3">
                  <c:v>100</c:v>
                </c:pt>
                <c:pt idx="4">
                  <c:v>100</c:v>
                </c:pt>
                <c:pt idx="5">
                  <c:v>1000</c:v>
                </c:pt>
                <c:pt idx="6">
                  <c:v>1000</c:v>
                </c:pt>
                <c:pt idx="7">
                  <c:v>1000</c:v>
                </c:pt>
                <c:pt idx="8">
                  <c:v>1000</c:v>
                </c:pt>
                <c:pt idx="9">
                  <c:v>100000</c:v>
                </c:pt>
              </c:numCache>
            </c:numRef>
          </c:xVal>
          <c:yVal>
            <c:numRef>
              <c:f>'QA-ssRNA'!$D$19:$D$28</c:f>
              <c:numCache>
                <c:formatCode>General</c:formatCode>
                <c:ptCount val="10"/>
                <c:pt idx="0">
                  <c:v>3.02</c:v>
                </c:pt>
                <c:pt idx="1">
                  <c:v>3.49</c:v>
                </c:pt>
                <c:pt idx="2">
                  <c:v>32.81</c:v>
                </c:pt>
                <c:pt idx="3">
                  <c:v>39.9</c:v>
                </c:pt>
                <c:pt idx="4">
                  <c:v>28.49</c:v>
                </c:pt>
                <c:pt idx="6">
                  <c:v>379.67</c:v>
                </c:pt>
                <c:pt idx="8">
                  <c:v>335.46</c:v>
                </c:pt>
                <c:pt idx="9">
                  <c:v>45023.32</c:v>
                </c:pt>
              </c:numCache>
            </c:numRef>
          </c:yVal>
          <c:smooth val="0"/>
          <c:extLst>
            <c:ext xmlns:c16="http://schemas.microsoft.com/office/drawing/2014/chart" uri="{C3380CC4-5D6E-409C-BE32-E72D297353CC}">
              <c16:uniqueId val="{00000000-7AF4-4CF8-A4B2-699B2FAF84AF}"/>
            </c:ext>
          </c:extLst>
        </c:ser>
        <c:ser>
          <c:idx val="1"/>
          <c:order val="1"/>
          <c:tx>
            <c:v>N1</c:v>
          </c:tx>
          <c:spPr>
            <a:ln w="25400" cap="rnd">
              <a:noFill/>
              <a:round/>
            </a:ln>
            <a:effectLst/>
          </c:spPr>
          <c:marker>
            <c:symbol val="circle"/>
            <c:size val="10"/>
            <c:spPr>
              <a:noFill/>
              <a:ln w="25400">
                <a:solidFill>
                  <a:srgbClr val="FF0000"/>
                </a:solidFill>
              </a:ln>
              <a:effectLst/>
            </c:spPr>
          </c:marker>
          <c:trendline>
            <c:spPr>
              <a:ln w="19050" cap="rnd">
                <a:solidFill>
                  <a:schemeClr val="accent2"/>
                </a:solidFill>
                <a:prstDash val="sysDot"/>
              </a:ln>
              <a:effectLst/>
            </c:spPr>
            <c:trendlineType val="power"/>
            <c:dispRSqr val="1"/>
            <c:dispEq val="1"/>
            <c:trendlineLbl>
              <c:layout>
                <c:manualLayout>
                  <c:x val="-0.40694696409341052"/>
                  <c:y val="0.38353161969980987"/>
                </c:manualLayout>
              </c:layout>
              <c:tx>
                <c:rich>
                  <a:bodyPr rot="0" spcFirstLastPara="1" vertOverflow="ellipsis" vert="horz" wrap="square" anchor="ctr" anchorCtr="1"/>
                  <a:lstStyle/>
                  <a:p>
                    <a:pPr>
                      <a:defRPr sz="1600" b="0" i="0" u="none" strike="noStrike" kern="1200" baseline="0">
                        <a:solidFill>
                          <a:srgbClr val="FF0000"/>
                        </a:solidFill>
                        <a:latin typeface="+mn-lt"/>
                        <a:ea typeface="+mn-ea"/>
                        <a:cs typeface="+mn-cs"/>
                      </a:defRPr>
                    </a:pPr>
                    <a:r>
                      <a:rPr lang="en-US" sz="1600" baseline="0">
                        <a:solidFill>
                          <a:srgbClr val="FF0000"/>
                        </a:solidFill>
                      </a:rPr>
                      <a:t>R² = 0.9832</a:t>
                    </a:r>
                  </a:p>
                  <a:p>
                    <a:pPr>
                      <a:defRPr sz="1600">
                        <a:solidFill>
                          <a:srgbClr val="FF0000"/>
                        </a:solidFill>
                      </a:defRPr>
                    </a:pPr>
                    <a:r>
                      <a:rPr lang="en-US" sz="1600" baseline="0">
                        <a:solidFill>
                          <a:srgbClr val="FF0000"/>
                        </a:solidFill>
                      </a:rPr>
                      <a:t>log(y) = 1.0388*log(x) - 0.47</a:t>
                    </a:r>
                    <a:endParaRPr lang="en-US" sz="1600">
                      <a:solidFill>
                        <a:srgbClr val="FF0000"/>
                      </a:solidFill>
                    </a:endParaRPr>
                  </a:p>
                </c:rich>
              </c:tx>
              <c:numFmt formatCode="General" sourceLinked="0"/>
              <c:spPr>
                <a:noFill/>
                <a:ln>
                  <a:noFill/>
                </a:ln>
                <a:effectLst/>
              </c:spPr>
              <c:txPr>
                <a:bodyPr rot="0" spcFirstLastPara="1" vertOverflow="ellipsis" vert="horz" wrap="square" anchor="ctr" anchorCtr="1"/>
                <a:lstStyle/>
                <a:p>
                  <a:pPr>
                    <a:defRPr sz="1600" b="0" i="0" u="none" strike="noStrike" kern="1200" baseline="0">
                      <a:solidFill>
                        <a:srgbClr val="FF0000"/>
                      </a:solidFill>
                      <a:latin typeface="+mn-lt"/>
                      <a:ea typeface="+mn-ea"/>
                      <a:cs typeface="+mn-cs"/>
                    </a:defRPr>
                  </a:pPr>
                  <a:endParaRPr lang="en-US"/>
                </a:p>
              </c:txPr>
            </c:trendlineLbl>
          </c:trendline>
          <c:xVal>
            <c:numRef>
              <c:f>'QA-ssRNA'!$M$19:$M$28</c:f>
              <c:numCache>
                <c:formatCode>General</c:formatCode>
                <c:ptCount val="10"/>
                <c:pt idx="0">
                  <c:v>10</c:v>
                </c:pt>
                <c:pt idx="1">
                  <c:v>10</c:v>
                </c:pt>
                <c:pt idx="2">
                  <c:v>100</c:v>
                </c:pt>
                <c:pt idx="3">
                  <c:v>100</c:v>
                </c:pt>
                <c:pt idx="4">
                  <c:v>100</c:v>
                </c:pt>
                <c:pt idx="5">
                  <c:v>1000</c:v>
                </c:pt>
                <c:pt idx="6">
                  <c:v>1000</c:v>
                </c:pt>
                <c:pt idx="7">
                  <c:v>1000</c:v>
                </c:pt>
                <c:pt idx="8">
                  <c:v>1000</c:v>
                </c:pt>
                <c:pt idx="9">
                  <c:v>100000</c:v>
                </c:pt>
              </c:numCache>
            </c:numRef>
          </c:xVal>
          <c:yVal>
            <c:numRef>
              <c:f>'QA-ssRNA'!$G$19:$G$28</c:f>
              <c:numCache>
                <c:formatCode>General</c:formatCode>
                <c:ptCount val="10"/>
                <c:pt idx="0">
                  <c:v>5.2</c:v>
                </c:pt>
                <c:pt idx="1">
                  <c:v>3.14</c:v>
                </c:pt>
                <c:pt idx="3">
                  <c:v>31.44</c:v>
                </c:pt>
                <c:pt idx="4">
                  <c:v>38.020000000000003</c:v>
                </c:pt>
                <c:pt idx="6">
                  <c:v>362.04</c:v>
                </c:pt>
                <c:pt idx="8">
                  <c:v>644.62</c:v>
                </c:pt>
              </c:numCache>
            </c:numRef>
          </c:yVal>
          <c:smooth val="0"/>
          <c:extLst>
            <c:ext xmlns:c16="http://schemas.microsoft.com/office/drawing/2014/chart" uri="{C3380CC4-5D6E-409C-BE32-E72D297353CC}">
              <c16:uniqueId val="{00000001-7AF4-4CF8-A4B2-699B2FAF84AF}"/>
            </c:ext>
          </c:extLst>
        </c:ser>
        <c:dLbls>
          <c:showLegendKey val="0"/>
          <c:showVal val="0"/>
          <c:showCatName val="0"/>
          <c:showSerName val="0"/>
          <c:showPercent val="0"/>
          <c:showBubbleSize val="0"/>
        </c:dLbls>
        <c:axId val="501489440"/>
        <c:axId val="501492720"/>
      </c:scatterChart>
      <c:valAx>
        <c:axId val="501489440"/>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800" b="0" i="0" u="none" strike="noStrike" kern="1200" baseline="0">
                    <a:solidFill>
                      <a:sysClr val="windowText" lastClr="000000"/>
                    </a:solidFill>
                    <a:latin typeface="+mn-lt"/>
                    <a:ea typeface="+mn-ea"/>
                    <a:cs typeface="+mn-cs"/>
                  </a:defRPr>
                </a:pPr>
                <a:r>
                  <a:rPr lang="en-US" sz="1800">
                    <a:solidFill>
                      <a:sysClr val="windowText" lastClr="000000"/>
                    </a:solidFill>
                  </a:rPr>
                  <a:t>Nominal concentration (copies/uL)</a:t>
                </a:r>
              </a:p>
            </c:rich>
          </c:tx>
          <c:overlay val="0"/>
          <c:spPr>
            <a:noFill/>
            <a:ln>
              <a:noFill/>
            </a:ln>
            <a:effectLst/>
          </c:spPr>
          <c:txPr>
            <a:bodyPr rot="0" spcFirstLastPara="1" vertOverflow="ellipsis" vert="horz" wrap="square" anchor="ctr" anchorCtr="1"/>
            <a:lstStyle/>
            <a:p>
              <a:pPr>
                <a:defRPr sz="18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800" b="0" i="0" u="none" strike="noStrike" kern="1200" baseline="0">
                <a:solidFill>
                  <a:sysClr val="windowText" lastClr="000000"/>
                </a:solidFill>
                <a:latin typeface="+mn-lt"/>
                <a:ea typeface="+mn-ea"/>
                <a:cs typeface="+mn-cs"/>
              </a:defRPr>
            </a:pPr>
            <a:endParaRPr lang="en-US"/>
          </a:p>
        </c:txPr>
        <c:crossAx val="501492720"/>
        <c:crosses val="autoZero"/>
        <c:crossBetween val="midCat"/>
      </c:valAx>
      <c:valAx>
        <c:axId val="501492720"/>
        <c:scaling>
          <c:logBase val="10"/>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0" i="0" u="none" strike="noStrike" kern="1200" baseline="0">
                    <a:solidFill>
                      <a:sysClr val="windowText" lastClr="000000"/>
                    </a:solidFill>
                    <a:latin typeface="+mn-lt"/>
                    <a:ea typeface="+mn-ea"/>
                    <a:cs typeface="+mn-cs"/>
                  </a:defRPr>
                </a:pPr>
                <a:r>
                  <a:rPr lang="en-US" sz="1800">
                    <a:solidFill>
                      <a:sysClr val="windowText" lastClr="000000"/>
                    </a:solidFill>
                  </a:rPr>
                  <a:t>Measured concentration (copies/uL)</a:t>
                </a:r>
              </a:p>
            </c:rich>
          </c:tx>
          <c:overlay val="0"/>
          <c:spPr>
            <a:noFill/>
            <a:ln>
              <a:noFill/>
            </a:ln>
            <a:effectLst/>
          </c:spPr>
          <c:txPr>
            <a:bodyPr rot="-5400000" spcFirstLastPara="1" vertOverflow="ellipsis" vert="horz" wrap="square" anchor="ctr" anchorCtr="1"/>
            <a:lstStyle/>
            <a:p>
              <a:pPr>
                <a:defRPr sz="18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800" b="0" i="0" u="none" strike="noStrike" kern="1200" baseline="0">
                <a:solidFill>
                  <a:sysClr val="windowText" lastClr="000000"/>
                </a:solidFill>
                <a:latin typeface="+mn-lt"/>
                <a:ea typeface="+mn-ea"/>
                <a:cs typeface="+mn-cs"/>
              </a:defRPr>
            </a:pPr>
            <a:endParaRPr lang="en-US"/>
          </a:p>
        </c:txPr>
        <c:crossAx val="501489440"/>
        <c:crosses val="autoZero"/>
        <c:crossBetween val="midCat"/>
      </c:valAx>
      <c:spPr>
        <a:noFill/>
        <a:ln w="19050">
          <a:solidFill>
            <a:schemeClr val="tx1"/>
          </a:solidFill>
        </a:ln>
        <a:effectLst/>
      </c:spPr>
    </c:plotArea>
    <c:legend>
      <c:legendPos val="r"/>
      <c:legendEntry>
        <c:idx val="2"/>
        <c:delete val="1"/>
      </c:legendEntry>
      <c:legendEntry>
        <c:idx val="3"/>
        <c:delete val="1"/>
      </c:legendEntry>
      <c:layout>
        <c:manualLayout>
          <c:xMode val="edge"/>
          <c:yMode val="edge"/>
          <c:x val="0.18824671710209162"/>
          <c:y val="0.11082319797829324"/>
          <c:w val="7.477889827860866E-2"/>
          <c:h val="0.12186247127317784"/>
        </c:manualLayout>
      </c:layout>
      <c:overlay val="0"/>
      <c:spPr>
        <a:noFill/>
        <a:ln>
          <a:noFill/>
        </a:ln>
        <a:effectLst/>
      </c:spPr>
      <c:txPr>
        <a:bodyPr rot="0" spcFirstLastPara="1" vertOverflow="ellipsis" vert="horz" wrap="square" anchor="ctr" anchorCtr="1"/>
        <a:lstStyle/>
        <a:p>
          <a:pPr>
            <a:defRPr sz="20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NanoDrop vs RiboGreen, ng/uL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19315058107420205"/>
                  <c:y val="3.3691858105365695E-3"/>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'ND vs RG'!$B$3:$B$184</c:f>
              <c:numCache>
                <c:formatCode>0</c:formatCode>
                <c:ptCount val="182"/>
                <c:pt idx="0">
                  <c:v>209.64</c:v>
                </c:pt>
                <c:pt idx="1">
                  <c:v>190.21</c:v>
                </c:pt>
                <c:pt idx="2">
                  <c:v>251.05</c:v>
                </c:pt>
                <c:pt idx="3">
                  <c:v>238.96</c:v>
                </c:pt>
                <c:pt idx="4">
                  <c:v>222.91</c:v>
                </c:pt>
                <c:pt idx="5">
                  <c:v>242.04</c:v>
                </c:pt>
                <c:pt idx="6">
                  <c:v>134.54</c:v>
                </c:pt>
                <c:pt idx="7">
                  <c:v>2207.88</c:v>
                </c:pt>
                <c:pt idx="8">
                  <c:v>120.69</c:v>
                </c:pt>
                <c:pt idx="9">
                  <c:v>2393.9899999999998</c:v>
                </c:pt>
                <c:pt idx="10">
                  <c:v>1886.11</c:v>
                </c:pt>
                <c:pt idx="11">
                  <c:v>1739.08</c:v>
                </c:pt>
                <c:pt idx="12">
                  <c:v>13.45</c:v>
                </c:pt>
                <c:pt idx="13">
                  <c:v>17.93</c:v>
                </c:pt>
                <c:pt idx="14">
                  <c:v>15.62</c:v>
                </c:pt>
                <c:pt idx="15">
                  <c:v>8.2200000000000006</c:v>
                </c:pt>
                <c:pt idx="16">
                  <c:v>477.26</c:v>
                </c:pt>
                <c:pt idx="17">
                  <c:v>390.27</c:v>
                </c:pt>
                <c:pt idx="18">
                  <c:v>262.54000000000002</c:v>
                </c:pt>
                <c:pt idx="19">
                  <c:v>190.82</c:v>
                </c:pt>
                <c:pt idx="20">
                  <c:v>2287.4899999999998</c:v>
                </c:pt>
                <c:pt idx="21">
                  <c:v>1520.77</c:v>
                </c:pt>
                <c:pt idx="22">
                  <c:v>108.34</c:v>
                </c:pt>
                <c:pt idx="23">
                  <c:v>65.25</c:v>
                </c:pt>
                <c:pt idx="24">
                  <c:v>256.10000000000002</c:v>
                </c:pt>
                <c:pt idx="25">
                  <c:v>217.45</c:v>
                </c:pt>
                <c:pt idx="26">
                  <c:v>311.02</c:v>
                </c:pt>
                <c:pt idx="27">
                  <c:v>63.54</c:v>
                </c:pt>
                <c:pt idx="28">
                  <c:v>51.64</c:v>
                </c:pt>
                <c:pt idx="29">
                  <c:v>15.58</c:v>
                </c:pt>
                <c:pt idx="30">
                  <c:v>20.57</c:v>
                </c:pt>
                <c:pt idx="31">
                  <c:v>23.08</c:v>
                </c:pt>
                <c:pt idx="32">
                  <c:v>214.01</c:v>
                </c:pt>
                <c:pt idx="33">
                  <c:v>150.37</c:v>
                </c:pt>
                <c:pt idx="34">
                  <c:v>93.96</c:v>
                </c:pt>
                <c:pt idx="35">
                  <c:v>127.67</c:v>
                </c:pt>
                <c:pt idx="36">
                  <c:v>74.06</c:v>
                </c:pt>
                <c:pt idx="37">
                  <c:v>84.38</c:v>
                </c:pt>
                <c:pt idx="38">
                  <c:v>66.400000000000006</c:v>
                </c:pt>
                <c:pt idx="39">
                  <c:v>102.36</c:v>
                </c:pt>
                <c:pt idx="40">
                  <c:v>60.62</c:v>
                </c:pt>
                <c:pt idx="41">
                  <c:v>51.86</c:v>
                </c:pt>
                <c:pt idx="42">
                  <c:v>8.91</c:v>
                </c:pt>
                <c:pt idx="43">
                  <c:v>9.16</c:v>
                </c:pt>
                <c:pt idx="44">
                  <c:v>450.88</c:v>
                </c:pt>
                <c:pt idx="45">
                  <c:v>463.14</c:v>
                </c:pt>
                <c:pt idx="46" formatCode="General">
                  <c:v>13</c:v>
                </c:pt>
                <c:pt idx="47" formatCode="General">
                  <c:v>14</c:v>
                </c:pt>
                <c:pt idx="48" formatCode="General">
                  <c:v>11</c:v>
                </c:pt>
                <c:pt idx="49" formatCode="General">
                  <c:v>12</c:v>
                </c:pt>
                <c:pt idx="50" formatCode="General">
                  <c:v>25</c:v>
                </c:pt>
                <c:pt idx="51" formatCode="General">
                  <c:v>8</c:v>
                </c:pt>
                <c:pt idx="52" formatCode="General">
                  <c:v>7</c:v>
                </c:pt>
                <c:pt idx="53" formatCode="General">
                  <c:v>85</c:v>
                </c:pt>
                <c:pt idx="54" formatCode="General">
                  <c:v>93</c:v>
                </c:pt>
                <c:pt idx="55" formatCode="General">
                  <c:v>14</c:v>
                </c:pt>
                <c:pt idx="56" formatCode="General">
                  <c:v>12</c:v>
                </c:pt>
                <c:pt idx="57" formatCode="General">
                  <c:v>12</c:v>
                </c:pt>
                <c:pt idx="58">
                  <c:v>25.69</c:v>
                </c:pt>
                <c:pt idx="59">
                  <c:v>12.98</c:v>
                </c:pt>
                <c:pt idx="60">
                  <c:v>10.41</c:v>
                </c:pt>
                <c:pt idx="61">
                  <c:v>11.03</c:v>
                </c:pt>
                <c:pt idx="62">
                  <c:v>17.37</c:v>
                </c:pt>
                <c:pt idx="63">
                  <c:v>8.5299999999999994</c:v>
                </c:pt>
                <c:pt idx="64">
                  <c:v>11.33</c:v>
                </c:pt>
                <c:pt idx="65">
                  <c:v>18.18</c:v>
                </c:pt>
                <c:pt idx="66">
                  <c:v>21.68</c:v>
                </c:pt>
                <c:pt idx="67">
                  <c:v>8.7100000000000009</c:v>
                </c:pt>
                <c:pt idx="68">
                  <c:v>27.62</c:v>
                </c:pt>
                <c:pt idx="69">
                  <c:v>2.4900000000000002</c:v>
                </c:pt>
                <c:pt idx="70">
                  <c:v>18.89</c:v>
                </c:pt>
                <c:pt idx="71">
                  <c:v>14.4</c:v>
                </c:pt>
                <c:pt idx="72">
                  <c:v>7.39</c:v>
                </c:pt>
                <c:pt idx="73">
                  <c:v>14.44</c:v>
                </c:pt>
                <c:pt idx="74">
                  <c:v>20.170000000000002</c:v>
                </c:pt>
                <c:pt idx="75">
                  <c:v>14.62</c:v>
                </c:pt>
                <c:pt idx="76">
                  <c:v>18.2</c:v>
                </c:pt>
                <c:pt idx="77">
                  <c:v>14.46</c:v>
                </c:pt>
                <c:pt idx="78">
                  <c:v>298.25</c:v>
                </c:pt>
                <c:pt idx="79">
                  <c:v>401.44</c:v>
                </c:pt>
                <c:pt idx="80">
                  <c:v>18.59</c:v>
                </c:pt>
                <c:pt idx="81">
                  <c:v>13.46</c:v>
                </c:pt>
                <c:pt idx="82">
                  <c:v>25.17</c:v>
                </c:pt>
                <c:pt idx="83">
                  <c:v>30.42</c:v>
                </c:pt>
                <c:pt idx="84">
                  <c:v>26.27</c:v>
                </c:pt>
                <c:pt idx="85">
                  <c:v>25.79</c:v>
                </c:pt>
                <c:pt idx="86">
                  <c:v>38.130000000000003</c:v>
                </c:pt>
                <c:pt idx="87">
                  <c:v>25.18</c:v>
                </c:pt>
                <c:pt idx="88">
                  <c:v>37.840000000000003</c:v>
                </c:pt>
                <c:pt idx="89">
                  <c:v>33.549999999999997</c:v>
                </c:pt>
                <c:pt idx="90">
                  <c:v>25.18</c:v>
                </c:pt>
                <c:pt idx="91">
                  <c:v>21.31</c:v>
                </c:pt>
                <c:pt idx="92">
                  <c:v>61.86</c:v>
                </c:pt>
                <c:pt idx="93">
                  <c:v>52.53</c:v>
                </c:pt>
                <c:pt idx="94">
                  <c:v>509.18</c:v>
                </c:pt>
                <c:pt idx="95">
                  <c:v>479.43</c:v>
                </c:pt>
                <c:pt idx="96">
                  <c:v>23.19</c:v>
                </c:pt>
                <c:pt idx="97">
                  <c:v>23.01</c:v>
                </c:pt>
                <c:pt idx="98">
                  <c:v>246.41</c:v>
                </c:pt>
                <c:pt idx="99">
                  <c:v>285.83</c:v>
                </c:pt>
                <c:pt idx="100">
                  <c:v>24.4</c:v>
                </c:pt>
                <c:pt idx="101">
                  <c:v>22.4</c:v>
                </c:pt>
                <c:pt idx="102">
                  <c:v>21.992055840839591</c:v>
                </c:pt>
                <c:pt idx="103">
                  <c:v>20.811062000950159</c:v>
                </c:pt>
                <c:pt idx="104">
                  <c:v>26.827697660845857</c:v>
                </c:pt>
                <c:pt idx="105">
                  <c:v>24.4</c:v>
                </c:pt>
                <c:pt idx="106">
                  <c:v>25.368225429592105</c:v>
                </c:pt>
                <c:pt idx="107">
                  <c:v>22.7</c:v>
                </c:pt>
                <c:pt idx="108">
                  <c:v>17.756959352503205</c:v>
                </c:pt>
                <c:pt idx="109">
                  <c:v>19.274657771744682</c:v>
                </c:pt>
                <c:pt idx="110">
                  <c:v>39.155262541424399</c:v>
                </c:pt>
                <c:pt idx="111">
                  <c:v>31.368646489451269</c:v>
                </c:pt>
                <c:pt idx="112">
                  <c:v>29.040124884132791</c:v>
                </c:pt>
                <c:pt idx="113">
                  <c:v>24.5</c:v>
                </c:pt>
                <c:pt idx="114">
                  <c:v>23.19</c:v>
                </c:pt>
                <c:pt idx="115">
                  <c:v>26.521644456708231</c:v>
                </c:pt>
                <c:pt idx="116">
                  <c:v>32.052115930375926</c:v>
                </c:pt>
                <c:pt idx="117">
                  <c:v>22.73</c:v>
                </c:pt>
                <c:pt idx="118">
                  <c:v>27.0527059671976</c:v>
                </c:pt>
                <c:pt idx="119">
                  <c:v>29.159920881996516</c:v>
                </c:pt>
                <c:pt idx="120">
                  <c:v>31.062762270892819</c:v>
                </c:pt>
                <c:pt idx="121">
                  <c:v>21.255503200836504</c:v>
                </c:pt>
                <c:pt idx="122">
                  <c:v>18.776059518826461</c:v>
                </c:pt>
                <c:pt idx="123">
                  <c:v>18.595481876122076</c:v>
                </c:pt>
                <c:pt idx="124">
                  <c:v>20.203442152037034</c:v>
                </c:pt>
                <c:pt idx="125">
                  <c:v>23.093537826813385</c:v>
                </c:pt>
                <c:pt idx="126">
                  <c:v>24.606942323845331</c:v>
                </c:pt>
                <c:pt idx="127">
                  <c:v>22.041988812917616</c:v>
                </c:pt>
                <c:pt idx="128">
                  <c:v>10.6859837808144</c:v>
                </c:pt>
                <c:pt idx="129">
                  <c:v>9.1558846326870391</c:v>
                </c:pt>
                <c:pt idx="130">
                  <c:v>17.712960095306514</c:v>
                </c:pt>
                <c:pt idx="131">
                  <c:v>16.700702145376749</c:v>
                </c:pt>
                <c:pt idx="132">
                  <c:v>21.906472450323793</c:v>
                </c:pt>
                <c:pt idx="133">
                  <c:v>19.308504643482326</c:v>
                </c:pt>
                <c:pt idx="134">
                  <c:v>16.28549936146279</c:v>
                </c:pt>
                <c:pt idx="135">
                  <c:v>10.083206612608565</c:v>
                </c:pt>
                <c:pt idx="136">
                  <c:v>9.0965188599654905</c:v>
                </c:pt>
                <c:pt idx="137">
                  <c:v>9.7479330467865708</c:v>
                </c:pt>
                <c:pt idx="138">
                  <c:v>20.216693678580945</c:v>
                </c:pt>
                <c:pt idx="139">
                  <c:v>14.584276585339888</c:v>
                </c:pt>
                <c:pt idx="140">
                  <c:v>16.330917753846148</c:v>
                </c:pt>
                <c:pt idx="141">
                  <c:v>15.121071915791951</c:v>
                </c:pt>
                <c:pt idx="142" formatCode="0.0">
                  <c:v>3.0952114380360212</c:v>
                </c:pt>
                <c:pt idx="143" formatCode="0.0">
                  <c:v>2.7277516098951158</c:v>
                </c:pt>
                <c:pt idx="144" formatCode="0.0">
                  <c:v>1.4426256805283588</c:v>
                </c:pt>
                <c:pt idx="145" formatCode="0.0">
                  <c:v>1.2897409345135296</c:v>
                </c:pt>
                <c:pt idx="146">
                  <c:v>14.872880070799459</c:v>
                </c:pt>
                <c:pt idx="147">
                  <c:v>15.617276793208504</c:v>
                </c:pt>
                <c:pt idx="148">
                  <c:v>12.834953228307052</c:v>
                </c:pt>
                <c:pt idx="149">
                  <c:v>16.826407380988943</c:v>
                </c:pt>
                <c:pt idx="150">
                  <c:v>15.116422789012555</c:v>
                </c:pt>
                <c:pt idx="151">
                  <c:v>8.8672811472274677</c:v>
                </c:pt>
                <c:pt idx="152">
                  <c:v>10.925413809953413</c:v>
                </c:pt>
                <c:pt idx="153">
                  <c:v>33.367901611561024</c:v>
                </c:pt>
                <c:pt idx="154">
                  <c:v>9.9485146356785226</c:v>
                </c:pt>
                <c:pt idx="155">
                  <c:v>9.9966489889257844</c:v>
                </c:pt>
                <c:pt idx="156">
                  <c:v>78.738218017952647</c:v>
                </c:pt>
                <c:pt idx="157">
                  <c:v>52.234945254549373</c:v>
                </c:pt>
                <c:pt idx="158">
                  <c:v>27.829201843165542</c:v>
                </c:pt>
                <c:pt idx="159">
                  <c:v>25.000307539724993</c:v>
                </c:pt>
                <c:pt idx="160">
                  <c:v>20.890436154305338</c:v>
                </c:pt>
                <c:pt idx="161">
                  <c:v>14.20365925760025</c:v>
                </c:pt>
                <c:pt idx="162">
                  <c:v>14.923132248919368</c:v>
                </c:pt>
                <c:pt idx="163">
                  <c:v>21.680415803902136</c:v>
                </c:pt>
              </c:numCache>
            </c:numRef>
          </c:xVal>
          <c:yVal>
            <c:numRef>
              <c:f>'ND vs RG'!$C$3:$C$184</c:f>
              <c:numCache>
                <c:formatCode>General</c:formatCode>
                <c:ptCount val="182"/>
                <c:pt idx="0">
                  <c:v>224</c:v>
                </c:pt>
                <c:pt idx="1">
                  <c:v>247</c:v>
                </c:pt>
                <c:pt idx="2">
                  <c:v>252</c:v>
                </c:pt>
                <c:pt idx="3">
                  <c:v>248</c:v>
                </c:pt>
                <c:pt idx="4">
                  <c:v>226</c:v>
                </c:pt>
                <c:pt idx="5">
                  <c:v>263</c:v>
                </c:pt>
                <c:pt idx="6">
                  <c:v>106</c:v>
                </c:pt>
                <c:pt idx="7">
                  <c:v>2938</c:v>
                </c:pt>
                <c:pt idx="8">
                  <c:v>130</c:v>
                </c:pt>
                <c:pt idx="9">
                  <c:v>3066</c:v>
                </c:pt>
                <c:pt idx="10">
                  <c:v>1921.8</c:v>
                </c:pt>
                <c:pt idx="11">
                  <c:v>1732.1</c:v>
                </c:pt>
                <c:pt idx="12" formatCode="0">
                  <c:v>24</c:v>
                </c:pt>
                <c:pt idx="13">
                  <c:v>21</c:v>
                </c:pt>
                <c:pt idx="14">
                  <c:v>22</c:v>
                </c:pt>
                <c:pt idx="15">
                  <c:v>15</c:v>
                </c:pt>
                <c:pt idx="16">
                  <c:v>345.9</c:v>
                </c:pt>
                <c:pt idx="17">
                  <c:v>346.9</c:v>
                </c:pt>
                <c:pt idx="18">
                  <c:v>233.4</c:v>
                </c:pt>
                <c:pt idx="19">
                  <c:v>250.6</c:v>
                </c:pt>
                <c:pt idx="20" formatCode="0">
                  <c:v>1624.6</c:v>
                </c:pt>
                <c:pt idx="21" formatCode="0">
                  <c:v>1298.5</c:v>
                </c:pt>
                <c:pt idx="22" formatCode="0">
                  <c:v>200.7</c:v>
                </c:pt>
                <c:pt idx="23" formatCode="0">
                  <c:v>129.69999999999999</c:v>
                </c:pt>
                <c:pt idx="24" formatCode="0">
                  <c:v>217</c:v>
                </c:pt>
                <c:pt idx="25" formatCode="0">
                  <c:v>239</c:v>
                </c:pt>
                <c:pt idx="26" formatCode="0">
                  <c:v>316</c:v>
                </c:pt>
                <c:pt idx="27" formatCode="0">
                  <c:v>49.3</c:v>
                </c:pt>
                <c:pt idx="28" formatCode="0">
                  <c:v>38.4</c:v>
                </c:pt>
                <c:pt idx="29" formatCode="0">
                  <c:v>23.4</c:v>
                </c:pt>
                <c:pt idx="30" formatCode="0">
                  <c:v>29.6</c:v>
                </c:pt>
                <c:pt idx="31" formatCode="0">
                  <c:v>35.4</c:v>
                </c:pt>
                <c:pt idx="32">
                  <c:v>97.3</c:v>
                </c:pt>
                <c:pt idx="33">
                  <c:v>95.6</c:v>
                </c:pt>
                <c:pt idx="34">
                  <c:v>79.599999999999994</c:v>
                </c:pt>
                <c:pt idx="35">
                  <c:v>86.9</c:v>
                </c:pt>
                <c:pt idx="36">
                  <c:v>60.2</c:v>
                </c:pt>
                <c:pt idx="37">
                  <c:v>66.400000000000006</c:v>
                </c:pt>
                <c:pt idx="38">
                  <c:v>48.6</c:v>
                </c:pt>
                <c:pt idx="39">
                  <c:v>86.8</c:v>
                </c:pt>
                <c:pt idx="40">
                  <c:v>51.7</c:v>
                </c:pt>
                <c:pt idx="41">
                  <c:v>60.6</c:v>
                </c:pt>
                <c:pt idx="42">
                  <c:v>13.4</c:v>
                </c:pt>
                <c:pt idx="43">
                  <c:v>14.7</c:v>
                </c:pt>
                <c:pt idx="44">
                  <c:v>150.5</c:v>
                </c:pt>
                <c:pt idx="45">
                  <c:v>158.19999999999999</c:v>
                </c:pt>
                <c:pt idx="46" formatCode="0">
                  <c:v>22.8</c:v>
                </c:pt>
                <c:pt idx="47" formatCode="0">
                  <c:v>20.399999999999999</c:v>
                </c:pt>
                <c:pt idx="48" formatCode="0">
                  <c:v>15.7</c:v>
                </c:pt>
                <c:pt idx="49" formatCode="0">
                  <c:v>18.7</c:v>
                </c:pt>
                <c:pt idx="50" formatCode="0">
                  <c:v>21.1</c:v>
                </c:pt>
                <c:pt idx="51" formatCode="0">
                  <c:v>12.9</c:v>
                </c:pt>
                <c:pt idx="52" formatCode="0">
                  <c:v>11</c:v>
                </c:pt>
                <c:pt idx="53" formatCode="0">
                  <c:v>235</c:v>
                </c:pt>
                <c:pt idx="54" formatCode="0">
                  <c:v>174</c:v>
                </c:pt>
                <c:pt idx="55" formatCode="0">
                  <c:v>19.2</c:v>
                </c:pt>
                <c:pt idx="56" formatCode="0">
                  <c:v>19.600000000000001</c:v>
                </c:pt>
                <c:pt idx="57" formatCode="0">
                  <c:v>14.8</c:v>
                </c:pt>
                <c:pt idx="58" formatCode="0">
                  <c:v>42.1</c:v>
                </c:pt>
                <c:pt idx="59" formatCode="0">
                  <c:v>21.2</c:v>
                </c:pt>
                <c:pt idx="60" formatCode="0">
                  <c:v>12.9</c:v>
                </c:pt>
                <c:pt idx="61" formatCode="0">
                  <c:v>15.5</c:v>
                </c:pt>
                <c:pt idx="62" formatCode="0">
                  <c:v>28.2</c:v>
                </c:pt>
                <c:pt idx="63" formatCode="0">
                  <c:v>12.68</c:v>
                </c:pt>
                <c:pt idx="64" formatCode="0">
                  <c:v>17.25</c:v>
                </c:pt>
                <c:pt idx="65" formatCode="0">
                  <c:v>31.81</c:v>
                </c:pt>
                <c:pt idx="66" formatCode="0">
                  <c:v>34.24</c:v>
                </c:pt>
                <c:pt idx="67" formatCode="0">
                  <c:v>22.3</c:v>
                </c:pt>
                <c:pt idx="68" formatCode="0">
                  <c:v>43.4</c:v>
                </c:pt>
                <c:pt idx="69" formatCode="0">
                  <c:v>7.7</c:v>
                </c:pt>
                <c:pt idx="70" formatCode="0">
                  <c:v>33.1</c:v>
                </c:pt>
                <c:pt idx="71" formatCode="0">
                  <c:v>25.3</c:v>
                </c:pt>
                <c:pt idx="72">
                  <c:v>11</c:v>
                </c:pt>
                <c:pt idx="73">
                  <c:v>33</c:v>
                </c:pt>
                <c:pt idx="74">
                  <c:v>27</c:v>
                </c:pt>
                <c:pt idx="75">
                  <c:v>28</c:v>
                </c:pt>
                <c:pt idx="76">
                  <c:v>21</c:v>
                </c:pt>
                <c:pt idx="77">
                  <c:v>18</c:v>
                </c:pt>
                <c:pt idx="78">
                  <c:v>321</c:v>
                </c:pt>
                <c:pt idx="79">
                  <c:v>481</c:v>
                </c:pt>
                <c:pt idx="80">
                  <c:v>27</c:v>
                </c:pt>
                <c:pt idx="81">
                  <c:v>20</c:v>
                </c:pt>
                <c:pt idx="82">
                  <c:v>43</c:v>
                </c:pt>
                <c:pt idx="83">
                  <c:v>45</c:v>
                </c:pt>
                <c:pt idx="84">
                  <c:v>45</c:v>
                </c:pt>
                <c:pt idx="85">
                  <c:v>45</c:v>
                </c:pt>
                <c:pt idx="86">
                  <c:v>62</c:v>
                </c:pt>
                <c:pt idx="87">
                  <c:v>35</c:v>
                </c:pt>
                <c:pt idx="88">
                  <c:v>46</c:v>
                </c:pt>
                <c:pt idx="89">
                  <c:v>42</c:v>
                </c:pt>
                <c:pt idx="90">
                  <c:v>34</c:v>
                </c:pt>
                <c:pt idx="91">
                  <c:v>29</c:v>
                </c:pt>
                <c:pt idx="92">
                  <c:v>72</c:v>
                </c:pt>
                <c:pt idx="93">
                  <c:v>64</c:v>
                </c:pt>
                <c:pt idx="94">
                  <c:v>599</c:v>
                </c:pt>
                <c:pt idx="95">
                  <c:v>530</c:v>
                </c:pt>
                <c:pt idx="96">
                  <c:v>30</c:v>
                </c:pt>
                <c:pt idx="97">
                  <c:v>28</c:v>
                </c:pt>
                <c:pt idx="98">
                  <c:v>242</c:v>
                </c:pt>
                <c:pt idx="99">
                  <c:v>236</c:v>
                </c:pt>
                <c:pt idx="100" formatCode="0.0">
                  <c:v>46.2</c:v>
                </c:pt>
                <c:pt idx="101" formatCode="0.0">
                  <c:v>29.8</c:v>
                </c:pt>
                <c:pt idx="102" formatCode="0.0">
                  <c:v>23.553999999999998</c:v>
                </c:pt>
                <c:pt idx="103" formatCode="0.0">
                  <c:v>19.170000000000002</c:v>
                </c:pt>
                <c:pt idx="104" formatCode="0.0">
                  <c:v>31.2</c:v>
                </c:pt>
                <c:pt idx="105" formatCode="0.0">
                  <c:v>27.6</c:v>
                </c:pt>
                <c:pt idx="106" formatCode="0.0">
                  <c:v>33.9</c:v>
                </c:pt>
                <c:pt idx="107" formatCode="0.0">
                  <c:v>24.6</c:v>
                </c:pt>
                <c:pt idx="108" formatCode="0.0">
                  <c:v>19.555</c:v>
                </c:pt>
                <c:pt idx="109" formatCode="0.0">
                  <c:v>21.079000000000001</c:v>
                </c:pt>
                <c:pt idx="110" formatCode="0.0">
                  <c:v>43.6</c:v>
                </c:pt>
                <c:pt idx="111" formatCode="0.0">
                  <c:v>31.5</c:v>
                </c:pt>
                <c:pt idx="112" formatCode="0.0">
                  <c:v>32.6</c:v>
                </c:pt>
                <c:pt idx="113" formatCode="0.0">
                  <c:v>24.8</c:v>
                </c:pt>
                <c:pt idx="114" formatCode="0">
                  <c:v>46.5</c:v>
                </c:pt>
                <c:pt idx="115" formatCode="0">
                  <c:v>46.2</c:v>
                </c:pt>
                <c:pt idx="116" formatCode="0">
                  <c:v>37.530999999999999</c:v>
                </c:pt>
                <c:pt idx="117" formatCode="0">
                  <c:v>27.376000000000001</c:v>
                </c:pt>
                <c:pt idx="118" formatCode="0">
                  <c:v>29.459</c:v>
                </c:pt>
                <c:pt idx="119" formatCode="0">
                  <c:v>33.32</c:v>
                </c:pt>
                <c:pt idx="120" formatCode="0">
                  <c:v>35.427999999999997</c:v>
                </c:pt>
                <c:pt idx="121" formatCode="0">
                  <c:v>22.524000000000001</c:v>
                </c:pt>
                <c:pt idx="122" formatCode="0">
                  <c:v>17.457999999999998</c:v>
                </c:pt>
                <c:pt idx="123" formatCode="0">
                  <c:v>19.082999999999998</c:v>
                </c:pt>
                <c:pt idx="124" formatCode="0">
                  <c:v>22.2</c:v>
                </c:pt>
                <c:pt idx="125" formatCode="0">
                  <c:v>25.2</c:v>
                </c:pt>
                <c:pt idx="126" formatCode="0">
                  <c:v>25.9</c:v>
                </c:pt>
                <c:pt idx="127" formatCode="0">
                  <c:v>19.469000000000001</c:v>
                </c:pt>
                <c:pt idx="128" formatCode="0.0">
                  <c:v>14.112</c:v>
                </c:pt>
                <c:pt idx="129" formatCode="0.0">
                  <c:v>11.923</c:v>
                </c:pt>
                <c:pt idx="130" formatCode="0.0">
                  <c:v>26.858000000000001</c:v>
                </c:pt>
                <c:pt idx="131" formatCode="0.0">
                  <c:v>24.465</c:v>
                </c:pt>
                <c:pt idx="132" formatCode="0.0">
                  <c:v>30.007999999999999</c:v>
                </c:pt>
                <c:pt idx="133" formatCode="0.0">
                  <c:v>26.56</c:v>
                </c:pt>
                <c:pt idx="134" formatCode="0.0">
                  <c:v>20.477</c:v>
                </c:pt>
                <c:pt idx="135" formatCode="0.0">
                  <c:v>14.398999999999999</c:v>
                </c:pt>
                <c:pt idx="136" formatCode="0.0">
                  <c:v>12.5</c:v>
                </c:pt>
                <c:pt idx="137" formatCode="0.0">
                  <c:v>12.8</c:v>
                </c:pt>
                <c:pt idx="138" formatCode="0.0">
                  <c:v>25.393999999999998</c:v>
                </c:pt>
                <c:pt idx="139" formatCode="0.0">
                  <c:v>20.376000000000001</c:v>
                </c:pt>
                <c:pt idx="140" formatCode="0.0">
                  <c:v>23.567</c:v>
                </c:pt>
                <c:pt idx="141" formatCode="0.0">
                  <c:v>19.12</c:v>
                </c:pt>
                <c:pt idx="142" formatCode="0.0">
                  <c:v>4.516</c:v>
                </c:pt>
                <c:pt idx="143" formatCode="0.0">
                  <c:v>4.3680000000000003</c:v>
                </c:pt>
                <c:pt idx="144" formatCode="0.0">
                  <c:v>2.1059999999999999</c:v>
                </c:pt>
                <c:pt idx="145" formatCode="0.0">
                  <c:v>2.4729999999999999</c:v>
                </c:pt>
                <c:pt idx="146" formatCode="0.0">
                  <c:v>20.100000000000001</c:v>
                </c:pt>
                <c:pt idx="147" formatCode="0.0">
                  <c:v>20.393000000000001</c:v>
                </c:pt>
                <c:pt idx="148" formatCode="0.0">
                  <c:v>16.317</c:v>
                </c:pt>
                <c:pt idx="149" formatCode="0.0">
                  <c:v>21.619</c:v>
                </c:pt>
                <c:pt idx="150" formatCode="0.0">
                  <c:v>27.158999999999999</c:v>
                </c:pt>
                <c:pt idx="151" formatCode="0.0">
                  <c:v>15.6</c:v>
                </c:pt>
                <c:pt idx="152" formatCode="0.0">
                  <c:v>14.021000000000001</c:v>
                </c:pt>
                <c:pt idx="153" formatCode="0.0">
                  <c:v>36.094999999999999</c:v>
                </c:pt>
                <c:pt idx="154" formatCode="0">
                  <c:v>10.7</c:v>
                </c:pt>
                <c:pt idx="155" formatCode="0">
                  <c:v>10.6</c:v>
                </c:pt>
                <c:pt idx="156" formatCode="0">
                  <c:v>85.6</c:v>
                </c:pt>
                <c:pt idx="157" formatCode="0">
                  <c:v>72.900000000000006</c:v>
                </c:pt>
                <c:pt idx="158" formatCode="0">
                  <c:v>32.146999999999998</c:v>
                </c:pt>
                <c:pt idx="159" formatCode="0">
                  <c:v>28.619</c:v>
                </c:pt>
                <c:pt idx="160" formatCode="0">
                  <c:v>24.035</c:v>
                </c:pt>
                <c:pt idx="161" formatCode="0">
                  <c:v>18.53</c:v>
                </c:pt>
                <c:pt idx="162" formatCode="0">
                  <c:v>17.233000000000001</c:v>
                </c:pt>
                <c:pt idx="163" formatCode="0">
                  <c:v>31.042999999999999</c:v>
                </c:pt>
              </c:numCache>
            </c:numRef>
          </c:yVal>
          <c:smooth val="0"/>
          <c:extLst>
            <c:ext xmlns:c16="http://schemas.microsoft.com/office/drawing/2014/chart" uri="{C3380CC4-5D6E-409C-BE32-E72D297353CC}">
              <c16:uniqueId val="{00000001-B42B-4EC2-ABB3-B0EC364F9353}"/>
            </c:ext>
          </c:extLst>
        </c:ser>
        <c:dLbls>
          <c:showLegendKey val="0"/>
          <c:showVal val="0"/>
          <c:showCatName val="0"/>
          <c:showSerName val="0"/>
          <c:showPercent val="0"/>
          <c:showBubbleSize val="0"/>
        </c:dLbls>
        <c:axId val="556841959"/>
        <c:axId val="1069323015"/>
      </c:scatterChart>
      <c:valAx>
        <c:axId val="556841959"/>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9323015"/>
        <c:crosses val="autoZero"/>
        <c:crossBetween val="midCat"/>
      </c:valAx>
      <c:valAx>
        <c:axId val="10693230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841959"/>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NanoDrop vs RiboGreen, ng/uL  (&lt;500 ng/uL)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xVal>
            <c:numRef>
              <c:f>'ND vs RG'!$B$3:$B$184</c:f>
              <c:numCache>
                <c:formatCode>0</c:formatCode>
                <c:ptCount val="182"/>
                <c:pt idx="0">
                  <c:v>209.64</c:v>
                </c:pt>
                <c:pt idx="1">
                  <c:v>190.21</c:v>
                </c:pt>
                <c:pt idx="2">
                  <c:v>251.05</c:v>
                </c:pt>
                <c:pt idx="3">
                  <c:v>238.96</c:v>
                </c:pt>
                <c:pt idx="4">
                  <c:v>222.91</c:v>
                </c:pt>
                <c:pt idx="5">
                  <c:v>242.04</c:v>
                </c:pt>
                <c:pt idx="6">
                  <c:v>134.54</c:v>
                </c:pt>
                <c:pt idx="7">
                  <c:v>2207.88</c:v>
                </c:pt>
                <c:pt idx="8">
                  <c:v>120.69</c:v>
                </c:pt>
                <c:pt idx="9">
                  <c:v>2393.9899999999998</c:v>
                </c:pt>
                <c:pt idx="10">
                  <c:v>1886.11</c:v>
                </c:pt>
                <c:pt idx="11">
                  <c:v>1739.08</c:v>
                </c:pt>
                <c:pt idx="12">
                  <c:v>13.45</c:v>
                </c:pt>
                <c:pt idx="13">
                  <c:v>17.93</c:v>
                </c:pt>
                <c:pt idx="14">
                  <c:v>15.62</c:v>
                </c:pt>
                <c:pt idx="15">
                  <c:v>8.2200000000000006</c:v>
                </c:pt>
                <c:pt idx="16">
                  <c:v>477.26</c:v>
                </c:pt>
                <c:pt idx="17">
                  <c:v>390.27</c:v>
                </c:pt>
                <c:pt idx="18">
                  <c:v>262.54000000000002</c:v>
                </c:pt>
                <c:pt idx="19">
                  <c:v>190.82</c:v>
                </c:pt>
                <c:pt idx="20">
                  <c:v>2287.4899999999998</c:v>
                </c:pt>
                <c:pt idx="21">
                  <c:v>1520.77</c:v>
                </c:pt>
                <c:pt idx="22">
                  <c:v>108.34</c:v>
                </c:pt>
                <c:pt idx="23">
                  <c:v>65.25</c:v>
                </c:pt>
                <c:pt idx="24">
                  <c:v>256.10000000000002</c:v>
                </c:pt>
                <c:pt idx="25">
                  <c:v>217.45</c:v>
                </c:pt>
                <c:pt idx="26">
                  <c:v>311.02</c:v>
                </c:pt>
                <c:pt idx="27">
                  <c:v>63.54</c:v>
                </c:pt>
                <c:pt idx="28">
                  <c:v>51.64</c:v>
                </c:pt>
                <c:pt idx="29">
                  <c:v>15.58</c:v>
                </c:pt>
                <c:pt idx="30">
                  <c:v>20.57</c:v>
                </c:pt>
                <c:pt idx="31">
                  <c:v>23.08</c:v>
                </c:pt>
                <c:pt idx="32">
                  <c:v>214.01</c:v>
                </c:pt>
                <c:pt idx="33">
                  <c:v>150.37</c:v>
                </c:pt>
                <c:pt idx="34">
                  <c:v>93.96</c:v>
                </c:pt>
                <c:pt idx="35">
                  <c:v>127.67</c:v>
                </c:pt>
                <c:pt idx="36">
                  <c:v>74.06</c:v>
                </c:pt>
                <c:pt idx="37">
                  <c:v>84.38</c:v>
                </c:pt>
                <c:pt idx="38">
                  <c:v>66.400000000000006</c:v>
                </c:pt>
                <c:pt idx="39">
                  <c:v>102.36</c:v>
                </c:pt>
                <c:pt idx="40">
                  <c:v>60.62</c:v>
                </c:pt>
                <c:pt idx="41">
                  <c:v>51.86</c:v>
                </c:pt>
                <c:pt idx="42">
                  <c:v>8.91</c:v>
                </c:pt>
                <c:pt idx="43">
                  <c:v>9.16</c:v>
                </c:pt>
                <c:pt idx="44">
                  <c:v>450.88</c:v>
                </c:pt>
                <c:pt idx="45">
                  <c:v>463.14</c:v>
                </c:pt>
                <c:pt idx="46" formatCode="General">
                  <c:v>13</c:v>
                </c:pt>
                <c:pt idx="47" formatCode="General">
                  <c:v>14</c:v>
                </c:pt>
                <c:pt idx="48" formatCode="General">
                  <c:v>11</c:v>
                </c:pt>
                <c:pt idx="49" formatCode="General">
                  <c:v>12</c:v>
                </c:pt>
                <c:pt idx="50" formatCode="General">
                  <c:v>25</c:v>
                </c:pt>
                <c:pt idx="51" formatCode="General">
                  <c:v>8</c:v>
                </c:pt>
                <c:pt idx="52" formatCode="General">
                  <c:v>7</c:v>
                </c:pt>
                <c:pt idx="53" formatCode="General">
                  <c:v>85</c:v>
                </c:pt>
                <c:pt idx="54" formatCode="General">
                  <c:v>93</c:v>
                </c:pt>
                <c:pt idx="55" formatCode="General">
                  <c:v>14</c:v>
                </c:pt>
                <c:pt idx="56" formatCode="General">
                  <c:v>12</c:v>
                </c:pt>
                <c:pt idx="57" formatCode="General">
                  <c:v>12</c:v>
                </c:pt>
                <c:pt idx="58">
                  <c:v>25.69</c:v>
                </c:pt>
                <c:pt idx="59">
                  <c:v>12.98</c:v>
                </c:pt>
                <c:pt idx="60">
                  <c:v>10.41</c:v>
                </c:pt>
                <c:pt idx="61">
                  <c:v>11.03</c:v>
                </c:pt>
                <c:pt idx="62">
                  <c:v>17.37</c:v>
                </c:pt>
                <c:pt idx="63">
                  <c:v>8.5299999999999994</c:v>
                </c:pt>
                <c:pt idx="64">
                  <c:v>11.33</c:v>
                </c:pt>
                <c:pt idx="65">
                  <c:v>18.18</c:v>
                </c:pt>
                <c:pt idx="66">
                  <c:v>21.68</c:v>
                </c:pt>
                <c:pt idx="67">
                  <c:v>8.7100000000000009</c:v>
                </c:pt>
                <c:pt idx="68">
                  <c:v>27.62</c:v>
                </c:pt>
                <c:pt idx="69">
                  <c:v>2.4900000000000002</c:v>
                </c:pt>
                <c:pt idx="70">
                  <c:v>18.89</c:v>
                </c:pt>
                <c:pt idx="71">
                  <c:v>14.4</c:v>
                </c:pt>
                <c:pt idx="72">
                  <c:v>7.39</c:v>
                </c:pt>
                <c:pt idx="73">
                  <c:v>14.44</c:v>
                </c:pt>
                <c:pt idx="74">
                  <c:v>20.170000000000002</c:v>
                </c:pt>
                <c:pt idx="75">
                  <c:v>14.62</c:v>
                </c:pt>
                <c:pt idx="76">
                  <c:v>18.2</c:v>
                </c:pt>
                <c:pt idx="77">
                  <c:v>14.46</c:v>
                </c:pt>
                <c:pt idx="78">
                  <c:v>298.25</c:v>
                </c:pt>
                <c:pt idx="79">
                  <c:v>401.44</c:v>
                </c:pt>
                <c:pt idx="80">
                  <c:v>18.59</c:v>
                </c:pt>
                <c:pt idx="81">
                  <c:v>13.46</c:v>
                </c:pt>
                <c:pt idx="82">
                  <c:v>25.17</c:v>
                </c:pt>
                <c:pt idx="83">
                  <c:v>30.42</c:v>
                </c:pt>
                <c:pt idx="84">
                  <c:v>26.27</c:v>
                </c:pt>
                <c:pt idx="85">
                  <c:v>25.79</c:v>
                </c:pt>
                <c:pt idx="86">
                  <c:v>38.130000000000003</c:v>
                </c:pt>
                <c:pt idx="87">
                  <c:v>25.18</c:v>
                </c:pt>
                <c:pt idx="88">
                  <c:v>37.840000000000003</c:v>
                </c:pt>
                <c:pt idx="89">
                  <c:v>33.549999999999997</c:v>
                </c:pt>
                <c:pt idx="90">
                  <c:v>25.18</c:v>
                </c:pt>
                <c:pt idx="91">
                  <c:v>21.31</c:v>
                </c:pt>
                <c:pt idx="92">
                  <c:v>61.86</c:v>
                </c:pt>
                <c:pt idx="93">
                  <c:v>52.53</c:v>
                </c:pt>
                <c:pt idx="94">
                  <c:v>509.18</c:v>
                </c:pt>
                <c:pt idx="95">
                  <c:v>479.43</c:v>
                </c:pt>
                <c:pt idx="96">
                  <c:v>23.19</c:v>
                </c:pt>
                <c:pt idx="97">
                  <c:v>23.01</c:v>
                </c:pt>
                <c:pt idx="98">
                  <c:v>246.41</c:v>
                </c:pt>
                <c:pt idx="99">
                  <c:v>285.83</c:v>
                </c:pt>
                <c:pt idx="100">
                  <c:v>24.4</c:v>
                </c:pt>
                <c:pt idx="101">
                  <c:v>22.4</c:v>
                </c:pt>
                <c:pt idx="102">
                  <c:v>21.992055840839591</c:v>
                </c:pt>
                <c:pt idx="103">
                  <c:v>20.811062000950159</c:v>
                </c:pt>
                <c:pt idx="104">
                  <c:v>26.827697660845857</c:v>
                </c:pt>
                <c:pt idx="105">
                  <c:v>24.4</c:v>
                </c:pt>
                <c:pt idx="106">
                  <c:v>25.368225429592105</c:v>
                </c:pt>
                <c:pt idx="107">
                  <c:v>22.7</c:v>
                </c:pt>
                <c:pt idx="108">
                  <c:v>17.756959352503205</c:v>
                </c:pt>
                <c:pt idx="109">
                  <c:v>19.274657771744682</c:v>
                </c:pt>
                <c:pt idx="110">
                  <c:v>39.155262541424399</c:v>
                </c:pt>
                <c:pt idx="111">
                  <c:v>31.368646489451269</c:v>
                </c:pt>
                <c:pt idx="112">
                  <c:v>29.040124884132791</c:v>
                </c:pt>
                <c:pt idx="113">
                  <c:v>24.5</c:v>
                </c:pt>
                <c:pt idx="114">
                  <c:v>23.19</c:v>
                </c:pt>
                <c:pt idx="115">
                  <c:v>26.521644456708231</c:v>
                </c:pt>
                <c:pt idx="116">
                  <c:v>32.052115930375926</c:v>
                </c:pt>
                <c:pt idx="117">
                  <c:v>22.73</c:v>
                </c:pt>
                <c:pt idx="118">
                  <c:v>27.0527059671976</c:v>
                </c:pt>
                <c:pt idx="119">
                  <c:v>29.159920881996516</c:v>
                </c:pt>
                <c:pt idx="120">
                  <c:v>31.062762270892819</c:v>
                </c:pt>
                <c:pt idx="121">
                  <c:v>21.255503200836504</c:v>
                </c:pt>
                <c:pt idx="122">
                  <c:v>18.776059518826461</c:v>
                </c:pt>
                <c:pt idx="123">
                  <c:v>18.595481876122076</c:v>
                </c:pt>
                <c:pt idx="124">
                  <c:v>20.203442152037034</c:v>
                </c:pt>
                <c:pt idx="125">
                  <c:v>23.093537826813385</c:v>
                </c:pt>
                <c:pt idx="126">
                  <c:v>24.606942323845331</c:v>
                </c:pt>
                <c:pt idx="127">
                  <c:v>22.041988812917616</c:v>
                </c:pt>
                <c:pt idx="128">
                  <c:v>10.6859837808144</c:v>
                </c:pt>
                <c:pt idx="129">
                  <c:v>9.1558846326870391</c:v>
                </c:pt>
                <c:pt idx="130">
                  <c:v>17.712960095306514</c:v>
                </c:pt>
                <c:pt idx="131">
                  <c:v>16.700702145376749</c:v>
                </c:pt>
                <c:pt idx="132">
                  <c:v>21.906472450323793</c:v>
                </c:pt>
                <c:pt idx="133">
                  <c:v>19.308504643482326</c:v>
                </c:pt>
                <c:pt idx="134">
                  <c:v>16.28549936146279</c:v>
                </c:pt>
                <c:pt idx="135">
                  <c:v>10.083206612608565</c:v>
                </c:pt>
                <c:pt idx="136">
                  <c:v>9.0965188599654905</c:v>
                </c:pt>
                <c:pt idx="137">
                  <c:v>9.7479330467865708</c:v>
                </c:pt>
                <c:pt idx="138">
                  <c:v>20.216693678580945</c:v>
                </c:pt>
                <c:pt idx="139">
                  <c:v>14.584276585339888</c:v>
                </c:pt>
                <c:pt idx="140">
                  <c:v>16.330917753846148</c:v>
                </c:pt>
                <c:pt idx="141">
                  <c:v>15.121071915791951</c:v>
                </c:pt>
                <c:pt idx="142" formatCode="0.0">
                  <c:v>3.0952114380360212</c:v>
                </c:pt>
                <c:pt idx="143" formatCode="0.0">
                  <c:v>2.7277516098951158</c:v>
                </c:pt>
                <c:pt idx="144" formatCode="0.0">
                  <c:v>1.4426256805283588</c:v>
                </c:pt>
                <c:pt idx="145" formatCode="0.0">
                  <c:v>1.2897409345135296</c:v>
                </c:pt>
                <c:pt idx="146">
                  <c:v>14.872880070799459</c:v>
                </c:pt>
                <c:pt idx="147">
                  <c:v>15.617276793208504</c:v>
                </c:pt>
                <c:pt idx="148">
                  <c:v>12.834953228307052</c:v>
                </c:pt>
                <c:pt idx="149">
                  <c:v>16.826407380988943</c:v>
                </c:pt>
                <c:pt idx="150">
                  <c:v>15.116422789012555</c:v>
                </c:pt>
                <c:pt idx="151">
                  <c:v>8.8672811472274677</c:v>
                </c:pt>
                <c:pt idx="152">
                  <c:v>10.925413809953413</c:v>
                </c:pt>
                <c:pt idx="153">
                  <c:v>33.367901611561024</c:v>
                </c:pt>
                <c:pt idx="154">
                  <c:v>9.9485146356785226</c:v>
                </c:pt>
                <c:pt idx="155">
                  <c:v>9.9966489889257844</c:v>
                </c:pt>
                <c:pt idx="156">
                  <c:v>78.738218017952647</c:v>
                </c:pt>
                <c:pt idx="157">
                  <c:v>52.234945254549373</c:v>
                </c:pt>
                <c:pt idx="158">
                  <c:v>27.829201843165542</c:v>
                </c:pt>
                <c:pt idx="159">
                  <c:v>25.000307539724993</c:v>
                </c:pt>
                <c:pt idx="160">
                  <c:v>20.890436154305338</c:v>
                </c:pt>
                <c:pt idx="161">
                  <c:v>14.20365925760025</c:v>
                </c:pt>
                <c:pt idx="162">
                  <c:v>14.923132248919368</c:v>
                </c:pt>
                <c:pt idx="163">
                  <c:v>21.680415803902136</c:v>
                </c:pt>
              </c:numCache>
            </c:numRef>
          </c:xVal>
          <c:yVal>
            <c:numRef>
              <c:f>'ND vs RG'!$C$3:$C$184</c:f>
              <c:numCache>
                <c:formatCode>General</c:formatCode>
                <c:ptCount val="182"/>
                <c:pt idx="0">
                  <c:v>224</c:v>
                </c:pt>
                <c:pt idx="1">
                  <c:v>247</c:v>
                </c:pt>
                <c:pt idx="2">
                  <c:v>252</c:v>
                </c:pt>
                <c:pt idx="3">
                  <c:v>248</c:v>
                </c:pt>
                <c:pt idx="4">
                  <c:v>226</c:v>
                </c:pt>
                <c:pt idx="5">
                  <c:v>263</c:v>
                </c:pt>
                <c:pt idx="6">
                  <c:v>106</c:v>
                </c:pt>
                <c:pt idx="7">
                  <c:v>2938</c:v>
                </c:pt>
                <c:pt idx="8">
                  <c:v>130</c:v>
                </c:pt>
                <c:pt idx="9">
                  <c:v>3066</c:v>
                </c:pt>
                <c:pt idx="10">
                  <c:v>1921.8</c:v>
                </c:pt>
                <c:pt idx="11">
                  <c:v>1732.1</c:v>
                </c:pt>
                <c:pt idx="12" formatCode="0">
                  <c:v>24</c:v>
                </c:pt>
                <c:pt idx="13">
                  <c:v>21</c:v>
                </c:pt>
                <c:pt idx="14">
                  <c:v>22</c:v>
                </c:pt>
                <c:pt idx="15">
                  <c:v>15</c:v>
                </c:pt>
                <c:pt idx="16">
                  <c:v>345.9</c:v>
                </c:pt>
                <c:pt idx="17">
                  <c:v>346.9</c:v>
                </c:pt>
                <c:pt idx="18">
                  <c:v>233.4</c:v>
                </c:pt>
                <c:pt idx="19">
                  <c:v>250.6</c:v>
                </c:pt>
                <c:pt idx="20" formatCode="0">
                  <c:v>1624.6</c:v>
                </c:pt>
                <c:pt idx="21" formatCode="0">
                  <c:v>1298.5</c:v>
                </c:pt>
                <c:pt idx="22" formatCode="0">
                  <c:v>200.7</c:v>
                </c:pt>
                <c:pt idx="23" formatCode="0">
                  <c:v>129.69999999999999</c:v>
                </c:pt>
                <c:pt idx="24" formatCode="0">
                  <c:v>217</c:v>
                </c:pt>
                <c:pt idx="25" formatCode="0">
                  <c:v>239</c:v>
                </c:pt>
                <c:pt idx="26" formatCode="0">
                  <c:v>316</c:v>
                </c:pt>
                <c:pt idx="27" formatCode="0">
                  <c:v>49.3</c:v>
                </c:pt>
                <c:pt idx="28" formatCode="0">
                  <c:v>38.4</c:v>
                </c:pt>
                <c:pt idx="29" formatCode="0">
                  <c:v>23.4</c:v>
                </c:pt>
                <c:pt idx="30" formatCode="0">
                  <c:v>29.6</c:v>
                </c:pt>
                <c:pt idx="31" formatCode="0">
                  <c:v>35.4</c:v>
                </c:pt>
                <c:pt idx="32">
                  <c:v>97.3</c:v>
                </c:pt>
                <c:pt idx="33">
                  <c:v>95.6</c:v>
                </c:pt>
                <c:pt idx="34">
                  <c:v>79.599999999999994</c:v>
                </c:pt>
                <c:pt idx="35">
                  <c:v>86.9</c:v>
                </c:pt>
                <c:pt idx="36">
                  <c:v>60.2</c:v>
                </c:pt>
                <c:pt idx="37">
                  <c:v>66.400000000000006</c:v>
                </c:pt>
                <c:pt idx="38">
                  <c:v>48.6</c:v>
                </c:pt>
                <c:pt idx="39">
                  <c:v>86.8</c:v>
                </c:pt>
                <c:pt idx="40">
                  <c:v>51.7</c:v>
                </c:pt>
                <c:pt idx="41">
                  <c:v>60.6</c:v>
                </c:pt>
                <c:pt idx="42">
                  <c:v>13.4</c:v>
                </c:pt>
                <c:pt idx="43">
                  <c:v>14.7</c:v>
                </c:pt>
                <c:pt idx="44">
                  <c:v>150.5</c:v>
                </c:pt>
                <c:pt idx="45">
                  <c:v>158.19999999999999</c:v>
                </c:pt>
                <c:pt idx="46" formatCode="0">
                  <c:v>22.8</c:v>
                </c:pt>
                <c:pt idx="47" formatCode="0">
                  <c:v>20.399999999999999</c:v>
                </c:pt>
                <c:pt idx="48" formatCode="0">
                  <c:v>15.7</c:v>
                </c:pt>
                <c:pt idx="49" formatCode="0">
                  <c:v>18.7</c:v>
                </c:pt>
                <c:pt idx="50" formatCode="0">
                  <c:v>21.1</c:v>
                </c:pt>
                <c:pt idx="51" formatCode="0">
                  <c:v>12.9</c:v>
                </c:pt>
                <c:pt idx="52" formatCode="0">
                  <c:v>11</c:v>
                </c:pt>
                <c:pt idx="53" formatCode="0">
                  <c:v>235</c:v>
                </c:pt>
                <c:pt idx="54" formatCode="0">
                  <c:v>174</c:v>
                </c:pt>
                <c:pt idx="55" formatCode="0">
                  <c:v>19.2</c:v>
                </c:pt>
                <c:pt idx="56" formatCode="0">
                  <c:v>19.600000000000001</c:v>
                </c:pt>
                <c:pt idx="57" formatCode="0">
                  <c:v>14.8</c:v>
                </c:pt>
                <c:pt idx="58" formatCode="0">
                  <c:v>42.1</c:v>
                </c:pt>
                <c:pt idx="59" formatCode="0">
                  <c:v>21.2</c:v>
                </c:pt>
                <c:pt idx="60" formatCode="0">
                  <c:v>12.9</c:v>
                </c:pt>
                <c:pt idx="61" formatCode="0">
                  <c:v>15.5</c:v>
                </c:pt>
                <c:pt idx="62" formatCode="0">
                  <c:v>28.2</c:v>
                </c:pt>
                <c:pt idx="63" formatCode="0">
                  <c:v>12.68</c:v>
                </c:pt>
                <c:pt idx="64" formatCode="0">
                  <c:v>17.25</c:v>
                </c:pt>
                <c:pt idx="65" formatCode="0">
                  <c:v>31.81</c:v>
                </c:pt>
                <c:pt idx="66" formatCode="0">
                  <c:v>34.24</c:v>
                </c:pt>
                <c:pt idx="67" formatCode="0">
                  <c:v>22.3</c:v>
                </c:pt>
                <c:pt idx="68" formatCode="0">
                  <c:v>43.4</c:v>
                </c:pt>
                <c:pt idx="69" formatCode="0">
                  <c:v>7.7</c:v>
                </c:pt>
                <c:pt idx="70" formatCode="0">
                  <c:v>33.1</c:v>
                </c:pt>
                <c:pt idx="71" formatCode="0">
                  <c:v>25.3</c:v>
                </c:pt>
                <c:pt idx="72">
                  <c:v>11</c:v>
                </c:pt>
                <c:pt idx="73">
                  <c:v>33</c:v>
                </c:pt>
                <c:pt idx="74">
                  <c:v>27</c:v>
                </c:pt>
                <c:pt idx="75">
                  <c:v>28</c:v>
                </c:pt>
                <c:pt idx="76">
                  <c:v>21</c:v>
                </c:pt>
                <c:pt idx="77">
                  <c:v>18</c:v>
                </c:pt>
                <c:pt idx="78">
                  <c:v>321</c:v>
                </c:pt>
                <c:pt idx="79">
                  <c:v>481</c:v>
                </c:pt>
                <c:pt idx="80">
                  <c:v>27</c:v>
                </c:pt>
                <c:pt idx="81">
                  <c:v>20</c:v>
                </c:pt>
                <c:pt idx="82">
                  <c:v>43</c:v>
                </c:pt>
                <c:pt idx="83">
                  <c:v>45</c:v>
                </c:pt>
                <c:pt idx="84">
                  <c:v>45</c:v>
                </c:pt>
                <c:pt idx="85">
                  <c:v>45</c:v>
                </c:pt>
                <c:pt idx="86">
                  <c:v>62</c:v>
                </c:pt>
                <c:pt idx="87">
                  <c:v>35</c:v>
                </c:pt>
                <c:pt idx="88">
                  <c:v>46</c:v>
                </c:pt>
                <c:pt idx="89">
                  <c:v>42</c:v>
                </c:pt>
                <c:pt idx="90">
                  <c:v>34</c:v>
                </c:pt>
                <c:pt idx="91">
                  <c:v>29</c:v>
                </c:pt>
                <c:pt idx="92">
                  <c:v>72</c:v>
                </c:pt>
                <c:pt idx="93">
                  <c:v>64</c:v>
                </c:pt>
                <c:pt idx="94">
                  <c:v>599</c:v>
                </c:pt>
                <c:pt idx="95">
                  <c:v>530</c:v>
                </c:pt>
                <c:pt idx="96">
                  <c:v>30</c:v>
                </c:pt>
                <c:pt idx="97">
                  <c:v>28</c:v>
                </c:pt>
                <c:pt idx="98">
                  <c:v>242</c:v>
                </c:pt>
                <c:pt idx="99">
                  <c:v>236</c:v>
                </c:pt>
                <c:pt idx="100" formatCode="0.0">
                  <c:v>46.2</c:v>
                </c:pt>
                <c:pt idx="101" formatCode="0.0">
                  <c:v>29.8</c:v>
                </c:pt>
                <c:pt idx="102" formatCode="0.0">
                  <c:v>23.553999999999998</c:v>
                </c:pt>
                <c:pt idx="103" formatCode="0.0">
                  <c:v>19.170000000000002</c:v>
                </c:pt>
                <c:pt idx="104" formatCode="0.0">
                  <c:v>31.2</c:v>
                </c:pt>
                <c:pt idx="105" formatCode="0.0">
                  <c:v>27.6</c:v>
                </c:pt>
                <c:pt idx="106" formatCode="0.0">
                  <c:v>33.9</c:v>
                </c:pt>
                <c:pt idx="107" formatCode="0.0">
                  <c:v>24.6</c:v>
                </c:pt>
                <c:pt idx="108" formatCode="0.0">
                  <c:v>19.555</c:v>
                </c:pt>
                <c:pt idx="109" formatCode="0.0">
                  <c:v>21.079000000000001</c:v>
                </c:pt>
                <c:pt idx="110" formatCode="0.0">
                  <c:v>43.6</c:v>
                </c:pt>
                <c:pt idx="111" formatCode="0.0">
                  <c:v>31.5</c:v>
                </c:pt>
                <c:pt idx="112" formatCode="0.0">
                  <c:v>32.6</c:v>
                </c:pt>
                <c:pt idx="113" formatCode="0.0">
                  <c:v>24.8</c:v>
                </c:pt>
                <c:pt idx="114" formatCode="0">
                  <c:v>46.5</c:v>
                </c:pt>
                <c:pt idx="115" formatCode="0">
                  <c:v>46.2</c:v>
                </c:pt>
                <c:pt idx="116" formatCode="0">
                  <c:v>37.530999999999999</c:v>
                </c:pt>
                <c:pt idx="117" formatCode="0">
                  <c:v>27.376000000000001</c:v>
                </c:pt>
                <c:pt idx="118" formatCode="0">
                  <c:v>29.459</c:v>
                </c:pt>
                <c:pt idx="119" formatCode="0">
                  <c:v>33.32</c:v>
                </c:pt>
                <c:pt idx="120" formatCode="0">
                  <c:v>35.427999999999997</c:v>
                </c:pt>
                <c:pt idx="121" formatCode="0">
                  <c:v>22.524000000000001</c:v>
                </c:pt>
                <c:pt idx="122" formatCode="0">
                  <c:v>17.457999999999998</c:v>
                </c:pt>
                <c:pt idx="123" formatCode="0">
                  <c:v>19.082999999999998</c:v>
                </c:pt>
                <c:pt idx="124" formatCode="0">
                  <c:v>22.2</c:v>
                </c:pt>
                <c:pt idx="125" formatCode="0">
                  <c:v>25.2</c:v>
                </c:pt>
                <c:pt idx="126" formatCode="0">
                  <c:v>25.9</c:v>
                </c:pt>
                <c:pt idx="127" formatCode="0">
                  <c:v>19.469000000000001</c:v>
                </c:pt>
                <c:pt idx="128" formatCode="0.0">
                  <c:v>14.112</c:v>
                </c:pt>
                <c:pt idx="129" formatCode="0.0">
                  <c:v>11.923</c:v>
                </c:pt>
                <c:pt idx="130" formatCode="0.0">
                  <c:v>26.858000000000001</c:v>
                </c:pt>
                <c:pt idx="131" formatCode="0.0">
                  <c:v>24.465</c:v>
                </c:pt>
                <c:pt idx="132" formatCode="0.0">
                  <c:v>30.007999999999999</c:v>
                </c:pt>
                <c:pt idx="133" formatCode="0.0">
                  <c:v>26.56</c:v>
                </c:pt>
                <c:pt idx="134" formatCode="0.0">
                  <c:v>20.477</c:v>
                </c:pt>
                <c:pt idx="135" formatCode="0.0">
                  <c:v>14.398999999999999</c:v>
                </c:pt>
                <c:pt idx="136" formatCode="0.0">
                  <c:v>12.5</c:v>
                </c:pt>
                <c:pt idx="137" formatCode="0.0">
                  <c:v>12.8</c:v>
                </c:pt>
                <c:pt idx="138" formatCode="0.0">
                  <c:v>25.393999999999998</c:v>
                </c:pt>
                <c:pt idx="139" formatCode="0.0">
                  <c:v>20.376000000000001</c:v>
                </c:pt>
                <c:pt idx="140" formatCode="0.0">
                  <c:v>23.567</c:v>
                </c:pt>
                <c:pt idx="141" formatCode="0.0">
                  <c:v>19.12</c:v>
                </c:pt>
                <c:pt idx="142" formatCode="0.0">
                  <c:v>4.516</c:v>
                </c:pt>
                <c:pt idx="143" formatCode="0.0">
                  <c:v>4.3680000000000003</c:v>
                </c:pt>
                <c:pt idx="144" formatCode="0.0">
                  <c:v>2.1059999999999999</c:v>
                </c:pt>
                <c:pt idx="145" formatCode="0.0">
                  <c:v>2.4729999999999999</c:v>
                </c:pt>
                <c:pt idx="146" formatCode="0.0">
                  <c:v>20.100000000000001</c:v>
                </c:pt>
                <c:pt idx="147" formatCode="0.0">
                  <c:v>20.393000000000001</c:v>
                </c:pt>
                <c:pt idx="148" formatCode="0.0">
                  <c:v>16.317</c:v>
                </c:pt>
                <c:pt idx="149" formatCode="0.0">
                  <c:v>21.619</c:v>
                </c:pt>
                <c:pt idx="150" formatCode="0.0">
                  <c:v>27.158999999999999</c:v>
                </c:pt>
                <c:pt idx="151" formatCode="0.0">
                  <c:v>15.6</c:v>
                </c:pt>
                <c:pt idx="152" formatCode="0.0">
                  <c:v>14.021000000000001</c:v>
                </c:pt>
                <c:pt idx="153" formatCode="0.0">
                  <c:v>36.094999999999999</c:v>
                </c:pt>
                <c:pt idx="154" formatCode="0">
                  <c:v>10.7</c:v>
                </c:pt>
                <c:pt idx="155" formatCode="0">
                  <c:v>10.6</c:v>
                </c:pt>
                <c:pt idx="156" formatCode="0">
                  <c:v>85.6</c:v>
                </c:pt>
                <c:pt idx="157" formatCode="0">
                  <c:v>72.900000000000006</c:v>
                </c:pt>
                <c:pt idx="158" formatCode="0">
                  <c:v>32.146999999999998</c:v>
                </c:pt>
                <c:pt idx="159" formatCode="0">
                  <c:v>28.619</c:v>
                </c:pt>
                <c:pt idx="160" formatCode="0">
                  <c:v>24.035</c:v>
                </c:pt>
                <c:pt idx="161" formatCode="0">
                  <c:v>18.53</c:v>
                </c:pt>
                <c:pt idx="162" formatCode="0">
                  <c:v>17.233000000000001</c:v>
                </c:pt>
                <c:pt idx="163" formatCode="0">
                  <c:v>31.042999999999999</c:v>
                </c:pt>
              </c:numCache>
            </c:numRef>
          </c:yVal>
          <c:smooth val="0"/>
          <c:extLst>
            <c:ext xmlns:c16="http://schemas.microsoft.com/office/drawing/2014/chart" uri="{C3380CC4-5D6E-409C-BE32-E72D297353CC}">
              <c16:uniqueId val="{00000001-F7C2-4BB1-AE4C-7BE80C8C3C8A}"/>
            </c:ext>
          </c:extLst>
        </c:ser>
        <c:dLbls>
          <c:showLegendKey val="0"/>
          <c:showVal val="0"/>
          <c:showCatName val="0"/>
          <c:showSerName val="0"/>
          <c:showPercent val="0"/>
          <c:showBubbleSize val="0"/>
        </c:dLbls>
        <c:axId val="556841959"/>
        <c:axId val="1069323015"/>
      </c:scatterChart>
      <c:valAx>
        <c:axId val="556841959"/>
        <c:scaling>
          <c:orientation val="minMax"/>
          <c:max val="500"/>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9323015"/>
        <c:crosses val="autoZero"/>
        <c:crossBetween val="midCat"/>
        <c:majorUnit val="50"/>
      </c:valAx>
      <c:valAx>
        <c:axId val="1069323015"/>
        <c:scaling>
          <c:orientation val="minMax"/>
          <c:max val="5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841959"/>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NanoDrop vs RiboGreen, ng/uL  (&lt;75 ng/uL)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'ND vs RG'!$B$3:$B$184</c:f>
              <c:numCache>
                <c:formatCode>0</c:formatCode>
                <c:ptCount val="182"/>
                <c:pt idx="0">
                  <c:v>209.64</c:v>
                </c:pt>
                <c:pt idx="1">
                  <c:v>190.21</c:v>
                </c:pt>
                <c:pt idx="2">
                  <c:v>251.05</c:v>
                </c:pt>
                <c:pt idx="3">
                  <c:v>238.96</c:v>
                </c:pt>
                <c:pt idx="4">
                  <c:v>222.91</c:v>
                </c:pt>
                <c:pt idx="5">
                  <c:v>242.04</c:v>
                </c:pt>
                <c:pt idx="6">
                  <c:v>134.54</c:v>
                </c:pt>
                <c:pt idx="7">
                  <c:v>2207.88</c:v>
                </c:pt>
                <c:pt idx="8">
                  <c:v>120.69</c:v>
                </c:pt>
                <c:pt idx="9">
                  <c:v>2393.9899999999998</c:v>
                </c:pt>
                <c:pt idx="10">
                  <c:v>1886.11</c:v>
                </c:pt>
                <c:pt idx="11">
                  <c:v>1739.08</c:v>
                </c:pt>
                <c:pt idx="12">
                  <c:v>13.45</c:v>
                </c:pt>
                <c:pt idx="13">
                  <c:v>17.93</c:v>
                </c:pt>
                <c:pt idx="14">
                  <c:v>15.62</c:v>
                </c:pt>
                <c:pt idx="15">
                  <c:v>8.2200000000000006</c:v>
                </c:pt>
                <c:pt idx="16">
                  <c:v>477.26</c:v>
                </c:pt>
                <c:pt idx="17">
                  <c:v>390.27</c:v>
                </c:pt>
                <c:pt idx="18">
                  <c:v>262.54000000000002</c:v>
                </c:pt>
                <c:pt idx="19">
                  <c:v>190.82</c:v>
                </c:pt>
                <c:pt idx="20">
                  <c:v>2287.4899999999998</c:v>
                </c:pt>
                <c:pt idx="21">
                  <c:v>1520.77</c:v>
                </c:pt>
                <c:pt idx="22">
                  <c:v>108.34</c:v>
                </c:pt>
                <c:pt idx="23">
                  <c:v>65.25</c:v>
                </c:pt>
                <c:pt idx="24">
                  <c:v>256.10000000000002</c:v>
                </c:pt>
                <c:pt idx="25">
                  <c:v>217.45</c:v>
                </c:pt>
                <c:pt idx="26">
                  <c:v>311.02</c:v>
                </c:pt>
                <c:pt idx="27">
                  <c:v>63.54</c:v>
                </c:pt>
                <c:pt idx="28">
                  <c:v>51.64</c:v>
                </c:pt>
                <c:pt idx="29">
                  <c:v>15.58</c:v>
                </c:pt>
                <c:pt idx="30">
                  <c:v>20.57</c:v>
                </c:pt>
                <c:pt idx="31">
                  <c:v>23.08</c:v>
                </c:pt>
                <c:pt idx="32">
                  <c:v>214.01</c:v>
                </c:pt>
                <c:pt idx="33">
                  <c:v>150.37</c:v>
                </c:pt>
                <c:pt idx="34">
                  <c:v>93.96</c:v>
                </c:pt>
                <c:pt idx="35">
                  <c:v>127.67</c:v>
                </c:pt>
                <c:pt idx="36">
                  <c:v>74.06</c:v>
                </c:pt>
                <c:pt idx="37">
                  <c:v>84.38</c:v>
                </c:pt>
                <c:pt idx="38">
                  <c:v>66.400000000000006</c:v>
                </c:pt>
                <c:pt idx="39">
                  <c:v>102.36</c:v>
                </c:pt>
                <c:pt idx="40">
                  <c:v>60.62</c:v>
                </c:pt>
                <c:pt idx="41">
                  <c:v>51.86</c:v>
                </c:pt>
                <c:pt idx="42">
                  <c:v>8.91</c:v>
                </c:pt>
                <c:pt idx="43">
                  <c:v>9.16</c:v>
                </c:pt>
                <c:pt idx="44">
                  <c:v>450.88</c:v>
                </c:pt>
                <c:pt idx="45">
                  <c:v>463.14</c:v>
                </c:pt>
                <c:pt idx="46" formatCode="General">
                  <c:v>13</c:v>
                </c:pt>
                <c:pt idx="47" formatCode="General">
                  <c:v>14</c:v>
                </c:pt>
                <c:pt idx="48" formatCode="General">
                  <c:v>11</c:v>
                </c:pt>
                <c:pt idx="49" formatCode="General">
                  <c:v>12</c:v>
                </c:pt>
                <c:pt idx="50" formatCode="General">
                  <c:v>25</c:v>
                </c:pt>
                <c:pt idx="51" formatCode="General">
                  <c:v>8</c:v>
                </c:pt>
                <c:pt idx="52" formatCode="General">
                  <c:v>7</c:v>
                </c:pt>
                <c:pt idx="53" formatCode="General">
                  <c:v>85</c:v>
                </c:pt>
                <c:pt idx="54" formatCode="General">
                  <c:v>93</c:v>
                </c:pt>
                <c:pt idx="55" formatCode="General">
                  <c:v>14</c:v>
                </c:pt>
                <c:pt idx="56" formatCode="General">
                  <c:v>12</c:v>
                </c:pt>
                <c:pt idx="57" formatCode="General">
                  <c:v>12</c:v>
                </c:pt>
                <c:pt idx="58">
                  <c:v>25.69</c:v>
                </c:pt>
                <c:pt idx="59">
                  <c:v>12.98</c:v>
                </c:pt>
                <c:pt idx="60">
                  <c:v>10.41</c:v>
                </c:pt>
                <c:pt idx="61">
                  <c:v>11.03</c:v>
                </c:pt>
                <c:pt idx="62">
                  <c:v>17.37</c:v>
                </c:pt>
                <c:pt idx="63">
                  <c:v>8.5299999999999994</c:v>
                </c:pt>
                <c:pt idx="64">
                  <c:v>11.33</c:v>
                </c:pt>
                <c:pt idx="65">
                  <c:v>18.18</c:v>
                </c:pt>
                <c:pt idx="66">
                  <c:v>21.68</c:v>
                </c:pt>
                <c:pt idx="67">
                  <c:v>8.7100000000000009</c:v>
                </c:pt>
                <c:pt idx="68">
                  <c:v>27.62</c:v>
                </c:pt>
                <c:pt idx="69">
                  <c:v>2.4900000000000002</c:v>
                </c:pt>
                <c:pt idx="70">
                  <c:v>18.89</c:v>
                </c:pt>
                <c:pt idx="71">
                  <c:v>14.4</c:v>
                </c:pt>
                <c:pt idx="72">
                  <c:v>7.39</c:v>
                </c:pt>
                <c:pt idx="73">
                  <c:v>14.44</c:v>
                </c:pt>
                <c:pt idx="74">
                  <c:v>20.170000000000002</c:v>
                </c:pt>
                <c:pt idx="75">
                  <c:v>14.62</c:v>
                </c:pt>
                <c:pt idx="76">
                  <c:v>18.2</c:v>
                </c:pt>
                <c:pt idx="77">
                  <c:v>14.46</c:v>
                </c:pt>
                <c:pt idx="78">
                  <c:v>298.25</c:v>
                </c:pt>
                <c:pt idx="79">
                  <c:v>401.44</c:v>
                </c:pt>
                <c:pt idx="80">
                  <c:v>18.59</c:v>
                </c:pt>
                <c:pt idx="81">
                  <c:v>13.46</c:v>
                </c:pt>
                <c:pt idx="82">
                  <c:v>25.17</c:v>
                </c:pt>
                <c:pt idx="83">
                  <c:v>30.42</c:v>
                </c:pt>
                <c:pt idx="84">
                  <c:v>26.27</c:v>
                </c:pt>
                <c:pt idx="85">
                  <c:v>25.79</c:v>
                </c:pt>
                <c:pt idx="86">
                  <c:v>38.130000000000003</c:v>
                </c:pt>
                <c:pt idx="87">
                  <c:v>25.18</c:v>
                </c:pt>
                <c:pt idx="88">
                  <c:v>37.840000000000003</c:v>
                </c:pt>
                <c:pt idx="89">
                  <c:v>33.549999999999997</c:v>
                </c:pt>
                <c:pt idx="90">
                  <c:v>25.18</c:v>
                </c:pt>
                <c:pt idx="91">
                  <c:v>21.31</c:v>
                </c:pt>
                <c:pt idx="92">
                  <c:v>61.86</c:v>
                </c:pt>
                <c:pt idx="93">
                  <c:v>52.53</c:v>
                </c:pt>
                <c:pt idx="94">
                  <c:v>509.18</c:v>
                </c:pt>
                <c:pt idx="95">
                  <c:v>479.43</c:v>
                </c:pt>
                <c:pt idx="96">
                  <c:v>23.19</c:v>
                </c:pt>
                <c:pt idx="97">
                  <c:v>23.01</c:v>
                </c:pt>
                <c:pt idx="98">
                  <c:v>246.41</c:v>
                </c:pt>
                <c:pt idx="99">
                  <c:v>285.83</c:v>
                </c:pt>
                <c:pt idx="100">
                  <c:v>24.4</c:v>
                </c:pt>
                <c:pt idx="101">
                  <c:v>22.4</c:v>
                </c:pt>
                <c:pt idx="102">
                  <c:v>21.992055840839591</c:v>
                </c:pt>
                <c:pt idx="103">
                  <c:v>20.811062000950159</c:v>
                </c:pt>
                <c:pt idx="104">
                  <c:v>26.827697660845857</c:v>
                </c:pt>
                <c:pt idx="105">
                  <c:v>24.4</c:v>
                </c:pt>
                <c:pt idx="106">
                  <c:v>25.368225429592105</c:v>
                </c:pt>
                <c:pt idx="107">
                  <c:v>22.7</c:v>
                </c:pt>
                <c:pt idx="108">
                  <c:v>17.756959352503205</c:v>
                </c:pt>
                <c:pt idx="109">
                  <c:v>19.274657771744682</c:v>
                </c:pt>
                <c:pt idx="110">
                  <c:v>39.155262541424399</c:v>
                </c:pt>
                <c:pt idx="111">
                  <c:v>31.368646489451269</c:v>
                </c:pt>
                <c:pt idx="112">
                  <c:v>29.040124884132791</c:v>
                </c:pt>
                <c:pt idx="113">
                  <c:v>24.5</c:v>
                </c:pt>
                <c:pt idx="114">
                  <c:v>23.19</c:v>
                </c:pt>
                <c:pt idx="115">
                  <c:v>26.521644456708231</c:v>
                </c:pt>
                <c:pt idx="116">
                  <c:v>32.052115930375926</c:v>
                </c:pt>
                <c:pt idx="117">
                  <c:v>22.73</c:v>
                </c:pt>
                <c:pt idx="118">
                  <c:v>27.0527059671976</c:v>
                </c:pt>
                <c:pt idx="119">
                  <c:v>29.159920881996516</c:v>
                </c:pt>
                <c:pt idx="120">
                  <c:v>31.062762270892819</c:v>
                </c:pt>
                <c:pt idx="121">
                  <c:v>21.255503200836504</c:v>
                </c:pt>
                <c:pt idx="122">
                  <c:v>18.776059518826461</c:v>
                </c:pt>
                <c:pt idx="123">
                  <c:v>18.595481876122076</c:v>
                </c:pt>
                <c:pt idx="124">
                  <c:v>20.203442152037034</c:v>
                </c:pt>
                <c:pt idx="125">
                  <c:v>23.093537826813385</c:v>
                </c:pt>
                <c:pt idx="126">
                  <c:v>24.606942323845331</c:v>
                </c:pt>
                <c:pt idx="127">
                  <c:v>22.041988812917616</c:v>
                </c:pt>
                <c:pt idx="128">
                  <c:v>10.6859837808144</c:v>
                </c:pt>
                <c:pt idx="129">
                  <c:v>9.1558846326870391</c:v>
                </c:pt>
                <c:pt idx="130">
                  <c:v>17.712960095306514</c:v>
                </c:pt>
                <c:pt idx="131">
                  <c:v>16.700702145376749</c:v>
                </c:pt>
                <c:pt idx="132">
                  <c:v>21.906472450323793</c:v>
                </c:pt>
                <c:pt idx="133">
                  <c:v>19.308504643482326</c:v>
                </c:pt>
                <c:pt idx="134">
                  <c:v>16.28549936146279</c:v>
                </c:pt>
                <c:pt idx="135">
                  <c:v>10.083206612608565</c:v>
                </c:pt>
                <c:pt idx="136">
                  <c:v>9.0965188599654905</c:v>
                </c:pt>
                <c:pt idx="137">
                  <c:v>9.7479330467865708</c:v>
                </c:pt>
                <c:pt idx="138">
                  <c:v>20.216693678580945</c:v>
                </c:pt>
                <c:pt idx="139">
                  <c:v>14.584276585339888</c:v>
                </c:pt>
                <c:pt idx="140">
                  <c:v>16.330917753846148</c:v>
                </c:pt>
                <c:pt idx="141">
                  <c:v>15.121071915791951</c:v>
                </c:pt>
                <c:pt idx="142" formatCode="0.0">
                  <c:v>3.0952114380360212</c:v>
                </c:pt>
                <c:pt idx="143" formatCode="0.0">
                  <c:v>2.7277516098951158</c:v>
                </c:pt>
                <c:pt idx="144" formatCode="0.0">
                  <c:v>1.4426256805283588</c:v>
                </c:pt>
                <c:pt idx="145" formatCode="0.0">
                  <c:v>1.2897409345135296</c:v>
                </c:pt>
                <c:pt idx="146">
                  <c:v>14.872880070799459</c:v>
                </c:pt>
                <c:pt idx="147">
                  <c:v>15.617276793208504</c:v>
                </c:pt>
                <c:pt idx="148">
                  <c:v>12.834953228307052</c:v>
                </c:pt>
                <c:pt idx="149">
                  <c:v>16.826407380988943</c:v>
                </c:pt>
                <c:pt idx="150">
                  <c:v>15.116422789012555</c:v>
                </c:pt>
                <c:pt idx="151">
                  <c:v>8.8672811472274677</c:v>
                </c:pt>
                <c:pt idx="152">
                  <c:v>10.925413809953413</c:v>
                </c:pt>
                <c:pt idx="153">
                  <c:v>33.367901611561024</c:v>
                </c:pt>
                <c:pt idx="154">
                  <c:v>9.9485146356785226</c:v>
                </c:pt>
                <c:pt idx="155">
                  <c:v>9.9966489889257844</c:v>
                </c:pt>
                <c:pt idx="156">
                  <c:v>78.738218017952647</c:v>
                </c:pt>
                <c:pt idx="157">
                  <c:v>52.234945254549373</c:v>
                </c:pt>
                <c:pt idx="158">
                  <c:v>27.829201843165542</c:v>
                </c:pt>
                <c:pt idx="159">
                  <c:v>25.000307539724993</c:v>
                </c:pt>
                <c:pt idx="160">
                  <c:v>20.890436154305338</c:v>
                </c:pt>
                <c:pt idx="161">
                  <c:v>14.20365925760025</c:v>
                </c:pt>
                <c:pt idx="162">
                  <c:v>14.923132248919368</c:v>
                </c:pt>
                <c:pt idx="163">
                  <c:v>21.680415803902136</c:v>
                </c:pt>
              </c:numCache>
            </c:numRef>
          </c:xVal>
          <c:yVal>
            <c:numRef>
              <c:f>'ND vs RG'!$C$3:$C$184</c:f>
              <c:numCache>
                <c:formatCode>General</c:formatCode>
                <c:ptCount val="182"/>
                <c:pt idx="0">
                  <c:v>224</c:v>
                </c:pt>
                <c:pt idx="1">
                  <c:v>247</c:v>
                </c:pt>
                <c:pt idx="2">
                  <c:v>252</c:v>
                </c:pt>
                <c:pt idx="3">
                  <c:v>248</c:v>
                </c:pt>
                <c:pt idx="4">
                  <c:v>226</c:v>
                </c:pt>
                <c:pt idx="5">
                  <c:v>263</c:v>
                </c:pt>
                <c:pt idx="6">
                  <c:v>106</c:v>
                </c:pt>
                <c:pt idx="7">
                  <c:v>2938</c:v>
                </c:pt>
                <c:pt idx="8">
                  <c:v>130</c:v>
                </c:pt>
                <c:pt idx="9">
                  <c:v>3066</c:v>
                </c:pt>
                <c:pt idx="10">
                  <c:v>1921.8</c:v>
                </c:pt>
                <c:pt idx="11">
                  <c:v>1732.1</c:v>
                </c:pt>
                <c:pt idx="12" formatCode="0">
                  <c:v>24</c:v>
                </c:pt>
                <c:pt idx="13">
                  <c:v>21</c:v>
                </c:pt>
                <c:pt idx="14">
                  <c:v>22</c:v>
                </c:pt>
                <c:pt idx="15">
                  <c:v>15</c:v>
                </c:pt>
                <c:pt idx="16">
                  <c:v>345.9</c:v>
                </c:pt>
                <c:pt idx="17">
                  <c:v>346.9</c:v>
                </c:pt>
                <c:pt idx="18">
                  <c:v>233.4</c:v>
                </c:pt>
                <c:pt idx="19">
                  <c:v>250.6</c:v>
                </c:pt>
                <c:pt idx="20" formatCode="0">
                  <c:v>1624.6</c:v>
                </c:pt>
                <c:pt idx="21" formatCode="0">
                  <c:v>1298.5</c:v>
                </c:pt>
                <c:pt idx="22" formatCode="0">
                  <c:v>200.7</c:v>
                </c:pt>
                <c:pt idx="23" formatCode="0">
                  <c:v>129.69999999999999</c:v>
                </c:pt>
                <c:pt idx="24" formatCode="0">
                  <c:v>217</c:v>
                </c:pt>
                <c:pt idx="25" formatCode="0">
                  <c:v>239</c:v>
                </c:pt>
                <c:pt idx="26" formatCode="0">
                  <c:v>316</c:v>
                </c:pt>
                <c:pt idx="27" formatCode="0">
                  <c:v>49.3</c:v>
                </c:pt>
                <c:pt idx="28" formatCode="0">
                  <c:v>38.4</c:v>
                </c:pt>
                <c:pt idx="29" formatCode="0">
                  <c:v>23.4</c:v>
                </c:pt>
                <c:pt idx="30" formatCode="0">
                  <c:v>29.6</c:v>
                </c:pt>
                <c:pt idx="31" formatCode="0">
                  <c:v>35.4</c:v>
                </c:pt>
                <c:pt idx="32">
                  <c:v>97.3</c:v>
                </c:pt>
                <c:pt idx="33">
                  <c:v>95.6</c:v>
                </c:pt>
                <c:pt idx="34">
                  <c:v>79.599999999999994</c:v>
                </c:pt>
                <c:pt idx="35">
                  <c:v>86.9</c:v>
                </c:pt>
                <c:pt idx="36">
                  <c:v>60.2</c:v>
                </c:pt>
                <c:pt idx="37">
                  <c:v>66.400000000000006</c:v>
                </c:pt>
                <c:pt idx="38">
                  <c:v>48.6</c:v>
                </c:pt>
                <c:pt idx="39">
                  <c:v>86.8</c:v>
                </c:pt>
                <c:pt idx="40">
                  <c:v>51.7</c:v>
                </c:pt>
                <c:pt idx="41">
                  <c:v>60.6</c:v>
                </c:pt>
                <c:pt idx="42">
                  <c:v>13.4</c:v>
                </c:pt>
                <c:pt idx="43">
                  <c:v>14.7</c:v>
                </c:pt>
                <c:pt idx="44">
                  <c:v>150.5</c:v>
                </c:pt>
                <c:pt idx="45">
                  <c:v>158.19999999999999</c:v>
                </c:pt>
                <c:pt idx="46" formatCode="0">
                  <c:v>22.8</c:v>
                </c:pt>
                <c:pt idx="47" formatCode="0">
                  <c:v>20.399999999999999</c:v>
                </c:pt>
                <c:pt idx="48" formatCode="0">
                  <c:v>15.7</c:v>
                </c:pt>
                <c:pt idx="49" formatCode="0">
                  <c:v>18.7</c:v>
                </c:pt>
                <c:pt idx="50" formatCode="0">
                  <c:v>21.1</c:v>
                </c:pt>
                <c:pt idx="51" formatCode="0">
                  <c:v>12.9</c:v>
                </c:pt>
                <c:pt idx="52" formatCode="0">
                  <c:v>11</c:v>
                </c:pt>
                <c:pt idx="53" formatCode="0">
                  <c:v>235</c:v>
                </c:pt>
                <c:pt idx="54" formatCode="0">
                  <c:v>174</c:v>
                </c:pt>
                <c:pt idx="55" formatCode="0">
                  <c:v>19.2</c:v>
                </c:pt>
                <c:pt idx="56" formatCode="0">
                  <c:v>19.600000000000001</c:v>
                </c:pt>
                <c:pt idx="57" formatCode="0">
                  <c:v>14.8</c:v>
                </c:pt>
                <c:pt idx="58" formatCode="0">
                  <c:v>42.1</c:v>
                </c:pt>
                <c:pt idx="59" formatCode="0">
                  <c:v>21.2</c:v>
                </c:pt>
                <c:pt idx="60" formatCode="0">
                  <c:v>12.9</c:v>
                </c:pt>
                <c:pt idx="61" formatCode="0">
                  <c:v>15.5</c:v>
                </c:pt>
                <c:pt idx="62" formatCode="0">
                  <c:v>28.2</c:v>
                </c:pt>
                <c:pt idx="63" formatCode="0">
                  <c:v>12.68</c:v>
                </c:pt>
                <c:pt idx="64" formatCode="0">
                  <c:v>17.25</c:v>
                </c:pt>
                <c:pt idx="65" formatCode="0">
                  <c:v>31.81</c:v>
                </c:pt>
                <c:pt idx="66" formatCode="0">
                  <c:v>34.24</c:v>
                </c:pt>
                <c:pt idx="67" formatCode="0">
                  <c:v>22.3</c:v>
                </c:pt>
                <c:pt idx="68" formatCode="0">
                  <c:v>43.4</c:v>
                </c:pt>
                <c:pt idx="69" formatCode="0">
                  <c:v>7.7</c:v>
                </c:pt>
                <c:pt idx="70" formatCode="0">
                  <c:v>33.1</c:v>
                </c:pt>
                <c:pt idx="71" formatCode="0">
                  <c:v>25.3</c:v>
                </c:pt>
                <c:pt idx="72">
                  <c:v>11</c:v>
                </c:pt>
                <c:pt idx="73">
                  <c:v>33</c:v>
                </c:pt>
                <c:pt idx="74">
                  <c:v>27</c:v>
                </c:pt>
                <c:pt idx="75">
                  <c:v>28</c:v>
                </c:pt>
                <c:pt idx="76">
                  <c:v>21</c:v>
                </c:pt>
                <c:pt idx="77">
                  <c:v>18</c:v>
                </c:pt>
                <c:pt idx="78">
                  <c:v>321</c:v>
                </c:pt>
                <c:pt idx="79">
                  <c:v>481</c:v>
                </c:pt>
                <c:pt idx="80">
                  <c:v>27</c:v>
                </c:pt>
                <c:pt idx="81">
                  <c:v>20</c:v>
                </c:pt>
                <c:pt idx="82">
                  <c:v>43</c:v>
                </c:pt>
                <c:pt idx="83">
                  <c:v>45</c:v>
                </c:pt>
                <c:pt idx="84">
                  <c:v>45</c:v>
                </c:pt>
                <c:pt idx="85">
                  <c:v>45</c:v>
                </c:pt>
                <c:pt idx="86">
                  <c:v>62</c:v>
                </c:pt>
                <c:pt idx="87">
                  <c:v>35</c:v>
                </c:pt>
                <c:pt idx="88">
                  <c:v>46</c:v>
                </c:pt>
                <c:pt idx="89">
                  <c:v>42</c:v>
                </c:pt>
                <c:pt idx="90">
                  <c:v>34</c:v>
                </c:pt>
                <c:pt idx="91">
                  <c:v>29</c:v>
                </c:pt>
                <c:pt idx="92">
                  <c:v>72</c:v>
                </c:pt>
                <c:pt idx="93">
                  <c:v>64</c:v>
                </c:pt>
                <c:pt idx="94">
                  <c:v>599</c:v>
                </c:pt>
                <c:pt idx="95">
                  <c:v>530</c:v>
                </c:pt>
                <c:pt idx="96">
                  <c:v>30</c:v>
                </c:pt>
                <c:pt idx="97">
                  <c:v>28</c:v>
                </c:pt>
                <c:pt idx="98">
                  <c:v>242</c:v>
                </c:pt>
                <c:pt idx="99">
                  <c:v>236</c:v>
                </c:pt>
                <c:pt idx="100" formatCode="0.0">
                  <c:v>46.2</c:v>
                </c:pt>
                <c:pt idx="101" formatCode="0.0">
                  <c:v>29.8</c:v>
                </c:pt>
                <c:pt idx="102" formatCode="0.0">
                  <c:v>23.553999999999998</c:v>
                </c:pt>
                <c:pt idx="103" formatCode="0.0">
                  <c:v>19.170000000000002</c:v>
                </c:pt>
                <c:pt idx="104" formatCode="0.0">
                  <c:v>31.2</c:v>
                </c:pt>
                <c:pt idx="105" formatCode="0.0">
                  <c:v>27.6</c:v>
                </c:pt>
                <c:pt idx="106" formatCode="0.0">
                  <c:v>33.9</c:v>
                </c:pt>
                <c:pt idx="107" formatCode="0.0">
                  <c:v>24.6</c:v>
                </c:pt>
                <c:pt idx="108" formatCode="0.0">
                  <c:v>19.555</c:v>
                </c:pt>
                <c:pt idx="109" formatCode="0.0">
                  <c:v>21.079000000000001</c:v>
                </c:pt>
                <c:pt idx="110" formatCode="0.0">
                  <c:v>43.6</c:v>
                </c:pt>
                <c:pt idx="111" formatCode="0.0">
                  <c:v>31.5</c:v>
                </c:pt>
                <c:pt idx="112" formatCode="0.0">
                  <c:v>32.6</c:v>
                </c:pt>
                <c:pt idx="113" formatCode="0.0">
                  <c:v>24.8</c:v>
                </c:pt>
                <c:pt idx="114" formatCode="0">
                  <c:v>46.5</c:v>
                </c:pt>
                <c:pt idx="115" formatCode="0">
                  <c:v>46.2</c:v>
                </c:pt>
                <c:pt idx="116" formatCode="0">
                  <c:v>37.530999999999999</c:v>
                </c:pt>
                <c:pt idx="117" formatCode="0">
                  <c:v>27.376000000000001</c:v>
                </c:pt>
                <c:pt idx="118" formatCode="0">
                  <c:v>29.459</c:v>
                </c:pt>
                <c:pt idx="119" formatCode="0">
                  <c:v>33.32</c:v>
                </c:pt>
                <c:pt idx="120" formatCode="0">
                  <c:v>35.427999999999997</c:v>
                </c:pt>
                <c:pt idx="121" formatCode="0">
                  <c:v>22.524000000000001</c:v>
                </c:pt>
                <c:pt idx="122" formatCode="0">
                  <c:v>17.457999999999998</c:v>
                </c:pt>
                <c:pt idx="123" formatCode="0">
                  <c:v>19.082999999999998</c:v>
                </c:pt>
                <c:pt idx="124" formatCode="0">
                  <c:v>22.2</c:v>
                </c:pt>
                <c:pt idx="125" formatCode="0">
                  <c:v>25.2</c:v>
                </c:pt>
                <c:pt idx="126" formatCode="0">
                  <c:v>25.9</c:v>
                </c:pt>
                <c:pt idx="127" formatCode="0">
                  <c:v>19.469000000000001</c:v>
                </c:pt>
                <c:pt idx="128" formatCode="0.0">
                  <c:v>14.112</c:v>
                </c:pt>
                <c:pt idx="129" formatCode="0.0">
                  <c:v>11.923</c:v>
                </c:pt>
                <c:pt idx="130" formatCode="0.0">
                  <c:v>26.858000000000001</c:v>
                </c:pt>
                <c:pt idx="131" formatCode="0.0">
                  <c:v>24.465</c:v>
                </c:pt>
                <c:pt idx="132" formatCode="0.0">
                  <c:v>30.007999999999999</c:v>
                </c:pt>
                <c:pt idx="133" formatCode="0.0">
                  <c:v>26.56</c:v>
                </c:pt>
                <c:pt idx="134" formatCode="0.0">
                  <c:v>20.477</c:v>
                </c:pt>
                <c:pt idx="135" formatCode="0.0">
                  <c:v>14.398999999999999</c:v>
                </c:pt>
                <c:pt idx="136" formatCode="0.0">
                  <c:v>12.5</c:v>
                </c:pt>
                <c:pt idx="137" formatCode="0.0">
                  <c:v>12.8</c:v>
                </c:pt>
                <c:pt idx="138" formatCode="0.0">
                  <c:v>25.393999999999998</c:v>
                </c:pt>
                <c:pt idx="139" formatCode="0.0">
                  <c:v>20.376000000000001</c:v>
                </c:pt>
                <c:pt idx="140" formatCode="0.0">
                  <c:v>23.567</c:v>
                </c:pt>
                <c:pt idx="141" formatCode="0.0">
                  <c:v>19.12</c:v>
                </c:pt>
                <c:pt idx="142" formatCode="0.0">
                  <c:v>4.516</c:v>
                </c:pt>
                <c:pt idx="143" formatCode="0.0">
                  <c:v>4.3680000000000003</c:v>
                </c:pt>
                <c:pt idx="144" formatCode="0.0">
                  <c:v>2.1059999999999999</c:v>
                </c:pt>
                <c:pt idx="145" formatCode="0.0">
                  <c:v>2.4729999999999999</c:v>
                </c:pt>
                <c:pt idx="146" formatCode="0.0">
                  <c:v>20.100000000000001</c:v>
                </c:pt>
                <c:pt idx="147" formatCode="0.0">
                  <c:v>20.393000000000001</c:v>
                </c:pt>
                <c:pt idx="148" formatCode="0.0">
                  <c:v>16.317</c:v>
                </c:pt>
                <c:pt idx="149" formatCode="0.0">
                  <c:v>21.619</c:v>
                </c:pt>
                <c:pt idx="150" formatCode="0.0">
                  <c:v>27.158999999999999</c:v>
                </c:pt>
                <c:pt idx="151" formatCode="0.0">
                  <c:v>15.6</c:v>
                </c:pt>
                <c:pt idx="152" formatCode="0.0">
                  <c:v>14.021000000000001</c:v>
                </c:pt>
                <c:pt idx="153" formatCode="0.0">
                  <c:v>36.094999999999999</c:v>
                </c:pt>
                <c:pt idx="154" formatCode="0">
                  <c:v>10.7</c:v>
                </c:pt>
                <c:pt idx="155" formatCode="0">
                  <c:v>10.6</c:v>
                </c:pt>
                <c:pt idx="156" formatCode="0">
                  <c:v>85.6</c:v>
                </c:pt>
                <c:pt idx="157" formatCode="0">
                  <c:v>72.900000000000006</c:v>
                </c:pt>
                <c:pt idx="158" formatCode="0">
                  <c:v>32.146999999999998</c:v>
                </c:pt>
                <c:pt idx="159" formatCode="0">
                  <c:v>28.619</c:v>
                </c:pt>
                <c:pt idx="160" formatCode="0">
                  <c:v>24.035</c:v>
                </c:pt>
                <c:pt idx="161" formatCode="0">
                  <c:v>18.53</c:v>
                </c:pt>
                <c:pt idx="162" formatCode="0">
                  <c:v>17.233000000000001</c:v>
                </c:pt>
                <c:pt idx="163" formatCode="0">
                  <c:v>31.042999999999999</c:v>
                </c:pt>
              </c:numCache>
            </c:numRef>
          </c:yVal>
          <c:smooth val="0"/>
          <c:extLst>
            <c:ext xmlns:c16="http://schemas.microsoft.com/office/drawing/2014/chart" uri="{C3380CC4-5D6E-409C-BE32-E72D297353CC}">
              <c16:uniqueId val="{00000001-C2FA-485C-8D71-591E901EDA62}"/>
            </c:ext>
          </c:extLst>
        </c:ser>
        <c:dLbls>
          <c:showLegendKey val="0"/>
          <c:showVal val="0"/>
          <c:showCatName val="0"/>
          <c:showSerName val="0"/>
          <c:showPercent val="0"/>
          <c:showBubbleSize val="0"/>
        </c:dLbls>
        <c:axId val="556841959"/>
        <c:axId val="1069323015"/>
      </c:scatterChart>
      <c:valAx>
        <c:axId val="556841959"/>
        <c:scaling>
          <c:orientation val="minMax"/>
          <c:max val="75"/>
          <c:min val="0"/>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9323015"/>
        <c:crosses val="autoZero"/>
        <c:crossBetween val="midCat"/>
        <c:majorUnit val="15"/>
      </c:valAx>
      <c:valAx>
        <c:axId val="1069323015"/>
        <c:scaling>
          <c:orientation val="minMax"/>
          <c:max val="75"/>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841959"/>
        <c:crosses val="autoZero"/>
        <c:crossBetween val="midCat"/>
        <c:majorUnit val="15"/>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Effect of dilution on copies/uL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dilution!$B$14</c:f>
              <c:strCache>
                <c:ptCount val="1"/>
                <c:pt idx="0">
                  <c:v>straight sample</c:v>
                </c:pt>
              </c:strCache>
            </c:strRef>
          </c:tx>
          <c:spPr>
            <a:solidFill>
              <a:schemeClr val="accent1"/>
            </a:solidFill>
            <a:ln>
              <a:noFill/>
            </a:ln>
            <a:effectLst/>
          </c:spPr>
          <c:invertIfNegative val="0"/>
          <c:val>
            <c:numRef>
              <c:f>dilution!$C$14:$D$14</c:f>
              <c:numCache>
                <c:formatCode>0.0</c:formatCode>
                <c:ptCount val="2"/>
                <c:pt idx="0">
                  <c:v>12.156768035888671</c:v>
                </c:pt>
                <c:pt idx="1">
                  <c:v>13.881283569335938</c:v>
                </c:pt>
              </c:numCache>
            </c:numRef>
          </c:val>
          <c:extLst>
            <c:ext xmlns:c16="http://schemas.microsoft.com/office/drawing/2014/chart" uri="{C3380CC4-5D6E-409C-BE32-E72D297353CC}">
              <c16:uniqueId val="{00000000-73C1-4E8F-849A-C8FAE0E6FEE0}"/>
            </c:ext>
          </c:extLst>
        </c:ser>
        <c:ser>
          <c:idx val="1"/>
          <c:order val="1"/>
          <c:tx>
            <c:strRef>
              <c:f>dilution!$B$15</c:f>
              <c:strCache>
                <c:ptCount val="1"/>
                <c:pt idx="0">
                  <c:v>straight sample</c:v>
                </c:pt>
              </c:strCache>
            </c:strRef>
          </c:tx>
          <c:spPr>
            <a:solidFill>
              <a:schemeClr val="accent2"/>
            </a:solidFill>
            <a:ln>
              <a:noFill/>
            </a:ln>
            <a:effectLst/>
          </c:spPr>
          <c:invertIfNegative val="0"/>
          <c:val>
            <c:numRef>
              <c:f>dilution!$C$15:$D$15</c:f>
              <c:numCache>
                <c:formatCode>0.0</c:formatCode>
                <c:ptCount val="2"/>
                <c:pt idx="0">
                  <c:v>7.9731002807617184</c:v>
                </c:pt>
                <c:pt idx="1">
                  <c:v>13.650360107421875</c:v>
                </c:pt>
              </c:numCache>
            </c:numRef>
          </c:val>
          <c:extLst>
            <c:ext xmlns:c16="http://schemas.microsoft.com/office/drawing/2014/chart" uri="{C3380CC4-5D6E-409C-BE32-E72D297353CC}">
              <c16:uniqueId val="{00000001-73C1-4E8F-849A-C8FAE0E6FEE0}"/>
            </c:ext>
          </c:extLst>
        </c:ser>
        <c:ser>
          <c:idx val="2"/>
          <c:order val="2"/>
          <c:tx>
            <c:strRef>
              <c:f>dilution!$B$16</c:f>
              <c:strCache>
                <c:ptCount val="1"/>
                <c:pt idx="0">
                  <c:v>1:5 dilution</c:v>
                </c:pt>
              </c:strCache>
            </c:strRef>
          </c:tx>
          <c:spPr>
            <a:solidFill>
              <a:schemeClr val="accent3"/>
            </a:solidFill>
            <a:ln>
              <a:noFill/>
            </a:ln>
            <a:effectLst/>
          </c:spPr>
          <c:invertIfNegative val="0"/>
          <c:val>
            <c:numRef>
              <c:f>dilution!$C$16:$D$16</c:f>
              <c:numCache>
                <c:formatCode>0.0</c:formatCode>
                <c:ptCount val="2"/>
                <c:pt idx="0">
                  <c:v>0.59791402816772465</c:v>
                </c:pt>
                <c:pt idx="1">
                  <c:v>3.7426776885986328</c:v>
                </c:pt>
              </c:numCache>
            </c:numRef>
          </c:val>
          <c:extLst>
            <c:ext xmlns:c16="http://schemas.microsoft.com/office/drawing/2014/chart" uri="{C3380CC4-5D6E-409C-BE32-E72D297353CC}">
              <c16:uniqueId val="{00000002-73C1-4E8F-849A-C8FAE0E6FEE0}"/>
            </c:ext>
          </c:extLst>
        </c:ser>
        <c:ser>
          <c:idx val="3"/>
          <c:order val="3"/>
          <c:tx>
            <c:strRef>
              <c:f>dilution!$B$17</c:f>
              <c:strCache>
                <c:ptCount val="1"/>
                <c:pt idx="0">
                  <c:v>1:5 dilution</c:v>
                </c:pt>
              </c:strCache>
            </c:strRef>
          </c:tx>
          <c:spPr>
            <a:solidFill>
              <a:schemeClr val="accent4"/>
            </a:solidFill>
            <a:ln>
              <a:noFill/>
            </a:ln>
            <a:effectLst/>
          </c:spPr>
          <c:invertIfNegative val="0"/>
          <c:val>
            <c:numRef>
              <c:f>dilution!$C$17:$D$17</c:f>
              <c:numCache>
                <c:formatCode>0.0</c:formatCode>
                <c:ptCount val="2"/>
                <c:pt idx="0">
                  <c:v>1.8577074050903319</c:v>
                </c:pt>
                <c:pt idx="1">
                  <c:v>3.2728294372558593</c:v>
                </c:pt>
              </c:numCache>
            </c:numRef>
          </c:val>
          <c:extLst>
            <c:ext xmlns:c16="http://schemas.microsoft.com/office/drawing/2014/chart" uri="{C3380CC4-5D6E-409C-BE32-E72D297353CC}">
              <c16:uniqueId val="{00000003-73C1-4E8F-849A-C8FAE0E6FEE0}"/>
            </c:ext>
          </c:extLst>
        </c:ser>
        <c:ser>
          <c:idx val="4"/>
          <c:order val="4"/>
          <c:tx>
            <c:strRef>
              <c:f>dilution!$B$18</c:f>
              <c:strCache>
                <c:ptCount val="1"/>
                <c:pt idx="0">
                  <c:v>1:10 dilution</c:v>
                </c:pt>
              </c:strCache>
            </c:strRef>
          </c:tx>
          <c:spPr>
            <a:solidFill>
              <a:schemeClr val="accent5"/>
            </a:solidFill>
            <a:ln>
              <a:noFill/>
            </a:ln>
            <a:effectLst/>
          </c:spPr>
          <c:invertIfNegative val="0"/>
          <c:val>
            <c:numRef>
              <c:f>dilution!$C$18:$D$18</c:f>
              <c:numCache>
                <c:formatCode>0.0</c:formatCode>
                <c:ptCount val="2"/>
                <c:pt idx="0">
                  <c:v>1.2150483131408691</c:v>
                </c:pt>
                <c:pt idx="1">
                  <c:v>0.9552182197570801</c:v>
                </c:pt>
              </c:numCache>
            </c:numRef>
          </c:val>
          <c:extLst>
            <c:ext xmlns:c16="http://schemas.microsoft.com/office/drawing/2014/chart" uri="{C3380CC4-5D6E-409C-BE32-E72D297353CC}">
              <c16:uniqueId val="{00000004-73C1-4E8F-849A-C8FAE0E6FEE0}"/>
            </c:ext>
          </c:extLst>
        </c:ser>
        <c:ser>
          <c:idx val="5"/>
          <c:order val="5"/>
          <c:tx>
            <c:strRef>
              <c:f>dilution!$B$19</c:f>
              <c:strCache>
                <c:ptCount val="1"/>
                <c:pt idx="0">
                  <c:v>1:10 dilution</c:v>
                </c:pt>
              </c:strCache>
            </c:strRef>
          </c:tx>
          <c:spPr>
            <a:solidFill>
              <a:schemeClr val="accent6"/>
            </a:solidFill>
            <a:ln>
              <a:noFill/>
            </a:ln>
            <a:effectLst/>
          </c:spPr>
          <c:invertIfNegative val="0"/>
          <c:val>
            <c:numRef>
              <c:f>dilution!$C$19:$D$19</c:f>
              <c:numCache>
                <c:formatCode>0.0</c:formatCode>
                <c:ptCount val="2"/>
                <c:pt idx="0">
                  <c:v>2.0917024612426758</c:v>
                </c:pt>
                <c:pt idx="1">
                  <c:v>1.1357948303222656</c:v>
                </c:pt>
              </c:numCache>
            </c:numRef>
          </c:val>
          <c:extLst>
            <c:ext xmlns:c16="http://schemas.microsoft.com/office/drawing/2014/chart" uri="{C3380CC4-5D6E-409C-BE32-E72D297353CC}">
              <c16:uniqueId val="{00000005-73C1-4E8F-849A-C8FAE0E6FEE0}"/>
            </c:ext>
          </c:extLst>
        </c:ser>
        <c:dLbls>
          <c:showLegendKey val="0"/>
          <c:showVal val="0"/>
          <c:showCatName val="0"/>
          <c:showSerName val="0"/>
          <c:showPercent val="0"/>
          <c:showBubbleSize val="0"/>
        </c:dLbls>
        <c:gapWidth val="219"/>
        <c:overlap val="-27"/>
        <c:axId val="1824531184"/>
        <c:axId val="1824533152"/>
      </c:barChart>
      <c:catAx>
        <c:axId val="1824531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4533152"/>
        <c:crosses val="autoZero"/>
        <c:auto val="1"/>
        <c:lblAlgn val="ctr"/>
        <c:lblOffset val="100"/>
        <c:noMultiLvlLbl val="0"/>
      </c:catAx>
      <c:valAx>
        <c:axId val="182453315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45311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Effect of dilution on copies/uL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straight</c:v>
          </c:tx>
          <c:spPr>
            <a:solidFill>
              <a:schemeClr val="accent1"/>
            </a:solidFill>
            <a:ln>
              <a:noFill/>
            </a:ln>
            <a:effectLst/>
          </c:spPr>
          <c:invertIfNegative val="0"/>
          <c:dLbls>
            <c:dLbl>
              <c:idx val="2"/>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C2B5-4D52-AA13-4628153BCE1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dilution!$F$2:$H$2</c:f>
              <c:strCache>
                <c:ptCount val="3"/>
                <c:pt idx="0">
                  <c:v>N1</c:v>
                </c:pt>
                <c:pt idx="1">
                  <c:v>N2</c:v>
                </c:pt>
                <c:pt idx="2">
                  <c:v>avg</c:v>
                </c:pt>
              </c:strCache>
            </c:strRef>
          </c:cat>
          <c:val>
            <c:numRef>
              <c:f>dilution!$F$3:$H$3</c:f>
              <c:numCache>
                <c:formatCode>0.0</c:formatCode>
                <c:ptCount val="3"/>
                <c:pt idx="0">
                  <c:v>10.064934158325194</c:v>
                </c:pt>
                <c:pt idx="1">
                  <c:v>13.765821838378907</c:v>
                </c:pt>
                <c:pt idx="2">
                  <c:v>11.915377998352049</c:v>
                </c:pt>
              </c:numCache>
            </c:numRef>
          </c:val>
          <c:extLst>
            <c:ext xmlns:c16="http://schemas.microsoft.com/office/drawing/2014/chart" uri="{C3380CC4-5D6E-409C-BE32-E72D297353CC}">
              <c16:uniqueId val="{00000001-C2B5-4D52-AA13-4628153BCE14}"/>
            </c:ext>
          </c:extLst>
        </c:ser>
        <c:ser>
          <c:idx val="1"/>
          <c:order val="1"/>
          <c:tx>
            <c:v>1:5 dilution</c:v>
          </c:tx>
          <c:spPr>
            <a:solidFill>
              <a:schemeClr val="accent2"/>
            </a:solidFill>
            <a:ln>
              <a:noFill/>
            </a:ln>
            <a:effectLst/>
          </c:spPr>
          <c:invertIfNegative val="0"/>
          <c:dLbls>
            <c:dLbl>
              <c:idx val="2"/>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2B5-4D52-AA13-4628153BCE1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dilution!$F$2:$H$2</c:f>
              <c:strCache>
                <c:ptCount val="3"/>
                <c:pt idx="0">
                  <c:v>N1</c:v>
                </c:pt>
                <c:pt idx="1">
                  <c:v>N2</c:v>
                </c:pt>
                <c:pt idx="2">
                  <c:v>avg</c:v>
                </c:pt>
              </c:strCache>
            </c:strRef>
          </c:cat>
          <c:val>
            <c:numRef>
              <c:f>dilution!$F$4:$H$4</c:f>
              <c:numCache>
                <c:formatCode>0.0</c:formatCode>
                <c:ptCount val="3"/>
                <c:pt idx="0">
                  <c:v>1.2278107166290284</c:v>
                </c:pt>
                <c:pt idx="1">
                  <c:v>3.5077535629272463</c:v>
                </c:pt>
                <c:pt idx="2">
                  <c:v>2.3677821397781376</c:v>
                </c:pt>
              </c:numCache>
            </c:numRef>
          </c:val>
          <c:extLst>
            <c:ext xmlns:c16="http://schemas.microsoft.com/office/drawing/2014/chart" uri="{C3380CC4-5D6E-409C-BE32-E72D297353CC}">
              <c16:uniqueId val="{00000003-C2B5-4D52-AA13-4628153BCE14}"/>
            </c:ext>
          </c:extLst>
        </c:ser>
        <c:ser>
          <c:idx val="2"/>
          <c:order val="2"/>
          <c:tx>
            <c:v>1:10 dilution</c:v>
          </c:tx>
          <c:spPr>
            <a:solidFill>
              <a:schemeClr val="accent3"/>
            </a:solidFill>
            <a:ln>
              <a:noFill/>
            </a:ln>
            <a:effectLst/>
          </c:spPr>
          <c:invertIfNegative val="0"/>
          <c:dLbls>
            <c:dLbl>
              <c:idx val="2"/>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2B5-4D52-AA13-4628153BCE1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dilution!$F$2:$H$2</c:f>
              <c:strCache>
                <c:ptCount val="3"/>
                <c:pt idx="0">
                  <c:v>N1</c:v>
                </c:pt>
                <c:pt idx="1">
                  <c:v>N2</c:v>
                </c:pt>
                <c:pt idx="2">
                  <c:v>avg</c:v>
                </c:pt>
              </c:strCache>
            </c:strRef>
          </c:cat>
          <c:val>
            <c:numRef>
              <c:f>dilution!$F$5:$H$5</c:f>
              <c:numCache>
                <c:formatCode>0.0</c:formatCode>
                <c:ptCount val="3"/>
                <c:pt idx="0">
                  <c:v>1.6533753871917725</c:v>
                </c:pt>
                <c:pt idx="1">
                  <c:v>1.0455065250396729</c:v>
                </c:pt>
                <c:pt idx="2">
                  <c:v>1.3494409561157226</c:v>
                </c:pt>
              </c:numCache>
            </c:numRef>
          </c:val>
          <c:extLst>
            <c:ext xmlns:c16="http://schemas.microsoft.com/office/drawing/2014/chart" uri="{C3380CC4-5D6E-409C-BE32-E72D297353CC}">
              <c16:uniqueId val="{00000005-C2B5-4D52-AA13-4628153BCE14}"/>
            </c:ext>
          </c:extLst>
        </c:ser>
        <c:dLbls>
          <c:showLegendKey val="0"/>
          <c:showVal val="0"/>
          <c:showCatName val="0"/>
          <c:showSerName val="0"/>
          <c:showPercent val="0"/>
          <c:showBubbleSize val="0"/>
        </c:dLbls>
        <c:gapWidth val="219"/>
        <c:overlap val="-27"/>
        <c:axId val="1824557424"/>
        <c:axId val="1824564640"/>
      </c:barChart>
      <c:catAx>
        <c:axId val="1824557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1824564640"/>
        <c:crosses val="autoZero"/>
        <c:auto val="1"/>
        <c:lblAlgn val="ctr"/>
        <c:lblOffset val="100"/>
        <c:noMultiLvlLbl val="0"/>
      </c:catAx>
      <c:valAx>
        <c:axId val="182456464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8245574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12.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3695BC04-E288-4356-B9F7-34CA3CC8B3E4}">
  <sheetPr/>
  <sheetViews>
    <sheetView zoomScale="67"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2" Type="http://schemas.openxmlformats.org/officeDocument/2006/relationships/chart" Target="../charts/chart15.xml"/><Relationship Id="rId1" Type="http://schemas.openxmlformats.org/officeDocument/2006/relationships/chart" Target="../charts/chart14.xml"/></Relationships>
</file>

<file path=xl/drawings/_rels/drawing3.xml.rels><?xml version="1.0" encoding="UTF-8" standalone="yes"?>
<Relationships xmlns="http://schemas.openxmlformats.org/package/2006/relationships"><Relationship Id="rId2" Type="http://schemas.openxmlformats.org/officeDocument/2006/relationships/chart" Target="../charts/chart17.xml"/><Relationship Id="rId1" Type="http://schemas.openxmlformats.org/officeDocument/2006/relationships/chart" Target="../charts/chart1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8.xml.rels><?xml version="1.0" encoding="UTF-8" standalone="yes"?>
<Relationships xmlns="http://schemas.openxmlformats.org/package/2006/relationships"><Relationship Id="rId2" Type="http://schemas.openxmlformats.org/officeDocument/2006/relationships/chart" Target="../charts/chart20.xml"/><Relationship Id="rId1" Type="http://schemas.openxmlformats.org/officeDocument/2006/relationships/chart" Target="../charts/chart19.xml"/></Relationships>
</file>

<file path=xl/drawings/_rels/drawing10.xml.rels><?xml version="1.0" encoding="UTF-8" standalone="yes"?>
<Relationships xmlns="http://schemas.openxmlformats.org/package/2006/relationships"><Relationship Id="rId3" Type="http://schemas.openxmlformats.org/officeDocument/2006/relationships/chart" Target="../charts/chart23.xml"/><Relationship Id="rId7" Type="http://schemas.openxmlformats.org/officeDocument/2006/relationships/chart" Target="../charts/chart27.xml"/><Relationship Id="rId2" Type="http://schemas.openxmlformats.org/officeDocument/2006/relationships/chart" Target="../charts/chart22.xml"/><Relationship Id="rId1" Type="http://schemas.openxmlformats.org/officeDocument/2006/relationships/chart" Target="../charts/chart21.xml"/><Relationship Id="rId6" Type="http://schemas.openxmlformats.org/officeDocument/2006/relationships/chart" Target="../charts/chart26.xml"/><Relationship Id="rId5" Type="http://schemas.openxmlformats.org/officeDocument/2006/relationships/chart" Target="../charts/chart25.xml"/><Relationship Id="rId4" Type="http://schemas.openxmlformats.org/officeDocument/2006/relationships/chart" Target="../charts/chart24.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13.xml.rels><?xml version="1.0" encoding="UTF-8" standalone="yes"?>
<Relationships xmlns="http://schemas.openxmlformats.org/package/2006/relationships"><Relationship Id="rId3" Type="http://schemas.openxmlformats.org/officeDocument/2006/relationships/chart" Target="../charts/chart32.xml"/><Relationship Id="rId2" Type="http://schemas.openxmlformats.org/officeDocument/2006/relationships/chart" Target="../charts/chart31.xml"/><Relationship Id="rId1" Type="http://schemas.openxmlformats.org/officeDocument/2006/relationships/chart" Target="../charts/chart30.xml"/></Relationships>
</file>

<file path=xl/drawings/_rels/drawing14.xml.rels><?xml version="1.0" encoding="UTF-8" standalone="yes"?>
<Relationships xmlns="http://schemas.openxmlformats.org/package/2006/relationships"><Relationship Id="rId2" Type="http://schemas.openxmlformats.org/officeDocument/2006/relationships/chart" Target="../charts/chart34.xml"/><Relationship Id="rId1" Type="http://schemas.openxmlformats.org/officeDocument/2006/relationships/chart" Target="../charts/chart33.xml"/></Relationships>
</file>

<file path=xl/drawings/drawing1.xml><?xml version="1.0" encoding="utf-8"?>
<xdr:wsDr xmlns:xdr="http://schemas.openxmlformats.org/drawingml/2006/spreadsheetDrawing" xmlns:a="http://schemas.openxmlformats.org/drawingml/2006/main">
  <xdr:twoCellAnchor>
    <xdr:from>
      <xdr:col>8</xdr:col>
      <xdr:colOff>303085</xdr:colOff>
      <xdr:row>16</xdr:row>
      <xdr:rowOff>160810</xdr:rowOff>
    </xdr:from>
    <xdr:to>
      <xdr:col>15</xdr:col>
      <xdr:colOff>546789</xdr:colOff>
      <xdr:row>29</xdr:row>
      <xdr:rowOff>152057</xdr:rowOff>
    </xdr:to>
    <xdr:graphicFrame macro="">
      <xdr:nvGraphicFramePr>
        <xdr:cNvPr id="2" name="Chart 1">
          <a:extLst>
            <a:ext uri="{FF2B5EF4-FFF2-40B4-BE49-F238E27FC236}">
              <a16:creationId xmlns:a16="http://schemas.microsoft.com/office/drawing/2014/main" id="{FF368A0E-D279-4049-9754-ACF7F65CC7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306860</xdr:colOff>
      <xdr:row>3</xdr:row>
      <xdr:rowOff>10469</xdr:rowOff>
    </xdr:from>
    <xdr:to>
      <xdr:col>15</xdr:col>
      <xdr:colOff>530998</xdr:colOff>
      <xdr:row>15</xdr:row>
      <xdr:rowOff>166988</xdr:rowOff>
    </xdr:to>
    <xdr:graphicFrame macro="">
      <xdr:nvGraphicFramePr>
        <xdr:cNvPr id="3" name="Chart 2">
          <a:extLst>
            <a:ext uri="{FF2B5EF4-FFF2-40B4-BE49-F238E27FC236}">
              <a16:creationId xmlns:a16="http://schemas.microsoft.com/office/drawing/2014/main" id="{2CA59B85-D871-4441-8AF1-1BEC34FE794A}"/>
            </a:ext>
            <a:ext uri="{147F2762-F138-4A5C-976F-8EAC2B608ADB}">
              <a16:predDERef xmlns:a16="http://schemas.microsoft.com/office/drawing/2014/main" pred="{69049D9A-3B94-4DE1-B30F-198F011FB5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289057</xdr:colOff>
      <xdr:row>30</xdr:row>
      <xdr:rowOff>91240</xdr:rowOff>
    </xdr:from>
    <xdr:to>
      <xdr:col>15</xdr:col>
      <xdr:colOff>557771</xdr:colOff>
      <xdr:row>43</xdr:row>
      <xdr:rowOff>69671</xdr:rowOff>
    </xdr:to>
    <xdr:graphicFrame macro="">
      <xdr:nvGraphicFramePr>
        <xdr:cNvPr id="4" name="Chart 3">
          <a:extLst>
            <a:ext uri="{FF2B5EF4-FFF2-40B4-BE49-F238E27FC236}">
              <a16:creationId xmlns:a16="http://schemas.microsoft.com/office/drawing/2014/main" id="{72AC7E06-FFF8-5648-A3DD-D790BD757F25}"/>
            </a:ext>
            <a:ext uri="{147F2762-F138-4A5C-976F-8EAC2B608ADB}">
              <a16:predDERef xmlns:a16="http://schemas.microsoft.com/office/drawing/2014/main" pred="{B63A6F44-09B2-4F88-B1B7-D1F73C1873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298893</xdr:colOff>
      <xdr:row>44</xdr:row>
      <xdr:rowOff>3135</xdr:rowOff>
    </xdr:from>
    <xdr:to>
      <xdr:col>15</xdr:col>
      <xdr:colOff>557771</xdr:colOff>
      <xdr:row>57</xdr:row>
      <xdr:rowOff>31056</xdr:rowOff>
    </xdr:to>
    <xdr:graphicFrame macro="">
      <xdr:nvGraphicFramePr>
        <xdr:cNvPr id="5" name="Chart 4">
          <a:extLst>
            <a:ext uri="{FF2B5EF4-FFF2-40B4-BE49-F238E27FC236}">
              <a16:creationId xmlns:a16="http://schemas.microsoft.com/office/drawing/2014/main" id="{03D4A4BD-D7DE-F644-9989-4F5FA93A627D}"/>
            </a:ext>
            <a:ext uri="{147F2762-F138-4A5C-976F-8EAC2B608ADB}">
              <a16:predDERef xmlns:a16="http://schemas.microsoft.com/office/drawing/2014/main" pred="{6EFA5E4D-CA35-48A3-8EFE-61B7DC6D98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68</xdr:col>
      <xdr:colOff>288393</xdr:colOff>
      <xdr:row>4</xdr:row>
      <xdr:rowOff>162668</xdr:rowOff>
    </xdr:from>
    <xdr:to>
      <xdr:col>76</xdr:col>
      <xdr:colOff>435719</xdr:colOff>
      <xdr:row>26</xdr:row>
      <xdr:rowOff>86273</xdr:rowOff>
    </xdr:to>
    <xdr:graphicFrame macro="">
      <xdr:nvGraphicFramePr>
        <xdr:cNvPr id="6" name="Chart 5">
          <a:extLst>
            <a:ext uri="{FF2B5EF4-FFF2-40B4-BE49-F238E27FC236}">
              <a16:creationId xmlns:a16="http://schemas.microsoft.com/office/drawing/2014/main" id="{0BAD5586-27ED-4F4C-BB52-5A5220E82F11}"/>
            </a:ext>
            <a:ext uri="{147F2762-F138-4A5C-976F-8EAC2B608ADB}">
              <a16:predDERef xmlns:a16="http://schemas.microsoft.com/office/drawing/2014/main" pred="{03D4A4BD-D7DE-F644-9989-4F5FA93A62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30</xdr:col>
      <xdr:colOff>290351</xdr:colOff>
      <xdr:row>81</xdr:row>
      <xdr:rowOff>2247</xdr:rowOff>
    </xdr:from>
    <xdr:to>
      <xdr:col>37</xdr:col>
      <xdr:colOff>348041</xdr:colOff>
      <xdr:row>94</xdr:row>
      <xdr:rowOff>156701</xdr:rowOff>
    </xdr:to>
    <xdr:graphicFrame macro="">
      <xdr:nvGraphicFramePr>
        <xdr:cNvPr id="7" name="Chart 6">
          <a:extLst>
            <a:ext uri="{FF2B5EF4-FFF2-40B4-BE49-F238E27FC236}">
              <a16:creationId xmlns:a16="http://schemas.microsoft.com/office/drawing/2014/main" id="{875C30D3-4839-42F9-A936-4985C53E4928}"/>
            </a:ext>
            <a:ext uri="{147F2762-F138-4A5C-976F-8EAC2B608ADB}">
              <a16:predDERef xmlns:a16="http://schemas.microsoft.com/office/drawing/2014/main" pred="{0BAD5586-27ED-4F4C-BB52-5A5220E82F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183596</xdr:colOff>
      <xdr:row>3</xdr:row>
      <xdr:rowOff>16389</xdr:rowOff>
    </xdr:from>
    <xdr:to>
      <xdr:col>7</xdr:col>
      <xdr:colOff>478006</xdr:colOff>
      <xdr:row>20</xdr:row>
      <xdr:rowOff>53046</xdr:rowOff>
    </xdr:to>
    <xdr:graphicFrame macro="">
      <xdr:nvGraphicFramePr>
        <xdr:cNvPr id="8" name="Chart 7">
          <a:extLst>
            <a:ext uri="{FF2B5EF4-FFF2-40B4-BE49-F238E27FC236}">
              <a16:creationId xmlns:a16="http://schemas.microsoft.com/office/drawing/2014/main" id="{97439D58-06AE-475F-A8A2-21241B8A0E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180203</xdr:colOff>
      <xdr:row>21</xdr:row>
      <xdr:rowOff>77228</xdr:rowOff>
    </xdr:from>
    <xdr:to>
      <xdr:col>7</xdr:col>
      <xdr:colOff>480073</xdr:colOff>
      <xdr:row>38</xdr:row>
      <xdr:rowOff>113886</xdr:rowOff>
    </xdr:to>
    <xdr:graphicFrame macro="">
      <xdr:nvGraphicFramePr>
        <xdr:cNvPr id="9" name="Chart 8">
          <a:extLst>
            <a:ext uri="{FF2B5EF4-FFF2-40B4-BE49-F238E27FC236}">
              <a16:creationId xmlns:a16="http://schemas.microsoft.com/office/drawing/2014/main" id="{AAD98B2D-EE6D-4018-A92E-276198E76D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171622</xdr:colOff>
      <xdr:row>39</xdr:row>
      <xdr:rowOff>60068</xdr:rowOff>
    </xdr:from>
    <xdr:to>
      <xdr:col>7</xdr:col>
      <xdr:colOff>471492</xdr:colOff>
      <xdr:row>56</xdr:row>
      <xdr:rowOff>105306</xdr:rowOff>
    </xdr:to>
    <xdr:graphicFrame macro="">
      <xdr:nvGraphicFramePr>
        <xdr:cNvPr id="10" name="Chart 9">
          <a:extLst>
            <a:ext uri="{FF2B5EF4-FFF2-40B4-BE49-F238E27FC236}">
              <a16:creationId xmlns:a16="http://schemas.microsoft.com/office/drawing/2014/main" id="{8D167225-9D22-48AD-B95B-59EF2FBCFC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167807</xdr:colOff>
      <xdr:row>69</xdr:row>
      <xdr:rowOff>131265</xdr:rowOff>
    </xdr:from>
    <xdr:to>
      <xdr:col>7</xdr:col>
      <xdr:colOff>552761</xdr:colOff>
      <xdr:row>84</xdr:row>
      <xdr:rowOff>51679</xdr:rowOff>
    </xdr:to>
    <xdr:graphicFrame macro="">
      <xdr:nvGraphicFramePr>
        <xdr:cNvPr id="11" name="Chart 10">
          <a:extLst>
            <a:ext uri="{FF2B5EF4-FFF2-40B4-BE49-F238E27FC236}">
              <a16:creationId xmlns:a16="http://schemas.microsoft.com/office/drawing/2014/main" id="{4F31A521-1A23-433B-A9A9-188178D6DC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7</xdr:col>
      <xdr:colOff>215080</xdr:colOff>
      <xdr:row>90</xdr:row>
      <xdr:rowOff>26297</xdr:rowOff>
    </xdr:from>
    <xdr:to>
      <xdr:col>14</xdr:col>
      <xdr:colOff>343797</xdr:colOff>
      <xdr:row>104</xdr:row>
      <xdr:rowOff>129404</xdr:rowOff>
    </xdr:to>
    <xdr:graphicFrame macro="">
      <xdr:nvGraphicFramePr>
        <xdr:cNvPr id="12" name="Chart 11">
          <a:extLst>
            <a:ext uri="{FF2B5EF4-FFF2-40B4-BE49-F238E27FC236}">
              <a16:creationId xmlns:a16="http://schemas.microsoft.com/office/drawing/2014/main" id="{1D9AF430-262B-4BDB-B308-1867255140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625587</xdr:colOff>
      <xdr:row>79</xdr:row>
      <xdr:rowOff>119857</xdr:rowOff>
    </xdr:from>
    <xdr:to>
      <xdr:col>7</xdr:col>
      <xdr:colOff>240459</xdr:colOff>
      <xdr:row>94</xdr:row>
      <xdr:rowOff>57434</xdr:rowOff>
    </xdr:to>
    <xdr:graphicFrame macro="">
      <xdr:nvGraphicFramePr>
        <xdr:cNvPr id="13" name="Chart 12">
          <a:extLst>
            <a:ext uri="{FF2B5EF4-FFF2-40B4-BE49-F238E27FC236}">
              <a16:creationId xmlns:a16="http://schemas.microsoft.com/office/drawing/2014/main" id="{413C7CFC-2853-4C0B-A115-956E26E3A0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545313</xdr:colOff>
      <xdr:row>90</xdr:row>
      <xdr:rowOff>135360</xdr:rowOff>
    </xdr:from>
    <xdr:to>
      <xdr:col>7</xdr:col>
      <xdr:colOff>160186</xdr:colOff>
      <xdr:row>105</xdr:row>
      <xdr:rowOff>62692</xdr:rowOff>
    </xdr:to>
    <xdr:graphicFrame macro="">
      <xdr:nvGraphicFramePr>
        <xdr:cNvPr id="14" name="Chart 13">
          <a:extLst>
            <a:ext uri="{FF2B5EF4-FFF2-40B4-BE49-F238E27FC236}">
              <a16:creationId xmlns:a16="http://schemas.microsoft.com/office/drawing/2014/main" id="{24190215-77D4-4C12-BF7F-E6B502BAB0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30</xdr:col>
      <xdr:colOff>449792</xdr:colOff>
      <xdr:row>61</xdr:row>
      <xdr:rowOff>20108</xdr:rowOff>
    </xdr:from>
    <xdr:to>
      <xdr:col>37</xdr:col>
      <xdr:colOff>513292</xdr:colOff>
      <xdr:row>76</xdr:row>
      <xdr:rowOff>43392</xdr:rowOff>
    </xdr:to>
    <xdr:graphicFrame macro="">
      <xdr:nvGraphicFramePr>
        <xdr:cNvPr id="2" name="Chart 1">
          <a:extLst>
            <a:ext uri="{FF2B5EF4-FFF2-40B4-BE49-F238E27FC236}">
              <a16:creationId xmlns:a16="http://schemas.microsoft.com/office/drawing/2014/main" id="{60A17B2F-FE88-4691-AA10-25C0D0FE99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30</xdr:col>
      <xdr:colOff>449792</xdr:colOff>
      <xdr:row>49</xdr:row>
      <xdr:rowOff>20108</xdr:rowOff>
    </xdr:from>
    <xdr:to>
      <xdr:col>37</xdr:col>
      <xdr:colOff>513292</xdr:colOff>
      <xdr:row>64</xdr:row>
      <xdr:rowOff>53975</xdr:rowOff>
    </xdr:to>
    <xdr:graphicFrame macro="">
      <xdr:nvGraphicFramePr>
        <xdr:cNvPr id="3" name="Chart 2">
          <a:extLst>
            <a:ext uri="{FF2B5EF4-FFF2-40B4-BE49-F238E27FC236}">
              <a16:creationId xmlns:a16="http://schemas.microsoft.com/office/drawing/2014/main" id="{B7CC391D-D401-45B7-B9AB-26C8BD1CD8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36</xdr:col>
      <xdr:colOff>14654</xdr:colOff>
      <xdr:row>13</xdr:row>
      <xdr:rowOff>10746</xdr:rowOff>
    </xdr:from>
    <xdr:to>
      <xdr:col>43</xdr:col>
      <xdr:colOff>346808</xdr:colOff>
      <xdr:row>27</xdr:row>
      <xdr:rowOff>155331</xdr:rowOff>
    </xdr:to>
    <xdr:graphicFrame macro="">
      <xdr:nvGraphicFramePr>
        <xdr:cNvPr id="2" name="Chart 1">
          <a:extLst>
            <a:ext uri="{FF2B5EF4-FFF2-40B4-BE49-F238E27FC236}">
              <a16:creationId xmlns:a16="http://schemas.microsoft.com/office/drawing/2014/main" id="{58489B91-4E7D-4BBB-AD4A-98669D52B4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36</xdr:col>
      <xdr:colOff>0</xdr:colOff>
      <xdr:row>29</xdr:row>
      <xdr:rowOff>0</xdr:rowOff>
    </xdr:from>
    <xdr:to>
      <xdr:col>43</xdr:col>
      <xdr:colOff>332154</xdr:colOff>
      <xdr:row>43</xdr:row>
      <xdr:rowOff>144584</xdr:rowOff>
    </xdr:to>
    <xdr:graphicFrame macro="">
      <xdr:nvGraphicFramePr>
        <xdr:cNvPr id="3" name="Chart 2">
          <a:extLst>
            <a:ext uri="{FF2B5EF4-FFF2-40B4-BE49-F238E27FC236}">
              <a16:creationId xmlns:a16="http://schemas.microsoft.com/office/drawing/2014/main" id="{706CBAB1-AC7A-4B8E-903B-CE80474D7C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0.01175</cdr:x>
      <cdr:y>0.82229</cdr:y>
    </cdr:from>
    <cdr:to>
      <cdr:x>0.21047</cdr:x>
      <cdr:y>0.99323</cdr:y>
    </cdr:to>
    <cdr:sp macro="" textlink="">
      <cdr:nvSpPr>
        <cdr:cNvPr id="2" name="TextBox 1">
          <a:extLst xmlns:a="http://schemas.openxmlformats.org/drawingml/2006/main">
            <a:ext uri="{FF2B5EF4-FFF2-40B4-BE49-F238E27FC236}">
              <a16:creationId xmlns:a16="http://schemas.microsoft.com/office/drawing/2014/main" id="{1D849C10-FCBC-45C4-B02E-25DDABC6A18A}"/>
            </a:ext>
          </a:extLst>
        </cdr:cNvPr>
        <cdr:cNvSpPr txBox="1"/>
      </cdr:nvSpPr>
      <cdr:spPr>
        <a:xfrm xmlns:a="http://schemas.openxmlformats.org/drawingml/2006/main">
          <a:off x="53731" y="2255715"/>
          <a:ext cx="908538" cy="468924"/>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200">
              <a:solidFill>
                <a:sysClr val="windowText" lastClr="000000"/>
              </a:solidFill>
            </a:rPr>
            <a:t>N1 CV</a:t>
          </a:r>
          <a:r>
            <a:rPr lang="en-US" sz="1200" baseline="0">
              <a:solidFill>
                <a:sysClr val="windowText" lastClr="000000"/>
              </a:solidFill>
            </a:rPr>
            <a:t> = 10%</a:t>
          </a:r>
        </a:p>
        <a:p xmlns:a="http://schemas.openxmlformats.org/drawingml/2006/main">
          <a:r>
            <a:rPr lang="en-US" sz="1200" baseline="0">
              <a:solidFill>
                <a:sysClr val="windowText" lastClr="000000"/>
              </a:solidFill>
            </a:rPr>
            <a:t>N2 CV = 9%</a:t>
          </a:r>
          <a:endParaRPr lang="en-US" sz="1200">
            <a:solidFill>
              <a:sysClr val="windowText" lastClr="000000"/>
            </a:solidFill>
          </a:endParaRPr>
        </a:p>
      </cdr:txBody>
    </cdr:sp>
  </cdr:relSizeAnchor>
</c:userShapes>
</file>

<file path=xl/drawings/drawing5.xml><?xml version="1.0" encoding="utf-8"?>
<c:userShapes xmlns:c="http://schemas.openxmlformats.org/drawingml/2006/chart">
  <cdr:relSizeAnchor xmlns:cdr="http://schemas.openxmlformats.org/drawingml/2006/chartDrawing">
    <cdr:from>
      <cdr:x>0.01175</cdr:x>
      <cdr:y>0.82229</cdr:y>
    </cdr:from>
    <cdr:to>
      <cdr:x>0.21047</cdr:x>
      <cdr:y>0.99323</cdr:y>
    </cdr:to>
    <cdr:sp macro="" textlink="">
      <cdr:nvSpPr>
        <cdr:cNvPr id="2" name="TextBox 1">
          <a:extLst xmlns:a="http://schemas.openxmlformats.org/drawingml/2006/main">
            <a:ext uri="{FF2B5EF4-FFF2-40B4-BE49-F238E27FC236}">
              <a16:creationId xmlns:a16="http://schemas.microsoft.com/office/drawing/2014/main" id="{1D849C10-FCBC-45C4-B02E-25DDABC6A18A}"/>
            </a:ext>
          </a:extLst>
        </cdr:cNvPr>
        <cdr:cNvSpPr txBox="1"/>
      </cdr:nvSpPr>
      <cdr:spPr>
        <a:xfrm xmlns:a="http://schemas.openxmlformats.org/drawingml/2006/main">
          <a:off x="53731" y="2255715"/>
          <a:ext cx="908538" cy="468924"/>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200">
              <a:solidFill>
                <a:sysClr val="windowText" lastClr="000000"/>
              </a:solidFill>
            </a:rPr>
            <a:t>N1 CV</a:t>
          </a:r>
          <a:r>
            <a:rPr lang="en-US" sz="1200" baseline="0">
              <a:solidFill>
                <a:sysClr val="windowText" lastClr="000000"/>
              </a:solidFill>
            </a:rPr>
            <a:t> = 7%</a:t>
          </a:r>
        </a:p>
        <a:p xmlns:a="http://schemas.openxmlformats.org/drawingml/2006/main">
          <a:r>
            <a:rPr lang="en-US" sz="1200" baseline="0">
              <a:solidFill>
                <a:sysClr val="windowText" lastClr="000000"/>
              </a:solidFill>
            </a:rPr>
            <a:t>N2 CV = 11%</a:t>
          </a:r>
          <a:endParaRPr lang="en-US" sz="1200">
            <a:solidFill>
              <a:sysClr val="windowText" lastClr="000000"/>
            </a:solidFill>
          </a:endParaRPr>
        </a:p>
      </cdr:txBody>
    </cdr:sp>
  </cdr:relSizeAnchor>
</c:userShapes>
</file>

<file path=xl/drawings/drawing6.xml><?xml version="1.0" encoding="utf-8"?>
<xdr:wsDr xmlns:xdr="http://schemas.openxmlformats.org/drawingml/2006/spreadsheetDrawing" xmlns:a="http://schemas.openxmlformats.org/drawingml/2006/main">
  <xdr:twoCellAnchor>
    <xdr:from>
      <xdr:col>41</xdr:col>
      <xdr:colOff>26458</xdr:colOff>
      <xdr:row>17</xdr:row>
      <xdr:rowOff>20108</xdr:rowOff>
    </xdr:from>
    <xdr:to>
      <xdr:col>48</xdr:col>
      <xdr:colOff>301624</xdr:colOff>
      <xdr:row>32</xdr:row>
      <xdr:rowOff>64558</xdr:rowOff>
    </xdr:to>
    <xdr:graphicFrame macro="">
      <xdr:nvGraphicFramePr>
        <xdr:cNvPr id="2" name="Chart 1">
          <a:extLst>
            <a:ext uri="{FF2B5EF4-FFF2-40B4-BE49-F238E27FC236}">
              <a16:creationId xmlns:a16="http://schemas.microsoft.com/office/drawing/2014/main" id="{D281239A-6C5F-46D1-B8DD-AEA7413D86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c:userShapes xmlns:c="http://schemas.openxmlformats.org/drawingml/2006/chart">
  <cdr:relSizeAnchor xmlns:cdr="http://schemas.openxmlformats.org/drawingml/2006/chartDrawing">
    <cdr:from>
      <cdr:x>0.73032</cdr:x>
      <cdr:y>0.25502</cdr:y>
    </cdr:from>
    <cdr:to>
      <cdr:x>0.93032</cdr:x>
      <cdr:y>0.35147</cdr:y>
    </cdr:to>
    <cdr:sp macro="" textlink="">
      <cdr:nvSpPr>
        <cdr:cNvPr id="2" name="TextBox 1">
          <a:extLst xmlns:a="http://schemas.openxmlformats.org/drawingml/2006/main">
            <a:ext uri="{FF2B5EF4-FFF2-40B4-BE49-F238E27FC236}">
              <a16:creationId xmlns:a16="http://schemas.microsoft.com/office/drawing/2014/main" id="{C3CA644F-DE1D-47BD-AABD-75C70B84E956}"/>
            </a:ext>
          </a:extLst>
        </cdr:cNvPr>
        <cdr:cNvSpPr txBox="1"/>
      </cdr:nvSpPr>
      <cdr:spPr>
        <a:xfrm xmlns:a="http://schemas.openxmlformats.org/drawingml/2006/main">
          <a:off x="3339042" y="699559"/>
          <a:ext cx="914400" cy="264583"/>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200"/>
            <a:t>average = 87%</a:t>
          </a:r>
        </a:p>
      </cdr:txBody>
    </cdr:sp>
  </cdr:relSizeAnchor>
</c:userShapes>
</file>

<file path=xl/drawings/drawing8.xml><?xml version="1.0" encoding="utf-8"?>
<xdr:wsDr xmlns:xdr="http://schemas.openxmlformats.org/drawingml/2006/spreadsheetDrawing" xmlns:a="http://schemas.openxmlformats.org/drawingml/2006/main">
  <xdr:twoCellAnchor>
    <xdr:from>
      <xdr:col>61</xdr:col>
      <xdr:colOff>553094</xdr:colOff>
      <xdr:row>12</xdr:row>
      <xdr:rowOff>165285</xdr:rowOff>
    </xdr:from>
    <xdr:to>
      <xdr:col>69</xdr:col>
      <xdr:colOff>265963</xdr:colOff>
      <xdr:row>27</xdr:row>
      <xdr:rowOff>138412</xdr:rowOff>
    </xdr:to>
    <xdr:graphicFrame macro="">
      <xdr:nvGraphicFramePr>
        <xdr:cNvPr id="2" name="Chart 1">
          <a:extLst>
            <a:ext uri="{FF2B5EF4-FFF2-40B4-BE49-F238E27FC236}">
              <a16:creationId xmlns:a16="http://schemas.microsoft.com/office/drawing/2014/main" id="{F5C4C5E3-220E-42E3-BB1E-752D943ACE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61</xdr:col>
      <xdr:colOff>404928</xdr:colOff>
      <xdr:row>29</xdr:row>
      <xdr:rowOff>0</xdr:rowOff>
    </xdr:from>
    <xdr:to>
      <xdr:col>70</xdr:col>
      <xdr:colOff>46015</xdr:colOff>
      <xdr:row>45</xdr:row>
      <xdr:rowOff>55219</xdr:rowOff>
    </xdr:to>
    <xdr:graphicFrame macro="">
      <xdr:nvGraphicFramePr>
        <xdr:cNvPr id="3" name="Chart 2">
          <a:extLst>
            <a:ext uri="{FF2B5EF4-FFF2-40B4-BE49-F238E27FC236}">
              <a16:creationId xmlns:a16="http://schemas.microsoft.com/office/drawing/2014/main" id="{2B3892DB-5FC9-4ACC-8A7A-265609EE94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c:userShapes xmlns:c="http://schemas.openxmlformats.org/drawingml/2006/chart">
  <cdr:relSizeAnchor xmlns:cdr="http://schemas.openxmlformats.org/drawingml/2006/chartDrawing">
    <cdr:from>
      <cdr:x>0.1615</cdr:x>
      <cdr:y>0.13807</cdr:y>
    </cdr:from>
    <cdr:to>
      <cdr:x>0.30844</cdr:x>
      <cdr:y>0.30245</cdr:y>
    </cdr:to>
    <cdr:sp macro="" textlink="">
      <cdr:nvSpPr>
        <cdr:cNvPr id="2" name="TextBox 1">
          <a:extLst xmlns:a="http://schemas.openxmlformats.org/drawingml/2006/main">
            <a:ext uri="{FF2B5EF4-FFF2-40B4-BE49-F238E27FC236}">
              <a16:creationId xmlns:a16="http://schemas.microsoft.com/office/drawing/2014/main" id="{938412F2-FCC5-4D23-B7DA-FAF671BFE748}"/>
            </a:ext>
          </a:extLst>
        </cdr:cNvPr>
        <cdr:cNvSpPr txBox="1"/>
      </cdr:nvSpPr>
      <cdr:spPr>
        <a:xfrm xmlns:a="http://schemas.openxmlformats.org/drawingml/2006/main">
          <a:off x="824857" y="414224"/>
          <a:ext cx="750514" cy="49318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algn="ctr"/>
          <a:r>
            <a:rPr lang="en-US" sz="1100"/>
            <a:t>87%</a:t>
          </a:r>
        </a:p>
        <a:p xmlns:a="http://schemas.openxmlformats.org/drawingml/2006/main">
          <a:pPr algn="ctr"/>
          <a:r>
            <a:rPr lang="en-US" sz="1100"/>
            <a:t>removed</a:t>
          </a:r>
        </a:p>
      </cdr:txBody>
    </cdr:sp>
  </cdr:relSizeAnchor>
  <cdr:relSizeAnchor xmlns:cdr="http://schemas.openxmlformats.org/drawingml/2006/chartDrawing">
    <cdr:from>
      <cdr:x>0.29094</cdr:x>
      <cdr:y>0.18994</cdr:y>
    </cdr:from>
    <cdr:to>
      <cdr:x>0.43789</cdr:x>
      <cdr:y>0.27207</cdr:y>
    </cdr:to>
    <cdr:sp macro="" textlink="">
      <cdr:nvSpPr>
        <cdr:cNvPr id="3" name="TextBox 1">
          <a:extLst xmlns:a="http://schemas.openxmlformats.org/drawingml/2006/main">
            <a:ext uri="{FF2B5EF4-FFF2-40B4-BE49-F238E27FC236}">
              <a16:creationId xmlns:a16="http://schemas.microsoft.com/office/drawing/2014/main" id="{51C7339C-B80D-4BC4-9079-F282CE629946}"/>
            </a:ext>
          </a:extLst>
        </cdr:cNvPr>
        <cdr:cNvSpPr txBox="1"/>
      </cdr:nvSpPr>
      <cdr:spPr>
        <a:xfrm xmlns:a="http://schemas.openxmlformats.org/drawingml/2006/main">
          <a:off x="1486032" y="569853"/>
          <a:ext cx="750515" cy="246387"/>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100"/>
            <a:t>73%</a:t>
          </a:r>
        </a:p>
      </cdr:txBody>
    </cdr:sp>
  </cdr:relSizeAnchor>
  <cdr:relSizeAnchor xmlns:cdr="http://schemas.openxmlformats.org/drawingml/2006/chartDrawing">
    <cdr:from>
      <cdr:x>0.68394</cdr:x>
      <cdr:y>0.34388</cdr:y>
    </cdr:from>
    <cdr:to>
      <cdr:x>0.83088</cdr:x>
      <cdr:y>0.42601</cdr:y>
    </cdr:to>
    <cdr:sp macro="" textlink="">
      <cdr:nvSpPr>
        <cdr:cNvPr id="4" name="TextBox 1">
          <a:extLst xmlns:a="http://schemas.openxmlformats.org/drawingml/2006/main">
            <a:ext uri="{FF2B5EF4-FFF2-40B4-BE49-F238E27FC236}">
              <a16:creationId xmlns:a16="http://schemas.microsoft.com/office/drawing/2014/main" id="{0B03BD09-44DB-4CA5-AA24-C144F1A08DA6}"/>
            </a:ext>
          </a:extLst>
        </cdr:cNvPr>
        <cdr:cNvSpPr txBox="1"/>
      </cdr:nvSpPr>
      <cdr:spPr>
        <a:xfrm xmlns:a="http://schemas.openxmlformats.org/drawingml/2006/main">
          <a:off x="3493303" y="1031694"/>
          <a:ext cx="750514" cy="246388"/>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100"/>
            <a:t>81%</a:t>
          </a:r>
        </a:p>
      </cdr:txBody>
    </cdr:sp>
  </cdr:relSizeAnchor>
  <cdr:relSizeAnchor xmlns:cdr="http://schemas.openxmlformats.org/drawingml/2006/chartDrawing">
    <cdr:from>
      <cdr:x>0.5522</cdr:x>
      <cdr:y>0.37072</cdr:y>
    </cdr:from>
    <cdr:to>
      <cdr:x>0.69914</cdr:x>
      <cdr:y>0.45284</cdr:y>
    </cdr:to>
    <cdr:sp macro="" textlink="">
      <cdr:nvSpPr>
        <cdr:cNvPr id="5" name="TextBox 1">
          <a:extLst xmlns:a="http://schemas.openxmlformats.org/drawingml/2006/main">
            <a:ext uri="{FF2B5EF4-FFF2-40B4-BE49-F238E27FC236}">
              <a16:creationId xmlns:a16="http://schemas.microsoft.com/office/drawing/2014/main" id="{0B03BD09-44DB-4CA5-AA24-C144F1A08DA6}"/>
            </a:ext>
          </a:extLst>
        </cdr:cNvPr>
        <cdr:cNvSpPr txBox="1"/>
      </cdr:nvSpPr>
      <cdr:spPr>
        <a:xfrm xmlns:a="http://schemas.openxmlformats.org/drawingml/2006/main">
          <a:off x="2820405" y="1112211"/>
          <a:ext cx="750515" cy="246387"/>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100"/>
            <a:t>76%</a:t>
          </a:r>
        </a:p>
      </cdr:txBody>
    </cdr:sp>
  </cdr:relSizeAnchor>
  <cdr:relSizeAnchor xmlns:cdr="http://schemas.openxmlformats.org/drawingml/2006/chartDrawing">
    <cdr:from>
      <cdr:x>0.42422</cdr:x>
      <cdr:y>0.25924</cdr:y>
    </cdr:from>
    <cdr:to>
      <cdr:x>0.57116</cdr:x>
      <cdr:y>0.34137</cdr:y>
    </cdr:to>
    <cdr:sp macro="" textlink="">
      <cdr:nvSpPr>
        <cdr:cNvPr id="6" name="TextBox 1">
          <a:extLst xmlns:a="http://schemas.openxmlformats.org/drawingml/2006/main">
            <a:ext uri="{FF2B5EF4-FFF2-40B4-BE49-F238E27FC236}">
              <a16:creationId xmlns:a16="http://schemas.microsoft.com/office/drawing/2014/main" id="{0B03BD09-44DB-4CA5-AA24-C144F1A08DA6}"/>
            </a:ext>
          </a:extLst>
        </cdr:cNvPr>
        <cdr:cNvSpPr txBox="1"/>
      </cdr:nvSpPr>
      <cdr:spPr>
        <a:xfrm xmlns:a="http://schemas.openxmlformats.org/drawingml/2006/main">
          <a:off x="2166735" y="777764"/>
          <a:ext cx="750514" cy="246387"/>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100"/>
            <a:t>86%</a:t>
          </a:r>
        </a:p>
      </cdr:txBody>
    </cdr:sp>
  </cdr:relSizeAnchor>
  <cdr:relSizeAnchor xmlns:cdr="http://schemas.openxmlformats.org/drawingml/2006/chartDrawing">
    <cdr:from>
      <cdr:x>0.81531</cdr:x>
      <cdr:y>0.34388</cdr:y>
    </cdr:from>
    <cdr:to>
      <cdr:x>0.96225</cdr:x>
      <cdr:y>0.42601</cdr:y>
    </cdr:to>
    <cdr:sp macro="" textlink="">
      <cdr:nvSpPr>
        <cdr:cNvPr id="7" name="TextBox 1">
          <a:extLst xmlns:a="http://schemas.openxmlformats.org/drawingml/2006/main">
            <a:ext uri="{FF2B5EF4-FFF2-40B4-BE49-F238E27FC236}">
              <a16:creationId xmlns:a16="http://schemas.microsoft.com/office/drawing/2014/main" id="{0B03BD09-44DB-4CA5-AA24-C144F1A08DA6}"/>
            </a:ext>
          </a:extLst>
        </cdr:cNvPr>
        <cdr:cNvSpPr txBox="1"/>
      </cdr:nvSpPr>
      <cdr:spPr>
        <a:xfrm xmlns:a="http://schemas.openxmlformats.org/drawingml/2006/main">
          <a:off x="4164300" y="1031692"/>
          <a:ext cx="750514" cy="246389"/>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100"/>
            <a:t>76%</a:t>
          </a:r>
        </a:p>
      </cdr:txBody>
    </cdr:sp>
  </cdr:relSizeAnchor>
</c:userShapes>
</file>

<file path=xl/drawings/drawing10.xml><?xml version="1.0" encoding="utf-8"?>
<xdr:wsDr xmlns:xdr="http://schemas.openxmlformats.org/drawingml/2006/spreadsheetDrawing" xmlns:a="http://schemas.openxmlformats.org/drawingml/2006/main">
  <xdr:twoCellAnchor>
    <xdr:from>
      <xdr:col>23</xdr:col>
      <xdr:colOff>0</xdr:colOff>
      <xdr:row>25</xdr:row>
      <xdr:rowOff>0</xdr:rowOff>
    </xdr:from>
    <xdr:to>
      <xdr:col>23</xdr:col>
      <xdr:colOff>76200</xdr:colOff>
      <xdr:row>42</xdr:row>
      <xdr:rowOff>63500</xdr:rowOff>
    </xdr:to>
    <xdr:graphicFrame macro="">
      <xdr:nvGraphicFramePr>
        <xdr:cNvPr id="6" name="Chart 5">
          <a:extLst>
            <a:ext uri="{FF2B5EF4-FFF2-40B4-BE49-F238E27FC236}">
              <a16:creationId xmlns:a16="http://schemas.microsoft.com/office/drawing/2014/main" id="{040890E7-CEBA-4264-8116-F7477AFCD615}"/>
            </a:ext>
            <a:ext uri="{147F2762-F138-4A5C-976F-8EAC2B608ADB}">
              <a16:predDERef xmlns:a16="http://schemas.microsoft.com/office/drawing/2014/main" pred="{E4495FEE-C316-4438-9476-AB1E210753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0</xdr:colOff>
      <xdr:row>4</xdr:row>
      <xdr:rowOff>0</xdr:rowOff>
    </xdr:from>
    <xdr:to>
      <xdr:col>25</xdr:col>
      <xdr:colOff>278534</xdr:colOff>
      <xdr:row>18</xdr:row>
      <xdr:rowOff>116609</xdr:rowOff>
    </xdr:to>
    <xdr:graphicFrame macro="">
      <xdr:nvGraphicFramePr>
        <xdr:cNvPr id="10" name="Chart 9">
          <a:extLst>
            <a:ext uri="{FF2B5EF4-FFF2-40B4-BE49-F238E27FC236}">
              <a16:creationId xmlns:a16="http://schemas.microsoft.com/office/drawing/2014/main" id="{76F79DBE-0CAD-450C-81BF-00069F1DD2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0</xdr:colOff>
      <xdr:row>19</xdr:row>
      <xdr:rowOff>0</xdr:rowOff>
    </xdr:from>
    <xdr:to>
      <xdr:col>25</xdr:col>
      <xdr:colOff>278534</xdr:colOff>
      <xdr:row>33</xdr:row>
      <xdr:rowOff>116609</xdr:rowOff>
    </xdr:to>
    <xdr:graphicFrame macro="">
      <xdr:nvGraphicFramePr>
        <xdr:cNvPr id="11" name="Chart 10">
          <a:extLst>
            <a:ext uri="{FF2B5EF4-FFF2-40B4-BE49-F238E27FC236}">
              <a16:creationId xmlns:a16="http://schemas.microsoft.com/office/drawing/2014/main" id="{BAF5BB14-5DF8-47CA-B4BA-95E0F42FCB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0</xdr:colOff>
      <xdr:row>34</xdr:row>
      <xdr:rowOff>0</xdr:rowOff>
    </xdr:from>
    <xdr:to>
      <xdr:col>25</xdr:col>
      <xdr:colOff>278534</xdr:colOff>
      <xdr:row>48</xdr:row>
      <xdr:rowOff>116609</xdr:rowOff>
    </xdr:to>
    <xdr:graphicFrame macro="">
      <xdr:nvGraphicFramePr>
        <xdr:cNvPr id="13" name="Chart 12">
          <a:extLst>
            <a:ext uri="{FF2B5EF4-FFF2-40B4-BE49-F238E27FC236}">
              <a16:creationId xmlns:a16="http://schemas.microsoft.com/office/drawing/2014/main" id="{E5CE6497-401A-43F6-8FB2-61A17CCF09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26</xdr:col>
      <xdr:colOff>0</xdr:colOff>
      <xdr:row>4</xdr:row>
      <xdr:rowOff>0</xdr:rowOff>
    </xdr:from>
    <xdr:to>
      <xdr:col>33</xdr:col>
      <xdr:colOff>278534</xdr:colOff>
      <xdr:row>18</xdr:row>
      <xdr:rowOff>116609</xdr:rowOff>
    </xdr:to>
    <xdr:graphicFrame macro="">
      <xdr:nvGraphicFramePr>
        <xdr:cNvPr id="14" name="Chart 13">
          <a:extLst>
            <a:ext uri="{FF2B5EF4-FFF2-40B4-BE49-F238E27FC236}">
              <a16:creationId xmlns:a16="http://schemas.microsoft.com/office/drawing/2014/main" id="{9420D31B-C928-4C61-B1FA-7EF9D59A68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26</xdr:col>
      <xdr:colOff>0</xdr:colOff>
      <xdr:row>19</xdr:row>
      <xdr:rowOff>0</xdr:rowOff>
    </xdr:from>
    <xdr:to>
      <xdr:col>33</xdr:col>
      <xdr:colOff>278534</xdr:colOff>
      <xdr:row>33</xdr:row>
      <xdr:rowOff>116609</xdr:rowOff>
    </xdr:to>
    <xdr:graphicFrame macro="">
      <xdr:nvGraphicFramePr>
        <xdr:cNvPr id="15" name="Chart 14">
          <a:extLst>
            <a:ext uri="{FF2B5EF4-FFF2-40B4-BE49-F238E27FC236}">
              <a16:creationId xmlns:a16="http://schemas.microsoft.com/office/drawing/2014/main" id="{318F5647-81ED-48D5-9A84-82211A6816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138543</xdr:colOff>
      <xdr:row>51</xdr:row>
      <xdr:rowOff>147349</xdr:rowOff>
    </xdr:from>
    <xdr:to>
      <xdr:col>25</xdr:col>
      <xdr:colOff>417077</xdr:colOff>
      <xdr:row>66</xdr:row>
      <xdr:rowOff>76345</xdr:rowOff>
    </xdr:to>
    <xdr:graphicFrame macro="">
      <xdr:nvGraphicFramePr>
        <xdr:cNvPr id="18" name="Chart 17">
          <a:extLst>
            <a:ext uri="{FF2B5EF4-FFF2-40B4-BE49-F238E27FC236}">
              <a16:creationId xmlns:a16="http://schemas.microsoft.com/office/drawing/2014/main" id="{A1C60954-56BE-4CD2-8895-4F9B40CF97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1</xdr:col>
      <xdr:colOff>542925</xdr:colOff>
      <xdr:row>1</xdr:row>
      <xdr:rowOff>203200</xdr:rowOff>
    </xdr:from>
    <xdr:to>
      <xdr:col>7</xdr:col>
      <xdr:colOff>581025</xdr:colOff>
      <xdr:row>15</xdr:row>
      <xdr:rowOff>171450</xdr:rowOff>
    </xdr:to>
    <xdr:graphicFrame macro="">
      <xdr:nvGraphicFramePr>
        <xdr:cNvPr id="3" name="Chart 2">
          <a:extLst>
            <a:ext uri="{FF2B5EF4-FFF2-40B4-BE49-F238E27FC236}">
              <a16:creationId xmlns:a16="http://schemas.microsoft.com/office/drawing/2014/main" id="{5311A158-604C-4C4B-A098-A6FB1E1AED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absoluteAnchor>
    <xdr:pos x="0" y="0"/>
    <xdr:ext cx="8672015" cy="6293134"/>
    <xdr:graphicFrame macro="">
      <xdr:nvGraphicFramePr>
        <xdr:cNvPr id="2" name="Chart 1">
          <a:extLst>
            <a:ext uri="{FF2B5EF4-FFF2-40B4-BE49-F238E27FC236}">
              <a16:creationId xmlns:a16="http://schemas.microsoft.com/office/drawing/2014/main" id="{4BED88AE-F28D-4637-AD75-DF453E5ED1E4}"/>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xml><?xml version="1.0" encoding="utf-8"?>
<xdr:wsDr xmlns:xdr="http://schemas.openxmlformats.org/drawingml/2006/spreadsheetDrawing" xmlns:a="http://schemas.openxmlformats.org/drawingml/2006/main">
  <xdr:twoCellAnchor>
    <xdr:from>
      <xdr:col>4</xdr:col>
      <xdr:colOff>9525</xdr:colOff>
      <xdr:row>0</xdr:row>
      <xdr:rowOff>180975</xdr:rowOff>
    </xdr:from>
    <xdr:to>
      <xdr:col>11</xdr:col>
      <xdr:colOff>314325</xdr:colOff>
      <xdr:row>12</xdr:row>
      <xdr:rowOff>66675</xdr:rowOff>
    </xdr:to>
    <xdr:graphicFrame macro="">
      <xdr:nvGraphicFramePr>
        <xdr:cNvPr id="2" name="Chart 1">
          <a:extLst>
            <a:ext uri="{FF2B5EF4-FFF2-40B4-BE49-F238E27FC236}">
              <a16:creationId xmlns:a16="http://schemas.microsoft.com/office/drawing/2014/main" id="{08F49EDF-C3CE-4122-995B-068E8B0290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9525</xdr:colOff>
      <xdr:row>13</xdr:row>
      <xdr:rowOff>0</xdr:rowOff>
    </xdr:from>
    <xdr:to>
      <xdr:col>11</xdr:col>
      <xdr:colOff>314325</xdr:colOff>
      <xdr:row>27</xdr:row>
      <xdr:rowOff>76200</xdr:rowOff>
    </xdr:to>
    <xdr:graphicFrame macro="">
      <xdr:nvGraphicFramePr>
        <xdr:cNvPr id="3" name="Chart 2">
          <a:extLst>
            <a:ext uri="{FF2B5EF4-FFF2-40B4-BE49-F238E27FC236}">
              <a16:creationId xmlns:a16="http://schemas.microsoft.com/office/drawing/2014/main" id="{17F2EA79-3E41-4E45-925E-969AADE94196}"/>
            </a:ext>
            <a:ext uri="{147F2762-F138-4A5C-976F-8EAC2B608ADB}">
              <a16:predDERef xmlns:a16="http://schemas.microsoft.com/office/drawing/2014/main" pred="{08F49EDF-C3CE-4122-995B-068E8B0290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533400</xdr:colOff>
      <xdr:row>28</xdr:row>
      <xdr:rowOff>165100</xdr:rowOff>
    </xdr:from>
    <xdr:to>
      <xdr:col>9</xdr:col>
      <xdr:colOff>146050</xdr:colOff>
      <xdr:row>46</xdr:row>
      <xdr:rowOff>139700</xdr:rowOff>
    </xdr:to>
    <xdr:graphicFrame macro="">
      <xdr:nvGraphicFramePr>
        <xdr:cNvPr id="4" name="Chart 3">
          <a:extLst>
            <a:ext uri="{FF2B5EF4-FFF2-40B4-BE49-F238E27FC236}">
              <a16:creationId xmlns:a16="http://schemas.microsoft.com/office/drawing/2014/main" id="{1B28758C-665D-4156-B05C-396ABCCD9071}"/>
            </a:ext>
            <a:ext uri="{147F2762-F138-4A5C-976F-8EAC2B608ADB}">
              <a16:predDERef xmlns:a16="http://schemas.microsoft.com/office/drawing/2014/main" pred="{17F2EA79-3E41-4E45-925E-969AADE941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0</xdr:col>
      <xdr:colOff>606425</xdr:colOff>
      <xdr:row>19</xdr:row>
      <xdr:rowOff>177800</xdr:rowOff>
    </xdr:from>
    <xdr:to>
      <xdr:col>7</xdr:col>
      <xdr:colOff>295275</xdr:colOff>
      <xdr:row>34</xdr:row>
      <xdr:rowOff>158750</xdr:rowOff>
    </xdr:to>
    <xdr:graphicFrame macro="">
      <xdr:nvGraphicFramePr>
        <xdr:cNvPr id="2" name="Chart 1">
          <a:extLst>
            <a:ext uri="{FF2B5EF4-FFF2-40B4-BE49-F238E27FC236}">
              <a16:creationId xmlns:a16="http://schemas.microsoft.com/office/drawing/2014/main" id="{36219DFC-F73B-4264-B54A-34E3DF686B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555625</xdr:colOff>
      <xdr:row>0</xdr:row>
      <xdr:rowOff>177800</xdr:rowOff>
    </xdr:from>
    <xdr:to>
      <xdr:col>12</xdr:col>
      <xdr:colOff>250825</xdr:colOff>
      <xdr:row>15</xdr:row>
      <xdr:rowOff>158750</xdr:rowOff>
    </xdr:to>
    <xdr:graphicFrame macro="">
      <xdr:nvGraphicFramePr>
        <xdr:cNvPr id="3" name="Chart 2">
          <a:extLst>
            <a:ext uri="{FF2B5EF4-FFF2-40B4-BE49-F238E27FC236}">
              <a16:creationId xmlns:a16="http://schemas.microsoft.com/office/drawing/2014/main" id="{378D1431-2B76-4C89-9E96-29AF34B276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89C7CD-3E99-487D-A6EB-A4AB8F69D82C}">
  <dimension ref="A1:AV1122"/>
  <sheetViews>
    <sheetView zoomScale="64" zoomScaleNormal="64" workbookViewId="0">
      <pane xSplit="4" ySplit="2" topLeftCell="E1102" activePane="bottomRight" state="frozen"/>
      <selection pane="topRight" activeCell="D1" sqref="D1"/>
      <selection pane="bottomLeft" activeCell="A3" sqref="A3"/>
      <selection pane="bottomRight" activeCell="A1107" sqref="A1107:XFD1120"/>
    </sheetView>
  </sheetViews>
  <sheetFormatPr defaultColWidth="8.81640625" defaultRowHeight="14.5"/>
  <cols>
    <col min="1" max="1" width="13" style="1145" customWidth="1"/>
    <col min="2" max="2" width="7.453125" style="27" customWidth="1"/>
    <col min="3" max="4" width="11.7265625" style="27" customWidth="1"/>
    <col min="5" max="5" width="7.453125" style="27" customWidth="1"/>
    <col min="6" max="6" width="7.81640625" style="27" customWidth="1"/>
    <col min="7" max="7" width="7.453125" style="27" customWidth="1"/>
    <col min="8" max="8" width="7.81640625" style="27" customWidth="1"/>
    <col min="9" max="9" width="8.453125" style="27" customWidth="1"/>
    <col min="10" max="10" width="15.453125" style="27" customWidth="1"/>
    <col min="11" max="11" width="29.7265625" style="27" customWidth="1"/>
    <col min="12" max="12" width="8.81640625" style="27"/>
    <col min="13" max="14" width="8.81640625" style="27" bestFit="1" customWidth="1"/>
    <col min="15" max="15" width="8.81640625" style="27" customWidth="1"/>
    <col min="16" max="16" width="8.81640625" style="27" bestFit="1" customWidth="1"/>
    <col min="17" max="17" width="11.81640625" style="27" customWidth="1"/>
    <col min="18" max="19" width="12" style="27" customWidth="1"/>
    <col min="20" max="20" width="8.81640625" style="27" bestFit="1" customWidth="1"/>
    <col min="21" max="21" width="7.453125" style="27" customWidth="1"/>
    <col min="22" max="22" width="8.81640625" style="27"/>
    <col min="23" max="23" width="9.81640625" style="27" customWidth="1"/>
    <col min="24" max="24" width="6.1796875" style="27" customWidth="1"/>
    <col min="25" max="25" width="5.81640625" style="27" customWidth="1"/>
    <col min="26" max="26" width="9.54296875" style="27" customWidth="1"/>
    <col min="27" max="27" width="9.453125" style="27" customWidth="1"/>
    <col min="28" max="28" width="10" style="27" customWidth="1"/>
    <col min="29" max="29" width="7.453125" style="27" customWidth="1"/>
    <col min="30" max="30" width="8.453125" style="27" customWidth="1"/>
    <col min="31" max="31" width="7.453125" style="27" customWidth="1"/>
    <col min="32" max="32" width="8.453125" style="27" customWidth="1"/>
    <col min="33" max="36" width="16" style="27" customWidth="1"/>
    <col min="37" max="37" width="9" style="27" bestFit="1" customWidth="1"/>
    <col min="38" max="38" width="10" style="27" bestFit="1" customWidth="1"/>
    <col min="39" max="39" width="9.453125" style="27" customWidth="1"/>
    <col min="40" max="40" width="9.453125" style="27" bestFit="1" customWidth="1"/>
    <col min="41" max="16384" width="8.81640625" style="27"/>
  </cols>
  <sheetData>
    <row r="1" spans="1:42" ht="15" thickBot="1">
      <c r="A1" s="1138"/>
      <c r="B1" s="26"/>
      <c r="C1" s="798"/>
      <c r="D1" s="26"/>
      <c r="E1" s="3"/>
      <c r="F1" s="26"/>
      <c r="G1" s="26"/>
      <c r="H1" s="26"/>
      <c r="I1" s="26"/>
      <c r="J1" s="26"/>
      <c r="K1" s="26"/>
      <c r="L1" s="26"/>
      <c r="M1" s="26"/>
      <c r="N1" s="26"/>
      <c r="O1" s="26"/>
      <c r="P1" s="26"/>
      <c r="Q1" s="26"/>
      <c r="R1" s="26"/>
      <c r="S1" s="26"/>
      <c r="T1" s="26"/>
      <c r="U1" s="26"/>
      <c r="V1" s="26"/>
      <c r="W1" s="26"/>
      <c r="AC1" s="3"/>
      <c r="AE1" s="26"/>
    </row>
    <row r="2" spans="1:42" ht="73" thickBot="1">
      <c r="A2" s="663" t="s">
        <v>0</v>
      </c>
      <c r="B2" s="664" t="s">
        <v>1</v>
      </c>
      <c r="C2" s="797" t="s">
        <v>2</v>
      </c>
      <c r="D2" s="796" t="s">
        <v>3</v>
      </c>
      <c r="E2" s="652" t="s">
        <v>4</v>
      </c>
      <c r="F2" s="331" t="s">
        <v>5</v>
      </c>
      <c r="G2" s="331" t="s">
        <v>6</v>
      </c>
      <c r="H2" s="331" t="s">
        <v>7</v>
      </c>
      <c r="I2" s="331" t="s">
        <v>8</v>
      </c>
      <c r="J2" s="331" t="s">
        <v>9</v>
      </c>
      <c r="K2" s="331" t="s">
        <v>10</v>
      </c>
      <c r="L2" s="331" t="s">
        <v>11</v>
      </c>
      <c r="M2" s="331" t="s">
        <v>12</v>
      </c>
      <c r="N2" s="331" t="s">
        <v>13</v>
      </c>
      <c r="O2" s="331" t="s">
        <v>14</v>
      </c>
      <c r="P2" s="331" t="s">
        <v>15</v>
      </c>
      <c r="Q2" s="331" t="s">
        <v>16</v>
      </c>
      <c r="R2" s="331" t="s">
        <v>17</v>
      </c>
      <c r="S2" s="331" t="s">
        <v>18</v>
      </c>
      <c r="T2" s="331" t="s">
        <v>19</v>
      </c>
      <c r="U2" s="331" t="s">
        <v>1</v>
      </c>
      <c r="V2" s="332" t="s">
        <v>20</v>
      </c>
      <c r="W2" s="331" t="s">
        <v>21</v>
      </c>
      <c r="X2" s="331" t="s">
        <v>22</v>
      </c>
      <c r="Y2" s="331" t="s">
        <v>23</v>
      </c>
      <c r="Z2" s="331" t="s">
        <v>24</v>
      </c>
      <c r="AA2" s="331" t="s">
        <v>25</v>
      </c>
      <c r="AB2" s="331" t="s">
        <v>26</v>
      </c>
      <c r="AC2" s="331" t="s">
        <v>4</v>
      </c>
      <c r="AD2" s="331" t="s">
        <v>27</v>
      </c>
      <c r="AE2" s="331" t="s">
        <v>6</v>
      </c>
      <c r="AF2" s="331" t="s">
        <v>28</v>
      </c>
      <c r="AG2" s="331" t="s">
        <v>29</v>
      </c>
      <c r="AH2" s="331" t="s">
        <v>30</v>
      </c>
      <c r="AI2" s="331" t="s">
        <v>31</v>
      </c>
      <c r="AJ2" s="331" t="s">
        <v>32</v>
      </c>
      <c r="AK2" s="331" t="s">
        <v>33</v>
      </c>
      <c r="AL2" s="333" t="s">
        <v>34</v>
      </c>
      <c r="AM2" s="334" t="s">
        <v>35</v>
      </c>
      <c r="AN2" s="335" t="s">
        <v>36</v>
      </c>
      <c r="AO2" s="335" t="s">
        <v>37</v>
      </c>
      <c r="AP2" s="336" t="s">
        <v>38</v>
      </c>
    </row>
    <row r="3" spans="1:42">
      <c r="A3" s="337">
        <v>44109</v>
      </c>
      <c r="B3" s="338" t="s">
        <v>39</v>
      </c>
      <c r="C3" s="763">
        <f>D3-1</f>
        <v>44104</v>
      </c>
      <c r="D3" s="764">
        <v>44105</v>
      </c>
      <c r="E3" s="653" t="s">
        <v>40</v>
      </c>
      <c r="F3" s="632">
        <v>0.86</v>
      </c>
      <c r="G3" s="340" t="s">
        <v>41</v>
      </c>
      <c r="H3" s="616">
        <v>16.36</v>
      </c>
      <c r="I3" s="341" t="s">
        <v>42</v>
      </c>
      <c r="J3" s="342" t="s">
        <v>43</v>
      </c>
      <c r="K3" s="343"/>
      <c r="L3" s="344">
        <v>284</v>
      </c>
      <c r="M3" s="343"/>
      <c r="N3" s="343"/>
      <c r="O3" s="343"/>
      <c r="P3" s="343"/>
      <c r="Q3" s="343"/>
      <c r="R3" s="345">
        <v>40</v>
      </c>
      <c r="S3" s="345"/>
      <c r="T3" s="341">
        <v>200</v>
      </c>
      <c r="U3" s="338" t="s">
        <v>39</v>
      </c>
      <c r="V3" s="346">
        <v>209.64</v>
      </c>
      <c r="W3" s="343">
        <v>224</v>
      </c>
      <c r="X3" s="343">
        <v>2.09</v>
      </c>
      <c r="Y3" s="343">
        <v>1.84</v>
      </c>
      <c r="Z3" s="347">
        <f>W3*T3</f>
        <v>44800</v>
      </c>
      <c r="AA3" s="348">
        <f>Z3/R3</f>
        <v>1120</v>
      </c>
      <c r="AB3" s="343"/>
      <c r="AC3" s="339" t="s">
        <v>40</v>
      </c>
      <c r="AD3" s="349">
        <f t="shared" ref="AD3:AD14" si="0">F3*T3</f>
        <v>172</v>
      </c>
      <c r="AE3" s="340" t="s">
        <v>41</v>
      </c>
      <c r="AF3" s="350">
        <f t="shared" ref="AF3:AF14" si="1">H3*T3</f>
        <v>3272</v>
      </c>
      <c r="AG3" s="348">
        <f>AD3/R3*1000</f>
        <v>4300</v>
      </c>
      <c r="AH3" s="348">
        <f>AF3/R3*1000</f>
        <v>81800</v>
      </c>
      <c r="AI3" s="351">
        <f t="shared" ref="AI3:AI9" si="2">$AG3*1000/$L3</f>
        <v>15140.845070422536</v>
      </c>
      <c r="AJ3" s="351">
        <f t="shared" ref="AJ3:AJ9" si="3">$AH3*1000/$L3</f>
        <v>288028.1690140845</v>
      </c>
      <c r="AK3" s="352">
        <f>AD3/Z3</f>
        <v>3.8392857142857144E-3</v>
      </c>
      <c r="AL3" s="353">
        <f>AF3/Z3</f>
        <v>7.3035714285714287E-2</v>
      </c>
    </row>
    <row r="4" spans="1:42">
      <c r="A4" s="35">
        <v>44109</v>
      </c>
      <c r="B4" s="119" t="s">
        <v>44</v>
      </c>
      <c r="C4" s="763">
        <f t="shared" ref="C4:C14" si="4">D4-1</f>
        <v>44104</v>
      </c>
      <c r="D4" s="765">
        <v>44105</v>
      </c>
      <c r="E4" s="654" t="s">
        <v>40</v>
      </c>
      <c r="F4" s="633">
        <v>1.2</v>
      </c>
      <c r="G4" s="37" t="s">
        <v>41</v>
      </c>
      <c r="H4" s="617">
        <v>11.34</v>
      </c>
      <c r="I4" s="91" t="s">
        <v>42</v>
      </c>
      <c r="J4" s="92" t="s">
        <v>43</v>
      </c>
      <c r="K4" s="93"/>
      <c r="L4" s="94">
        <v>284</v>
      </c>
      <c r="M4" s="93"/>
      <c r="N4" s="93"/>
      <c r="O4" s="93"/>
      <c r="P4" s="93"/>
      <c r="Q4" s="93"/>
      <c r="R4" s="95">
        <v>40</v>
      </c>
      <c r="S4" s="95"/>
      <c r="T4" s="91">
        <v>200</v>
      </c>
      <c r="U4" s="119" t="s">
        <v>44</v>
      </c>
      <c r="V4" s="38">
        <v>190.21</v>
      </c>
      <c r="W4" s="106">
        <v>247</v>
      </c>
      <c r="X4" s="106">
        <v>2.1</v>
      </c>
      <c r="Y4" s="106">
        <v>1.81</v>
      </c>
      <c r="Z4" s="107">
        <f>W4*T4</f>
        <v>49400</v>
      </c>
      <c r="AA4" s="107">
        <f t="shared" ref="AA4:AA11" si="5">Z4/R4</f>
        <v>1235</v>
      </c>
      <c r="AB4" s="93"/>
      <c r="AC4" s="36" t="s">
        <v>40</v>
      </c>
      <c r="AD4" s="91">
        <f t="shared" si="0"/>
        <v>240</v>
      </c>
      <c r="AE4" s="37" t="s">
        <v>41</v>
      </c>
      <c r="AF4" s="108">
        <f t="shared" si="1"/>
        <v>2268</v>
      </c>
      <c r="AG4" s="107">
        <f>AD4/R4*1000</f>
        <v>6000</v>
      </c>
      <c r="AH4" s="107">
        <f>AF4/R4*1000</f>
        <v>56700</v>
      </c>
      <c r="AI4" s="95">
        <f t="shared" si="2"/>
        <v>21126.760563380281</v>
      </c>
      <c r="AJ4" s="95">
        <f t="shared" si="3"/>
        <v>199647.88732394367</v>
      </c>
      <c r="AK4" s="109">
        <f>AD4/Z4</f>
        <v>4.8582995951417006E-3</v>
      </c>
      <c r="AL4" s="110">
        <f>AF4/Z4</f>
        <v>4.5910931174089072E-2</v>
      </c>
    </row>
    <row r="5" spans="1:42">
      <c r="A5" s="35">
        <v>44109</v>
      </c>
      <c r="B5" s="119" t="s">
        <v>45</v>
      </c>
      <c r="C5" s="763">
        <f t="shared" si="4"/>
        <v>44104</v>
      </c>
      <c r="D5" s="765">
        <v>44105</v>
      </c>
      <c r="E5" s="654" t="s">
        <v>40</v>
      </c>
      <c r="F5" s="633">
        <v>0.88</v>
      </c>
      <c r="G5" s="37" t="s">
        <v>41</v>
      </c>
      <c r="H5" s="617">
        <v>8.23</v>
      </c>
      <c r="I5" s="91" t="s">
        <v>42</v>
      </c>
      <c r="J5" s="92" t="s">
        <v>43</v>
      </c>
      <c r="K5" s="93"/>
      <c r="L5" s="94">
        <v>284</v>
      </c>
      <c r="M5" s="93"/>
      <c r="N5" s="93"/>
      <c r="O5" s="93"/>
      <c r="P5" s="93"/>
      <c r="Q5" s="93"/>
      <c r="R5" s="95">
        <v>40</v>
      </c>
      <c r="S5" s="95"/>
      <c r="T5" s="91">
        <v>200</v>
      </c>
      <c r="U5" s="119" t="s">
        <v>45</v>
      </c>
      <c r="V5" s="38">
        <v>251.05</v>
      </c>
      <c r="W5" s="106">
        <v>252</v>
      </c>
      <c r="X5" s="106">
        <v>2.12</v>
      </c>
      <c r="Y5" s="106">
        <v>1.91</v>
      </c>
      <c r="Z5" s="107">
        <f t="shared" ref="Z5:Z14" si="6">W5*T5</f>
        <v>50400</v>
      </c>
      <c r="AA5" s="107">
        <f t="shared" si="5"/>
        <v>1260</v>
      </c>
      <c r="AB5" s="93"/>
      <c r="AC5" s="36" t="s">
        <v>40</v>
      </c>
      <c r="AD5" s="91">
        <f t="shared" si="0"/>
        <v>176</v>
      </c>
      <c r="AE5" s="37" t="s">
        <v>41</v>
      </c>
      <c r="AF5" s="108">
        <f t="shared" si="1"/>
        <v>1646</v>
      </c>
      <c r="AG5" s="107">
        <f t="shared" ref="AG5:AG9" si="7">AD5/R5*1000</f>
        <v>4400</v>
      </c>
      <c r="AH5" s="107">
        <f t="shared" ref="AH5:AH9" si="8">AF5/R5*1000</f>
        <v>41150</v>
      </c>
      <c r="AI5" s="95">
        <f t="shared" si="2"/>
        <v>15492.957746478873</v>
      </c>
      <c r="AJ5" s="95">
        <f t="shared" si="3"/>
        <v>144894.36619718309</v>
      </c>
      <c r="AK5" s="109">
        <f t="shared" ref="AK5:AK14" si="9">AD5/Z5</f>
        <v>3.4920634920634921E-3</v>
      </c>
      <c r="AL5" s="110">
        <f t="shared" ref="AL5:AL14" si="10">AF5/Z5</f>
        <v>3.2658730158730158E-2</v>
      </c>
    </row>
    <row r="6" spans="1:42">
      <c r="A6" s="35">
        <v>44109</v>
      </c>
      <c r="B6" s="119" t="s">
        <v>46</v>
      </c>
      <c r="C6" s="763">
        <f t="shared" si="4"/>
        <v>44104</v>
      </c>
      <c r="D6" s="765">
        <v>44105</v>
      </c>
      <c r="E6" s="654" t="s">
        <v>40</v>
      </c>
      <c r="F6" s="633">
        <v>0.34</v>
      </c>
      <c r="G6" s="37" t="s">
        <v>41</v>
      </c>
      <c r="H6" s="617">
        <v>14.48</v>
      </c>
      <c r="I6" s="91" t="s">
        <v>47</v>
      </c>
      <c r="J6" s="92" t="s">
        <v>43</v>
      </c>
      <c r="K6" s="93"/>
      <c r="L6" s="94">
        <v>284</v>
      </c>
      <c r="M6" s="93"/>
      <c r="N6" s="93"/>
      <c r="O6" s="93"/>
      <c r="P6" s="93"/>
      <c r="Q6" s="93"/>
      <c r="R6" s="95">
        <v>40</v>
      </c>
      <c r="S6" s="95"/>
      <c r="T6" s="91">
        <v>200</v>
      </c>
      <c r="U6" s="119" t="s">
        <v>46</v>
      </c>
      <c r="V6" s="38">
        <v>238.96</v>
      </c>
      <c r="W6" s="106">
        <v>248</v>
      </c>
      <c r="X6" s="106">
        <v>2.13</v>
      </c>
      <c r="Y6" s="106">
        <v>1.85</v>
      </c>
      <c r="Z6" s="107">
        <f t="shared" si="6"/>
        <v>49600</v>
      </c>
      <c r="AA6" s="107">
        <f t="shared" si="5"/>
        <v>1240</v>
      </c>
      <c r="AB6" s="93"/>
      <c r="AC6" s="36" t="s">
        <v>40</v>
      </c>
      <c r="AD6" s="91">
        <f t="shared" si="0"/>
        <v>68</v>
      </c>
      <c r="AE6" s="37" t="s">
        <v>41</v>
      </c>
      <c r="AF6" s="108">
        <f t="shared" si="1"/>
        <v>2896</v>
      </c>
      <c r="AG6" s="107">
        <f t="shared" si="7"/>
        <v>1700</v>
      </c>
      <c r="AH6" s="107">
        <f t="shared" si="8"/>
        <v>72400</v>
      </c>
      <c r="AI6" s="95">
        <f t="shared" si="2"/>
        <v>5985.9154929577462</v>
      </c>
      <c r="AJ6" s="95">
        <f t="shared" si="3"/>
        <v>254929.57746478874</v>
      </c>
      <c r="AK6" s="109">
        <f t="shared" si="9"/>
        <v>1.3709677419354838E-3</v>
      </c>
      <c r="AL6" s="110">
        <f t="shared" si="10"/>
        <v>5.8387096774193549E-2</v>
      </c>
    </row>
    <row r="7" spans="1:42">
      <c r="A7" s="35">
        <v>44109</v>
      </c>
      <c r="B7" s="119" t="s">
        <v>48</v>
      </c>
      <c r="C7" s="763">
        <f t="shared" si="4"/>
        <v>44104</v>
      </c>
      <c r="D7" s="765">
        <v>44105</v>
      </c>
      <c r="E7" s="654" t="s">
        <v>40</v>
      </c>
      <c r="F7" s="633">
        <v>1.32</v>
      </c>
      <c r="G7" s="37" t="s">
        <v>41</v>
      </c>
      <c r="H7" s="617">
        <v>9.1</v>
      </c>
      <c r="I7" s="91" t="s">
        <v>47</v>
      </c>
      <c r="J7" s="92" t="s">
        <v>43</v>
      </c>
      <c r="K7" s="93"/>
      <c r="L7" s="94">
        <v>284</v>
      </c>
      <c r="M7" s="93"/>
      <c r="N7" s="93"/>
      <c r="O7" s="93"/>
      <c r="P7" s="93"/>
      <c r="Q7" s="93"/>
      <c r="R7" s="95">
        <v>40</v>
      </c>
      <c r="S7" s="95"/>
      <c r="T7" s="91">
        <v>200</v>
      </c>
      <c r="U7" s="119" t="s">
        <v>48</v>
      </c>
      <c r="V7" s="38">
        <v>222.91</v>
      </c>
      <c r="W7" s="106">
        <v>226</v>
      </c>
      <c r="X7" s="106">
        <v>2.09</v>
      </c>
      <c r="Y7" s="106">
        <v>1.74</v>
      </c>
      <c r="Z7" s="107">
        <f t="shared" si="6"/>
        <v>45200</v>
      </c>
      <c r="AA7" s="107">
        <f t="shared" si="5"/>
        <v>1130</v>
      </c>
      <c r="AB7" s="93"/>
      <c r="AC7" s="36" t="s">
        <v>40</v>
      </c>
      <c r="AD7" s="91">
        <f t="shared" si="0"/>
        <v>264</v>
      </c>
      <c r="AE7" s="37" t="s">
        <v>41</v>
      </c>
      <c r="AF7" s="108">
        <f t="shared" si="1"/>
        <v>1820</v>
      </c>
      <c r="AG7" s="107">
        <f t="shared" si="7"/>
        <v>6600</v>
      </c>
      <c r="AH7" s="107">
        <f t="shared" si="8"/>
        <v>45500</v>
      </c>
      <c r="AI7" s="95">
        <f t="shared" si="2"/>
        <v>23239.436619718308</v>
      </c>
      <c r="AJ7" s="95">
        <f t="shared" si="3"/>
        <v>160211.2676056338</v>
      </c>
      <c r="AK7" s="109">
        <f t="shared" si="9"/>
        <v>5.8407079646017697E-3</v>
      </c>
      <c r="AL7" s="110">
        <f t="shared" si="10"/>
        <v>4.026548672566372E-2</v>
      </c>
    </row>
    <row r="8" spans="1:42">
      <c r="A8" s="35">
        <v>44109</v>
      </c>
      <c r="B8" s="119" t="s">
        <v>49</v>
      </c>
      <c r="C8" s="763">
        <f t="shared" si="4"/>
        <v>44103</v>
      </c>
      <c r="D8" s="765">
        <v>44104</v>
      </c>
      <c r="E8" s="654" t="s">
        <v>40</v>
      </c>
      <c r="F8" s="633">
        <v>1.1100000000000001</v>
      </c>
      <c r="G8" s="37" t="s">
        <v>41</v>
      </c>
      <c r="H8" s="617">
        <v>12.43</v>
      </c>
      <c r="I8" s="91" t="s">
        <v>47</v>
      </c>
      <c r="J8" s="92" t="s">
        <v>43</v>
      </c>
      <c r="K8" s="93"/>
      <c r="L8" s="94">
        <v>306</v>
      </c>
      <c r="M8" s="93"/>
      <c r="N8" s="93"/>
      <c r="O8" s="93"/>
      <c r="P8" s="93"/>
      <c r="Q8" s="93"/>
      <c r="R8" s="95">
        <v>40</v>
      </c>
      <c r="S8" s="95"/>
      <c r="T8" s="91">
        <v>200</v>
      </c>
      <c r="U8" s="119" t="s">
        <v>49</v>
      </c>
      <c r="V8" s="38">
        <v>242.04</v>
      </c>
      <c r="W8" s="106">
        <v>263</v>
      </c>
      <c r="X8" s="106">
        <v>2.2200000000000002</v>
      </c>
      <c r="Y8" s="106">
        <v>1.71</v>
      </c>
      <c r="Z8" s="107">
        <f t="shared" si="6"/>
        <v>52600</v>
      </c>
      <c r="AA8" s="107">
        <f t="shared" si="5"/>
        <v>1315</v>
      </c>
      <c r="AB8" s="93"/>
      <c r="AC8" s="36" t="s">
        <v>40</v>
      </c>
      <c r="AD8" s="91">
        <f t="shared" si="0"/>
        <v>222.00000000000003</v>
      </c>
      <c r="AE8" s="37" t="s">
        <v>41</v>
      </c>
      <c r="AF8" s="108">
        <f t="shared" si="1"/>
        <v>2486</v>
      </c>
      <c r="AG8" s="107">
        <f t="shared" si="7"/>
        <v>5550.0000000000009</v>
      </c>
      <c r="AH8" s="107">
        <f t="shared" si="8"/>
        <v>62150</v>
      </c>
      <c r="AI8" s="95">
        <f t="shared" si="2"/>
        <v>18137.254901960787</v>
      </c>
      <c r="AJ8" s="95">
        <f t="shared" si="3"/>
        <v>203104.57516339869</v>
      </c>
      <c r="AK8" s="109">
        <f t="shared" si="9"/>
        <v>4.2205323193916355E-3</v>
      </c>
      <c r="AL8" s="110">
        <f t="shared" si="10"/>
        <v>4.7262357414448668E-2</v>
      </c>
    </row>
    <row r="9" spans="1:42">
      <c r="A9" s="35">
        <v>44109</v>
      </c>
      <c r="B9" s="119" t="s">
        <v>50</v>
      </c>
      <c r="C9" s="763">
        <f t="shared" si="4"/>
        <v>44101</v>
      </c>
      <c r="D9" s="765">
        <v>44102</v>
      </c>
      <c r="E9" s="654" t="s">
        <v>40</v>
      </c>
      <c r="F9" s="633">
        <v>15.38</v>
      </c>
      <c r="G9" s="37" t="s">
        <v>41</v>
      </c>
      <c r="H9" s="617">
        <v>8.67</v>
      </c>
      <c r="I9" s="91" t="s">
        <v>51</v>
      </c>
      <c r="J9" s="92" t="s">
        <v>43</v>
      </c>
      <c r="K9" s="93"/>
      <c r="L9" s="94">
        <v>278</v>
      </c>
      <c r="M9" s="93"/>
      <c r="N9" s="93"/>
      <c r="O9" s="93"/>
      <c r="P9" s="93"/>
      <c r="Q9" s="93"/>
      <c r="R9" s="95">
        <v>40</v>
      </c>
      <c r="S9" s="95"/>
      <c r="T9" s="91">
        <v>60</v>
      </c>
      <c r="U9" s="119" t="s">
        <v>50</v>
      </c>
      <c r="V9" s="38">
        <v>134.54</v>
      </c>
      <c r="W9" s="106">
        <v>106</v>
      </c>
      <c r="X9" s="106">
        <v>2.72</v>
      </c>
      <c r="Y9" s="106">
        <v>1.7</v>
      </c>
      <c r="Z9" s="107">
        <f t="shared" si="6"/>
        <v>6360</v>
      </c>
      <c r="AA9" s="107">
        <f t="shared" si="5"/>
        <v>159</v>
      </c>
      <c r="AB9" s="93"/>
      <c r="AC9" s="36" t="s">
        <v>40</v>
      </c>
      <c r="AD9" s="95">
        <f t="shared" si="0"/>
        <v>922.80000000000007</v>
      </c>
      <c r="AE9" s="37" t="s">
        <v>41</v>
      </c>
      <c r="AF9" s="108">
        <f t="shared" si="1"/>
        <v>520.20000000000005</v>
      </c>
      <c r="AG9" s="107">
        <f t="shared" si="7"/>
        <v>23070</v>
      </c>
      <c r="AH9" s="107">
        <f t="shared" si="8"/>
        <v>13005</v>
      </c>
      <c r="AI9" s="95">
        <f t="shared" si="2"/>
        <v>82985.611510791365</v>
      </c>
      <c r="AJ9" s="95">
        <f t="shared" si="3"/>
        <v>46780.575539568345</v>
      </c>
      <c r="AK9" s="109">
        <f t="shared" si="9"/>
        <v>0.14509433962264151</v>
      </c>
      <c r="AL9" s="110">
        <f t="shared" si="10"/>
        <v>8.1792452830188683E-2</v>
      </c>
    </row>
    <row r="10" spans="1:42">
      <c r="A10" s="35">
        <v>44109</v>
      </c>
      <c r="B10" s="119" t="s">
        <v>52</v>
      </c>
      <c r="C10" s="763">
        <f t="shared" si="4"/>
        <v>44097</v>
      </c>
      <c r="D10" s="765">
        <v>44098</v>
      </c>
      <c r="E10" s="654" t="s">
        <v>40</v>
      </c>
      <c r="F10" s="633">
        <v>4.92</v>
      </c>
      <c r="G10" s="37" t="s">
        <v>41</v>
      </c>
      <c r="H10" s="617">
        <v>15.22</v>
      </c>
      <c r="I10" s="91" t="s">
        <v>53</v>
      </c>
      <c r="J10" s="96" t="s">
        <v>54</v>
      </c>
      <c r="K10" s="93" t="s">
        <v>55</v>
      </c>
      <c r="L10" s="94">
        <v>328</v>
      </c>
      <c r="M10" s="93">
        <v>6.27</v>
      </c>
      <c r="N10" s="93">
        <v>2.19</v>
      </c>
      <c r="O10" s="93"/>
      <c r="P10" s="93"/>
      <c r="Q10" s="93"/>
      <c r="R10" s="97">
        <f>N10*M10/100</f>
        <v>0.13731299999999999</v>
      </c>
      <c r="S10" s="97"/>
      <c r="T10" s="91">
        <v>50</v>
      </c>
      <c r="U10" s="119" t="s">
        <v>52</v>
      </c>
      <c r="V10" s="38">
        <v>2207.88</v>
      </c>
      <c r="W10" s="106">
        <v>2938</v>
      </c>
      <c r="X10" s="106">
        <v>2.16</v>
      </c>
      <c r="Y10" s="106">
        <v>2.38</v>
      </c>
      <c r="Z10" s="107">
        <f t="shared" si="6"/>
        <v>146900</v>
      </c>
      <c r="AA10" s="111"/>
      <c r="AB10" s="107">
        <f>Z10/R10</f>
        <v>1069818.5896455543</v>
      </c>
      <c r="AC10" s="36" t="s">
        <v>40</v>
      </c>
      <c r="AD10" s="91">
        <f t="shared" si="0"/>
        <v>246</v>
      </c>
      <c r="AE10" s="37" t="s">
        <v>41</v>
      </c>
      <c r="AF10" s="108">
        <f t="shared" si="1"/>
        <v>761</v>
      </c>
      <c r="AG10" s="93"/>
      <c r="AH10" s="93"/>
      <c r="AI10" s="107">
        <f>AD10/R10</f>
        <v>1791.5273863363266</v>
      </c>
      <c r="AJ10" s="107">
        <f>AF10/R10</f>
        <v>5542.0826869997745</v>
      </c>
      <c r="AK10" s="109">
        <f t="shared" si="9"/>
        <v>1.6746085772634445E-3</v>
      </c>
      <c r="AL10" s="110">
        <f t="shared" si="10"/>
        <v>5.1803948264125257E-3</v>
      </c>
    </row>
    <row r="11" spans="1:42">
      <c r="A11" s="35">
        <v>44109</v>
      </c>
      <c r="B11" s="119" t="s">
        <v>56</v>
      </c>
      <c r="C11" s="763">
        <f t="shared" si="4"/>
        <v>44101</v>
      </c>
      <c r="D11" s="765">
        <v>44102</v>
      </c>
      <c r="E11" s="654" t="s">
        <v>40</v>
      </c>
      <c r="F11" s="633">
        <v>14.76</v>
      </c>
      <c r="G11" s="37" t="s">
        <v>41</v>
      </c>
      <c r="H11" s="617">
        <v>5.15</v>
      </c>
      <c r="I11" s="91" t="s">
        <v>51</v>
      </c>
      <c r="J11" s="92" t="s">
        <v>43</v>
      </c>
      <c r="K11" s="93"/>
      <c r="L11" s="94">
        <v>278</v>
      </c>
      <c r="M11" s="93"/>
      <c r="N11" s="93"/>
      <c r="O11" s="93"/>
      <c r="P11" s="93"/>
      <c r="Q11" s="93"/>
      <c r="R11" s="95">
        <v>40</v>
      </c>
      <c r="S11" s="95"/>
      <c r="T11" s="91">
        <v>80</v>
      </c>
      <c r="U11" s="119" t="s">
        <v>56</v>
      </c>
      <c r="V11" s="38">
        <v>120.69</v>
      </c>
      <c r="W11" s="106">
        <v>130</v>
      </c>
      <c r="X11" s="106">
        <v>2.63</v>
      </c>
      <c r="Y11" s="106">
        <v>1.27</v>
      </c>
      <c r="Z11" s="107">
        <f t="shared" si="6"/>
        <v>10400</v>
      </c>
      <c r="AA11" s="107">
        <f t="shared" si="5"/>
        <v>260</v>
      </c>
      <c r="AB11" s="93"/>
      <c r="AC11" s="36" t="s">
        <v>40</v>
      </c>
      <c r="AD11" s="95">
        <f t="shared" si="0"/>
        <v>1180.8</v>
      </c>
      <c r="AE11" s="37" t="s">
        <v>41</v>
      </c>
      <c r="AF11" s="108">
        <f t="shared" si="1"/>
        <v>412</v>
      </c>
      <c r="AG11" s="107">
        <f>AD11/R11*1000</f>
        <v>29520</v>
      </c>
      <c r="AH11" s="107">
        <f>AF11/R11*1000</f>
        <v>10300</v>
      </c>
      <c r="AI11" s="95">
        <f>$AG11*1000/$L11</f>
        <v>106187.05035971223</v>
      </c>
      <c r="AJ11" s="95">
        <f>$AH11*1000/$L11</f>
        <v>37050.359712230216</v>
      </c>
      <c r="AK11" s="109">
        <f t="shared" si="9"/>
        <v>0.11353846153846153</v>
      </c>
      <c r="AL11" s="110">
        <f t="shared" si="10"/>
        <v>3.9615384615384615E-2</v>
      </c>
    </row>
    <row r="12" spans="1:42">
      <c r="A12" s="35">
        <v>44109</v>
      </c>
      <c r="B12" s="119" t="s">
        <v>57</v>
      </c>
      <c r="C12" s="763">
        <f t="shared" si="4"/>
        <v>44097</v>
      </c>
      <c r="D12" s="765">
        <v>44098</v>
      </c>
      <c r="E12" s="654" t="s">
        <v>40</v>
      </c>
      <c r="F12" s="633">
        <v>5.82</v>
      </c>
      <c r="G12" s="37" t="s">
        <v>41</v>
      </c>
      <c r="H12" s="617">
        <v>29.09</v>
      </c>
      <c r="I12" s="91" t="s">
        <v>53</v>
      </c>
      <c r="J12" s="96" t="s">
        <v>54</v>
      </c>
      <c r="K12" s="93" t="s">
        <v>55</v>
      </c>
      <c r="L12" s="94">
        <v>328</v>
      </c>
      <c r="M12" s="93">
        <v>6.27</v>
      </c>
      <c r="N12" s="93">
        <v>2.1800000000000002</v>
      </c>
      <c r="O12" s="93"/>
      <c r="P12" s="93"/>
      <c r="Q12" s="93"/>
      <c r="R12" s="97">
        <f>N12*M12/100</f>
        <v>0.136686</v>
      </c>
      <c r="S12" s="97"/>
      <c r="T12" s="91">
        <v>50</v>
      </c>
      <c r="U12" s="119" t="s">
        <v>57</v>
      </c>
      <c r="V12" s="38">
        <v>2393.9899999999998</v>
      </c>
      <c r="W12" s="106">
        <v>3066</v>
      </c>
      <c r="X12" s="106">
        <v>2.1800000000000002</v>
      </c>
      <c r="Y12" s="106">
        <v>2.4</v>
      </c>
      <c r="Z12" s="107">
        <f t="shared" si="6"/>
        <v>153300</v>
      </c>
      <c r="AA12" s="93"/>
      <c r="AB12" s="107">
        <f t="shared" ref="AB12:AB14" si="11">Z12/R12</f>
        <v>1121548.6589701944</v>
      </c>
      <c r="AC12" s="36" t="s">
        <v>40</v>
      </c>
      <c r="AD12" s="95">
        <f t="shared" si="0"/>
        <v>291</v>
      </c>
      <c r="AE12" s="37" t="s">
        <v>41</v>
      </c>
      <c r="AF12" s="108">
        <f t="shared" si="1"/>
        <v>1454.5</v>
      </c>
      <c r="AG12" s="93"/>
      <c r="AH12" s="93"/>
      <c r="AI12" s="107">
        <f>AD12/R12</f>
        <v>2128.967121724244</v>
      </c>
      <c r="AJ12" s="107">
        <f>AF12/R12</f>
        <v>10641.177589511728</v>
      </c>
      <c r="AK12" s="109">
        <f t="shared" si="9"/>
        <v>1.898238747553816E-3</v>
      </c>
      <c r="AL12" s="110">
        <f t="shared" si="10"/>
        <v>9.4879321591650363E-3</v>
      </c>
    </row>
    <row r="13" spans="1:42">
      <c r="A13" s="35">
        <v>44109</v>
      </c>
      <c r="B13" s="119" t="s">
        <v>58</v>
      </c>
      <c r="C13" s="763">
        <f t="shared" si="4"/>
        <v>44097</v>
      </c>
      <c r="D13" s="765">
        <v>44098</v>
      </c>
      <c r="E13" s="654" t="s">
        <v>40</v>
      </c>
      <c r="F13" s="633">
        <v>3.05</v>
      </c>
      <c r="G13" s="37" t="s">
        <v>41</v>
      </c>
      <c r="H13" s="617">
        <v>15.59</v>
      </c>
      <c r="I13" s="91" t="s">
        <v>53</v>
      </c>
      <c r="J13" s="96" t="s">
        <v>54</v>
      </c>
      <c r="K13" s="93" t="s">
        <v>55</v>
      </c>
      <c r="L13" s="94">
        <v>328</v>
      </c>
      <c r="M13" s="93">
        <v>6.27</v>
      </c>
      <c r="N13" s="93">
        <v>2.16</v>
      </c>
      <c r="O13" s="93"/>
      <c r="P13" s="93"/>
      <c r="Q13" s="93"/>
      <c r="R13" s="97">
        <f>N13*M13/100</f>
        <v>0.135432</v>
      </c>
      <c r="S13" s="97"/>
      <c r="T13" s="91">
        <v>50</v>
      </c>
      <c r="U13" s="119" t="s">
        <v>58</v>
      </c>
      <c r="V13" s="38">
        <v>1886.11</v>
      </c>
      <c r="W13" s="106">
        <v>1921.8</v>
      </c>
      <c r="X13" s="106">
        <v>2.21</v>
      </c>
      <c r="Y13" s="106">
        <v>2.36</v>
      </c>
      <c r="Z13" s="107">
        <f t="shared" si="6"/>
        <v>96090</v>
      </c>
      <c r="AA13" s="93"/>
      <c r="AB13" s="107">
        <f t="shared" si="11"/>
        <v>709507.35424419632</v>
      </c>
      <c r="AC13" s="36" t="s">
        <v>40</v>
      </c>
      <c r="AD13" s="95">
        <f t="shared" si="0"/>
        <v>152.5</v>
      </c>
      <c r="AE13" s="37" t="s">
        <v>41</v>
      </c>
      <c r="AF13" s="108">
        <f t="shared" si="1"/>
        <v>779.5</v>
      </c>
      <c r="AG13" s="93"/>
      <c r="AH13" s="93"/>
      <c r="AI13" s="107">
        <f>AD13/R13</f>
        <v>1126.0263453245909</v>
      </c>
      <c r="AJ13" s="107">
        <f>AF13/R13</f>
        <v>5755.6559749542203</v>
      </c>
      <c r="AK13" s="109">
        <f t="shared" si="9"/>
        <v>1.5870538037256738E-3</v>
      </c>
      <c r="AL13" s="110">
        <f t="shared" si="10"/>
        <v>8.1121864918305749E-3</v>
      </c>
    </row>
    <row r="14" spans="1:42">
      <c r="A14" s="35">
        <v>44109</v>
      </c>
      <c r="B14" s="119" t="s">
        <v>59</v>
      </c>
      <c r="C14" s="763">
        <f t="shared" si="4"/>
        <v>44097</v>
      </c>
      <c r="D14" s="765">
        <v>44098</v>
      </c>
      <c r="E14" s="654" t="s">
        <v>40</v>
      </c>
      <c r="F14" s="633">
        <v>4.58</v>
      </c>
      <c r="G14" s="37" t="s">
        <v>41</v>
      </c>
      <c r="H14" s="617">
        <v>15.48</v>
      </c>
      <c r="I14" s="91" t="s">
        <v>53</v>
      </c>
      <c r="J14" s="96" t="s">
        <v>54</v>
      </c>
      <c r="K14" s="93" t="s">
        <v>55</v>
      </c>
      <c r="L14" s="94">
        <v>328</v>
      </c>
      <c r="M14" s="93">
        <v>6.27</v>
      </c>
      <c r="N14" s="93">
        <v>2.15</v>
      </c>
      <c r="O14" s="93"/>
      <c r="P14" s="93"/>
      <c r="Q14" s="93"/>
      <c r="R14" s="97">
        <f>N14*M14/100</f>
        <v>0.13480499999999998</v>
      </c>
      <c r="S14" s="97"/>
      <c r="T14" s="91">
        <v>50</v>
      </c>
      <c r="U14" s="119" t="s">
        <v>59</v>
      </c>
      <c r="V14" s="38">
        <v>1739.08</v>
      </c>
      <c r="W14" s="106">
        <v>1732.1</v>
      </c>
      <c r="X14" s="106">
        <v>2.2200000000000002</v>
      </c>
      <c r="Y14" s="106">
        <v>2.37</v>
      </c>
      <c r="Z14" s="107">
        <f t="shared" si="6"/>
        <v>86605</v>
      </c>
      <c r="AA14" s="93"/>
      <c r="AB14" s="107">
        <f t="shared" si="11"/>
        <v>642446.49679166207</v>
      </c>
      <c r="AC14" s="36" t="s">
        <v>40</v>
      </c>
      <c r="AD14" s="95">
        <f t="shared" si="0"/>
        <v>229</v>
      </c>
      <c r="AE14" s="37" t="s">
        <v>41</v>
      </c>
      <c r="AF14" s="108">
        <f t="shared" si="1"/>
        <v>774</v>
      </c>
      <c r="AG14" s="93"/>
      <c r="AH14" s="93"/>
      <c r="AI14" s="107">
        <f>AD14/R14</f>
        <v>1698.7500463632657</v>
      </c>
      <c r="AJ14" s="107">
        <f>AF14/R14</f>
        <v>5741.6267942583736</v>
      </c>
      <c r="AK14" s="109">
        <f t="shared" si="9"/>
        <v>2.6441891345765256E-3</v>
      </c>
      <c r="AL14" s="110">
        <f t="shared" si="10"/>
        <v>8.9371283413197857E-3</v>
      </c>
    </row>
    <row r="15" spans="1:42">
      <c r="A15" s="35"/>
      <c r="B15" s="119" t="s">
        <v>60</v>
      </c>
      <c r="C15" s="766"/>
      <c r="D15" s="665" t="s">
        <v>61</v>
      </c>
      <c r="E15" s="654" t="s">
        <v>40</v>
      </c>
      <c r="F15" s="633">
        <v>0</v>
      </c>
      <c r="G15" s="37" t="s">
        <v>41</v>
      </c>
      <c r="H15" s="617">
        <v>0</v>
      </c>
      <c r="I15" s="91" t="s">
        <v>62</v>
      </c>
      <c r="J15" s="99" t="s">
        <v>63</v>
      </c>
      <c r="K15" s="93"/>
      <c r="L15" s="100" t="s">
        <v>61</v>
      </c>
      <c r="M15" s="93"/>
      <c r="N15" s="93"/>
      <c r="O15" s="93"/>
      <c r="P15" s="93"/>
      <c r="Q15" s="102"/>
      <c r="R15" s="98" t="s">
        <v>61</v>
      </c>
      <c r="S15" s="98"/>
      <c r="T15" s="98" t="s">
        <v>61</v>
      </c>
      <c r="U15" s="119" t="s">
        <v>60</v>
      </c>
      <c r="V15" s="39" t="s">
        <v>61</v>
      </c>
      <c r="W15" s="112" t="s">
        <v>61</v>
      </c>
      <c r="X15" s="93"/>
      <c r="Y15" s="93"/>
      <c r="Z15" s="93"/>
      <c r="AA15" s="93"/>
      <c r="AB15" s="93"/>
      <c r="AC15" s="36" t="s">
        <v>40</v>
      </c>
      <c r="AD15" s="112" t="s">
        <v>61</v>
      </c>
      <c r="AE15" s="37" t="s">
        <v>41</v>
      </c>
      <c r="AF15" s="112" t="s">
        <v>61</v>
      </c>
      <c r="AG15" s="93"/>
      <c r="AH15" s="93"/>
      <c r="AI15" s="93"/>
      <c r="AJ15" s="93"/>
      <c r="AK15" s="93"/>
      <c r="AL15" s="113"/>
    </row>
    <row r="16" spans="1:42">
      <c r="A16" s="35"/>
      <c r="B16" s="119" t="s">
        <v>64</v>
      </c>
      <c r="C16" s="766"/>
      <c r="D16" s="665" t="s">
        <v>61</v>
      </c>
      <c r="E16" s="654" t="s">
        <v>40</v>
      </c>
      <c r="F16" s="634">
        <v>580.95000000000005</v>
      </c>
      <c r="G16" s="37" t="s">
        <v>41</v>
      </c>
      <c r="H16" s="618">
        <v>661.89</v>
      </c>
      <c r="I16" s="91" t="s">
        <v>62</v>
      </c>
      <c r="J16" s="99" t="s">
        <v>63</v>
      </c>
      <c r="K16" s="93"/>
      <c r="L16" s="100" t="s">
        <v>61</v>
      </c>
      <c r="M16" s="93"/>
      <c r="N16" s="93"/>
      <c r="O16" s="93"/>
      <c r="P16" s="93"/>
      <c r="Q16" s="102"/>
      <c r="R16" s="98" t="s">
        <v>61</v>
      </c>
      <c r="S16" s="98"/>
      <c r="T16" s="98" t="s">
        <v>61</v>
      </c>
      <c r="U16" s="119" t="s">
        <v>64</v>
      </c>
      <c r="V16" s="39" t="s">
        <v>61</v>
      </c>
      <c r="W16" s="112" t="s">
        <v>61</v>
      </c>
      <c r="X16" s="93"/>
      <c r="Y16" s="93"/>
      <c r="Z16" s="93"/>
      <c r="AA16" s="93"/>
      <c r="AB16" s="93"/>
      <c r="AC16" s="36" t="s">
        <v>40</v>
      </c>
      <c r="AD16" s="112" t="s">
        <v>61</v>
      </c>
      <c r="AE16" s="37" t="s">
        <v>41</v>
      </c>
      <c r="AF16" s="112" t="s">
        <v>61</v>
      </c>
      <c r="AG16" s="93"/>
      <c r="AH16" s="93"/>
      <c r="AI16" s="93"/>
      <c r="AJ16" s="93"/>
      <c r="AK16" s="93"/>
      <c r="AL16" s="113"/>
    </row>
    <row r="17" spans="1:38">
      <c r="A17" s="35">
        <v>44109</v>
      </c>
      <c r="B17" s="119" t="s">
        <v>65</v>
      </c>
      <c r="C17" s="766"/>
      <c r="D17" s="665" t="s">
        <v>61</v>
      </c>
      <c r="E17" s="654" t="s">
        <v>40</v>
      </c>
      <c r="F17" s="633">
        <v>0</v>
      </c>
      <c r="G17" s="37" t="s">
        <v>41</v>
      </c>
      <c r="H17" s="618">
        <v>32.81</v>
      </c>
      <c r="I17" s="91" t="s">
        <v>62</v>
      </c>
      <c r="J17" s="190" t="s">
        <v>66</v>
      </c>
      <c r="K17" s="93"/>
      <c r="L17" s="100" t="s">
        <v>61</v>
      </c>
      <c r="M17" s="93"/>
      <c r="N17" s="93"/>
      <c r="O17" s="93"/>
      <c r="P17" s="93"/>
      <c r="Q17" s="102"/>
      <c r="R17" s="98" t="s">
        <v>61</v>
      </c>
      <c r="S17" s="98"/>
      <c r="T17" s="98" t="s">
        <v>61</v>
      </c>
      <c r="U17" s="119" t="s">
        <v>65</v>
      </c>
      <c r="V17" s="40">
        <v>0</v>
      </c>
      <c r="W17" s="112" t="s">
        <v>61</v>
      </c>
      <c r="X17" s="93"/>
      <c r="Y17" s="93"/>
      <c r="Z17" s="93"/>
      <c r="AA17" s="93"/>
      <c r="AB17" s="93"/>
      <c r="AC17" s="36" t="s">
        <v>40</v>
      </c>
      <c r="AD17" s="114">
        <v>0</v>
      </c>
      <c r="AE17" s="37" t="s">
        <v>41</v>
      </c>
      <c r="AF17" s="91">
        <v>100</v>
      </c>
      <c r="AG17" s="93"/>
      <c r="AH17" s="93"/>
      <c r="AI17" s="93"/>
      <c r="AJ17" s="93"/>
      <c r="AK17" s="93"/>
      <c r="AL17" s="113"/>
    </row>
    <row r="18" spans="1:38" ht="15.75" customHeight="1" thickBot="1">
      <c r="A18" s="41">
        <v>44109</v>
      </c>
      <c r="B18" s="120" t="s">
        <v>67</v>
      </c>
      <c r="C18" s="766"/>
      <c r="D18" s="665" t="s">
        <v>61</v>
      </c>
      <c r="E18" s="655" t="s">
        <v>40</v>
      </c>
      <c r="F18" s="635">
        <v>0</v>
      </c>
      <c r="G18" s="43" t="s">
        <v>41</v>
      </c>
      <c r="H18" s="619">
        <v>45023.32</v>
      </c>
      <c r="I18" s="101" t="s">
        <v>62</v>
      </c>
      <c r="J18" s="190" t="s">
        <v>66</v>
      </c>
      <c r="K18" s="102"/>
      <c r="L18" s="100" t="s">
        <v>61</v>
      </c>
      <c r="M18" s="102"/>
      <c r="N18" s="102"/>
      <c r="O18" s="102"/>
      <c r="P18" s="102"/>
      <c r="Q18" s="102"/>
      <c r="R18" s="98" t="s">
        <v>61</v>
      </c>
      <c r="S18" s="98"/>
      <c r="T18" s="98" t="s">
        <v>61</v>
      </c>
      <c r="U18" s="120" t="s">
        <v>67</v>
      </c>
      <c r="V18" s="40">
        <v>0</v>
      </c>
      <c r="W18" s="115" t="s">
        <v>61</v>
      </c>
      <c r="X18" s="102"/>
      <c r="Y18" s="102"/>
      <c r="Z18" s="102"/>
      <c r="AA18" s="102"/>
      <c r="AB18" s="102"/>
      <c r="AC18" s="42" t="s">
        <v>40</v>
      </c>
      <c r="AD18" s="116">
        <v>0</v>
      </c>
      <c r="AE18" s="43" t="s">
        <v>41</v>
      </c>
      <c r="AF18" s="101">
        <v>100000</v>
      </c>
      <c r="AG18" s="102"/>
      <c r="AH18" s="102"/>
      <c r="AI18" s="102"/>
      <c r="AJ18" s="102"/>
      <c r="AK18" s="102"/>
      <c r="AL18" s="117"/>
    </row>
    <row r="19" spans="1:38">
      <c r="A19" s="44">
        <v>44118</v>
      </c>
      <c r="B19" s="121" t="s">
        <v>68</v>
      </c>
      <c r="C19" s="767">
        <f>D19-1</f>
        <v>44108</v>
      </c>
      <c r="D19" s="768">
        <v>44109</v>
      </c>
      <c r="E19" s="656" t="s">
        <v>69</v>
      </c>
      <c r="F19" s="636">
        <v>0.54</v>
      </c>
      <c r="G19" s="33" t="s">
        <v>41</v>
      </c>
      <c r="H19" s="620">
        <v>2.65</v>
      </c>
      <c r="I19" s="57" t="s">
        <v>70</v>
      </c>
      <c r="J19" s="58" t="s">
        <v>43</v>
      </c>
      <c r="K19" s="59"/>
      <c r="L19" s="60">
        <v>248</v>
      </c>
      <c r="M19" s="59"/>
      <c r="N19" s="59"/>
      <c r="O19" s="59"/>
      <c r="P19" s="59"/>
      <c r="Q19" s="59"/>
      <c r="R19" s="57">
        <v>0.17499999999999999</v>
      </c>
      <c r="S19" s="57"/>
      <c r="T19" s="57">
        <v>15</v>
      </c>
      <c r="U19" s="121" t="s">
        <v>68</v>
      </c>
      <c r="V19" s="34">
        <v>13.45</v>
      </c>
      <c r="W19" s="74">
        <v>24</v>
      </c>
      <c r="X19" s="75">
        <v>2.2000000000000002</v>
      </c>
      <c r="Y19" s="75">
        <v>2.7</v>
      </c>
      <c r="Z19" s="74">
        <f>W19*T19</f>
        <v>360</v>
      </c>
      <c r="AA19" s="74">
        <f>Z19/R19</f>
        <v>2057.1428571428573</v>
      </c>
      <c r="AB19" s="59"/>
      <c r="AC19" s="45" t="s">
        <v>69</v>
      </c>
      <c r="AD19" s="76">
        <f t="shared" ref="AD19:AD26" si="12">F19*T19</f>
        <v>8.1000000000000014</v>
      </c>
      <c r="AE19" s="33" t="s">
        <v>41</v>
      </c>
      <c r="AF19" s="77">
        <f t="shared" ref="AF19:AF26" si="13">H19*T19</f>
        <v>39.75</v>
      </c>
      <c r="AG19" s="74">
        <f>AD19/R19*1000</f>
        <v>46285.714285714297</v>
      </c>
      <c r="AH19" s="74">
        <f>AF19/R19*1000</f>
        <v>227142.85714285716</v>
      </c>
      <c r="AI19" s="78">
        <f t="shared" ref="AI19:AI26" si="14">$AG19*1000/$L19</f>
        <v>186635.94470046088</v>
      </c>
      <c r="AJ19" s="78">
        <f t="shared" ref="AJ19:AJ26" si="15">$AH19*1000/$L19</f>
        <v>915898.61751152086</v>
      </c>
      <c r="AK19" s="79">
        <f>AD19/Z19</f>
        <v>2.2500000000000003E-2</v>
      </c>
      <c r="AL19" s="80">
        <f>AF19/Z19</f>
        <v>0.11041666666666666</v>
      </c>
    </row>
    <row r="20" spans="1:38">
      <c r="A20" s="46">
        <v>44118</v>
      </c>
      <c r="B20" s="122" t="s">
        <v>71</v>
      </c>
      <c r="C20" s="769">
        <f t="shared" ref="C20:C26" si="16">D20-1</f>
        <v>44108</v>
      </c>
      <c r="D20" s="770">
        <v>44109</v>
      </c>
      <c r="E20" s="199" t="s">
        <v>69</v>
      </c>
      <c r="F20" s="637">
        <v>0.56999999999999995</v>
      </c>
      <c r="G20" s="37" t="s">
        <v>41</v>
      </c>
      <c r="H20" s="617">
        <v>1.86</v>
      </c>
      <c r="I20" s="62" t="s">
        <v>70</v>
      </c>
      <c r="J20" s="63" t="s">
        <v>43</v>
      </c>
      <c r="K20" s="64"/>
      <c r="L20" s="65">
        <v>248</v>
      </c>
      <c r="M20" s="64"/>
      <c r="N20" s="64"/>
      <c r="O20" s="64"/>
      <c r="P20" s="64"/>
      <c r="Q20" s="64"/>
      <c r="R20" s="62">
        <v>0.17499999999999999</v>
      </c>
      <c r="S20" s="62"/>
      <c r="T20" s="62">
        <v>15</v>
      </c>
      <c r="U20" s="122" t="s">
        <v>71</v>
      </c>
      <c r="V20" s="38">
        <v>17.93</v>
      </c>
      <c r="W20" s="81">
        <v>21</v>
      </c>
      <c r="X20" s="82">
        <v>2.2000000000000002</v>
      </c>
      <c r="Y20" s="81">
        <v>2.61</v>
      </c>
      <c r="Z20" s="83">
        <f>W20*T20</f>
        <v>315</v>
      </c>
      <c r="AA20" s="83">
        <f t="shared" ref="AA20" si="17">Z20/R20</f>
        <v>1800.0000000000002</v>
      </c>
      <c r="AB20" s="64"/>
      <c r="AC20" s="47" t="s">
        <v>69</v>
      </c>
      <c r="AD20" s="62">
        <f t="shared" si="12"/>
        <v>8.5499999999999989</v>
      </c>
      <c r="AE20" s="37" t="s">
        <v>41</v>
      </c>
      <c r="AF20" s="84">
        <f t="shared" si="13"/>
        <v>27.900000000000002</v>
      </c>
      <c r="AG20" s="83">
        <f>AD20/R20*1000</f>
        <v>48857.142857142855</v>
      </c>
      <c r="AH20" s="83">
        <f>AF20/R20*1000</f>
        <v>159428.57142857145</v>
      </c>
      <c r="AI20" s="66">
        <f t="shared" si="14"/>
        <v>197004.60829493089</v>
      </c>
      <c r="AJ20" s="66">
        <f t="shared" si="15"/>
        <v>642857.14285714296</v>
      </c>
      <c r="AK20" s="85">
        <f>AD20/Z20</f>
        <v>2.7142857142857139E-2</v>
      </c>
      <c r="AL20" s="86">
        <f>AF20/Z20</f>
        <v>8.8571428571428579E-2</v>
      </c>
    </row>
    <row r="21" spans="1:38">
      <c r="A21" s="46">
        <v>44118</v>
      </c>
      <c r="B21" s="122" t="s">
        <v>72</v>
      </c>
      <c r="C21" s="769">
        <f t="shared" si="16"/>
        <v>44108</v>
      </c>
      <c r="D21" s="770">
        <v>44109</v>
      </c>
      <c r="E21" s="199" t="s">
        <v>69</v>
      </c>
      <c r="F21" s="637">
        <v>1.44</v>
      </c>
      <c r="G21" s="37" t="s">
        <v>41</v>
      </c>
      <c r="H21" s="617">
        <v>1.5</v>
      </c>
      <c r="I21" s="62" t="s">
        <v>70</v>
      </c>
      <c r="J21" s="63" t="s">
        <v>43</v>
      </c>
      <c r="K21" s="64"/>
      <c r="L21" s="65">
        <v>248</v>
      </c>
      <c r="M21" s="64"/>
      <c r="N21" s="64"/>
      <c r="O21" s="64"/>
      <c r="P21" s="64"/>
      <c r="Q21" s="64"/>
      <c r="R21" s="62">
        <v>0.17499999999999999</v>
      </c>
      <c r="S21" s="62"/>
      <c r="T21" s="62">
        <v>15</v>
      </c>
      <c r="U21" s="122" t="s">
        <v>72</v>
      </c>
      <c r="V21" s="38">
        <v>15.62</v>
      </c>
      <c r="W21" s="81">
        <v>22</v>
      </c>
      <c r="X21" s="81">
        <v>2.11</v>
      </c>
      <c r="Y21" s="81">
        <v>1.62</v>
      </c>
      <c r="Z21" s="83">
        <f t="shared" ref="Z21:Z26" si="18">W21*T21</f>
        <v>330</v>
      </c>
      <c r="AA21" s="83">
        <f t="shared" ref="AA21:AA26" si="19">Z21/R21</f>
        <v>1885.7142857142858</v>
      </c>
      <c r="AB21" s="64"/>
      <c r="AC21" s="47" t="s">
        <v>69</v>
      </c>
      <c r="AD21" s="62">
        <f t="shared" si="12"/>
        <v>21.599999999999998</v>
      </c>
      <c r="AE21" s="37" t="s">
        <v>41</v>
      </c>
      <c r="AF21" s="84">
        <f t="shared" si="13"/>
        <v>22.5</v>
      </c>
      <c r="AG21" s="83">
        <f t="shared" ref="AG21:AG26" si="20">AD21/R21*1000</f>
        <v>123428.57142857143</v>
      </c>
      <c r="AH21" s="83">
        <f t="shared" ref="AH21:AH26" si="21">AF21/R21*1000</f>
        <v>128571.42857142858</v>
      </c>
      <c r="AI21" s="66">
        <f t="shared" si="14"/>
        <v>497695.85253456223</v>
      </c>
      <c r="AJ21" s="66">
        <f t="shared" si="15"/>
        <v>518433.17972350237</v>
      </c>
      <c r="AK21" s="85">
        <f t="shared" ref="AK21:AK26" si="22">AD21/Z21</f>
        <v>6.5454545454545446E-2</v>
      </c>
      <c r="AL21" s="86">
        <f t="shared" ref="AL21:AL26" si="23">AF21/Z21</f>
        <v>6.8181818181818177E-2</v>
      </c>
    </row>
    <row r="22" spans="1:38">
      <c r="A22" s="46">
        <v>44118</v>
      </c>
      <c r="B22" s="122" t="s">
        <v>73</v>
      </c>
      <c r="C22" s="769">
        <f t="shared" si="16"/>
        <v>44108</v>
      </c>
      <c r="D22" s="770">
        <v>44109</v>
      </c>
      <c r="E22" s="199" t="s">
        <v>69</v>
      </c>
      <c r="F22" s="637">
        <v>1.24</v>
      </c>
      <c r="G22" s="37" t="s">
        <v>41</v>
      </c>
      <c r="H22" s="617">
        <v>1.45</v>
      </c>
      <c r="I22" s="62" t="s">
        <v>70</v>
      </c>
      <c r="J22" s="63" t="s">
        <v>43</v>
      </c>
      <c r="K22" s="64"/>
      <c r="L22" s="65">
        <v>248</v>
      </c>
      <c r="M22" s="64"/>
      <c r="N22" s="64"/>
      <c r="O22" s="64"/>
      <c r="P22" s="64"/>
      <c r="Q22" s="64"/>
      <c r="R22" s="62">
        <v>0.17499999999999999</v>
      </c>
      <c r="S22" s="62"/>
      <c r="T22" s="62">
        <v>15</v>
      </c>
      <c r="U22" s="122" t="s">
        <v>73</v>
      </c>
      <c r="V22" s="38">
        <v>8.2200000000000006</v>
      </c>
      <c r="W22" s="81">
        <v>15</v>
      </c>
      <c r="X22" s="81">
        <v>2.14</v>
      </c>
      <c r="Y22" s="81">
        <v>-0.2</v>
      </c>
      <c r="Z22" s="83">
        <f t="shared" si="18"/>
        <v>225</v>
      </c>
      <c r="AA22" s="83">
        <f t="shared" si="19"/>
        <v>1285.7142857142858</v>
      </c>
      <c r="AB22" s="64"/>
      <c r="AC22" s="47" t="s">
        <v>69</v>
      </c>
      <c r="AD22" s="62">
        <f t="shared" si="12"/>
        <v>18.600000000000001</v>
      </c>
      <c r="AE22" s="37" t="s">
        <v>41</v>
      </c>
      <c r="AF22" s="84">
        <f t="shared" si="13"/>
        <v>21.75</v>
      </c>
      <c r="AG22" s="83">
        <f t="shared" si="20"/>
        <v>106285.7142857143</v>
      </c>
      <c r="AH22" s="83">
        <f t="shared" si="21"/>
        <v>124285.71428571429</v>
      </c>
      <c r="AI22" s="66">
        <f t="shared" si="14"/>
        <v>428571.42857142864</v>
      </c>
      <c r="AJ22" s="66">
        <f t="shared" si="15"/>
        <v>501152.07373271888</v>
      </c>
      <c r="AK22" s="85">
        <f t="shared" si="22"/>
        <v>8.2666666666666666E-2</v>
      </c>
      <c r="AL22" s="86">
        <f t="shared" si="23"/>
        <v>9.6666666666666665E-2</v>
      </c>
    </row>
    <row r="23" spans="1:38">
      <c r="A23" s="46">
        <v>44118</v>
      </c>
      <c r="B23" s="122" t="s">
        <v>74</v>
      </c>
      <c r="C23" s="769">
        <f t="shared" si="16"/>
        <v>44115</v>
      </c>
      <c r="D23" s="770">
        <v>44116</v>
      </c>
      <c r="E23" s="199" t="s">
        <v>69</v>
      </c>
      <c r="F23" s="637">
        <v>16.3</v>
      </c>
      <c r="G23" s="37" t="s">
        <v>41</v>
      </c>
      <c r="H23" s="617">
        <v>15.33</v>
      </c>
      <c r="I23" s="62" t="s">
        <v>75</v>
      </c>
      <c r="J23" s="63" t="s">
        <v>43</v>
      </c>
      <c r="K23" s="64"/>
      <c r="L23" s="65">
        <v>292</v>
      </c>
      <c r="M23" s="64"/>
      <c r="N23" s="64"/>
      <c r="O23" s="64"/>
      <c r="P23" s="64"/>
      <c r="Q23" s="64"/>
      <c r="R23" s="66">
        <v>80</v>
      </c>
      <c r="S23" s="66"/>
      <c r="T23" s="62">
        <v>200</v>
      </c>
      <c r="U23" s="122" t="s">
        <v>74</v>
      </c>
      <c r="V23" s="38">
        <v>477.26</v>
      </c>
      <c r="W23" s="81">
        <v>345.9</v>
      </c>
      <c r="X23" s="81">
        <v>2.09</v>
      </c>
      <c r="Y23" s="81">
        <v>1.71</v>
      </c>
      <c r="Z23" s="83">
        <f t="shared" si="18"/>
        <v>69180</v>
      </c>
      <c r="AA23" s="83">
        <f t="shared" si="19"/>
        <v>864.75</v>
      </c>
      <c r="AB23" s="64"/>
      <c r="AC23" s="47" t="s">
        <v>69</v>
      </c>
      <c r="AD23" s="62">
        <f t="shared" si="12"/>
        <v>3260</v>
      </c>
      <c r="AE23" s="37" t="s">
        <v>41</v>
      </c>
      <c r="AF23" s="84">
        <f t="shared" si="13"/>
        <v>3066</v>
      </c>
      <c r="AG23" s="83">
        <f t="shared" si="20"/>
        <v>40750</v>
      </c>
      <c r="AH23" s="83">
        <f t="shared" si="21"/>
        <v>38325</v>
      </c>
      <c r="AI23" s="66">
        <f t="shared" si="14"/>
        <v>139554.79452054793</v>
      </c>
      <c r="AJ23" s="66">
        <f t="shared" si="15"/>
        <v>131250</v>
      </c>
      <c r="AK23" s="85">
        <f>AD23/Z23</f>
        <v>4.7123446082682853E-2</v>
      </c>
      <c r="AL23" s="86">
        <f t="shared" si="23"/>
        <v>4.4319167389418906E-2</v>
      </c>
    </row>
    <row r="24" spans="1:38">
      <c r="A24" s="46">
        <v>44118</v>
      </c>
      <c r="B24" s="122" t="s">
        <v>76</v>
      </c>
      <c r="C24" s="769">
        <f t="shared" si="16"/>
        <v>44115</v>
      </c>
      <c r="D24" s="770">
        <v>44116</v>
      </c>
      <c r="E24" s="199" t="s">
        <v>69</v>
      </c>
      <c r="F24" s="637">
        <v>12.95</v>
      </c>
      <c r="G24" s="37" t="s">
        <v>41</v>
      </c>
      <c r="H24" s="617">
        <v>17.309999999999999</v>
      </c>
      <c r="I24" s="62" t="s">
        <v>75</v>
      </c>
      <c r="J24" s="63" t="s">
        <v>43</v>
      </c>
      <c r="K24" s="64"/>
      <c r="L24" s="65">
        <v>292</v>
      </c>
      <c r="M24" s="64"/>
      <c r="N24" s="64"/>
      <c r="O24" s="64"/>
      <c r="P24" s="64"/>
      <c r="Q24" s="64"/>
      <c r="R24" s="66">
        <v>80</v>
      </c>
      <c r="S24" s="66"/>
      <c r="T24" s="62">
        <v>200</v>
      </c>
      <c r="U24" s="122" t="s">
        <v>76</v>
      </c>
      <c r="V24" s="38">
        <v>390.27</v>
      </c>
      <c r="W24" s="81">
        <v>346.9</v>
      </c>
      <c r="X24" s="81">
        <v>2.08</v>
      </c>
      <c r="Y24" s="81">
        <v>1.71</v>
      </c>
      <c r="Z24" s="83">
        <f t="shared" si="18"/>
        <v>69380</v>
      </c>
      <c r="AA24" s="83">
        <f t="shared" si="19"/>
        <v>867.25</v>
      </c>
      <c r="AB24" s="64"/>
      <c r="AC24" s="47" t="s">
        <v>69</v>
      </c>
      <c r="AD24" s="62">
        <f t="shared" si="12"/>
        <v>2590</v>
      </c>
      <c r="AE24" s="37" t="s">
        <v>41</v>
      </c>
      <c r="AF24" s="84">
        <f t="shared" si="13"/>
        <v>3461.9999999999995</v>
      </c>
      <c r="AG24" s="83">
        <f t="shared" si="20"/>
        <v>32375</v>
      </c>
      <c r="AH24" s="83">
        <f t="shared" si="21"/>
        <v>43274.999999999993</v>
      </c>
      <c r="AI24" s="66">
        <f t="shared" si="14"/>
        <v>110873.28767123287</v>
      </c>
      <c r="AJ24" s="66">
        <f t="shared" si="15"/>
        <v>148202.05479452052</v>
      </c>
      <c r="AK24" s="85">
        <f t="shared" si="22"/>
        <v>3.7330642836552318E-2</v>
      </c>
      <c r="AL24" s="86">
        <f t="shared" si="23"/>
        <v>4.9899106370712015E-2</v>
      </c>
    </row>
    <row r="25" spans="1:38">
      <c r="A25" s="46">
        <v>44118</v>
      </c>
      <c r="B25" s="122" t="s">
        <v>77</v>
      </c>
      <c r="C25" s="769">
        <f t="shared" si="16"/>
        <v>44115</v>
      </c>
      <c r="D25" s="770">
        <v>44116</v>
      </c>
      <c r="E25" s="199" t="s">
        <v>69</v>
      </c>
      <c r="F25" s="637">
        <v>9.98</v>
      </c>
      <c r="G25" s="37" t="s">
        <v>41</v>
      </c>
      <c r="H25" s="617">
        <v>15.86</v>
      </c>
      <c r="I25" s="62" t="s">
        <v>75</v>
      </c>
      <c r="J25" s="63" t="s">
        <v>43</v>
      </c>
      <c r="K25" s="64"/>
      <c r="L25" s="65">
        <v>292</v>
      </c>
      <c r="M25" s="64"/>
      <c r="N25" s="64"/>
      <c r="O25" s="64"/>
      <c r="P25" s="64"/>
      <c r="Q25" s="64"/>
      <c r="R25" s="66">
        <v>40</v>
      </c>
      <c r="S25" s="66"/>
      <c r="T25" s="62">
        <v>200</v>
      </c>
      <c r="U25" s="122" t="s">
        <v>77</v>
      </c>
      <c r="V25" s="38">
        <v>262.54000000000002</v>
      </c>
      <c r="W25" s="81">
        <v>233.4</v>
      </c>
      <c r="X25" s="81">
        <v>2.06</v>
      </c>
      <c r="Y25" s="81">
        <v>1.69</v>
      </c>
      <c r="Z25" s="83">
        <f t="shared" si="18"/>
        <v>46680</v>
      </c>
      <c r="AA25" s="83">
        <f t="shared" si="19"/>
        <v>1167</v>
      </c>
      <c r="AB25" s="64"/>
      <c r="AC25" s="47" t="s">
        <v>69</v>
      </c>
      <c r="AD25" s="62">
        <f t="shared" si="12"/>
        <v>1996</v>
      </c>
      <c r="AE25" s="37" t="s">
        <v>41</v>
      </c>
      <c r="AF25" s="84">
        <f t="shared" si="13"/>
        <v>3172</v>
      </c>
      <c r="AG25" s="83">
        <f t="shared" si="20"/>
        <v>49900</v>
      </c>
      <c r="AH25" s="83">
        <f t="shared" si="21"/>
        <v>79300</v>
      </c>
      <c r="AI25" s="66">
        <f t="shared" si="14"/>
        <v>170890.4109589041</v>
      </c>
      <c r="AJ25" s="66">
        <f t="shared" si="15"/>
        <v>271575.34246575343</v>
      </c>
      <c r="AK25" s="85">
        <f t="shared" si="22"/>
        <v>4.2759211653813196E-2</v>
      </c>
      <c r="AL25" s="86">
        <f t="shared" si="23"/>
        <v>6.7952013710368464E-2</v>
      </c>
    </row>
    <row r="26" spans="1:38">
      <c r="A26" s="46">
        <v>44118</v>
      </c>
      <c r="B26" s="122" t="s">
        <v>78</v>
      </c>
      <c r="C26" s="769">
        <f t="shared" si="16"/>
        <v>44115</v>
      </c>
      <c r="D26" s="770">
        <v>44116</v>
      </c>
      <c r="E26" s="199" t="s">
        <v>69</v>
      </c>
      <c r="F26" s="637">
        <v>13.6</v>
      </c>
      <c r="G26" s="37" t="s">
        <v>41</v>
      </c>
      <c r="H26" s="617">
        <v>13.76</v>
      </c>
      <c r="I26" s="62" t="s">
        <v>75</v>
      </c>
      <c r="J26" s="63" t="s">
        <v>43</v>
      </c>
      <c r="K26" s="64"/>
      <c r="L26" s="65">
        <v>292</v>
      </c>
      <c r="M26" s="64"/>
      <c r="N26" s="64"/>
      <c r="O26" s="64"/>
      <c r="P26" s="64"/>
      <c r="Q26" s="64"/>
      <c r="R26" s="66">
        <v>40</v>
      </c>
      <c r="S26" s="66"/>
      <c r="T26" s="62">
        <v>200</v>
      </c>
      <c r="U26" s="122" t="s">
        <v>78</v>
      </c>
      <c r="V26" s="38">
        <v>190.82</v>
      </c>
      <c r="W26" s="81">
        <v>250.6</v>
      </c>
      <c r="X26" s="81">
        <v>2.04</v>
      </c>
      <c r="Y26" s="81">
        <v>1.61</v>
      </c>
      <c r="Z26" s="83">
        <f t="shared" si="18"/>
        <v>50120</v>
      </c>
      <c r="AA26" s="83">
        <f t="shared" si="19"/>
        <v>1253</v>
      </c>
      <c r="AB26" s="64"/>
      <c r="AC26" s="47" t="s">
        <v>69</v>
      </c>
      <c r="AD26" s="62">
        <f t="shared" si="12"/>
        <v>2720</v>
      </c>
      <c r="AE26" s="37" t="s">
        <v>41</v>
      </c>
      <c r="AF26" s="84">
        <f t="shared" si="13"/>
        <v>2752</v>
      </c>
      <c r="AG26" s="83">
        <f t="shared" si="20"/>
        <v>68000</v>
      </c>
      <c r="AH26" s="83">
        <f t="shared" si="21"/>
        <v>68800</v>
      </c>
      <c r="AI26" s="66">
        <f t="shared" si="14"/>
        <v>232876.71232876711</v>
      </c>
      <c r="AJ26" s="66">
        <f t="shared" si="15"/>
        <v>235616.43835616438</v>
      </c>
      <c r="AK26" s="85">
        <f t="shared" si="22"/>
        <v>5.4269752593774943E-2</v>
      </c>
      <c r="AL26" s="86">
        <f t="shared" si="23"/>
        <v>5.4908220271348764E-2</v>
      </c>
    </row>
    <row r="27" spans="1:38">
      <c r="A27" s="46"/>
      <c r="B27" s="122" t="s">
        <v>60</v>
      </c>
      <c r="C27" s="771"/>
      <c r="D27" s="666" t="s">
        <v>61</v>
      </c>
      <c r="E27" s="199" t="s">
        <v>69</v>
      </c>
      <c r="F27" s="637">
        <v>0</v>
      </c>
      <c r="G27" s="37" t="s">
        <v>41</v>
      </c>
      <c r="H27" s="621">
        <v>0.28999999999999998</v>
      </c>
      <c r="I27" s="62" t="s">
        <v>62</v>
      </c>
      <c r="J27" s="68" t="s">
        <v>63</v>
      </c>
      <c r="K27" s="64"/>
      <c r="L27" s="69" t="s">
        <v>61</v>
      </c>
      <c r="M27" s="64"/>
      <c r="N27" s="64"/>
      <c r="O27" s="64"/>
      <c r="P27" s="64"/>
      <c r="Q27" s="177"/>
      <c r="R27" s="67" t="s">
        <v>61</v>
      </c>
      <c r="S27" s="67"/>
      <c r="T27" s="67" t="s">
        <v>61</v>
      </c>
      <c r="U27" s="122" t="s">
        <v>60</v>
      </c>
      <c r="V27" s="39" t="s">
        <v>61</v>
      </c>
      <c r="W27" s="87" t="s">
        <v>61</v>
      </c>
      <c r="X27" s="64"/>
      <c r="Y27" s="64"/>
      <c r="Z27" s="64"/>
      <c r="AA27" s="64"/>
      <c r="AB27" s="64"/>
      <c r="AC27" s="47" t="s">
        <v>69</v>
      </c>
      <c r="AD27" s="87" t="s">
        <v>61</v>
      </c>
      <c r="AE27" s="37" t="s">
        <v>41</v>
      </c>
      <c r="AF27" s="87" t="s">
        <v>61</v>
      </c>
      <c r="AG27" s="64"/>
      <c r="AH27" s="64"/>
      <c r="AI27" s="64"/>
      <c r="AJ27" s="64"/>
      <c r="AK27" s="64"/>
      <c r="AL27" s="88"/>
    </row>
    <row r="28" spans="1:38">
      <c r="A28" s="46"/>
      <c r="B28" s="122" t="s">
        <v>64</v>
      </c>
      <c r="C28" s="771"/>
      <c r="D28" s="666" t="s">
        <v>61</v>
      </c>
      <c r="E28" s="199" t="s">
        <v>69</v>
      </c>
      <c r="F28" s="637">
        <v>679.66</v>
      </c>
      <c r="G28" s="37" t="s">
        <v>41</v>
      </c>
      <c r="H28" s="618">
        <v>610.02</v>
      </c>
      <c r="I28" s="62" t="s">
        <v>62</v>
      </c>
      <c r="J28" s="68" t="s">
        <v>63</v>
      </c>
      <c r="K28" s="64"/>
      <c r="L28" s="69" t="s">
        <v>61</v>
      </c>
      <c r="M28" s="64"/>
      <c r="N28" s="64"/>
      <c r="O28" s="64"/>
      <c r="P28" s="64"/>
      <c r="Q28" s="177"/>
      <c r="R28" s="67" t="s">
        <v>61</v>
      </c>
      <c r="S28" s="67"/>
      <c r="T28" s="67" t="s">
        <v>61</v>
      </c>
      <c r="U28" s="122" t="s">
        <v>64</v>
      </c>
      <c r="V28" s="39" t="s">
        <v>61</v>
      </c>
      <c r="W28" s="87" t="s">
        <v>61</v>
      </c>
      <c r="X28" s="64"/>
      <c r="Y28" s="64"/>
      <c r="Z28" s="64"/>
      <c r="AA28" s="64"/>
      <c r="AB28" s="64"/>
      <c r="AC28" s="47" t="s">
        <v>69</v>
      </c>
      <c r="AD28" s="87" t="s">
        <v>61</v>
      </c>
      <c r="AE28" s="37" t="s">
        <v>41</v>
      </c>
      <c r="AF28" s="87" t="s">
        <v>61</v>
      </c>
      <c r="AG28" s="64"/>
      <c r="AH28" s="64"/>
      <c r="AI28" s="64"/>
      <c r="AJ28" s="64"/>
      <c r="AK28" s="64"/>
      <c r="AL28" s="88"/>
    </row>
    <row r="29" spans="1:38">
      <c r="A29" s="46">
        <v>44118</v>
      </c>
      <c r="B29" s="122" t="s">
        <v>79</v>
      </c>
      <c r="C29" s="771"/>
      <c r="D29" s="666" t="s">
        <v>61</v>
      </c>
      <c r="E29" s="199" t="s">
        <v>69</v>
      </c>
      <c r="F29" s="637">
        <v>5.2</v>
      </c>
      <c r="G29" s="37" t="s">
        <v>41</v>
      </c>
      <c r="H29" s="617">
        <v>3.02</v>
      </c>
      <c r="I29" s="62" t="s">
        <v>62</v>
      </c>
      <c r="J29" s="192" t="s">
        <v>66</v>
      </c>
      <c r="K29" s="64"/>
      <c r="L29" s="69" t="s">
        <v>61</v>
      </c>
      <c r="M29" s="64"/>
      <c r="N29" s="64"/>
      <c r="O29" s="64"/>
      <c r="P29" s="64"/>
      <c r="Q29" s="177"/>
      <c r="R29" s="67" t="s">
        <v>61</v>
      </c>
      <c r="S29" s="67"/>
      <c r="T29" s="67" t="s">
        <v>61</v>
      </c>
      <c r="U29" s="122" t="s">
        <v>79</v>
      </c>
      <c r="V29" s="48">
        <v>2</v>
      </c>
      <c r="W29" s="87" t="s">
        <v>61</v>
      </c>
      <c r="X29" s="64"/>
      <c r="Y29" s="64"/>
      <c r="Z29" s="64"/>
      <c r="AA29" s="64"/>
      <c r="AB29" s="64"/>
      <c r="AC29" s="47" t="s">
        <v>69</v>
      </c>
      <c r="AD29" s="62">
        <v>10</v>
      </c>
      <c r="AE29" s="37" t="s">
        <v>41</v>
      </c>
      <c r="AF29" s="62">
        <v>10</v>
      </c>
      <c r="AG29" s="64"/>
      <c r="AH29" s="64"/>
      <c r="AI29" s="64"/>
      <c r="AJ29" s="64"/>
      <c r="AK29" s="64"/>
      <c r="AL29" s="88"/>
    </row>
    <row r="30" spans="1:38">
      <c r="A30" s="46">
        <v>44118</v>
      </c>
      <c r="B30" s="122" t="s">
        <v>80</v>
      </c>
      <c r="C30" s="771"/>
      <c r="D30" s="666" t="s">
        <v>61</v>
      </c>
      <c r="E30" s="199" t="s">
        <v>69</v>
      </c>
      <c r="F30" s="637">
        <v>3.14</v>
      </c>
      <c r="G30" s="37" t="s">
        <v>41</v>
      </c>
      <c r="H30" s="617">
        <v>3.49</v>
      </c>
      <c r="I30" s="62" t="s">
        <v>62</v>
      </c>
      <c r="J30" s="192" t="s">
        <v>66</v>
      </c>
      <c r="K30" s="64"/>
      <c r="L30" s="69" t="s">
        <v>61</v>
      </c>
      <c r="M30" s="64"/>
      <c r="N30" s="64"/>
      <c r="O30" s="64"/>
      <c r="P30" s="64"/>
      <c r="Q30" s="177"/>
      <c r="R30" s="67" t="s">
        <v>61</v>
      </c>
      <c r="S30" s="67"/>
      <c r="T30" s="67" t="s">
        <v>61</v>
      </c>
      <c r="U30" s="122" t="s">
        <v>80</v>
      </c>
      <c r="V30" s="48">
        <v>0</v>
      </c>
      <c r="W30" s="87" t="s">
        <v>61</v>
      </c>
      <c r="X30" s="64"/>
      <c r="Y30" s="64"/>
      <c r="Z30" s="64"/>
      <c r="AA30" s="64"/>
      <c r="AB30" s="64"/>
      <c r="AC30" s="47" t="s">
        <v>69</v>
      </c>
      <c r="AD30" s="62">
        <v>10</v>
      </c>
      <c r="AE30" s="37" t="s">
        <v>41</v>
      </c>
      <c r="AF30" s="62">
        <v>10</v>
      </c>
      <c r="AG30" s="64"/>
      <c r="AH30" s="64"/>
      <c r="AI30" s="64"/>
      <c r="AJ30" s="64"/>
      <c r="AK30" s="64"/>
      <c r="AL30" s="88"/>
    </row>
    <row r="31" spans="1:38">
      <c r="A31" s="46">
        <v>44118</v>
      </c>
      <c r="B31" s="122" t="s">
        <v>81</v>
      </c>
      <c r="C31" s="771"/>
      <c r="D31" s="666" t="s">
        <v>61</v>
      </c>
      <c r="E31" s="199" t="s">
        <v>69</v>
      </c>
      <c r="F31" s="637">
        <v>31.44</v>
      </c>
      <c r="G31" s="37" t="s">
        <v>41</v>
      </c>
      <c r="H31" s="617">
        <v>39.9</v>
      </c>
      <c r="I31" s="62" t="s">
        <v>62</v>
      </c>
      <c r="J31" s="192" t="s">
        <v>66</v>
      </c>
      <c r="K31" s="64"/>
      <c r="L31" s="69" t="s">
        <v>61</v>
      </c>
      <c r="M31" s="64"/>
      <c r="N31" s="64"/>
      <c r="O31" s="64"/>
      <c r="P31" s="64"/>
      <c r="Q31" s="177"/>
      <c r="R31" s="67" t="s">
        <v>61</v>
      </c>
      <c r="S31" s="67"/>
      <c r="T31" s="67" t="s">
        <v>61</v>
      </c>
      <c r="U31" s="122" t="s">
        <v>81</v>
      </c>
      <c r="V31" s="48">
        <v>0.68</v>
      </c>
      <c r="W31" s="87" t="s">
        <v>61</v>
      </c>
      <c r="X31" s="64"/>
      <c r="Y31" s="64"/>
      <c r="Z31" s="64"/>
      <c r="AA31" s="64"/>
      <c r="AB31" s="64"/>
      <c r="AC31" s="47" t="s">
        <v>69</v>
      </c>
      <c r="AD31" s="62">
        <v>100</v>
      </c>
      <c r="AE31" s="37" t="s">
        <v>41</v>
      </c>
      <c r="AF31" s="62">
        <v>100</v>
      </c>
      <c r="AG31" s="64"/>
      <c r="AH31" s="64"/>
      <c r="AI31" s="64"/>
      <c r="AJ31" s="64"/>
      <c r="AK31" s="64"/>
      <c r="AL31" s="88"/>
    </row>
    <row r="32" spans="1:38">
      <c r="A32" s="46">
        <v>44118</v>
      </c>
      <c r="B32" s="122" t="s">
        <v>82</v>
      </c>
      <c r="C32" s="771"/>
      <c r="D32" s="666" t="s">
        <v>61</v>
      </c>
      <c r="E32" s="199" t="s">
        <v>69</v>
      </c>
      <c r="F32" s="637">
        <v>38.020000000000003</v>
      </c>
      <c r="G32" s="37" t="s">
        <v>41</v>
      </c>
      <c r="H32" s="617">
        <v>28.49</v>
      </c>
      <c r="I32" s="62" t="s">
        <v>62</v>
      </c>
      <c r="J32" s="192" t="s">
        <v>66</v>
      </c>
      <c r="K32" s="64"/>
      <c r="L32" s="69" t="s">
        <v>61</v>
      </c>
      <c r="M32" s="64"/>
      <c r="N32" s="64"/>
      <c r="O32" s="64"/>
      <c r="P32" s="64"/>
      <c r="Q32" s="177"/>
      <c r="R32" s="67" t="s">
        <v>61</v>
      </c>
      <c r="S32" s="67"/>
      <c r="T32" s="67" t="s">
        <v>61</v>
      </c>
      <c r="U32" s="122" t="s">
        <v>82</v>
      </c>
      <c r="V32" s="48">
        <v>0.26</v>
      </c>
      <c r="W32" s="87" t="s">
        <v>61</v>
      </c>
      <c r="X32" s="64"/>
      <c r="Y32" s="64"/>
      <c r="Z32" s="64"/>
      <c r="AA32" s="64"/>
      <c r="AB32" s="64"/>
      <c r="AC32" s="47" t="s">
        <v>69</v>
      </c>
      <c r="AD32" s="62">
        <v>100</v>
      </c>
      <c r="AE32" s="37" t="s">
        <v>41</v>
      </c>
      <c r="AF32" s="62">
        <v>100</v>
      </c>
      <c r="AG32" s="64"/>
      <c r="AH32" s="64"/>
      <c r="AI32" s="64"/>
      <c r="AJ32" s="64"/>
      <c r="AK32" s="64"/>
      <c r="AL32" s="88"/>
    </row>
    <row r="33" spans="1:38">
      <c r="A33" s="46">
        <v>44118</v>
      </c>
      <c r="B33" s="122" t="s">
        <v>83</v>
      </c>
      <c r="C33" s="771"/>
      <c r="D33" s="666" t="s">
        <v>61</v>
      </c>
      <c r="E33" s="199" t="s">
        <v>69</v>
      </c>
      <c r="F33" s="637">
        <v>186.43</v>
      </c>
      <c r="G33" s="37" t="s">
        <v>41</v>
      </c>
      <c r="H33" s="618">
        <v>131.44</v>
      </c>
      <c r="I33" s="62" t="s">
        <v>62</v>
      </c>
      <c r="J33" s="192" t="s">
        <v>66</v>
      </c>
      <c r="K33" s="64"/>
      <c r="L33" s="69" t="s">
        <v>61</v>
      </c>
      <c r="M33" s="64"/>
      <c r="N33" s="64"/>
      <c r="O33" s="64"/>
      <c r="P33" s="64"/>
      <c r="Q33" s="177"/>
      <c r="R33" s="67" t="s">
        <v>61</v>
      </c>
      <c r="S33" s="67"/>
      <c r="T33" s="67" t="s">
        <v>61</v>
      </c>
      <c r="U33" s="122" t="s">
        <v>83</v>
      </c>
      <c r="V33" s="48">
        <v>0</v>
      </c>
      <c r="W33" s="87" t="s">
        <v>61</v>
      </c>
      <c r="X33" s="64"/>
      <c r="Y33" s="64"/>
      <c r="Z33" s="64"/>
      <c r="AA33" s="64"/>
      <c r="AB33" s="64"/>
      <c r="AC33" s="47" t="s">
        <v>69</v>
      </c>
      <c r="AD33" s="62">
        <v>1000</v>
      </c>
      <c r="AE33" s="37" t="s">
        <v>41</v>
      </c>
      <c r="AF33" s="62">
        <v>1000</v>
      </c>
      <c r="AG33" s="64"/>
      <c r="AH33" s="64"/>
      <c r="AI33" s="64"/>
      <c r="AJ33" s="64"/>
      <c r="AK33" s="64"/>
      <c r="AL33" s="88"/>
    </row>
    <row r="34" spans="1:38" ht="15" thickBot="1">
      <c r="A34" s="49">
        <v>44118</v>
      </c>
      <c r="B34" s="123" t="s">
        <v>84</v>
      </c>
      <c r="C34" s="772"/>
      <c r="D34" s="667" t="s">
        <v>61</v>
      </c>
      <c r="E34" s="657" t="s">
        <v>69</v>
      </c>
      <c r="F34" s="638">
        <v>181.64</v>
      </c>
      <c r="G34" s="51" t="s">
        <v>41</v>
      </c>
      <c r="H34" s="622">
        <v>173.33</v>
      </c>
      <c r="I34" s="71" t="s">
        <v>62</v>
      </c>
      <c r="J34" s="192" t="s">
        <v>66</v>
      </c>
      <c r="K34" s="72"/>
      <c r="L34" s="73" t="s">
        <v>61</v>
      </c>
      <c r="M34" s="72"/>
      <c r="N34" s="72"/>
      <c r="O34" s="72"/>
      <c r="P34" s="72"/>
      <c r="Q34" s="72"/>
      <c r="R34" s="70" t="s">
        <v>61</v>
      </c>
      <c r="S34" s="70"/>
      <c r="T34" s="70" t="s">
        <v>61</v>
      </c>
      <c r="U34" s="123" t="s">
        <v>84</v>
      </c>
      <c r="V34" s="52">
        <v>0.7</v>
      </c>
      <c r="W34" s="70" t="s">
        <v>61</v>
      </c>
      <c r="X34" s="72"/>
      <c r="Y34" s="72"/>
      <c r="Z34" s="72"/>
      <c r="AA34" s="72"/>
      <c r="AB34" s="72"/>
      <c r="AC34" s="50" t="s">
        <v>69</v>
      </c>
      <c r="AD34" s="71">
        <v>1000</v>
      </c>
      <c r="AE34" s="51" t="s">
        <v>41</v>
      </c>
      <c r="AF34" s="71">
        <v>1000</v>
      </c>
      <c r="AG34" s="72"/>
      <c r="AH34" s="72"/>
      <c r="AI34" s="72"/>
      <c r="AJ34" s="72"/>
      <c r="AK34" s="72"/>
      <c r="AL34" s="89"/>
    </row>
    <row r="35" spans="1:38">
      <c r="A35" s="32">
        <v>44125</v>
      </c>
      <c r="B35" s="118" t="s">
        <v>85</v>
      </c>
      <c r="C35" s="763">
        <f>D35-1</f>
        <v>44119</v>
      </c>
      <c r="D35" s="773">
        <v>44120</v>
      </c>
      <c r="E35" s="656" t="s">
        <v>69</v>
      </c>
      <c r="F35" s="636">
        <v>11.34</v>
      </c>
      <c r="G35" s="33" t="s">
        <v>41</v>
      </c>
      <c r="H35" s="620">
        <v>9.91</v>
      </c>
      <c r="I35" s="127" t="s">
        <v>53</v>
      </c>
      <c r="J35" s="128" t="s">
        <v>54</v>
      </c>
      <c r="K35" s="126" t="s">
        <v>86</v>
      </c>
      <c r="L35" s="129">
        <v>294</v>
      </c>
      <c r="M35" s="127">
        <v>20.3</v>
      </c>
      <c r="N35" s="130">
        <v>0.55000000000000004</v>
      </c>
      <c r="O35" s="130"/>
      <c r="P35" s="130"/>
      <c r="Q35" s="130"/>
      <c r="R35" s="131">
        <f>N35*M35/100</f>
        <v>0.11165000000000001</v>
      </c>
      <c r="S35" s="131"/>
      <c r="T35" s="132">
        <v>100</v>
      </c>
      <c r="U35" s="118" t="s">
        <v>85</v>
      </c>
      <c r="V35" s="34">
        <v>2287.4899999999998</v>
      </c>
      <c r="W35" s="145">
        <v>1624.6</v>
      </c>
      <c r="X35" s="132">
        <v>2.1800000000000002</v>
      </c>
      <c r="Y35" s="132">
        <v>2.36</v>
      </c>
      <c r="Z35" s="200">
        <f>W35*T35</f>
        <v>162460</v>
      </c>
      <c r="AA35" s="200">
        <f>AB35*L35/1000/1000</f>
        <v>427.79435736677107</v>
      </c>
      <c r="AB35" s="200">
        <f>Z35/R35</f>
        <v>1455082.8481862962</v>
      </c>
      <c r="AC35" s="45" t="s">
        <v>69</v>
      </c>
      <c r="AD35" s="103">
        <f t="shared" ref="AD35:AD46" si="24">F35*T35</f>
        <v>1134</v>
      </c>
      <c r="AE35" s="33" t="s">
        <v>41</v>
      </c>
      <c r="AF35" s="104">
        <f t="shared" ref="AF35:AF46" si="25">H35*T35</f>
        <v>991</v>
      </c>
      <c r="AG35" s="146">
        <f>AI35*L35/1000</f>
        <v>2986.0815047021943</v>
      </c>
      <c r="AH35" s="146">
        <f>AJ35*L35/1000</f>
        <v>2609.5297805642626</v>
      </c>
      <c r="AI35" s="146">
        <f>AD35/R35</f>
        <v>10156.739811912224</v>
      </c>
      <c r="AJ35" s="146">
        <f>AF35/R35</f>
        <v>8875.9516345723223</v>
      </c>
      <c r="AK35" s="147">
        <f>AI35/AB35</f>
        <v>6.9801797365505363E-3</v>
      </c>
      <c r="AL35" s="148">
        <f>AJ35/AB35</f>
        <v>6.0999630678320819E-3</v>
      </c>
    </row>
    <row r="36" spans="1:38">
      <c r="A36" s="35">
        <v>44125</v>
      </c>
      <c r="B36" s="119" t="s">
        <v>87</v>
      </c>
      <c r="C36" s="763">
        <f t="shared" ref="C36:C46" si="26">D36-1</f>
        <v>44119</v>
      </c>
      <c r="D36" s="774">
        <v>44120</v>
      </c>
      <c r="E36" s="199" t="s">
        <v>69</v>
      </c>
      <c r="F36" s="637">
        <v>5.68</v>
      </c>
      <c r="G36" s="37" t="s">
        <v>41</v>
      </c>
      <c r="H36" s="617">
        <v>10.87</v>
      </c>
      <c r="I36" s="134" t="s">
        <v>53</v>
      </c>
      <c r="J36" s="96" t="s">
        <v>54</v>
      </c>
      <c r="K36" s="133" t="s">
        <v>86</v>
      </c>
      <c r="L36" s="129">
        <v>294</v>
      </c>
      <c r="M36" s="134">
        <v>20.3</v>
      </c>
      <c r="N36" s="135">
        <v>0.51</v>
      </c>
      <c r="O36" s="135"/>
      <c r="P36" s="135"/>
      <c r="Q36" s="135"/>
      <c r="R36" s="136">
        <f>N36*M36/100</f>
        <v>0.10353</v>
      </c>
      <c r="S36" s="136"/>
      <c r="T36" s="137">
        <v>100</v>
      </c>
      <c r="U36" s="119" t="s">
        <v>87</v>
      </c>
      <c r="V36" s="38">
        <v>1520.77</v>
      </c>
      <c r="W36" s="129">
        <v>1298.5</v>
      </c>
      <c r="X36" s="137">
        <v>2.17</v>
      </c>
      <c r="Y36" s="197">
        <v>2.36</v>
      </c>
      <c r="Z36" s="196">
        <f>W36*T36</f>
        <v>129850</v>
      </c>
      <c r="AA36" s="196">
        <f>AB36*L36/1000/1000</f>
        <v>368.74239350912779</v>
      </c>
      <c r="AB36" s="196">
        <f>Z36/R36</f>
        <v>1254225.8282623393</v>
      </c>
      <c r="AC36" s="199" t="s">
        <v>69</v>
      </c>
      <c r="AD36" s="91">
        <f t="shared" si="24"/>
        <v>568</v>
      </c>
      <c r="AE36" s="37" t="s">
        <v>41</v>
      </c>
      <c r="AF36" s="108">
        <f t="shared" si="25"/>
        <v>1087</v>
      </c>
      <c r="AG36" s="149">
        <f>AI36*L36/1000</f>
        <v>1612.9817444219068</v>
      </c>
      <c r="AH36" s="149">
        <f>AJ36*L36/1000</f>
        <v>3086.8154158215011</v>
      </c>
      <c r="AI36" s="149">
        <f t="shared" ref="AI36:AI38" si="27">AD36/R36</f>
        <v>5486.3324640200908</v>
      </c>
      <c r="AJ36" s="149">
        <f t="shared" ref="AJ36:AJ38" si="28">AF36/R36</f>
        <v>10499.372162658166</v>
      </c>
      <c r="AK36" s="150">
        <f>AI36/AB36</f>
        <v>4.3742780130920297E-3</v>
      </c>
      <c r="AL36" s="151">
        <f>AJ36/AB36</f>
        <v>8.3711975356180208E-3</v>
      </c>
    </row>
    <row r="37" spans="1:38">
      <c r="A37" s="35">
        <v>44125</v>
      </c>
      <c r="B37" s="119" t="s">
        <v>88</v>
      </c>
      <c r="C37" s="763">
        <f t="shared" si="26"/>
        <v>44119</v>
      </c>
      <c r="D37" s="774">
        <v>44120</v>
      </c>
      <c r="E37" s="198" t="s">
        <v>69</v>
      </c>
      <c r="F37" s="639">
        <v>0</v>
      </c>
      <c r="G37" s="179" t="s">
        <v>41</v>
      </c>
      <c r="H37" s="623">
        <v>0</v>
      </c>
      <c r="I37" s="138" t="s">
        <v>89</v>
      </c>
      <c r="J37" s="96" t="s">
        <v>54</v>
      </c>
      <c r="K37" s="133" t="s">
        <v>86</v>
      </c>
      <c r="L37" s="129">
        <v>294</v>
      </c>
      <c r="M37" s="134">
        <v>20.3</v>
      </c>
      <c r="N37" s="138">
        <v>0.26</v>
      </c>
      <c r="O37" s="138"/>
      <c r="P37" s="134">
        <v>9</v>
      </c>
      <c r="Q37" s="134">
        <v>0.2</v>
      </c>
      <c r="R37" s="139">
        <f>N37*M37/(9+N37)*Q37/100</f>
        <v>1.1399568034557237E-3</v>
      </c>
      <c r="S37" s="139"/>
      <c r="T37" s="137">
        <v>15</v>
      </c>
      <c r="U37" s="119" t="s">
        <v>88</v>
      </c>
      <c r="V37" s="38">
        <v>108.34</v>
      </c>
      <c r="W37" s="129">
        <v>200.7</v>
      </c>
      <c r="X37" s="137">
        <v>2.09</v>
      </c>
      <c r="Y37" s="197">
        <v>1.91</v>
      </c>
      <c r="Z37" s="202">
        <f t="shared" ref="Z37:Z46" si="29">W37*T37</f>
        <v>3010.5</v>
      </c>
      <c r="AA37" s="202">
        <f t="shared" ref="AA37:AA43" si="30">AB37*L37/1000/1000</f>
        <v>776.42152519893875</v>
      </c>
      <c r="AB37" s="202">
        <f t="shared" ref="AB37:AB43" si="31">Z37/R37</f>
        <v>2640889.5414929893</v>
      </c>
      <c r="AC37" s="198" t="s">
        <v>69</v>
      </c>
      <c r="AD37" s="158">
        <f t="shared" si="24"/>
        <v>0</v>
      </c>
      <c r="AE37" s="179" t="s">
        <v>41</v>
      </c>
      <c r="AF37" s="108">
        <f t="shared" si="25"/>
        <v>0</v>
      </c>
      <c r="AG37" s="149">
        <f t="shared" ref="AG37:AG38" si="32">AI37*L37/1000</f>
        <v>0</v>
      </c>
      <c r="AH37" s="149">
        <f t="shared" ref="AH37:AH38" si="33">AJ37*L37/1000</f>
        <v>0</v>
      </c>
      <c r="AI37" s="149">
        <f t="shared" si="27"/>
        <v>0</v>
      </c>
      <c r="AJ37" s="149">
        <f t="shared" si="28"/>
        <v>0</v>
      </c>
      <c r="AK37" s="150">
        <f>AI37/AB37</f>
        <v>0</v>
      </c>
      <c r="AL37" s="151">
        <f>AJ37/AB37</f>
        <v>0</v>
      </c>
    </row>
    <row r="38" spans="1:38">
      <c r="A38" s="35">
        <v>44125</v>
      </c>
      <c r="B38" s="119" t="s">
        <v>90</v>
      </c>
      <c r="C38" s="763">
        <f t="shared" si="26"/>
        <v>44119</v>
      </c>
      <c r="D38" s="774">
        <v>44120</v>
      </c>
      <c r="E38" s="198" t="s">
        <v>69</v>
      </c>
      <c r="F38" s="639">
        <v>0</v>
      </c>
      <c r="G38" s="179" t="s">
        <v>41</v>
      </c>
      <c r="H38" s="623">
        <v>0</v>
      </c>
      <c r="I38" s="138" t="s">
        <v>89</v>
      </c>
      <c r="J38" s="96" t="s">
        <v>54</v>
      </c>
      <c r="K38" s="133" t="s">
        <v>86</v>
      </c>
      <c r="L38" s="129">
        <v>294</v>
      </c>
      <c r="M38" s="134">
        <v>20.3</v>
      </c>
      <c r="N38" s="138">
        <v>0.26</v>
      </c>
      <c r="O38" s="138"/>
      <c r="P38" s="134">
        <v>9</v>
      </c>
      <c r="Q38" s="134">
        <v>0.2</v>
      </c>
      <c r="R38" s="139">
        <f>N38*M38/(9+N38)*Q38/100</f>
        <v>1.1399568034557237E-3</v>
      </c>
      <c r="S38" s="139"/>
      <c r="T38" s="137">
        <v>15</v>
      </c>
      <c r="U38" s="119" t="s">
        <v>90</v>
      </c>
      <c r="V38" s="38">
        <v>65.25</v>
      </c>
      <c r="W38" s="129">
        <v>129.69999999999999</v>
      </c>
      <c r="X38" s="137">
        <v>2.04</v>
      </c>
      <c r="Y38" s="197">
        <v>1.59</v>
      </c>
      <c r="Z38" s="196">
        <f t="shared" si="29"/>
        <v>1945.4999999999998</v>
      </c>
      <c r="AA38" s="196">
        <f t="shared" si="30"/>
        <v>501.75322281167092</v>
      </c>
      <c r="AB38" s="196">
        <f t="shared" si="31"/>
        <v>1706643.6150056834</v>
      </c>
      <c r="AC38" s="198" t="s">
        <v>69</v>
      </c>
      <c r="AD38" s="158">
        <f t="shared" si="24"/>
        <v>0</v>
      </c>
      <c r="AE38" s="179" t="s">
        <v>41</v>
      </c>
      <c r="AF38" s="108">
        <f t="shared" si="25"/>
        <v>0</v>
      </c>
      <c r="AG38" s="152">
        <f t="shared" si="32"/>
        <v>0</v>
      </c>
      <c r="AH38" s="152">
        <f t="shared" si="33"/>
        <v>0</v>
      </c>
      <c r="AI38" s="152">
        <f t="shared" si="27"/>
        <v>0</v>
      </c>
      <c r="AJ38" s="152">
        <f t="shared" si="28"/>
        <v>0</v>
      </c>
      <c r="AK38" s="150">
        <f>AI38/AB38</f>
        <v>0</v>
      </c>
      <c r="AL38" s="151">
        <f>AJ38/AB38</f>
        <v>0</v>
      </c>
    </row>
    <row r="39" spans="1:38">
      <c r="A39" s="35">
        <v>44125</v>
      </c>
      <c r="B39" s="119" t="s">
        <v>91</v>
      </c>
      <c r="C39" s="763">
        <f t="shared" si="26"/>
        <v>44123</v>
      </c>
      <c r="D39" s="774">
        <v>44124</v>
      </c>
      <c r="E39" s="199" t="s">
        <v>69</v>
      </c>
      <c r="F39" s="637">
        <v>17.5</v>
      </c>
      <c r="G39" s="37" t="s">
        <v>41</v>
      </c>
      <c r="H39" s="617">
        <v>16.850000000000001</v>
      </c>
      <c r="I39" s="138" t="s">
        <v>92</v>
      </c>
      <c r="J39" s="92" t="s">
        <v>43</v>
      </c>
      <c r="K39" s="138" t="s">
        <v>93</v>
      </c>
      <c r="L39" s="129">
        <v>328</v>
      </c>
      <c r="M39" s="138"/>
      <c r="N39" s="138"/>
      <c r="O39" s="137">
        <v>40.65</v>
      </c>
      <c r="P39" s="138"/>
      <c r="Q39" s="138"/>
      <c r="R39" s="137">
        <v>40.65</v>
      </c>
      <c r="S39" s="137"/>
      <c r="T39" s="137">
        <v>200</v>
      </c>
      <c r="U39" s="119" t="s">
        <v>91</v>
      </c>
      <c r="V39" s="38">
        <v>256.10000000000002</v>
      </c>
      <c r="W39" s="129">
        <v>217</v>
      </c>
      <c r="X39" s="137">
        <v>2.08</v>
      </c>
      <c r="Y39" s="197">
        <v>1.79</v>
      </c>
      <c r="Z39" s="196">
        <f t="shared" si="29"/>
        <v>43400</v>
      </c>
      <c r="AA39" s="196">
        <f>Z39/R39</f>
        <v>1067.6506765067652</v>
      </c>
      <c r="AB39" s="196"/>
      <c r="AC39" s="199" t="s">
        <v>69</v>
      </c>
      <c r="AD39" s="91">
        <f t="shared" si="24"/>
        <v>3500</v>
      </c>
      <c r="AE39" s="37" t="s">
        <v>41</v>
      </c>
      <c r="AF39" s="108">
        <f t="shared" si="25"/>
        <v>3370.0000000000005</v>
      </c>
      <c r="AG39" s="149">
        <f>F39*T39/R39*1000</f>
        <v>86100.861008610096</v>
      </c>
      <c r="AH39" s="149">
        <f>H39*T39/R39*1000</f>
        <v>82902.829028290304</v>
      </c>
      <c r="AI39" s="149">
        <f t="shared" ref="AI39:AI41" si="34">$AG39*1000/$L39</f>
        <v>262502.62502625032</v>
      </c>
      <c r="AJ39" s="149">
        <f t="shared" ref="AJ39:AJ41" si="35">$AH39*1000/$L39</f>
        <v>252752.52752527531</v>
      </c>
      <c r="AK39" s="155">
        <f>AG39/AA39/1000</f>
        <v>8.0645161290322578E-2</v>
      </c>
      <c r="AL39" s="156">
        <f>AH39/AA39/1000</f>
        <v>7.7649769585253464E-2</v>
      </c>
    </row>
    <row r="40" spans="1:38">
      <c r="A40" s="35">
        <v>44125</v>
      </c>
      <c r="B40" s="119" t="s">
        <v>94</v>
      </c>
      <c r="C40" s="763">
        <f t="shared" si="26"/>
        <v>44123</v>
      </c>
      <c r="D40" s="774">
        <v>44124</v>
      </c>
      <c r="E40" s="199" t="s">
        <v>69</v>
      </c>
      <c r="F40" s="637">
        <v>14.93</v>
      </c>
      <c r="G40" s="37" t="s">
        <v>41</v>
      </c>
      <c r="H40" s="617">
        <v>10.28</v>
      </c>
      <c r="I40" s="138" t="s">
        <v>92</v>
      </c>
      <c r="J40" s="92" t="s">
        <v>43</v>
      </c>
      <c r="K40" s="138" t="s">
        <v>93</v>
      </c>
      <c r="L40" s="129">
        <v>328</v>
      </c>
      <c r="M40" s="138"/>
      <c r="N40" s="138"/>
      <c r="O40" s="137">
        <v>42.51</v>
      </c>
      <c r="P40" s="138"/>
      <c r="Q40" s="138"/>
      <c r="R40" s="137">
        <v>42.51</v>
      </c>
      <c r="S40" s="137"/>
      <c r="T40" s="137">
        <v>200</v>
      </c>
      <c r="U40" s="119" t="s">
        <v>94</v>
      </c>
      <c r="V40" s="38">
        <v>217.45</v>
      </c>
      <c r="W40" s="129">
        <v>239</v>
      </c>
      <c r="X40" s="137">
        <v>2.09</v>
      </c>
      <c r="Y40" s="197">
        <v>1.83</v>
      </c>
      <c r="Z40" s="196">
        <f t="shared" si="29"/>
        <v>47800</v>
      </c>
      <c r="AA40" s="196">
        <f t="shared" ref="AA40:AA41" si="36">Z40/R40</f>
        <v>1124.4413079275464</v>
      </c>
      <c r="AB40" s="196"/>
      <c r="AC40" s="199" t="s">
        <v>69</v>
      </c>
      <c r="AD40" s="91">
        <f t="shared" si="24"/>
        <v>2986</v>
      </c>
      <c r="AE40" s="37" t="s">
        <v>41</v>
      </c>
      <c r="AF40" s="108">
        <f t="shared" si="25"/>
        <v>2056</v>
      </c>
      <c r="AG40" s="149">
        <f>F40*T40/R40*1000</f>
        <v>70242.295930369321</v>
      </c>
      <c r="AH40" s="149">
        <f>H40*T40/R40*1000</f>
        <v>48365.090566925428</v>
      </c>
      <c r="AI40" s="149">
        <f t="shared" si="34"/>
        <v>214153.34125112597</v>
      </c>
      <c r="AJ40" s="149">
        <f t="shared" si="35"/>
        <v>147454.54441135802</v>
      </c>
      <c r="AK40" s="155">
        <f>AG40/AA40/1000</f>
        <v>6.246861924686193E-2</v>
      </c>
      <c r="AL40" s="156">
        <f>AH40/AA40/1000</f>
        <v>4.3012552301255232E-2</v>
      </c>
    </row>
    <row r="41" spans="1:38">
      <c r="A41" s="35">
        <v>44125</v>
      </c>
      <c r="B41" s="119" t="s">
        <v>95</v>
      </c>
      <c r="C41" s="763">
        <f t="shared" si="26"/>
        <v>44123</v>
      </c>
      <c r="D41" s="774">
        <v>44124</v>
      </c>
      <c r="E41" s="199" t="s">
        <v>69</v>
      </c>
      <c r="F41" s="637">
        <v>11.41</v>
      </c>
      <c r="G41" s="37" t="s">
        <v>41</v>
      </c>
      <c r="H41" s="617">
        <v>4.92</v>
      </c>
      <c r="I41" s="138" t="s">
        <v>92</v>
      </c>
      <c r="J41" s="92" t="s">
        <v>43</v>
      </c>
      <c r="K41" s="138" t="s">
        <v>93</v>
      </c>
      <c r="L41" s="129">
        <v>328</v>
      </c>
      <c r="M41" s="138"/>
      <c r="N41" s="138"/>
      <c r="O41" s="137">
        <v>41.41</v>
      </c>
      <c r="P41" s="138"/>
      <c r="Q41" s="138"/>
      <c r="R41" s="137">
        <v>41.41</v>
      </c>
      <c r="S41" s="137"/>
      <c r="T41" s="137">
        <v>200</v>
      </c>
      <c r="U41" s="119" t="s">
        <v>95</v>
      </c>
      <c r="V41" s="38">
        <v>311.02</v>
      </c>
      <c r="W41" s="129">
        <v>316</v>
      </c>
      <c r="X41" s="137">
        <v>2.0699999999999998</v>
      </c>
      <c r="Y41" s="197">
        <v>1.75</v>
      </c>
      <c r="Z41" s="196">
        <f t="shared" si="29"/>
        <v>63200</v>
      </c>
      <c r="AA41" s="196">
        <f t="shared" si="36"/>
        <v>1526.2014006278678</v>
      </c>
      <c r="AB41" s="196"/>
      <c r="AC41" s="199" t="s">
        <v>69</v>
      </c>
      <c r="AD41" s="91">
        <f t="shared" si="24"/>
        <v>2282</v>
      </c>
      <c r="AE41" s="37" t="s">
        <v>41</v>
      </c>
      <c r="AF41" s="108">
        <f t="shared" si="25"/>
        <v>984</v>
      </c>
      <c r="AG41" s="149">
        <f>F41*T41/R41*1000</f>
        <v>55107.461965708775</v>
      </c>
      <c r="AH41" s="149">
        <f>H41*T41/R41*1000</f>
        <v>23762.376237623765</v>
      </c>
      <c r="AI41" s="149">
        <f t="shared" si="34"/>
        <v>168010.55477350237</v>
      </c>
      <c r="AJ41" s="149">
        <f t="shared" si="35"/>
        <v>72446.269017145634</v>
      </c>
      <c r="AK41" s="155">
        <f>AG41/AA41/1000</f>
        <v>3.6107594936708863E-2</v>
      </c>
      <c r="AL41" s="156">
        <f>AH41/AA41/1000</f>
        <v>1.5569620253164558E-2</v>
      </c>
    </row>
    <row r="42" spans="1:38">
      <c r="A42" s="35">
        <v>44125</v>
      </c>
      <c r="B42" s="119" t="s">
        <v>96</v>
      </c>
      <c r="C42" s="763">
        <f t="shared" si="26"/>
        <v>44124</v>
      </c>
      <c r="D42" s="774">
        <v>44125</v>
      </c>
      <c r="E42" s="199" t="s">
        <v>69</v>
      </c>
      <c r="F42" s="637">
        <v>9.43</v>
      </c>
      <c r="G42" s="37" t="s">
        <v>41</v>
      </c>
      <c r="H42" s="617">
        <v>12.48</v>
      </c>
      <c r="I42" s="138" t="s">
        <v>89</v>
      </c>
      <c r="J42" s="92" t="s">
        <v>97</v>
      </c>
      <c r="K42" s="133" t="s">
        <v>86</v>
      </c>
      <c r="L42" s="129">
        <v>296</v>
      </c>
      <c r="M42" s="134">
        <v>13.523325467416953</v>
      </c>
      <c r="N42" s="138">
        <v>0.27</v>
      </c>
      <c r="O42" s="138"/>
      <c r="P42" s="134">
        <v>9</v>
      </c>
      <c r="Q42" s="134">
        <v>0.2</v>
      </c>
      <c r="R42" s="140">
        <f>N42*M42/(9+N42)*Q42/100</f>
        <v>7.8776653208254108E-4</v>
      </c>
      <c r="S42" s="140"/>
      <c r="T42" s="137">
        <v>20</v>
      </c>
      <c r="U42" s="119" t="s">
        <v>96</v>
      </c>
      <c r="V42" s="38">
        <v>63.54</v>
      </c>
      <c r="W42" s="129">
        <v>49.3</v>
      </c>
      <c r="X42" s="137">
        <v>2.0099999999999998</v>
      </c>
      <c r="Y42" s="197">
        <v>1.4</v>
      </c>
      <c r="Z42" s="196">
        <f t="shared" si="29"/>
        <v>986</v>
      </c>
      <c r="AA42" s="196">
        <f t="shared" si="30"/>
        <v>370.48540159284113</v>
      </c>
      <c r="AB42" s="196">
        <f t="shared" si="31"/>
        <v>1251639.8702460849</v>
      </c>
      <c r="AC42" s="199" t="s">
        <v>69</v>
      </c>
      <c r="AD42" s="95">
        <f t="shared" si="24"/>
        <v>188.6</v>
      </c>
      <c r="AE42" s="37" t="s">
        <v>41</v>
      </c>
      <c r="AF42" s="108">
        <f t="shared" si="25"/>
        <v>249.60000000000002</v>
      </c>
      <c r="AG42" s="149">
        <f>AI42*0.3</f>
        <v>71823.310201342261</v>
      </c>
      <c r="AH42" s="149">
        <f>AJ42*0.3</f>
        <v>95053.543087248327</v>
      </c>
      <c r="AI42" s="149">
        <f t="shared" ref="AI42" si="37">AD42/R42</f>
        <v>239411.03400447423</v>
      </c>
      <c r="AJ42" s="149">
        <f t="shared" ref="AJ42:AJ43" si="38">AF42/R42</f>
        <v>316845.14362416108</v>
      </c>
      <c r="AK42" s="135">
        <f>AI42/AB42</f>
        <v>0.19127789046653143</v>
      </c>
      <c r="AL42" s="157">
        <f>AJ42/AB42</f>
        <v>0.25314401622718058</v>
      </c>
    </row>
    <row r="43" spans="1:38">
      <c r="A43" s="35">
        <v>44125</v>
      </c>
      <c r="B43" s="119" t="s">
        <v>98</v>
      </c>
      <c r="C43" s="763">
        <f t="shared" si="26"/>
        <v>44124</v>
      </c>
      <c r="D43" s="774">
        <v>44125</v>
      </c>
      <c r="E43" s="199" t="s">
        <v>69</v>
      </c>
      <c r="F43" s="637">
        <v>8.69</v>
      </c>
      <c r="G43" s="37" t="s">
        <v>41</v>
      </c>
      <c r="H43" s="617">
        <v>8.7799999999999994</v>
      </c>
      <c r="I43" s="138" t="s">
        <v>89</v>
      </c>
      <c r="J43" s="92" t="s">
        <v>97</v>
      </c>
      <c r="K43" s="133" t="s">
        <v>86</v>
      </c>
      <c r="L43" s="129">
        <v>296</v>
      </c>
      <c r="M43" s="134">
        <v>13.523325467416953</v>
      </c>
      <c r="N43" s="138">
        <v>0.27</v>
      </c>
      <c r="O43" s="138"/>
      <c r="P43" s="134">
        <v>9</v>
      </c>
      <c r="Q43" s="134">
        <v>0.2</v>
      </c>
      <c r="R43" s="140">
        <f>N43*M43/(9+N43)*Q43/100</f>
        <v>7.8776653208254108E-4</v>
      </c>
      <c r="S43" s="140"/>
      <c r="T43" s="137">
        <v>20</v>
      </c>
      <c r="U43" s="119" t="s">
        <v>98</v>
      </c>
      <c r="V43" s="193">
        <v>51.64</v>
      </c>
      <c r="W43" s="129">
        <v>38.4</v>
      </c>
      <c r="X43" s="137">
        <v>1.97</v>
      </c>
      <c r="Y43" s="197">
        <v>1.46</v>
      </c>
      <c r="Z43" s="196">
        <f t="shared" si="29"/>
        <v>768</v>
      </c>
      <c r="AA43" s="196">
        <f t="shared" si="30"/>
        <v>288.57280773154361</v>
      </c>
      <c r="AB43" s="196">
        <f t="shared" si="31"/>
        <v>974908.13422818785</v>
      </c>
      <c r="AC43" s="199" t="s">
        <v>69</v>
      </c>
      <c r="AD43" s="95">
        <f t="shared" si="24"/>
        <v>173.79999999999998</v>
      </c>
      <c r="AE43" s="37" t="s">
        <v>41</v>
      </c>
      <c r="AF43" s="108">
        <f t="shared" si="25"/>
        <v>175.6</v>
      </c>
      <c r="AG43" s="149">
        <f>AI43*0.3</f>
        <v>66187.122550335553</v>
      </c>
      <c r="AH43" s="149">
        <f>AJ43*0.3</f>
        <v>66872.604832214754</v>
      </c>
      <c r="AI43" s="149">
        <f>AD43/R43</f>
        <v>220623.74183445185</v>
      </c>
      <c r="AJ43" s="149">
        <f t="shared" si="38"/>
        <v>222908.6827740492</v>
      </c>
      <c r="AK43" s="135">
        <f>AI43/AB43</f>
        <v>0.22630208333333329</v>
      </c>
      <c r="AL43" s="157">
        <f>AJ43/AB43</f>
        <v>0.22864583333333333</v>
      </c>
    </row>
    <row r="44" spans="1:38">
      <c r="A44" s="35">
        <v>44125</v>
      </c>
      <c r="B44" s="119" t="s">
        <v>99</v>
      </c>
      <c r="C44" s="763">
        <f t="shared" si="26"/>
        <v>44123</v>
      </c>
      <c r="D44" s="774">
        <v>44124</v>
      </c>
      <c r="E44" s="199" t="s">
        <v>69</v>
      </c>
      <c r="F44" s="637">
        <v>1.32</v>
      </c>
      <c r="G44" s="37" t="s">
        <v>41</v>
      </c>
      <c r="H44" s="617">
        <v>2.04</v>
      </c>
      <c r="I44" s="138" t="s">
        <v>70</v>
      </c>
      <c r="J44" s="92" t="s">
        <v>43</v>
      </c>
      <c r="K44" s="138" t="s">
        <v>93</v>
      </c>
      <c r="L44" s="129">
        <v>328</v>
      </c>
      <c r="M44" s="138"/>
      <c r="N44" s="138"/>
      <c r="O44" s="138">
        <v>0.25</v>
      </c>
      <c r="P44" s="138">
        <v>0.75</v>
      </c>
      <c r="Q44" s="138">
        <v>0.7</v>
      </c>
      <c r="R44" s="137">
        <f>Q44*O44/(O44+P44)</f>
        <v>0.17499999999999999</v>
      </c>
      <c r="S44" s="137"/>
      <c r="T44" s="137">
        <v>20</v>
      </c>
      <c r="U44" s="119" t="s">
        <v>99</v>
      </c>
      <c r="V44" s="193">
        <v>15.58</v>
      </c>
      <c r="W44" s="129">
        <v>23.4</v>
      </c>
      <c r="X44" s="137">
        <v>2.1</v>
      </c>
      <c r="Y44" s="197">
        <v>2.3199999999999998</v>
      </c>
      <c r="Z44" s="196">
        <f t="shared" si="29"/>
        <v>468</v>
      </c>
      <c r="AA44" s="196">
        <f t="shared" ref="AA44:AA46" si="39">Z44/R44</f>
        <v>2674.2857142857147</v>
      </c>
      <c r="AB44" s="196"/>
      <c r="AC44" s="199" t="s">
        <v>69</v>
      </c>
      <c r="AD44" s="91">
        <f t="shared" si="24"/>
        <v>26.400000000000002</v>
      </c>
      <c r="AE44" s="37" t="s">
        <v>41</v>
      </c>
      <c r="AF44" s="108">
        <f t="shared" si="25"/>
        <v>40.799999999999997</v>
      </c>
      <c r="AG44" s="149">
        <f>F44*T44/R44*1000</f>
        <v>150857.1428571429</v>
      </c>
      <c r="AH44" s="149">
        <f>H44*T44/R44*1000</f>
        <v>233142.85714285713</v>
      </c>
      <c r="AI44" s="149">
        <f>$AG44*1000/$L44</f>
        <v>459930.31358885032</v>
      </c>
      <c r="AJ44" s="149">
        <f t="shared" ref="AJ44:AJ46" si="40">$AH44*1000/$L44</f>
        <v>710801.39372822293</v>
      </c>
      <c r="AK44" s="155">
        <f>AG44/AA44/1000</f>
        <v>5.6410256410256418E-2</v>
      </c>
      <c r="AL44" s="156">
        <f>AH44/AA44/1000</f>
        <v>8.7179487179487175E-2</v>
      </c>
    </row>
    <row r="45" spans="1:38">
      <c r="A45" s="35">
        <v>44125</v>
      </c>
      <c r="B45" s="119" t="s">
        <v>100</v>
      </c>
      <c r="C45" s="763">
        <f t="shared" si="26"/>
        <v>44123</v>
      </c>
      <c r="D45" s="774">
        <v>44124</v>
      </c>
      <c r="E45" s="199" t="s">
        <v>69</v>
      </c>
      <c r="F45" s="637">
        <v>1.8</v>
      </c>
      <c r="G45" s="37" t="s">
        <v>41</v>
      </c>
      <c r="H45" s="617">
        <v>2.42</v>
      </c>
      <c r="I45" s="138" t="s">
        <v>70</v>
      </c>
      <c r="J45" s="92" t="s">
        <v>43</v>
      </c>
      <c r="K45" s="138" t="s">
        <v>93</v>
      </c>
      <c r="L45" s="129">
        <v>328</v>
      </c>
      <c r="M45" s="138"/>
      <c r="N45" s="138"/>
      <c r="O45" s="138">
        <v>0.25</v>
      </c>
      <c r="P45" s="138">
        <v>0.75</v>
      </c>
      <c r="Q45" s="138">
        <v>0.7</v>
      </c>
      <c r="R45" s="137">
        <f t="shared" ref="R45:R46" si="41">Q45*O45/(O45+P45)</f>
        <v>0.17499999999999999</v>
      </c>
      <c r="S45" s="137"/>
      <c r="T45" s="137">
        <v>20</v>
      </c>
      <c r="U45" s="119" t="s">
        <v>100</v>
      </c>
      <c r="V45" s="38">
        <v>20.57</v>
      </c>
      <c r="W45" s="129">
        <v>29.6</v>
      </c>
      <c r="X45" s="137">
        <v>2.14</v>
      </c>
      <c r="Y45" s="197">
        <v>2.2799999999999998</v>
      </c>
      <c r="Z45" s="196">
        <f t="shared" si="29"/>
        <v>592</v>
      </c>
      <c r="AA45" s="196">
        <f t="shared" si="39"/>
        <v>3382.8571428571431</v>
      </c>
      <c r="AB45" s="196"/>
      <c r="AC45" s="199" t="s">
        <v>69</v>
      </c>
      <c r="AD45" s="91">
        <f t="shared" si="24"/>
        <v>36</v>
      </c>
      <c r="AE45" s="37" t="s">
        <v>41</v>
      </c>
      <c r="AF45" s="108">
        <f t="shared" si="25"/>
        <v>48.4</v>
      </c>
      <c r="AG45" s="149">
        <f>F45*T45/R45*1000</f>
        <v>205714.28571428571</v>
      </c>
      <c r="AH45" s="149">
        <f>H45*T45/R45*1000</f>
        <v>276571.42857142858</v>
      </c>
      <c r="AI45" s="149">
        <f t="shared" ref="AI45:AI46" si="42">$AG45*1000/$L45</f>
        <v>627177.70034843206</v>
      </c>
      <c r="AJ45" s="149">
        <f t="shared" si="40"/>
        <v>843205.57491289207</v>
      </c>
      <c r="AK45" s="155">
        <f>AG45/AA45/1000</f>
        <v>6.0810810810810807E-2</v>
      </c>
      <c r="AL45" s="156">
        <f>AH45/AA45/1000</f>
        <v>8.1756756756756754E-2</v>
      </c>
    </row>
    <row r="46" spans="1:38">
      <c r="A46" s="35">
        <v>44125</v>
      </c>
      <c r="B46" s="119" t="s">
        <v>101</v>
      </c>
      <c r="C46" s="763">
        <f t="shared" si="26"/>
        <v>44123</v>
      </c>
      <c r="D46" s="774">
        <v>44124</v>
      </c>
      <c r="E46" s="199" t="s">
        <v>69</v>
      </c>
      <c r="F46" s="637">
        <v>0.95</v>
      </c>
      <c r="G46" s="37" t="s">
        <v>41</v>
      </c>
      <c r="H46" s="617">
        <v>1.92</v>
      </c>
      <c r="I46" s="138" t="s">
        <v>70</v>
      </c>
      <c r="J46" s="92" t="s">
        <v>43</v>
      </c>
      <c r="K46" s="138" t="s">
        <v>93</v>
      </c>
      <c r="L46" s="129">
        <v>328</v>
      </c>
      <c r="M46" s="138"/>
      <c r="N46" s="138"/>
      <c r="O46" s="138">
        <v>0.25</v>
      </c>
      <c r="P46" s="138">
        <v>0.75</v>
      </c>
      <c r="Q46" s="138">
        <v>0.7</v>
      </c>
      <c r="R46" s="137">
        <f t="shared" si="41"/>
        <v>0.17499999999999999</v>
      </c>
      <c r="S46" s="137"/>
      <c r="T46" s="137">
        <v>20</v>
      </c>
      <c r="U46" s="119" t="s">
        <v>101</v>
      </c>
      <c r="V46" s="38">
        <v>23.08</v>
      </c>
      <c r="W46" s="129">
        <v>35.4</v>
      </c>
      <c r="X46" s="137">
        <v>2.11</v>
      </c>
      <c r="Y46" s="197">
        <v>2.4500000000000002</v>
      </c>
      <c r="Z46" s="196">
        <f t="shared" si="29"/>
        <v>708</v>
      </c>
      <c r="AA46" s="196">
        <f t="shared" si="39"/>
        <v>4045.7142857142858</v>
      </c>
      <c r="AB46" s="196"/>
      <c r="AC46" s="199" t="s">
        <v>69</v>
      </c>
      <c r="AD46" s="91">
        <f t="shared" si="24"/>
        <v>19</v>
      </c>
      <c r="AE46" s="37" t="s">
        <v>41</v>
      </c>
      <c r="AF46" s="108">
        <f t="shared" si="25"/>
        <v>38.4</v>
      </c>
      <c r="AG46" s="149">
        <f>F46*T46/R46*1000</f>
        <v>108571.42857142858</v>
      </c>
      <c r="AH46" s="149">
        <f>H46*T46/R46*1000</f>
        <v>219428.57142857145</v>
      </c>
      <c r="AI46" s="149">
        <f t="shared" si="42"/>
        <v>331010.4529616725</v>
      </c>
      <c r="AJ46" s="149">
        <f t="shared" si="40"/>
        <v>668989.54703832767</v>
      </c>
      <c r="AK46" s="155">
        <f>AG46/AA46/1000</f>
        <v>2.6836158192090398E-2</v>
      </c>
      <c r="AL46" s="156">
        <f>AH46/AA46/1000</f>
        <v>5.4237288135593226E-2</v>
      </c>
    </row>
    <row r="47" spans="1:38">
      <c r="A47" s="35"/>
      <c r="B47" s="119" t="s">
        <v>60</v>
      </c>
      <c r="C47" s="766"/>
      <c r="D47" s="665" t="s">
        <v>61</v>
      </c>
      <c r="E47" s="199" t="s">
        <v>69</v>
      </c>
      <c r="F47" s="637">
        <v>0</v>
      </c>
      <c r="G47" s="37" t="s">
        <v>41</v>
      </c>
      <c r="H47" s="617">
        <v>0</v>
      </c>
      <c r="I47" s="91" t="s">
        <v>62</v>
      </c>
      <c r="J47" s="99" t="s">
        <v>63</v>
      </c>
      <c r="K47" s="138"/>
      <c r="L47" s="141" t="s">
        <v>61</v>
      </c>
      <c r="M47" s="138"/>
      <c r="N47" s="138"/>
      <c r="O47" s="138"/>
      <c r="P47" s="138"/>
      <c r="Q47" s="138"/>
      <c r="R47" s="112" t="s">
        <v>61</v>
      </c>
      <c r="S47" s="112"/>
      <c r="T47" s="112" t="s">
        <v>61</v>
      </c>
      <c r="U47" s="119" t="s">
        <v>60</v>
      </c>
      <c r="V47" s="39" t="s">
        <v>61</v>
      </c>
      <c r="W47" s="112" t="s">
        <v>61</v>
      </c>
      <c r="X47" s="138"/>
      <c r="Y47" s="138"/>
      <c r="Z47" s="201"/>
      <c r="AA47" s="201"/>
      <c r="AB47" s="201"/>
      <c r="AC47" s="47" t="s">
        <v>69</v>
      </c>
      <c r="AD47" s="112" t="s">
        <v>61</v>
      </c>
      <c r="AE47" s="37" t="s">
        <v>41</v>
      </c>
      <c r="AF47" s="112" t="s">
        <v>61</v>
      </c>
      <c r="AG47" s="138"/>
      <c r="AH47" s="138"/>
      <c r="AI47" s="138"/>
      <c r="AJ47" s="138"/>
      <c r="AK47" s="138"/>
      <c r="AL47" s="151"/>
    </row>
    <row r="48" spans="1:38">
      <c r="A48" s="35"/>
      <c r="B48" s="119" t="s">
        <v>64</v>
      </c>
      <c r="C48" s="766"/>
      <c r="D48" s="665" t="s">
        <v>61</v>
      </c>
      <c r="E48" s="199" t="s">
        <v>69</v>
      </c>
      <c r="F48" s="640">
        <v>650.96</v>
      </c>
      <c r="G48" s="37" t="s">
        <v>41</v>
      </c>
      <c r="H48" s="618">
        <v>637.04999999999995</v>
      </c>
      <c r="I48" s="91" t="s">
        <v>62</v>
      </c>
      <c r="J48" s="99" t="s">
        <v>63</v>
      </c>
      <c r="K48" s="138"/>
      <c r="L48" s="141" t="s">
        <v>61</v>
      </c>
      <c r="M48" s="138"/>
      <c r="N48" s="138"/>
      <c r="O48" s="138"/>
      <c r="P48" s="138"/>
      <c r="Q48" s="138"/>
      <c r="R48" s="112" t="s">
        <v>61</v>
      </c>
      <c r="S48" s="112"/>
      <c r="T48" s="112" t="s">
        <v>61</v>
      </c>
      <c r="U48" s="119" t="s">
        <v>64</v>
      </c>
      <c r="V48" s="39" t="s">
        <v>61</v>
      </c>
      <c r="W48" s="112" t="s">
        <v>61</v>
      </c>
      <c r="X48" s="138"/>
      <c r="Y48" s="138"/>
      <c r="Z48" s="138"/>
      <c r="AA48" s="138"/>
      <c r="AB48" s="138"/>
      <c r="AC48" s="47" t="s">
        <v>69</v>
      </c>
      <c r="AD48" s="112" t="s">
        <v>61</v>
      </c>
      <c r="AE48" s="37" t="s">
        <v>41</v>
      </c>
      <c r="AF48" s="112" t="s">
        <v>61</v>
      </c>
      <c r="AG48" s="138"/>
      <c r="AH48" s="138"/>
      <c r="AI48" s="138"/>
      <c r="AJ48" s="138"/>
      <c r="AK48" s="138"/>
      <c r="AL48" s="151"/>
    </row>
    <row r="49" spans="1:39">
      <c r="A49" s="35">
        <v>44125</v>
      </c>
      <c r="B49" s="119" t="s">
        <v>83</v>
      </c>
      <c r="C49" s="775"/>
      <c r="D49" s="668" t="s">
        <v>61</v>
      </c>
      <c r="E49" s="199" t="s">
        <v>69</v>
      </c>
      <c r="F49" s="640">
        <v>362.04</v>
      </c>
      <c r="G49" s="37" t="s">
        <v>41</v>
      </c>
      <c r="H49" s="618">
        <v>379.67</v>
      </c>
      <c r="I49" s="91" t="s">
        <v>62</v>
      </c>
      <c r="J49" s="190" t="s">
        <v>66</v>
      </c>
      <c r="K49" s="138"/>
      <c r="L49" s="141" t="s">
        <v>61</v>
      </c>
      <c r="M49" s="138"/>
      <c r="N49" s="138"/>
      <c r="O49" s="138"/>
      <c r="P49" s="138"/>
      <c r="Q49" s="138"/>
      <c r="R49" s="112" t="s">
        <v>61</v>
      </c>
      <c r="S49" s="112"/>
      <c r="T49" s="112" t="s">
        <v>61</v>
      </c>
      <c r="U49" s="119" t="s">
        <v>83</v>
      </c>
      <c r="V49" s="48">
        <v>0</v>
      </c>
      <c r="W49" s="112" t="s">
        <v>61</v>
      </c>
      <c r="X49" s="158"/>
      <c r="Y49" s="158"/>
      <c r="Z49" s="137"/>
      <c r="AA49" s="149"/>
      <c r="AB49" s="153"/>
      <c r="AC49" s="47" t="s">
        <v>69</v>
      </c>
      <c r="AD49" s="93">
        <v>1000</v>
      </c>
      <c r="AE49" s="37" t="s">
        <v>41</v>
      </c>
      <c r="AF49" s="93">
        <v>1000</v>
      </c>
      <c r="AG49" s="138"/>
      <c r="AH49" s="138"/>
      <c r="AI49" s="138"/>
      <c r="AJ49" s="138"/>
      <c r="AK49" s="138"/>
      <c r="AL49" s="151"/>
    </row>
    <row r="50" spans="1:39" ht="15" thickBot="1">
      <c r="A50" s="56">
        <v>44125</v>
      </c>
      <c r="B50" s="124" t="s">
        <v>84</v>
      </c>
      <c r="C50" s="776"/>
      <c r="D50" s="669" t="s">
        <v>61</v>
      </c>
      <c r="E50" s="657" t="s">
        <v>69</v>
      </c>
      <c r="F50" s="641">
        <v>644.62</v>
      </c>
      <c r="G50" s="51" t="s">
        <v>41</v>
      </c>
      <c r="H50" s="622">
        <v>335.46</v>
      </c>
      <c r="I50" s="142" t="s">
        <v>62</v>
      </c>
      <c r="J50" s="191" t="s">
        <v>66</v>
      </c>
      <c r="K50" s="143"/>
      <c r="L50" s="144" t="s">
        <v>61</v>
      </c>
      <c r="M50" s="143"/>
      <c r="N50" s="143"/>
      <c r="O50" s="143"/>
      <c r="P50" s="143"/>
      <c r="Q50" s="143"/>
      <c r="R50" s="115" t="s">
        <v>61</v>
      </c>
      <c r="S50" s="115"/>
      <c r="T50" s="115" t="s">
        <v>61</v>
      </c>
      <c r="U50" s="124" t="s">
        <v>84</v>
      </c>
      <c r="V50" s="52">
        <v>0</v>
      </c>
      <c r="W50" s="115" t="s">
        <v>61</v>
      </c>
      <c r="X50" s="159"/>
      <c r="Y50" s="159"/>
      <c r="Z50" s="160"/>
      <c r="AA50" s="161"/>
      <c r="AB50" s="162"/>
      <c r="AC50" s="50" t="s">
        <v>69</v>
      </c>
      <c r="AD50" s="163">
        <v>1000</v>
      </c>
      <c r="AE50" s="51" t="s">
        <v>41</v>
      </c>
      <c r="AF50" s="163">
        <v>1000</v>
      </c>
      <c r="AG50" s="143"/>
      <c r="AH50" s="143"/>
      <c r="AI50" s="143"/>
      <c r="AJ50" s="143"/>
      <c r="AK50" s="143"/>
      <c r="AL50" s="164"/>
    </row>
    <row r="51" spans="1:39">
      <c r="A51" s="44">
        <v>44132</v>
      </c>
      <c r="B51" s="121" t="s">
        <v>102</v>
      </c>
      <c r="C51" s="767">
        <f>D51-1</f>
        <v>44124</v>
      </c>
      <c r="D51" s="768">
        <v>44125</v>
      </c>
      <c r="E51" s="656" t="s">
        <v>69</v>
      </c>
      <c r="F51" s="546">
        <v>17.748394775390626</v>
      </c>
      <c r="G51" s="33" t="s">
        <v>41</v>
      </c>
      <c r="H51" s="536">
        <v>29.492623901367189</v>
      </c>
      <c r="I51" s="57" t="s">
        <v>89</v>
      </c>
      <c r="J51" s="58" t="s">
        <v>103</v>
      </c>
      <c r="K51" s="59" t="s">
        <v>86</v>
      </c>
      <c r="L51" s="59">
        <v>318</v>
      </c>
      <c r="M51" s="59">
        <v>13.5</v>
      </c>
      <c r="N51" s="59">
        <v>0.27</v>
      </c>
      <c r="O51" s="59"/>
      <c r="P51" s="59">
        <v>9</v>
      </c>
      <c r="Q51" s="59">
        <v>0.2</v>
      </c>
      <c r="R51" s="182">
        <f>N51*M51/(9+N51)*Q51/100</f>
        <v>7.8640776699029141E-4</v>
      </c>
      <c r="S51" s="57"/>
      <c r="T51" s="57">
        <v>20</v>
      </c>
      <c r="U51" s="121" t="s">
        <v>102</v>
      </c>
      <c r="V51" s="34">
        <v>214.01</v>
      </c>
      <c r="W51" s="183">
        <v>97.3</v>
      </c>
      <c r="X51" s="184">
        <v>2.0099999999999998</v>
      </c>
      <c r="Y51" s="184">
        <v>1.95</v>
      </c>
      <c r="Z51" s="183">
        <f>T51*W51</f>
        <v>1946</v>
      </c>
      <c r="AA51" s="184"/>
      <c r="AB51" s="194">
        <f>Z51/R51</f>
        <v>2474543.2098765429</v>
      </c>
      <c r="AC51" s="45" t="s">
        <v>69</v>
      </c>
      <c r="AD51" s="185">
        <f t="shared" ref="AD51:AD64" si="43">F51*T51</f>
        <v>354.9678955078125</v>
      </c>
      <c r="AE51" s="33" t="s">
        <v>41</v>
      </c>
      <c r="AF51" s="186">
        <f t="shared" ref="AF51:AF64" si="44">H51*T51</f>
        <v>589.85247802734375</v>
      </c>
      <c r="AG51" s="84">
        <f>AI51*L51/1000</f>
        <v>143538.49937608503</v>
      </c>
      <c r="AH51" s="84">
        <f>AJ51*L51/1000</f>
        <v>238518.86500379772</v>
      </c>
      <c r="AI51" s="84">
        <f t="shared" ref="AI51:AI52" si="45">AD51/R51</f>
        <v>451378.92885561334</v>
      </c>
      <c r="AJ51" s="84">
        <f t="shared" ref="AJ51:AJ52" si="46">AF51/R51</f>
        <v>750059.32391131355</v>
      </c>
      <c r="AK51" s="187">
        <f t="shared" ref="AK51" si="47">AD51/Z51</f>
        <v>0.18240899049733428</v>
      </c>
      <c r="AL51" s="188">
        <f t="shared" ref="AL51" si="48">AF51/Z51</f>
        <v>0.30311021481364014</v>
      </c>
      <c r="AM51" s="181" t="s">
        <v>104</v>
      </c>
    </row>
    <row r="52" spans="1:39">
      <c r="A52" s="46">
        <v>44132</v>
      </c>
      <c r="B52" s="122" t="s">
        <v>105</v>
      </c>
      <c r="C52" s="769">
        <f t="shared" ref="C52:C64" si="49">D52-1</f>
        <v>44124</v>
      </c>
      <c r="D52" s="770">
        <v>44125</v>
      </c>
      <c r="E52" s="199" t="s">
        <v>69</v>
      </c>
      <c r="F52" s="547">
        <v>7.5699890136718748</v>
      </c>
      <c r="G52" s="37" t="s">
        <v>41</v>
      </c>
      <c r="H52" s="537">
        <v>15.324215698242188</v>
      </c>
      <c r="I52" s="62" t="s">
        <v>89</v>
      </c>
      <c r="J52" s="63" t="s">
        <v>103</v>
      </c>
      <c r="K52" s="64" t="s">
        <v>86</v>
      </c>
      <c r="L52" s="64">
        <v>318</v>
      </c>
      <c r="M52" s="64">
        <v>13.5</v>
      </c>
      <c r="N52" s="64">
        <v>0.28999999999999998</v>
      </c>
      <c r="O52" s="64"/>
      <c r="P52" s="64">
        <v>9</v>
      </c>
      <c r="Q52" s="64">
        <v>0.2</v>
      </c>
      <c r="R52" s="175">
        <f t="shared" ref="R52:R60" si="50">N52*M52/(9+N52)*Q52/100</f>
        <v>8.4284176533907433E-4</v>
      </c>
      <c r="S52" s="62"/>
      <c r="T52" s="62">
        <v>20</v>
      </c>
      <c r="U52" s="122" t="s">
        <v>105</v>
      </c>
      <c r="V52" s="38">
        <v>150.37</v>
      </c>
      <c r="W52" s="81">
        <v>95.6</v>
      </c>
      <c r="X52" s="82">
        <v>2.04</v>
      </c>
      <c r="Y52" s="82">
        <v>2</v>
      </c>
      <c r="Z52" s="81">
        <f t="shared" ref="Z52:Z64" si="51">T52*W52</f>
        <v>1912</v>
      </c>
      <c r="AA52" s="82"/>
      <c r="AB52" s="195">
        <f>Z52/R52</f>
        <v>2268515.9642401021</v>
      </c>
      <c r="AC52" s="47" t="s">
        <v>69</v>
      </c>
      <c r="AD52" s="66">
        <f t="shared" si="43"/>
        <v>151.3997802734375</v>
      </c>
      <c r="AE52" s="37" t="s">
        <v>41</v>
      </c>
      <c r="AF52" s="84">
        <f t="shared" si="44"/>
        <v>306.48431396484375</v>
      </c>
      <c r="AG52" s="84">
        <f t="shared" ref="AG52:AG60" si="52">AI52*L52/1000</f>
        <v>57122.382998645531</v>
      </c>
      <c r="AH52" s="84">
        <f>AJ52*L52/1000</f>
        <v>115635.00510871272</v>
      </c>
      <c r="AI52" s="84">
        <f t="shared" si="45"/>
        <v>179630.13521586644</v>
      </c>
      <c r="AJ52" s="84">
        <f t="shared" si="46"/>
        <v>363632.09153683245</v>
      </c>
      <c r="AK52" s="85">
        <f t="shared" ref="AK52" si="53">AD52/Z52</f>
        <v>7.9183985498659779E-2</v>
      </c>
      <c r="AL52" s="86">
        <f t="shared" ref="AL52" si="54">AF52/Z52</f>
        <v>0.16029514328705216</v>
      </c>
      <c r="AM52" s="181" t="s">
        <v>106</v>
      </c>
    </row>
    <row r="53" spans="1:39">
      <c r="A53" s="46">
        <v>44132</v>
      </c>
      <c r="B53" s="122" t="s">
        <v>107</v>
      </c>
      <c r="C53" s="769">
        <f t="shared" si="49"/>
        <v>44126</v>
      </c>
      <c r="D53" s="770">
        <v>44127</v>
      </c>
      <c r="E53" s="199" t="s">
        <v>69</v>
      </c>
      <c r="F53" s="547">
        <v>12.125041198730468</v>
      </c>
      <c r="G53" s="37" t="s">
        <v>41</v>
      </c>
      <c r="H53" s="537">
        <v>10.706681823730468</v>
      </c>
      <c r="I53" s="62" t="s">
        <v>89</v>
      </c>
      <c r="J53" s="63" t="s">
        <v>103</v>
      </c>
      <c r="K53" s="64" t="s">
        <v>86</v>
      </c>
      <c r="L53" s="64">
        <v>336</v>
      </c>
      <c r="M53" s="64">
        <v>11.61</v>
      </c>
      <c r="N53" s="64">
        <v>0.17</v>
      </c>
      <c r="O53" s="64"/>
      <c r="P53" s="64">
        <v>4</v>
      </c>
      <c r="Q53" s="64">
        <v>0.2</v>
      </c>
      <c r="R53" s="175">
        <f t="shared" si="50"/>
        <v>4.3046892039258456E-4</v>
      </c>
      <c r="S53" s="62"/>
      <c r="T53" s="62">
        <v>20</v>
      </c>
      <c r="U53" s="122" t="s">
        <v>107</v>
      </c>
      <c r="V53" s="38">
        <v>93.96</v>
      </c>
      <c r="W53" s="81">
        <v>79.599999999999994</v>
      </c>
      <c r="X53" s="82">
        <v>2.11</v>
      </c>
      <c r="Y53" s="82">
        <v>1.2</v>
      </c>
      <c r="Z53" s="81">
        <f t="shared" si="51"/>
        <v>1592</v>
      </c>
      <c r="AA53" s="82"/>
      <c r="AB53" s="195">
        <f t="shared" ref="AB53:AB60" si="55">Z53/R53</f>
        <v>3698292.5469929571</v>
      </c>
      <c r="AC53" s="47" t="s">
        <v>69</v>
      </c>
      <c r="AD53" s="66">
        <f t="shared" si="43"/>
        <v>242.50082397460938</v>
      </c>
      <c r="AE53" s="37" t="s">
        <v>41</v>
      </c>
      <c r="AF53" s="84">
        <f t="shared" si="44"/>
        <v>214.13363647460938</v>
      </c>
      <c r="AG53" s="84">
        <f t="shared" si="52"/>
        <v>189282.60089290378</v>
      </c>
      <c r="AH53" s="84">
        <f t="shared" ref="AH53:AH60" si="56">AJ53*L53/1000</f>
        <v>167140.7584776431</v>
      </c>
      <c r="AI53" s="84">
        <f t="shared" ref="AI53:AI60" si="57">AD53/R53</f>
        <v>563341.07408602315</v>
      </c>
      <c r="AJ53" s="84">
        <f t="shared" ref="AJ53:AJ60" si="58">AF53/R53</f>
        <v>497442.73356441397</v>
      </c>
      <c r="AK53" s="85">
        <f t="shared" ref="AK53:AK60" si="59">AD53/Z53</f>
        <v>0.15232463817500588</v>
      </c>
      <c r="AL53" s="86">
        <f t="shared" ref="AL53:AL60" si="60">AF53/Z53</f>
        <v>0.13450605306194055</v>
      </c>
      <c r="AM53" s="181" t="s">
        <v>108</v>
      </c>
    </row>
    <row r="54" spans="1:39">
      <c r="A54" s="46">
        <v>44132</v>
      </c>
      <c r="B54" s="122" t="s">
        <v>109</v>
      </c>
      <c r="C54" s="769">
        <f t="shared" si="49"/>
        <v>44126</v>
      </c>
      <c r="D54" s="770">
        <v>44127</v>
      </c>
      <c r="E54" s="199" t="s">
        <v>69</v>
      </c>
      <c r="F54" s="547">
        <v>15.897576904296875</v>
      </c>
      <c r="G54" s="37" t="s">
        <v>41</v>
      </c>
      <c r="H54" s="537">
        <v>20.078926086425781</v>
      </c>
      <c r="I54" s="62" t="s">
        <v>89</v>
      </c>
      <c r="J54" s="63" t="s">
        <v>103</v>
      </c>
      <c r="K54" s="64" t="s">
        <v>86</v>
      </c>
      <c r="L54" s="64">
        <v>336</v>
      </c>
      <c r="M54" s="64">
        <v>11.61</v>
      </c>
      <c r="N54" s="64">
        <v>0.16</v>
      </c>
      <c r="O54" s="64"/>
      <c r="P54" s="64">
        <v>4</v>
      </c>
      <c r="Q54" s="64">
        <v>0.2</v>
      </c>
      <c r="R54" s="175">
        <f t="shared" si="50"/>
        <v>4.0558951965065501E-4</v>
      </c>
      <c r="S54" s="62"/>
      <c r="T54" s="62">
        <v>20</v>
      </c>
      <c r="U54" s="122" t="s">
        <v>109</v>
      </c>
      <c r="V54" s="38">
        <v>127.67</v>
      </c>
      <c r="W54" s="81">
        <v>86.9</v>
      </c>
      <c r="X54" s="82">
        <v>2.02</v>
      </c>
      <c r="Y54" s="82">
        <v>1.53</v>
      </c>
      <c r="Z54" s="81">
        <f t="shared" si="51"/>
        <v>1738</v>
      </c>
      <c r="AA54" s="82"/>
      <c r="AB54" s="195">
        <f t="shared" si="55"/>
        <v>4285120.5857019816</v>
      </c>
      <c r="AC54" s="47" t="s">
        <v>69</v>
      </c>
      <c r="AD54" s="66">
        <f t="shared" si="43"/>
        <v>317.9515380859375</v>
      </c>
      <c r="AE54" s="37" t="s">
        <v>41</v>
      </c>
      <c r="AF54" s="84">
        <f t="shared" si="44"/>
        <v>401.57852172851563</v>
      </c>
      <c r="AG54" s="84">
        <f t="shared" si="52"/>
        <v>263398.61268824694</v>
      </c>
      <c r="AH54" s="84">
        <f t="shared" si="56"/>
        <v>332677.19396941114</v>
      </c>
      <c r="AI54" s="84">
        <f t="shared" si="57"/>
        <v>783924.44252454443</v>
      </c>
      <c r="AJ54" s="84">
        <f t="shared" si="58"/>
        <v>990110.69633753318</v>
      </c>
      <c r="AK54" s="85">
        <f t="shared" si="59"/>
        <v>0.18294104607936565</v>
      </c>
      <c r="AL54" s="86">
        <f t="shared" si="60"/>
        <v>0.2310578375883289</v>
      </c>
      <c r="AM54" s="181" t="s">
        <v>108</v>
      </c>
    </row>
    <row r="55" spans="1:39">
      <c r="A55" s="46">
        <v>44132</v>
      </c>
      <c r="B55" s="122" t="s">
        <v>110</v>
      </c>
      <c r="C55" s="769">
        <f t="shared" si="49"/>
        <v>44126</v>
      </c>
      <c r="D55" s="770">
        <v>44127</v>
      </c>
      <c r="E55" s="199" t="s">
        <v>69</v>
      </c>
      <c r="F55" s="547">
        <v>9.0618408203125007</v>
      </c>
      <c r="G55" s="37" t="s">
        <v>41</v>
      </c>
      <c r="H55" s="537">
        <v>10.978384399414063</v>
      </c>
      <c r="I55" s="62" t="s">
        <v>89</v>
      </c>
      <c r="J55" s="63" t="s">
        <v>103</v>
      </c>
      <c r="K55" s="64" t="s">
        <v>86</v>
      </c>
      <c r="L55" s="64">
        <v>336</v>
      </c>
      <c r="M55" s="64">
        <v>11.61</v>
      </c>
      <c r="N55" s="64">
        <v>0.11</v>
      </c>
      <c r="O55" s="64"/>
      <c r="P55" s="64">
        <v>4</v>
      </c>
      <c r="Q55" s="64">
        <v>0.2</v>
      </c>
      <c r="R55" s="175">
        <f t="shared" si="50"/>
        <v>2.8037321624588366E-4</v>
      </c>
      <c r="S55" s="62"/>
      <c r="T55" s="62">
        <v>20</v>
      </c>
      <c r="U55" s="122" t="s">
        <v>110</v>
      </c>
      <c r="V55" s="38">
        <v>74.06</v>
      </c>
      <c r="W55" s="81">
        <v>60.2</v>
      </c>
      <c r="X55" s="82">
        <v>2.13</v>
      </c>
      <c r="Y55" s="82">
        <v>1.5</v>
      </c>
      <c r="Z55" s="81">
        <f t="shared" si="51"/>
        <v>1204</v>
      </c>
      <c r="AA55" s="82"/>
      <c r="AB55" s="195">
        <f t="shared" si="55"/>
        <v>4294276.0942760939</v>
      </c>
      <c r="AC55" s="47" t="s">
        <v>69</v>
      </c>
      <c r="AD55" s="66">
        <f t="shared" si="43"/>
        <v>181.23681640625</v>
      </c>
      <c r="AE55" s="37" t="s">
        <v>41</v>
      </c>
      <c r="AF55" s="84">
        <f t="shared" si="44"/>
        <v>219.56768798828125</v>
      </c>
      <c r="AG55" s="84">
        <f t="shared" si="52"/>
        <v>217194.67760820413</v>
      </c>
      <c r="AH55" s="84">
        <f t="shared" si="56"/>
        <v>263130.49495912984</v>
      </c>
      <c r="AI55" s="84">
        <f t="shared" si="57"/>
        <v>646412.73097679799</v>
      </c>
      <c r="AJ55" s="84">
        <f t="shared" si="58"/>
        <v>783126.4730926482</v>
      </c>
      <c r="AK55" s="85">
        <f t="shared" si="59"/>
        <v>0.15052891728093853</v>
      </c>
      <c r="AL55" s="86">
        <f t="shared" si="60"/>
        <v>0.18236518935903759</v>
      </c>
      <c r="AM55" s="181" t="s">
        <v>108</v>
      </c>
    </row>
    <row r="56" spans="1:39">
      <c r="A56" s="46">
        <v>44132</v>
      </c>
      <c r="B56" s="122" t="s">
        <v>111</v>
      </c>
      <c r="C56" s="769">
        <f t="shared" si="49"/>
        <v>44126</v>
      </c>
      <c r="D56" s="770">
        <v>44127</v>
      </c>
      <c r="E56" s="199" t="s">
        <v>69</v>
      </c>
      <c r="F56" s="547">
        <v>8.9920204162597663</v>
      </c>
      <c r="G56" s="37" t="s">
        <v>41</v>
      </c>
      <c r="H56" s="537">
        <v>9.6075210571289063</v>
      </c>
      <c r="I56" s="62" t="s">
        <v>89</v>
      </c>
      <c r="J56" s="63" t="s">
        <v>103</v>
      </c>
      <c r="K56" s="64" t="s">
        <v>86</v>
      </c>
      <c r="L56" s="64">
        <v>336</v>
      </c>
      <c r="M56" s="64">
        <v>11.61</v>
      </c>
      <c r="N56" s="64">
        <v>0.11</v>
      </c>
      <c r="O56" s="64"/>
      <c r="P56" s="64">
        <v>4</v>
      </c>
      <c r="Q56" s="64">
        <v>0.2</v>
      </c>
      <c r="R56" s="175">
        <f t="shared" si="50"/>
        <v>2.8037321624588366E-4</v>
      </c>
      <c r="S56" s="62"/>
      <c r="T56" s="62">
        <v>20</v>
      </c>
      <c r="U56" s="122" t="s">
        <v>111</v>
      </c>
      <c r="V56" s="38">
        <v>84.38</v>
      </c>
      <c r="W56" s="81">
        <v>66.400000000000006</v>
      </c>
      <c r="X56" s="82">
        <v>2.1</v>
      </c>
      <c r="Y56" s="82">
        <v>1.96</v>
      </c>
      <c r="Z56" s="81">
        <f t="shared" si="51"/>
        <v>1328</v>
      </c>
      <c r="AA56" s="82"/>
      <c r="AB56" s="195">
        <f t="shared" si="55"/>
        <v>4736543.731892569</v>
      </c>
      <c r="AC56" s="47" t="s">
        <v>69</v>
      </c>
      <c r="AD56" s="66">
        <f t="shared" si="43"/>
        <v>179.84040832519531</v>
      </c>
      <c r="AE56" s="37" t="s">
        <v>41</v>
      </c>
      <c r="AF56" s="84">
        <f t="shared" si="44"/>
        <v>192.15042114257813</v>
      </c>
      <c r="AG56" s="84">
        <f t="shared" si="52"/>
        <v>215521.21848997331</v>
      </c>
      <c r="AH56" s="84">
        <f t="shared" si="56"/>
        <v>230273.57023748566</v>
      </c>
      <c r="AI56" s="84">
        <f t="shared" si="57"/>
        <v>641432.19788682531</v>
      </c>
      <c r="AJ56" s="84">
        <f t="shared" si="58"/>
        <v>685338.00665918353</v>
      </c>
      <c r="AK56" s="85">
        <f t="shared" si="59"/>
        <v>0.13542199422077961</v>
      </c>
      <c r="AL56" s="86">
        <f t="shared" si="60"/>
        <v>0.14469158218567629</v>
      </c>
      <c r="AM56" s="181" t="s">
        <v>108</v>
      </c>
    </row>
    <row r="57" spans="1:39">
      <c r="A57" s="46">
        <v>44132</v>
      </c>
      <c r="B57" s="122" t="s">
        <v>112</v>
      </c>
      <c r="C57" s="769">
        <f t="shared" si="49"/>
        <v>44126</v>
      </c>
      <c r="D57" s="770">
        <v>44127</v>
      </c>
      <c r="E57" s="199" t="s">
        <v>69</v>
      </c>
      <c r="F57" s="547">
        <v>6.73980712890625</v>
      </c>
      <c r="G57" s="37" t="s">
        <v>41</v>
      </c>
      <c r="H57" s="537">
        <v>6.8813545227050783</v>
      </c>
      <c r="I57" s="62" t="s">
        <v>89</v>
      </c>
      <c r="J57" s="63" t="s">
        <v>103</v>
      </c>
      <c r="K57" s="64" t="s">
        <v>86</v>
      </c>
      <c r="L57" s="64">
        <v>336</v>
      </c>
      <c r="M57" s="64">
        <v>11.61</v>
      </c>
      <c r="N57" s="64">
        <v>0.17</v>
      </c>
      <c r="O57" s="64"/>
      <c r="P57" s="64">
        <v>4</v>
      </c>
      <c r="Q57" s="64">
        <v>0.2</v>
      </c>
      <c r="R57" s="175">
        <f t="shared" si="50"/>
        <v>4.3046892039258456E-4</v>
      </c>
      <c r="S57" s="62"/>
      <c r="T57" s="62">
        <v>20</v>
      </c>
      <c r="U57" s="122" t="s">
        <v>112</v>
      </c>
      <c r="V57" s="38">
        <v>66.400000000000006</v>
      </c>
      <c r="W57" s="81">
        <v>48.6</v>
      </c>
      <c r="X57" s="82">
        <v>2.06</v>
      </c>
      <c r="Y57" s="82">
        <v>1.88</v>
      </c>
      <c r="Z57" s="81">
        <f t="shared" si="51"/>
        <v>972</v>
      </c>
      <c r="AA57" s="82"/>
      <c r="AB57" s="195">
        <f t="shared" si="55"/>
        <v>2258002.7359781121</v>
      </c>
      <c r="AC57" s="47" t="s">
        <v>69</v>
      </c>
      <c r="AD57" s="66">
        <f t="shared" si="43"/>
        <v>134.796142578125</v>
      </c>
      <c r="AE57" s="37" t="s">
        <v>41</v>
      </c>
      <c r="AF57" s="84">
        <f t="shared" si="44"/>
        <v>137.62709045410156</v>
      </c>
      <c r="AG57" s="84">
        <f t="shared" si="52"/>
        <v>105214.34129308215</v>
      </c>
      <c r="AH57" s="84">
        <f t="shared" si="56"/>
        <v>107424.02111261626</v>
      </c>
      <c r="AI57" s="84">
        <f t="shared" si="57"/>
        <v>313137.92051512544</v>
      </c>
      <c r="AJ57" s="84">
        <f t="shared" si="58"/>
        <v>319714.34854945313</v>
      </c>
      <c r="AK57" s="85">
        <f t="shared" si="59"/>
        <v>0.13867915903099279</v>
      </c>
      <c r="AL57" s="86">
        <f t="shared" si="60"/>
        <v>0.14159165684578351</v>
      </c>
      <c r="AM57" s="181" t="s">
        <v>113</v>
      </c>
    </row>
    <row r="58" spans="1:39">
      <c r="A58" s="46">
        <v>44132</v>
      </c>
      <c r="B58" s="122" t="s">
        <v>114</v>
      </c>
      <c r="C58" s="769">
        <f t="shared" si="49"/>
        <v>44126</v>
      </c>
      <c r="D58" s="770">
        <v>44127</v>
      </c>
      <c r="E58" s="199" t="s">
        <v>69</v>
      </c>
      <c r="F58" s="547">
        <v>18.283551025390626</v>
      </c>
      <c r="G58" s="37" t="s">
        <v>41</v>
      </c>
      <c r="H58" s="537">
        <v>33.678024291992188</v>
      </c>
      <c r="I58" s="62" t="s">
        <v>89</v>
      </c>
      <c r="J58" s="63" t="s">
        <v>103</v>
      </c>
      <c r="K58" s="64" t="s">
        <v>86</v>
      </c>
      <c r="L58" s="64">
        <v>336</v>
      </c>
      <c r="M58" s="64">
        <v>11.61</v>
      </c>
      <c r="N58" s="64">
        <v>0.16</v>
      </c>
      <c r="O58" s="64"/>
      <c r="P58" s="64">
        <v>4</v>
      </c>
      <c r="Q58" s="64">
        <v>0.2</v>
      </c>
      <c r="R58" s="175">
        <f t="shared" si="50"/>
        <v>4.0558951965065501E-4</v>
      </c>
      <c r="S58" s="62"/>
      <c r="T58" s="62">
        <v>20</v>
      </c>
      <c r="U58" s="122" t="s">
        <v>114</v>
      </c>
      <c r="V58" s="38">
        <v>102.36</v>
      </c>
      <c r="W58" s="81">
        <v>86.8</v>
      </c>
      <c r="X58" s="82">
        <v>2.0499999999999998</v>
      </c>
      <c r="Y58" s="82">
        <v>1.87</v>
      </c>
      <c r="Z58" s="81">
        <f t="shared" si="51"/>
        <v>1736</v>
      </c>
      <c r="AA58" s="82"/>
      <c r="AB58" s="195">
        <f t="shared" si="55"/>
        <v>4280189.4918173989</v>
      </c>
      <c r="AC58" s="47" t="s">
        <v>69</v>
      </c>
      <c r="AD58" s="66">
        <f t="shared" si="43"/>
        <v>365.6710205078125</v>
      </c>
      <c r="AE58" s="37" t="s">
        <v>41</v>
      </c>
      <c r="AF58" s="84">
        <f t="shared" si="44"/>
        <v>673.56048583984375</v>
      </c>
      <c r="AG58" s="84">
        <f t="shared" si="52"/>
        <v>302930.5663431646</v>
      </c>
      <c r="AH58" s="84">
        <f t="shared" si="56"/>
        <v>557993.51876034611</v>
      </c>
      <c r="AI58" s="84">
        <f t="shared" si="57"/>
        <v>901579.06649751368</v>
      </c>
      <c r="AJ58" s="84">
        <f t="shared" si="58"/>
        <v>1660694.9963105537</v>
      </c>
      <c r="AK58" s="85">
        <f t="shared" si="59"/>
        <v>0.21063998877178139</v>
      </c>
      <c r="AL58" s="86">
        <f t="shared" si="60"/>
        <v>0.38799567156673026</v>
      </c>
      <c r="AM58" s="181" t="s">
        <v>115</v>
      </c>
    </row>
    <row r="59" spans="1:39">
      <c r="A59" s="46">
        <v>44132</v>
      </c>
      <c r="B59" s="122" t="s">
        <v>116</v>
      </c>
      <c r="C59" s="769">
        <f t="shared" si="49"/>
        <v>44126</v>
      </c>
      <c r="D59" s="770">
        <v>44127</v>
      </c>
      <c r="E59" s="199" t="s">
        <v>69</v>
      </c>
      <c r="F59" s="547">
        <v>6.4221260070800783</v>
      </c>
      <c r="G59" s="37" t="s">
        <v>41</v>
      </c>
      <c r="H59" s="537">
        <v>7.3516174316406246</v>
      </c>
      <c r="I59" s="62" t="s">
        <v>89</v>
      </c>
      <c r="J59" s="63" t="s">
        <v>103</v>
      </c>
      <c r="K59" s="64" t="s">
        <v>86</v>
      </c>
      <c r="L59" s="64">
        <v>336</v>
      </c>
      <c r="M59" s="64">
        <v>11.61</v>
      </c>
      <c r="N59" s="64">
        <v>0.11</v>
      </c>
      <c r="O59" s="64"/>
      <c r="P59" s="64">
        <v>4</v>
      </c>
      <c r="Q59" s="64">
        <v>0.2</v>
      </c>
      <c r="R59" s="175">
        <f t="shared" si="50"/>
        <v>2.8037321624588366E-4</v>
      </c>
      <c r="S59" s="62"/>
      <c r="T59" s="62">
        <v>20</v>
      </c>
      <c r="U59" s="122" t="s">
        <v>116</v>
      </c>
      <c r="V59" s="193">
        <v>60.62</v>
      </c>
      <c r="W59" s="81">
        <v>51.7</v>
      </c>
      <c r="X59" s="82">
        <v>2.06</v>
      </c>
      <c r="Y59" s="82">
        <v>2</v>
      </c>
      <c r="Z59" s="81">
        <f t="shared" si="51"/>
        <v>1034</v>
      </c>
      <c r="AA59" s="82"/>
      <c r="AB59" s="195">
        <f t="shared" si="55"/>
        <v>3687941.4298018948</v>
      </c>
      <c r="AC59" s="47" t="s">
        <v>69</v>
      </c>
      <c r="AD59" s="66">
        <f t="shared" si="43"/>
        <v>128.44252014160156</v>
      </c>
      <c r="AE59" s="37" t="s">
        <v>41</v>
      </c>
      <c r="AF59" s="84">
        <f t="shared" si="44"/>
        <v>147.0323486328125</v>
      </c>
      <c r="AG59" s="84">
        <f t="shared" si="52"/>
        <v>153925.85406492706</v>
      </c>
      <c r="AH59" s="84">
        <f t="shared" si="56"/>
        <v>176203.95343790372</v>
      </c>
      <c r="AI59" s="84">
        <f t="shared" si="57"/>
        <v>458112.66090752103</v>
      </c>
      <c r="AJ59" s="84">
        <f t="shared" si="58"/>
        <v>524416.52808899921</v>
      </c>
      <c r="AK59" s="85">
        <f t="shared" si="59"/>
        <v>0.12421907170367656</v>
      </c>
      <c r="AL59" s="86">
        <f t="shared" si="60"/>
        <v>0.1421976292386968</v>
      </c>
      <c r="AM59" s="181" t="s">
        <v>117</v>
      </c>
    </row>
    <row r="60" spans="1:39">
      <c r="A60" s="46">
        <v>44132</v>
      </c>
      <c r="B60" s="122" t="s">
        <v>118</v>
      </c>
      <c r="C60" s="769">
        <f t="shared" si="49"/>
        <v>44126</v>
      </c>
      <c r="D60" s="770">
        <v>44127</v>
      </c>
      <c r="E60" s="199" t="s">
        <v>69</v>
      </c>
      <c r="F60" s="547">
        <v>0</v>
      </c>
      <c r="G60" s="37" t="s">
        <v>41</v>
      </c>
      <c r="H60" s="537">
        <v>0</v>
      </c>
      <c r="I60" s="62" t="s">
        <v>89</v>
      </c>
      <c r="J60" s="63" t="s">
        <v>103</v>
      </c>
      <c r="K60" s="64" t="s">
        <v>86</v>
      </c>
      <c r="L60" s="64">
        <v>336</v>
      </c>
      <c r="M60" s="64">
        <v>11.61</v>
      </c>
      <c r="N60" s="64">
        <v>0.11</v>
      </c>
      <c r="O60" s="64"/>
      <c r="P60" s="64">
        <v>4</v>
      </c>
      <c r="Q60" s="64">
        <v>0.2</v>
      </c>
      <c r="R60" s="175">
        <f t="shared" si="50"/>
        <v>2.8037321624588366E-4</v>
      </c>
      <c r="S60" s="62"/>
      <c r="T60" s="62">
        <v>20</v>
      </c>
      <c r="U60" s="122" t="s">
        <v>118</v>
      </c>
      <c r="V60" s="193">
        <v>51.86</v>
      </c>
      <c r="W60" s="81">
        <v>60.6</v>
      </c>
      <c r="X60" s="82">
        <v>2.0499999999999998</v>
      </c>
      <c r="Y60" s="82">
        <v>1.89</v>
      </c>
      <c r="Z60" s="81">
        <f t="shared" si="51"/>
        <v>1212</v>
      </c>
      <c r="AA60" s="82"/>
      <c r="AB60" s="195">
        <f t="shared" si="55"/>
        <v>4322809.4902513502</v>
      </c>
      <c r="AC60" s="47" t="s">
        <v>69</v>
      </c>
      <c r="AD60" s="66">
        <f t="shared" si="43"/>
        <v>0</v>
      </c>
      <c r="AE60" s="37" t="s">
        <v>41</v>
      </c>
      <c r="AF60" s="84">
        <f t="shared" si="44"/>
        <v>0</v>
      </c>
      <c r="AG60" s="84">
        <f t="shared" si="52"/>
        <v>0</v>
      </c>
      <c r="AH60" s="84">
        <f t="shared" si="56"/>
        <v>0</v>
      </c>
      <c r="AI60" s="84">
        <f t="shared" si="57"/>
        <v>0</v>
      </c>
      <c r="AJ60" s="84">
        <f t="shared" si="58"/>
        <v>0</v>
      </c>
      <c r="AK60" s="85">
        <f t="shared" si="59"/>
        <v>0</v>
      </c>
      <c r="AL60" s="86">
        <f t="shared" si="60"/>
        <v>0</v>
      </c>
      <c r="AM60" s="181" t="s">
        <v>119</v>
      </c>
    </row>
    <row r="61" spans="1:39">
      <c r="A61" s="46">
        <v>44132</v>
      </c>
      <c r="B61" s="122" t="s">
        <v>120</v>
      </c>
      <c r="C61" s="769">
        <f t="shared" si="49"/>
        <v>44131</v>
      </c>
      <c r="D61" s="770">
        <v>44132</v>
      </c>
      <c r="E61" s="199" t="s">
        <v>69</v>
      </c>
      <c r="F61" s="547">
        <v>6.8709060668945314</v>
      </c>
      <c r="G61" s="37" t="s">
        <v>41</v>
      </c>
      <c r="H61" s="537">
        <v>9.3508453369140625</v>
      </c>
      <c r="I61" s="62" t="s">
        <v>89</v>
      </c>
      <c r="J61" s="63" t="s">
        <v>121</v>
      </c>
      <c r="K61" s="64" t="s">
        <v>122</v>
      </c>
      <c r="L61" s="64">
        <v>292</v>
      </c>
      <c r="M61" s="64"/>
      <c r="N61" s="64"/>
      <c r="O61" s="64">
        <v>1</v>
      </c>
      <c r="P61" s="64">
        <v>1</v>
      </c>
      <c r="Q61" s="64">
        <v>0.4</v>
      </c>
      <c r="R61" s="62">
        <f>O61/(O61+P61)*0.4</f>
        <v>0.2</v>
      </c>
      <c r="S61" s="62"/>
      <c r="T61" s="62">
        <v>20</v>
      </c>
      <c r="U61" s="122" t="s">
        <v>120</v>
      </c>
      <c r="V61" s="38">
        <v>8.91</v>
      </c>
      <c r="W61" s="81">
        <v>13.4</v>
      </c>
      <c r="X61" s="82">
        <v>1.98</v>
      </c>
      <c r="Y61" s="82">
        <v>1.45</v>
      </c>
      <c r="Z61" s="81">
        <f t="shared" si="51"/>
        <v>268</v>
      </c>
      <c r="AA61" s="195">
        <f t="shared" ref="AA61:AA62" si="61">Z61/R61</f>
        <v>1340</v>
      </c>
      <c r="AB61" s="195">
        <f>AA61/L61*1000000</f>
        <v>4589041.0958904112</v>
      </c>
      <c r="AC61" s="47" t="s">
        <v>69</v>
      </c>
      <c r="AD61" s="66">
        <f t="shared" si="43"/>
        <v>137.41812133789063</v>
      </c>
      <c r="AE61" s="37" t="s">
        <v>41</v>
      </c>
      <c r="AF61" s="84">
        <f t="shared" si="44"/>
        <v>187.01690673828125</v>
      </c>
      <c r="AG61" s="84">
        <f>AD61/R61*1000</f>
        <v>687090.60668945313</v>
      </c>
      <c r="AH61" s="84">
        <f>AF61/R61*1000</f>
        <v>935084.53369140625</v>
      </c>
      <c r="AI61" s="84">
        <f>AG61/L61*1000</f>
        <v>2353050.0229090862</v>
      </c>
      <c r="AJ61" s="84">
        <f>AH61/L61*1000</f>
        <v>3202344.29346372</v>
      </c>
      <c r="AK61" s="85">
        <f t="shared" ref="AK61:AK64" si="62">AD61/Z61</f>
        <v>0.51275418409660678</v>
      </c>
      <c r="AL61" s="86">
        <f t="shared" ref="AL61:AL64" si="63">AF61/Z61</f>
        <v>0.69782427887418375</v>
      </c>
      <c r="AM61" s="181" t="s">
        <v>123</v>
      </c>
    </row>
    <row r="62" spans="1:39">
      <c r="A62" s="46">
        <v>44132</v>
      </c>
      <c r="B62" s="122" t="s">
        <v>124</v>
      </c>
      <c r="C62" s="769">
        <f t="shared" si="49"/>
        <v>44131</v>
      </c>
      <c r="D62" s="770">
        <v>44132</v>
      </c>
      <c r="E62" s="199" t="s">
        <v>69</v>
      </c>
      <c r="F62" s="547">
        <v>8.2256309509277337</v>
      </c>
      <c r="G62" s="37" t="s">
        <v>41</v>
      </c>
      <c r="H62" s="537">
        <v>19.763153076171875</v>
      </c>
      <c r="I62" s="62" t="s">
        <v>89</v>
      </c>
      <c r="J62" s="63" t="s">
        <v>121</v>
      </c>
      <c r="K62" s="64" t="s">
        <v>122</v>
      </c>
      <c r="L62" s="64">
        <v>292</v>
      </c>
      <c r="M62" s="64"/>
      <c r="N62" s="64"/>
      <c r="O62" s="64">
        <v>1</v>
      </c>
      <c r="P62" s="64">
        <v>1</v>
      </c>
      <c r="Q62" s="64">
        <v>0.4</v>
      </c>
      <c r="R62" s="62">
        <f>O62/(O62+P62)*0.4</f>
        <v>0.2</v>
      </c>
      <c r="S62" s="62"/>
      <c r="T62" s="62">
        <v>20</v>
      </c>
      <c r="U62" s="122" t="s">
        <v>124</v>
      </c>
      <c r="V62" s="38">
        <v>9.16</v>
      </c>
      <c r="W62" s="81">
        <v>14.7</v>
      </c>
      <c r="X62" s="82">
        <v>2.04</v>
      </c>
      <c r="Y62" s="82">
        <v>1.74</v>
      </c>
      <c r="Z62" s="81">
        <f t="shared" si="51"/>
        <v>294</v>
      </c>
      <c r="AA62" s="195">
        <f t="shared" si="61"/>
        <v>1470</v>
      </c>
      <c r="AB62" s="195">
        <f t="shared" ref="AB62:AB64" si="64">AA62/L62*1000000</f>
        <v>5034246.5753424661</v>
      </c>
      <c r="AC62" s="47" t="s">
        <v>69</v>
      </c>
      <c r="AD62" s="66">
        <f t="shared" si="43"/>
        <v>164.51261901855469</v>
      </c>
      <c r="AE62" s="37" t="s">
        <v>41</v>
      </c>
      <c r="AF62" s="84">
        <f t="shared" si="44"/>
        <v>395.2630615234375</v>
      </c>
      <c r="AG62" s="84">
        <f>AD62/R62*1000</f>
        <v>822563.09509277344</v>
      </c>
      <c r="AH62" s="84">
        <f>AF62/R62*1000</f>
        <v>1976315.3076171875</v>
      </c>
      <c r="AI62" s="84">
        <f>AG62/L62*1000</f>
        <v>2816996.9010026488</v>
      </c>
      <c r="AJ62" s="84">
        <f>AH62/L62*1000</f>
        <v>6768203.1082780398</v>
      </c>
      <c r="AK62" s="85">
        <f t="shared" si="62"/>
        <v>0.55956673135562818</v>
      </c>
      <c r="AL62" s="86">
        <f t="shared" si="63"/>
        <v>1.3444321820525085</v>
      </c>
      <c r="AM62" s="181" t="s">
        <v>125</v>
      </c>
    </row>
    <row r="63" spans="1:39">
      <c r="A63" s="46">
        <v>44132</v>
      </c>
      <c r="B63" s="122" t="s">
        <v>126</v>
      </c>
      <c r="C63" s="769">
        <f t="shared" si="49"/>
        <v>44131</v>
      </c>
      <c r="D63" s="770">
        <v>44132</v>
      </c>
      <c r="E63" s="199" t="s">
        <v>69</v>
      </c>
      <c r="F63" s="547">
        <v>7.4095718383789064</v>
      </c>
      <c r="G63" s="37" t="s">
        <v>41</v>
      </c>
      <c r="H63" s="618">
        <v>202.65589599609376</v>
      </c>
      <c r="I63" s="62" t="s">
        <v>89</v>
      </c>
      <c r="J63" s="245" t="s">
        <v>103</v>
      </c>
      <c r="K63" s="64" t="s">
        <v>86</v>
      </c>
      <c r="L63" s="64">
        <v>292</v>
      </c>
      <c r="M63" s="64"/>
      <c r="N63" s="64">
        <v>2.4399999999999995</v>
      </c>
      <c r="O63" s="64">
        <v>1000</v>
      </c>
      <c r="P63" s="64">
        <v>9</v>
      </c>
      <c r="Q63" s="85">
        <f>0.2*0.2/(0.2+0.4)</f>
        <v>6.6666666666666666E-2</v>
      </c>
      <c r="R63" s="180">
        <f>O63/N63*S63</f>
        <v>5.8275058275058269</v>
      </c>
      <c r="S63" s="176">
        <f>N63/(P63+N63)*Q63</f>
        <v>1.4219114219114216E-2</v>
      </c>
      <c r="T63" s="62">
        <v>20</v>
      </c>
      <c r="U63" s="122" t="s">
        <v>126</v>
      </c>
      <c r="V63" s="193">
        <v>450.88</v>
      </c>
      <c r="W63" s="81">
        <v>150.5</v>
      </c>
      <c r="X63" s="82">
        <v>1.91</v>
      </c>
      <c r="Y63" s="82">
        <v>2.0699999999999998</v>
      </c>
      <c r="Z63" s="81">
        <f t="shared" si="51"/>
        <v>3010</v>
      </c>
      <c r="AA63" s="195">
        <f>Z63/R63</f>
        <v>516.51600000000008</v>
      </c>
      <c r="AB63" s="195">
        <f t="shared" si="64"/>
        <v>1768890.4109589043</v>
      </c>
      <c r="AC63" s="47" t="s">
        <v>69</v>
      </c>
      <c r="AD63" s="66">
        <f t="shared" si="43"/>
        <v>148.19143676757813</v>
      </c>
      <c r="AE63" s="37" t="s">
        <v>41</v>
      </c>
      <c r="AF63" s="84">
        <f t="shared" si="44"/>
        <v>4053.117919921875</v>
      </c>
      <c r="AG63" s="84">
        <f>AD63/R63*1000</f>
        <v>25429.650549316411</v>
      </c>
      <c r="AH63" s="84">
        <f>AF63/R63*1000</f>
        <v>695515.03505859384</v>
      </c>
      <c r="AI63" s="84"/>
      <c r="AJ63" s="84"/>
      <c r="AK63" s="85">
        <f t="shared" si="62"/>
        <v>4.9233035470956185E-2</v>
      </c>
      <c r="AL63" s="86">
        <f t="shared" si="63"/>
        <v>1.3465508039607559</v>
      </c>
      <c r="AM63" s="181" t="s">
        <v>127</v>
      </c>
    </row>
    <row r="64" spans="1:39">
      <c r="A64" s="46">
        <v>44132</v>
      </c>
      <c r="B64" s="122" t="s">
        <v>128</v>
      </c>
      <c r="C64" s="769">
        <f t="shared" si="49"/>
        <v>44131</v>
      </c>
      <c r="D64" s="770">
        <v>44132</v>
      </c>
      <c r="E64" s="199" t="s">
        <v>69</v>
      </c>
      <c r="F64" s="547">
        <v>18.657565307617187</v>
      </c>
      <c r="G64" s="37" t="s">
        <v>41</v>
      </c>
      <c r="H64" s="618">
        <v>219.94106445312499</v>
      </c>
      <c r="I64" s="65" t="s">
        <v>89</v>
      </c>
      <c r="J64" s="63" t="s">
        <v>103</v>
      </c>
      <c r="K64" s="243" t="s">
        <v>86</v>
      </c>
      <c r="L64" s="64">
        <v>292</v>
      </c>
      <c r="M64" s="64"/>
      <c r="N64" s="64">
        <v>2.4399999999999995</v>
      </c>
      <c r="O64" s="64">
        <v>1000</v>
      </c>
      <c r="P64" s="64">
        <v>9</v>
      </c>
      <c r="Q64" s="85">
        <f>0.2*0.2/(0.2+0.4)</f>
        <v>6.6666666666666666E-2</v>
      </c>
      <c r="R64" s="180">
        <f>O64/N64*S64</f>
        <v>5.8275058275058269</v>
      </c>
      <c r="S64" s="176">
        <f>N64/(P64+N64)*Q64</f>
        <v>1.4219114219114216E-2</v>
      </c>
      <c r="T64" s="62">
        <v>20</v>
      </c>
      <c r="U64" s="122" t="s">
        <v>128</v>
      </c>
      <c r="V64" s="193">
        <v>463.14</v>
      </c>
      <c r="W64" s="81">
        <v>158.19999999999999</v>
      </c>
      <c r="X64" s="82">
        <v>1.92</v>
      </c>
      <c r="Y64" s="82">
        <v>2.04</v>
      </c>
      <c r="Z64" s="81">
        <f t="shared" si="51"/>
        <v>3164</v>
      </c>
      <c r="AA64" s="195">
        <f>Z64/R64</f>
        <v>542.94240000000002</v>
      </c>
      <c r="AB64" s="195">
        <f t="shared" si="64"/>
        <v>1859391.7808219178</v>
      </c>
      <c r="AC64" s="47" t="s">
        <v>69</v>
      </c>
      <c r="AD64" s="66">
        <f t="shared" si="43"/>
        <v>373.15130615234375</v>
      </c>
      <c r="AE64" s="37" t="s">
        <v>41</v>
      </c>
      <c r="AF64" s="84">
        <f t="shared" si="44"/>
        <v>4398.8212890625</v>
      </c>
      <c r="AG64" s="84">
        <f>AD64/R64*1000</f>
        <v>64032.764135742196</v>
      </c>
      <c r="AH64" s="84">
        <f>AF64/R64*1000</f>
        <v>754837.73320312507</v>
      </c>
      <c r="AI64" s="84"/>
      <c r="AJ64" s="84"/>
      <c r="AK64" s="85">
        <f t="shared" si="62"/>
        <v>0.11793656958038677</v>
      </c>
      <c r="AL64" s="86">
        <f t="shared" si="63"/>
        <v>1.3902722152536346</v>
      </c>
      <c r="AM64" s="181" t="s">
        <v>129</v>
      </c>
    </row>
    <row r="65" spans="1:39">
      <c r="A65" s="46"/>
      <c r="B65" s="122" t="s">
        <v>60</v>
      </c>
      <c r="C65" s="777"/>
      <c r="D65" s="670" t="s">
        <v>61</v>
      </c>
      <c r="E65" s="199" t="s">
        <v>69</v>
      </c>
      <c r="F65" s="547">
        <v>0</v>
      </c>
      <c r="G65" s="37" t="s">
        <v>41</v>
      </c>
      <c r="H65" s="537">
        <v>0</v>
      </c>
      <c r="I65" s="65" t="s">
        <v>62</v>
      </c>
      <c r="J65" s="192" t="s">
        <v>63</v>
      </c>
      <c r="K65" s="243"/>
      <c r="L65" s="87" t="s">
        <v>61</v>
      </c>
      <c r="M65" s="64"/>
      <c r="N65" s="64"/>
      <c r="O65" s="64"/>
      <c r="P65" s="64"/>
      <c r="Q65" s="64"/>
      <c r="R65" s="87" t="s">
        <v>61</v>
      </c>
      <c r="S65" s="87"/>
      <c r="T65" s="87" t="s">
        <v>61</v>
      </c>
      <c r="U65" s="122" t="s">
        <v>60</v>
      </c>
      <c r="V65" s="39" t="s">
        <v>61</v>
      </c>
      <c r="W65" s="87" t="s">
        <v>61</v>
      </c>
      <c r="X65" s="64"/>
      <c r="Y65" s="64"/>
      <c r="Z65" s="87"/>
      <c r="AA65" s="64"/>
      <c r="AB65" s="64"/>
      <c r="AC65" s="47" t="s">
        <v>69</v>
      </c>
      <c r="AD65" s="87" t="s">
        <v>61</v>
      </c>
      <c r="AE65" s="37" t="s">
        <v>41</v>
      </c>
      <c r="AF65" s="87" t="s">
        <v>61</v>
      </c>
      <c r="AG65" s="64"/>
      <c r="AH65" s="64"/>
      <c r="AI65" s="64"/>
      <c r="AJ65" s="64"/>
      <c r="AK65" s="64"/>
      <c r="AL65" s="88"/>
      <c r="AM65" s="209" t="s">
        <v>130</v>
      </c>
    </row>
    <row r="66" spans="1:39" ht="15" thickBot="1">
      <c r="A66" s="49"/>
      <c r="B66" s="123" t="s">
        <v>64</v>
      </c>
      <c r="C66" s="772"/>
      <c r="D66" s="667" t="s">
        <v>61</v>
      </c>
      <c r="E66" s="657" t="s">
        <v>69</v>
      </c>
      <c r="F66" s="641">
        <v>253.69194335937499</v>
      </c>
      <c r="G66" s="51" t="s">
        <v>41</v>
      </c>
      <c r="H66" s="622">
        <v>237.77927246093751</v>
      </c>
      <c r="I66" s="242" t="s">
        <v>62</v>
      </c>
      <c r="J66" s="192" t="s">
        <v>63</v>
      </c>
      <c r="K66" s="244"/>
      <c r="L66" s="70" t="s">
        <v>61</v>
      </c>
      <c r="M66" s="72"/>
      <c r="N66" s="72"/>
      <c r="O66" s="72"/>
      <c r="P66" s="72"/>
      <c r="Q66" s="72"/>
      <c r="R66" s="70" t="s">
        <v>61</v>
      </c>
      <c r="S66" s="70"/>
      <c r="T66" s="70" t="s">
        <v>61</v>
      </c>
      <c r="U66" s="123" t="s">
        <v>64</v>
      </c>
      <c r="V66" s="189" t="s">
        <v>61</v>
      </c>
      <c r="W66" s="70" t="s">
        <v>61</v>
      </c>
      <c r="X66" s="72"/>
      <c r="Y66" s="72"/>
      <c r="Z66" s="70"/>
      <c r="AA66" s="72"/>
      <c r="AB66" s="72"/>
      <c r="AC66" s="50" t="s">
        <v>69</v>
      </c>
      <c r="AD66" s="70" t="s">
        <v>61</v>
      </c>
      <c r="AE66" s="51" t="s">
        <v>41</v>
      </c>
      <c r="AF66" s="70" t="s">
        <v>61</v>
      </c>
      <c r="AG66" s="72"/>
      <c r="AH66" s="72"/>
      <c r="AI66" s="72"/>
      <c r="AJ66" s="72"/>
      <c r="AK66" s="72"/>
      <c r="AL66" s="89"/>
    </row>
    <row r="67" spans="1:39">
      <c r="A67" s="32">
        <v>44139</v>
      </c>
      <c r="B67" s="118" t="s">
        <v>131</v>
      </c>
      <c r="C67" s="763">
        <f>D67-1</f>
        <v>44136</v>
      </c>
      <c r="D67" s="773">
        <v>44137</v>
      </c>
      <c r="E67" s="656" t="s">
        <v>69</v>
      </c>
      <c r="F67" s="546">
        <v>8.7981759999999998</v>
      </c>
      <c r="G67" s="33" t="s">
        <v>41</v>
      </c>
      <c r="H67" s="536">
        <v>12.47458</v>
      </c>
      <c r="I67" s="127" t="s">
        <v>132</v>
      </c>
      <c r="J67" s="128" t="s">
        <v>133</v>
      </c>
      <c r="K67" s="126" t="s">
        <v>134</v>
      </c>
      <c r="L67" s="232">
        <v>146</v>
      </c>
      <c r="M67" s="127" t="s">
        <v>135</v>
      </c>
      <c r="N67" s="130" t="s">
        <v>135</v>
      </c>
      <c r="O67" s="130">
        <v>1</v>
      </c>
      <c r="P67" s="130">
        <v>0.5</v>
      </c>
      <c r="Q67" s="130">
        <v>0.4</v>
      </c>
      <c r="R67" s="221">
        <f>Q67*O67/(O67+P67)</f>
        <v>0.26666666666666666</v>
      </c>
      <c r="S67" s="131" t="s">
        <v>135</v>
      </c>
      <c r="T67" s="132">
        <v>15</v>
      </c>
      <c r="U67" s="118" t="s">
        <v>131</v>
      </c>
      <c r="V67" s="237">
        <v>13</v>
      </c>
      <c r="W67" s="145">
        <v>22.8</v>
      </c>
      <c r="X67" s="132">
        <v>2.04</v>
      </c>
      <c r="Y67" s="132">
        <v>1.48</v>
      </c>
      <c r="Z67" s="200">
        <v>342</v>
      </c>
      <c r="AA67" s="200">
        <v>1283</v>
      </c>
      <c r="AB67" s="200"/>
      <c r="AC67" s="45" t="s">
        <v>69</v>
      </c>
      <c r="AD67" s="105">
        <f t="shared" ref="AD67:AD78" si="65">T67*F67</f>
        <v>131.97263999999998</v>
      </c>
      <c r="AE67" s="33" t="s">
        <v>41</v>
      </c>
      <c r="AF67" s="104">
        <f t="shared" ref="AF67:AF78" si="66">T67*H67</f>
        <v>187.11869999999999</v>
      </c>
      <c r="AG67" s="146">
        <f>AD67/R67*1000</f>
        <v>494897.39999999997</v>
      </c>
      <c r="AH67" s="146">
        <f>AF67/R67*1000</f>
        <v>701695.125</v>
      </c>
      <c r="AI67" s="146">
        <f>AG67/L67*1000</f>
        <v>3389708.219178082</v>
      </c>
      <c r="AJ67" s="146">
        <f>AH67/L67*1000</f>
        <v>4806130.993150685</v>
      </c>
      <c r="AK67" s="222">
        <f t="shared" ref="AK67" si="67">AD67/Z67</f>
        <v>0.38588491228070171</v>
      </c>
      <c r="AL67" s="228">
        <f t="shared" ref="AL67" si="68">AF67/Z67</f>
        <v>0.54713070175438594</v>
      </c>
      <c r="AM67" s="209" t="s">
        <v>136</v>
      </c>
    </row>
    <row r="68" spans="1:39">
      <c r="A68" s="35">
        <v>44139</v>
      </c>
      <c r="B68" s="119" t="s">
        <v>137</v>
      </c>
      <c r="C68" s="763">
        <f t="shared" ref="C68:C78" si="69">D68-1</f>
        <v>44136</v>
      </c>
      <c r="D68" s="774">
        <v>44137</v>
      </c>
      <c r="E68" s="199" t="s">
        <v>69</v>
      </c>
      <c r="F68" s="547">
        <v>9.1417800000000007</v>
      </c>
      <c r="G68" s="37" t="s">
        <v>41</v>
      </c>
      <c r="H68" s="537">
        <v>11.94098</v>
      </c>
      <c r="I68" s="134" t="s">
        <v>138</v>
      </c>
      <c r="J68" s="96" t="s">
        <v>133</v>
      </c>
      <c r="K68" s="230" t="s">
        <v>134</v>
      </c>
      <c r="L68" s="229">
        <v>146</v>
      </c>
      <c r="M68" s="231" t="s">
        <v>135</v>
      </c>
      <c r="N68" s="135" t="s">
        <v>135</v>
      </c>
      <c r="O68" s="135">
        <v>1</v>
      </c>
      <c r="P68" s="135">
        <v>0.5</v>
      </c>
      <c r="Q68" s="216">
        <v>0.4</v>
      </c>
      <c r="R68" s="215">
        <f t="shared" ref="R68:R78" si="70">Q68*O68/(O68+P68)</f>
        <v>0.26666666666666666</v>
      </c>
      <c r="S68" s="217" t="s">
        <v>135</v>
      </c>
      <c r="T68" s="137">
        <v>15</v>
      </c>
      <c r="U68" s="119" t="s">
        <v>137</v>
      </c>
      <c r="V68" s="238">
        <v>14</v>
      </c>
      <c r="W68" s="129">
        <v>20.399999999999999</v>
      </c>
      <c r="X68" s="137">
        <v>2.1</v>
      </c>
      <c r="Y68" s="197">
        <v>1.64</v>
      </c>
      <c r="Z68" s="196">
        <v>306</v>
      </c>
      <c r="AA68" s="196">
        <v>1148</v>
      </c>
      <c r="AB68" s="196"/>
      <c r="AC68" s="210" t="s">
        <v>69</v>
      </c>
      <c r="AD68" s="214">
        <f t="shared" si="65"/>
        <v>137.1267</v>
      </c>
      <c r="AE68" s="212" t="s">
        <v>41</v>
      </c>
      <c r="AF68" s="225">
        <f t="shared" si="66"/>
        <v>179.1147</v>
      </c>
      <c r="AG68" s="224">
        <f>AD68/R68*1000</f>
        <v>514225.12500000006</v>
      </c>
      <c r="AH68" s="226">
        <f>AF68/R68*1000</f>
        <v>671680.125</v>
      </c>
      <c r="AI68" s="224">
        <f t="shared" ref="AI68:AI78" si="71">AG68/L68*1000</f>
        <v>3522089.8972602743</v>
      </c>
      <c r="AJ68" s="224">
        <f t="shared" ref="AJ68:AJ78" si="72">AH68/L68*1000</f>
        <v>4600548.8013698636</v>
      </c>
      <c r="AK68" s="227">
        <f t="shared" ref="AK68" si="73">AD68/Z68</f>
        <v>0.44812647058823529</v>
      </c>
      <c r="AL68" s="156">
        <f t="shared" ref="AL68" si="74">AF68/Z68</f>
        <v>0.58534215686274504</v>
      </c>
    </row>
    <row r="69" spans="1:39">
      <c r="A69" s="35">
        <v>44139</v>
      </c>
      <c r="B69" s="119" t="s">
        <v>139</v>
      </c>
      <c r="C69" s="763">
        <f t="shared" si="69"/>
        <v>44137</v>
      </c>
      <c r="D69" s="774">
        <v>44138</v>
      </c>
      <c r="E69" s="198" t="s">
        <v>69</v>
      </c>
      <c r="F69" s="548">
        <v>9.8443020000000008</v>
      </c>
      <c r="G69" s="179" t="s">
        <v>41</v>
      </c>
      <c r="H69" s="538">
        <v>12.676</v>
      </c>
      <c r="I69" s="138" t="s">
        <v>132</v>
      </c>
      <c r="J69" s="96" t="s">
        <v>133</v>
      </c>
      <c r="K69" s="133" t="s">
        <v>134</v>
      </c>
      <c r="L69" s="233">
        <v>230</v>
      </c>
      <c r="M69" s="134" t="s">
        <v>135</v>
      </c>
      <c r="N69" s="138" t="s">
        <v>135</v>
      </c>
      <c r="O69" s="135">
        <v>1</v>
      </c>
      <c r="P69" s="135">
        <v>0.5</v>
      </c>
      <c r="Q69" s="216">
        <v>0.4</v>
      </c>
      <c r="R69" s="215">
        <f t="shared" si="70"/>
        <v>0.26666666666666666</v>
      </c>
      <c r="S69" s="218" t="s">
        <v>135</v>
      </c>
      <c r="T69" s="137">
        <v>15</v>
      </c>
      <c r="U69" s="119" t="s">
        <v>139</v>
      </c>
      <c r="V69" s="238">
        <v>11</v>
      </c>
      <c r="W69" s="129">
        <v>15.7</v>
      </c>
      <c r="X69" s="137">
        <v>2.14</v>
      </c>
      <c r="Y69" s="197">
        <v>1.75</v>
      </c>
      <c r="Z69" s="202">
        <v>236</v>
      </c>
      <c r="AA69" s="202">
        <v>883</v>
      </c>
      <c r="AB69" s="202"/>
      <c r="AC69" s="47" t="s">
        <v>69</v>
      </c>
      <c r="AD69" s="214">
        <f t="shared" si="65"/>
        <v>147.66453000000001</v>
      </c>
      <c r="AE69" s="37" t="s">
        <v>41</v>
      </c>
      <c r="AF69" s="211">
        <f t="shared" si="66"/>
        <v>190.14000000000001</v>
      </c>
      <c r="AG69" s="224">
        <f t="shared" ref="AG69:AG78" si="75">AD69/R69*1000</f>
        <v>553741.98750000005</v>
      </c>
      <c r="AH69" s="226">
        <f t="shared" ref="AH69:AH78" si="76">AF69/R69*1000</f>
        <v>713025.00000000012</v>
      </c>
      <c r="AI69" s="224">
        <f t="shared" si="71"/>
        <v>2407573.8586956523</v>
      </c>
      <c r="AJ69" s="224">
        <f t="shared" si="72"/>
        <v>3100108.6956521743</v>
      </c>
      <c r="AK69" s="227">
        <f t="shared" ref="AK69:AK78" si="77">AD69/Z69</f>
        <v>0.62569716101694917</v>
      </c>
      <c r="AL69" s="156">
        <f t="shared" ref="AL69:AL78" si="78">AF69/Z69</f>
        <v>0.80567796610169495</v>
      </c>
    </row>
    <row r="70" spans="1:39">
      <c r="A70" s="35">
        <v>44139</v>
      </c>
      <c r="B70" s="119" t="s">
        <v>140</v>
      </c>
      <c r="C70" s="763">
        <f t="shared" si="69"/>
        <v>44137</v>
      </c>
      <c r="D70" s="774">
        <v>44138</v>
      </c>
      <c r="E70" s="198" t="s">
        <v>69</v>
      </c>
      <c r="F70" s="548">
        <v>7.7644169999999999</v>
      </c>
      <c r="G70" s="179" t="s">
        <v>41</v>
      </c>
      <c r="H70" s="538">
        <v>20.419650000000001</v>
      </c>
      <c r="I70" s="138" t="s">
        <v>132</v>
      </c>
      <c r="J70" s="96" t="s">
        <v>133</v>
      </c>
      <c r="K70" s="133" t="s">
        <v>134</v>
      </c>
      <c r="L70" s="154">
        <v>230</v>
      </c>
      <c r="M70" s="134" t="s">
        <v>135</v>
      </c>
      <c r="N70" s="138" t="s">
        <v>135</v>
      </c>
      <c r="O70" s="135">
        <v>1</v>
      </c>
      <c r="P70" s="135">
        <v>0.5</v>
      </c>
      <c r="Q70" s="216">
        <v>0.4</v>
      </c>
      <c r="R70" s="215">
        <f t="shared" si="70"/>
        <v>0.26666666666666666</v>
      </c>
      <c r="S70" s="218" t="s">
        <v>135</v>
      </c>
      <c r="T70" s="137">
        <v>15</v>
      </c>
      <c r="U70" s="119" t="s">
        <v>140</v>
      </c>
      <c r="V70" s="238">
        <v>12</v>
      </c>
      <c r="W70" s="129">
        <v>18.7</v>
      </c>
      <c r="X70" s="137">
        <v>2.0699999999999998</v>
      </c>
      <c r="Y70" s="197">
        <v>1.69</v>
      </c>
      <c r="Z70" s="196">
        <v>281</v>
      </c>
      <c r="AA70" s="196">
        <v>1052</v>
      </c>
      <c r="AB70" s="196"/>
      <c r="AC70" s="47" t="s">
        <v>69</v>
      </c>
      <c r="AD70" s="214">
        <f t="shared" si="65"/>
        <v>116.466255</v>
      </c>
      <c r="AE70" s="37" t="s">
        <v>41</v>
      </c>
      <c r="AF70" s="211">
        <f t="shared" si="66"/>
        <v>306.29475000000002</v>
      </c>
      <c r="AG70" s="224">
        <f t="shared" si="75"/>
        <v>436748.45624999999</v>
      </c>
      <c r="AH70" s="226">
        <f t="shared" si="76"/>
        <v>1148605.3125</v>
      </c>
      <c r="AI70" s="224">
        <f t="shared" si="71"/>
        <v>1898906.331521739</v>
      </c>
      <c r="AJ70" s="224">
        <f t="shared" si="72"/>
        <v>4993936.1413043477</v>
      </c>
      <c r="AK70" s="227">
        <f t="shared" si="77"/>
        <v>0.41447065836298935</v>
      </c>
      <c r="AL70" s="156">
        <f t="shared" si="78"/>
        <v>1.0900169039145908</v>
      </c>
    </row>
    <row r="71" spans="1:39">
      <c r="A71" s="35">
        <v>44139</v>
      </c>
      <c r="B71" s="119" t="s">
        <v>141</v>
      </c>
      <c r="C71" s="763">
        <f t="shared" si="69"/>
        <v>44137</v>
      </c>
      <c r="D71" s="774">
        <v>44138</v>
      </c>
      <c r="E71" s="199" t="s">
        <v>69</v>
      </c>
      <c r="F71" s="547">
        <v>4.1937600000000002</v>
      </c>
      <c r="G71" s="37" t="s">
        <v>41</v>
      </c>
      <c r="H71" s="537">
        <v>5.9376280000000001</v>
      </c>
      <c r="I71" s="138" t="s">
        <v>132</v>
      </c>
      <c r="J71" s="92" t="s">
        <v>133</v>
      </c>
      <c r="K71" s="138" t="s">
        <v>134</v>
      </c>
      <c r="L71" s="154">
        <v>230</v>
      </c>
      <c r="M71" s="138" t="s">
        <v>135</v>
      </c>
      <c r="N71" s="138" t="s">
        <v>135</v>
      </c>
      <c r="O71" s="223">
        <v>1</v>
      </c>
      <c r="P71" s="135">
        <v>0.5</v>
      </c>
      <c r="Q71" s="216">
        <v>0.4</v>
      </c>
      <c r="R71" s="215">
        <f t="shared" si="70"/>
        <v>0.26666666666666666</v>
      </c>
      <c r="S71" s="219" t="s">
        <v>135</v>
      </c>
      <c r="T71" s="137">
        <v>15</v>
      </c>
      <c r="U71" s="119" t="s">
        <v>141</v>
      </c>
      <c r="V71" s="238">
        <v>25</v>
      </c>
      <c r="W71" s="129">
        <v>21.1</v>
      </c>
      <c r="X71" s="137">
        <v>2.04</v>
      </c>
      <c r="Y71" s="197">
        <v>1.72</v>
      </c>
      <c r="Z71" s="196">
        <v>317</v>
      </c>
      <c r="AA71" s="196">
        <v>1187</v>
      </c>
      <c r="AB71" s="196"/>
      <c r="AC71" s="47" t="s">
        <v>69</v>
      </c>
      <c r="AD71" s="214">
        <f t="shared" si="65"/>
        <v>62.906400000000005</v>
      </c>
      <c r="AE71" s="37" t="s">
        <v>41</v>
      </c>
      <c r="AF71" s="211">
        <f t="shared" si="66"/>
        <v>89.064419999999998</v>
      </c>
      <c r="AG71" s="224">
        <f t="shared" si="75"/>
        <v>235899.00000000003</v>
      </c>
      <c r="AH71" s="226">
        <f t="shared" si="76"/>
        <v>333991.57500000001</v>
      </c>
      <c r="AI71" s="224">
        <f t="shared" si="71"/>
        <v>1025647.8260869567</v>
      </c>
      <c r="AJ71" s="224">
        <f t="shared" si="72"/>
        <v>1452137.2826086956</v>
      </c>
      <c r="AK71" s="227">
        <f t="shared" si="77"/>
        <v>0.1984429022082019</v>
      </c>
      <c r="AL71" s="156">
        <f t="shared" si="78"/>
        <v>0.28096031545741323</v>
      </c>
    </row>
    <row r="72" spans="1:39">
      <c r="A72" s="35">
        <v>44139</v>
      </c>
      <c r="B72" s="119" t="s">
        <v>142</v>
      </c>
      <c r="C72" s="763">
        <f t="shared" si="69"/>
        <v>44138</v>
      </c>
      <c r="D72" s="774">
        <v>44139</v>
      </c>
      <c r="E72" s="199" t="s">
        <v>69</v>
      </c>
      <c r="F72" s="547">
        <v>4.5802529999999999</v>
      </c>
      <c r="G72" s="37" t="s">
        <v>41</v>
      </c>
      <c r="H72" s="537">
        <v>7.7133929999999999</v>
      </c>
      <c r="I72" s="138" t="s">
        <v>138</v>
      </c>
      <c r="J72" s="92" t="s">
        <v>133</v>
      </c>
      <c r="K72" s="138" t="s">
        <v>93</v>
      </c>
      <c r="L72" s="154">
        <v>188</v>
      </c>
      <c r="M72" s="138" t="s">
        <v>135</v>
      </c>
      <c r="N72" s="138" t="s">
        <v>135</v>
      </c>
      <c r="O72" s="223">
        <v>1</v>
      </c>
      <c r="P72" s="135">
        <v>0.5</v>
      </c>
      <c r="Q72" s="216">
        <v>0.4</v>
      </c>
      <c r="R72" s="215">
        <f t="shared" si="70"/>
        <v>0.26666666666666666</v>
      </c>
      <c r="S72" s="219" t="s">
        <v>135</v>
      </c>
      <c r="T72" s="137">
        <v>20</v>
      </c>
      <c r="U72" s="119" t="s">
        <v>142</v>
      </c>
      <c r="V72" s="238">
        <v>8</v>
      </c>
      <c r="W72" s="129">
        <v>12.9</v>
      </c>
      <c r="X72" s="137">
        <v>2.0299999999999998</v>
      </c>
      <c r="Y72" s="197">
        <v>1.72</v>
      </c>
      <c r="Z72" s="196">
        <v>258</v>
      </c>
      <c r="AA72" s="196">
        <v>968</v>
      </c>
      <c r="AB72" s="196"/>
      <c r="AC72" s="47" t="s">
        <v>69</v>
      </c>
      <c r="AD72" s="214">
        <f t="shared" si="65"/>
        <v>91.605059999999995</v>
      </c>
      <c r="AE72" s="37" t="s">
        <v>41</v>
      </c>
      <c r="AF72" s="211">
        <f t="shared" si="66"/>
        <v>154.26785999999998</v>
      </c>
      <c r="AG72" s="224">
        <f t="shared" si="75"/>
        <v>343518.97500000003</v>
      </c>
      <c r="AH72" s="226">
        <f t="shared" si="76"/>
        <v>578504.47499999998</v>
      </c>
      <c r="AI72" s="224">
        <f t="shared" si="71"/>
        <v>1827228.5904255321</v>
      </c>
      <c r="AJ72" s="224">
        <f t="shared" si="72"/>
        <v>3077151.4627659572</v>
      </c>
      <c r="AK72" s="227">
        <f t="shared" si="77"/>
        <v>0.35505837209302321</v>
      </c>
      <c r="AL72" s="156">
        <f t="shared" si="78"/>
        <v>0.59793744186046505</v>
      </c>
    </row>
    <row r="73" spans="1:39">
      <c r="A73" s="35">
        <v>44139</v>
      </c>
      <c r="B73" s="119" t="s">
        <v>143</v>
      </c>
      <c r="C73" s="763">
        <f t="shared" si="69"/>
        <v>44138</v>
      </c>
      <c r="D73" s="774">
        <v>44139</v>
      </c>
      <c r="E73" s="199" t="s">
        <v>69</v>
      </c>
      <c r="F73" s="547">
        <v>6.8522650000000001</v>
      </c>
      <c r="G73" s="37" t="s">
        <v>41</v>
      </c>
      <c r="H73" s="537">
        <v>18.61337</v>
      </c>
      <c r="I73" s="138" t="s">
        <v>138</v>
      </c>
      <c r="J73" s="92" t="s">
        <v>133</v>
      </c>
      <c r="K73" s="138" t="s">
        <v>93</v>
      </c>
      <c r="L73" s="154">
        <v>188</v>
      </c>
      <c r="M73" s="138" t="s">
        <v>135</v>
      </c>
      <c r="N73" s="138" t="s">
        <v>135</v>
      </c>
      <c r="O73" s="223">
        <v>1</v>
      </c>
      <c r="P73" s="135">
        <v>0.5</v>
      </c>
      <c r="Q73" s="216">
        <v>0.4</v>
      </c>
      <c r="R73" s="215">
        <f t="shared" si="70"/>
        <v>0.26666666666666666</v>
      </c>
      <c r="S73" s="219" t="s">
        <v>135</v>
      </c>
      <c r="T73" s="137">
        <v>20</v>
      </c>
      <c r="U73" s="119" t="s">
        <v>143</v>
      </c>
      <c r="V73" s="238">
        <v>7</v>
      </c>
      <c r="W73" s="129">
        <v>11</v>
      </c>
      <c r="X73" s="137">
        <v>2.06</v>
      </c>
      <c r="Y73" s="197">
        <v>1.7</v>
      </c>
      <c r="Z73" s="196">
        <v>220</v>
      </c>
      <c r="AA73" s="196">
        <v>825</v>
      </c>
      <c r="AB73" s="196"/>
      <c r="AC73" s="47" t="s">
        <v>69</v>
      </c>
      <c r="AD73" s="214">
        <f t="shared" si="65"/>
        <v>137.0453</v>
      </c>
      <c r="AE73" s="37" t="s">
        <v>41</v>
      </c>
      <c r="AF73" s="211">
        <f t="shared" si="66"/>
        <v>372.26740000000001</v>
      </c>
      <c r="AG73" s="224">
        <f t="shared" si="75"/>
        <v>513919.87500000006</v>
      </c>
      <c r="AH73" s="226">
        <f t="shared" si="76"/>
        <v>1396002.75</v>
      </c>
      <c r="AI73" s="224">
        <f t="shared" si="71"/>
        <v>2733616.3563829791</v>
      </c>
      <c r="AJ73" s="224">
        <f t="shared" si="72"/>
        <v>7425546.5425531911</v>
      </c>
      <c r="AK73" s="227">
        <f t="shared" si="77"/>
        <v>0.6229331818181818</v>
      </c>
      <c r="AL73" s="156">
        <f t="shared" si="78"/>
        <v>1.6921245454545455</v>
      </c>
    </row>
    <row r="74" spans="1:39">
      <c r="A74" s="35">
        <v>44139</v>
      </c>
      <c r="B74" s="119" t="s">
        <v>144</v>
      </c>
      <c r="C74" s="763">
        <f t="shared" si="69"/>
        <v>44136</v>
      </c>
      <c r="D74" s="774">
        <v>44137</v>
      </c>
      <c r="E74" s="199" t="s">
        <v>69</v>
      </c>
      <c r="F74" s="547">
        <v>0</v>
      </c>
      <c r="G74" s="37" t="s">
        <v>41</v>
      </c>
      <c r="H74" s="537">
        <v>0</v>
      </c>
      <c r="I74" s="138" t="s">
        <v>135</v>
      </c>
      <c r="J74" s="92" t="s">
        <v>103</v>
      </c>
      <c r="K74" s="133" t="s">
        <v>145</v>
      </c>
      <c r="L74" s="229">
        <v>146</v>
      </c>
      <c r="M74" s="134" t="s">
        <v>135</v>
      </c>
      <c r="N74" s="138" t="s">
        <v>135</v>
      </c>
      <c r="O74" s="135">
        <v>8</v>
      </c>
      <c r="P74" s="135" t="s">
        <v>146</v>
      </c>
      <c r="Q74" s="216" t="s">
        <v>135</v>
      </c>
      <c r="R74" s="215"/>
      <c r="S74" s="220" t="s">
        <v>135</v>
      </c>
      <c r="T74" s="137">
        <v>20</v>
      </c>
      <c r="U74" s="119" t="s">
        <v>144</v>
      </c>
      <c r="V74" s="238">
        <v>85</v>
      </c>
      <c r="W74" s="129">
        <v>235</v>
      </c>
      <c r="X74" s="137">
        <v>2.14</v>
      </c>
      <c r="Y74" s="197">
        <v>2.25</v>
      </c>
      <c r="Z74" s="196">
        <v>4693</v>
      </c>
      <c r="AA74" s="196" t="s">
        <v>135</v>
      </c>
      <c r="AB74" s="196"/>
      <c r="AC74" s="47" t="s">
        <v>69</v>
      </c>
      <c r="AD74" s="214">
        <f t="shared" si="65"/>
        <v>0</v>
      </c>
      <c r="AE74" s="37" t="s">
        <v>41</v>
      </c>
      <c r="AF74" s="211">
        <f t="shared" si="66"/>
        <v>0</v>
      </c>
      <c r="AG74" s="224"/>
      <c r="AH74" s="226"/>
      <c r="AI74" s="224">
        <f t="shared" si="71"/>
        <v>0</v>
      </c>
      <c r="AJ74" s="224">
        <f t="shared" si="72"/>
        <v>0</v>
      </c>
      <c r="AK74" s="227">
        <f t="shared" si="77"/>
        <v>0</v>
      </c>
      <c r="AL74" s="156">
        <f t="shared" si="78"/>
        <v>0</v>
      </c>
    </row>
    <row r="75" spans="1:39">
      <c r="A75" s="35">
        <v>44139</v>
      </c>
      <c r="B75" s="119" t="s">
        <v>147</v>
      </c>
      <c r="C75" s="763">
        <f t="shared" si="69"/>
        <v>44136</v>
      </c>
      <c r="D75" s="774">
        <v>44137</v>
      </c>
      <c r="E75" s="199" t="s">
        <v>69</v>
      </c>
      <c r="F75" s="547">
        <v>0</v>
      </c>
      <c r="G75" s="37" t="s">
        <v>41</v>
      </c>
      <c r="H75" s="537">
        <v>0</v>
      </c>
      <c r="I75" s="138" t="s">
        <v>135</v>
      </c>
      <c r="J75" s="92" t="s">
        <v>103</v>
      </c>
      <c r="K75" s="133" t="s">
        <v>145</v>
      </c>
      <c r="L75" s="229">
        <v>146</v>
      </c>
      <c r="M75" s="134" t="s">
        <v>135</v>
      </c>
      <c r="N75" s="138" t="s">
        <v>135</v>
      </c>
      <c r="O75" s="135">
        <v>8</v>
      </c>
      <c r="P75" s="135" t="s">
        <v>146</v>
      </c>
      <c r="Q75" s="216" t="s">
        <v>135</v>
      </c>
      <c r="R75" s="215"/>
      <c r="S75" s="220" t="s">
        <v>135</v>
      </c>
      <c r="T75" s="137">
        <v>20</v>
      </c>
      <c r="U75" s="119" t="s">
        <v>147</v>
      </c>
      <c r="V75" s="238">
        <v>93</v>
      </c>
      <c r="W75" s="129">
        <v>174</v>
      </c>
      <c r="X75" s="137">
        <v>2.11</v>
      </c>
      <c r="Y75" s="197">
        <v>1.9</v>
      </c>
      <c r="Z75" s="196">
        <v>3474</v>
      </c>
      <c r="AA75" s="196" t="s">
        <v>135</v>
      </c>
      <c r="AB75" s="196"/>
      <c r="AC75" s="47" t="s">
        <v>69</v>
      </c>
      <c r="AD75" s="214">
        <f t="shared" si="65"/>
        <v>0</v>
      </c>
      <c r="AE75" s="37" t="s">
        <v>41</v>
      </c>
      <c r="AF75" s="211">
        <f t="shared" si="66"/>
        <v>0</v>
      </c>
      <c r="AG75" s="224"/>
      <c r="AH75" s="226"/>
      <c r="AI75" s="224">
        <f t="shared" si="71"/>
        <v>0</v>
      </c>
      <c r="AJ75" s="224">
        <f t="shared" si="72"/>
        <v>0</v>
      </c>
      <c r="AK75" s="227">
        <f t="shared" si="77"/>
        <v>0</v>
      </c>
      <c r="AL75" s="156">
        <f t="shared" si="78"/>
        <v>0</v>
      </c>
    </row>
    <row r="76" spans="1:39">
      <c r="A76" s="35">
        <v>44139</v>
      </c>
      <c r="B76" s="119" t="s">
        <v>148</v>
      </c>
      <c r="C76" s="763">
        <f t="shared" si="69"/>
        <v>44137</v>
      </c>
      <c r="D76" s="774">
        <v>44138</v>
      </c>
      <c r="E76" s="199" t="s">
        <v>69</v>
      </c>
      <c r="F76" s="547">
        <v>6.3947320000000003</v>
      </c>
      <c r="G76" s="37" t="s">
        <v>41</v>
      </c>
      <c r="H76" s="537">
        <v>16.642690000000002</v>
      </c>
      <c r="I76" s="138" t="s">
        <v>132</v>
      </c>
      <c r="J76" s="92" t="s">
        <v>133</v>
      </c>
      <c r="K76" s="138" t="s">
        <v>55</v>
      </c>
      <c r="L76" s="233">
        <v>230</v>
      </c>
      <c r="M76" s="138" t="s">
        <v>135</v>
      </c>
      <c r="N76" s="138" t="s">
        <v>135</v>
      </c>
      <c r="O76" s="135">
        <v>1</v>
      </c>
      <c r="P76" s="135">
        <v>0.5</v>
      </c>
      <c r="Q76" s="216">
        <v>0.4</v>
      </c>
      <c r="R76" s="215">
        <f t="shared" si="70"/>
        <v>0.26666666666666666</v>
      </c>
      <c r="S76" s="219" t="s">
        <v>135</v>
      </c>
      <c r="T76" s="137">
        <v>15</v>
      </c>
      <c r="U76" s="119" t="s">
        <v>148</v>
      </c>
      <c r="V76" s="238">
        <v>14</v>
      </c>
      <c r="W76" s="129">
        <v>19.2</v>
      </c>
      <c r="X76" s="137">
        <v>2.0699999999999998</v>
      </c>
      <c r="Y76" s="197">
        <v>1.19</v>
      </c>
      <c r="Z76" s="196">
        <v>288</v>
      </c>
      <c r="AA76" s="196">
        <v>1080</v>
      </c>
      <c r="AB76" s="196"/>
      <c r="AC76" s="47" t="s">
        <v>69</v>
      </c>
      <c r="AD76" s="214">
        <f t="shared" si="65"/>
        <v>95.92098</v>
      </c>
      <c r="AE76" s="37" t="s">
        <v>41</v>
      </c>
      <c r="AF76" s="211">
        <f t="shared" si="66"/>
        <v>249.64035000000001</v>
      </c>
      <c r="AG76" s="224">
        <f t="shared" si="75"/>
        <v>359703.67500000005</v>
      </c>
      <c r="AH76" s="226">
        <f t="shared" si="76"/>
        <v>936151.3125</v>
      </c>
      <c r="AI76" s="224">
        <f t="shared" si="71"/>
        <v>1563929.0217391306</v>
      </c>
      <c r="AJ76" s="224">
        <f t="shared" si="72"/>
        <v>4070223.0978260869</v>
      </c>
      <c r="AK76" s="227">
        <f t="shared" si="77"/>
        <v>0.33305895833333332</v>
      </c>
      <c r="AL76" s="156">
        <f t="shared" si="78"/>
        <v>0.86680677083333335</v>
      </c>
    </row>
    <row r="77" spans="1:39">
      <c r="A77" s="35">
        <v>44139</v>
      </c>
      <c r="B77" s="119" t="s">
        <v>149</v>
      </c>
      <c r="C77" s="763">
        <f t="shared" si="69"/>
        <v>44137</v>
      </c>
      <c r="D77" s="774">
        <v>44138</v>
      </c>
      <c r="E77" s="199" t="s">
        <v>69</v>
      </c>
      <c r="F77" s="547">
        <v>5.0809179999999996</v>
      </c>
      <c r="G77" s="37" t="s">
        <v>41</v>
      </c>
      <c r="H77" s="537">
        <v>11.913629999999999</v>
      </c>
      <c r="I77" s="138" t="s">
        <v>132</v>
      </c>
      <c r="J77" s="92" t="s">
        <v>133</v>
      </c>
      <c r="K77" s="138" t="s">
        <v>93</v>
      </c>
      <c r="L77" s="154">
        <v>230</v>
      </c>
      <c r="M77" s="138" t="s">
        <v>135</v>
      </c>
      <c r="N77" s="138" t="s">
        <v>135</v>
      </c>
      <c r="O77" s="135">
        <v>1</v>
      </c>
      <c r="P77" s="135">
        <v>0.5</v>
      </c>
      <c r="Q77" s="216">
        <v>0.4</v>
      </c>
      <c r="R77" s="215">
        <f t="shared" si="70"/>
        <v>0.26666666666666666</v>
      </c>
      <c r="S77" s="219" t="s">
        <v>135</v>
      </c>
      <c r="T77" s="137">
        <v>15</v>
      </c>
      <c r="U77" s="119" t="s">
        <v>149</v>
      </c>
      <c r="V77" s="238">
        <v>12</v>
      </c>
      <c r="W77" s="129">
        <v>19.600000000000001</v>
      </c>
      <c r="X77" s="137">
        <v>1.95</v>
      </c>
      <c r="Y77" s="197">
        <v>1.39</v>
      </c>
      <c r="Z77" s="196">
        <v>294</v>
      </c>
      <c r="AA77" s="196">
        <v>1103</v>
      </c>
      <c r="AB77" s="196"/>
      <c r="AC77" s="47" t="s">
        <v>69</v>
      </c>
      <c r="AD77" s="214">
        <f t="shared" si="65"/>
        <v>76.213769999999997</v>
      </c>
      <c r="AE77" s="37" t="s">
        <v>41</v>
      </c>
      <c r="AF77" s="211">
        <f t="shared" si="66"/>
        <v>178.70444999999998</v>
      </c>
      <c r="AG77" s="224">
        <f t="shared" si="75"/>
        <v>285801.63749999995</v>
      </c>
      <c r="AH77" s="226">
        <f t="shared" si="76"/>
        <v>670141.6875</v>
      </c>
      <c r="AI77" s="224">
        <f t="shared" si="71"/>
        <v>1242615.8152173911</v>
      </c>
      <c r="AJ77" s="224">
        <f t="shared" si="72"/>
        <v>2913659.510869565</v>
      </c>
      <c r="AK77" s="227">
        <f t="shared" si="77"/>
        <v>0.25923051020408161</v>
      </c>
      <c r="AL77" s="156">
        <f t="shared" si="78"/>
        <v>0.60783826530612239</v>
      </c>
    </row>
    <row r="78" spans="1:39">
      <c r="A78" s="35">
        <v>44139</v>
      </c>
      <c r="B78" s="119" t="s">
        <v>150</v>
      </c>
      <c r="C78" s="763">
        <f t="shared" si="69"/>
        <v>44137</v>
      </c>
      <c r="D78" s="778">
        <v>44138</v>
      </c>
      <c r="E78" s="199" t="s">
        <v>69</v>
      </c>
      <c r="F78" s="547">
        <v>28.97139</v>
      </c>
      <c r="G78" s="37" t="s">
        <v>41</v>
      </c>
      <c r="H78" s="537">
        <v>23.421600000000002</v>
      </c>
      <c r="I78" s="241" t="s">
        <v>132</v>
      </c>
      <c r="J78" s="92" t="s">
        <v>133</v>
      </c>
      <c r="K78" s="138" t="s">
        <v>93</v>
      </c>
      <c r="L78" s="154">
        <v>230</v>
      </c>
      <c r="M78" s="138" t="s">
        <v>135</v>
      </c>
      <c r="N78" s="138" t="s">
        <v>135</v>
      </c>
      <c r="O78" s="135">
        <v>1</v>
      </c>
      <c r="P78" s="135">
        <v>0.5</v>
      </c>
      <c r="Q78" s="216">
        <v>0.4</v>
      </c>
      <c r="R78" s="215">
        <f t="shared" si="70"/>
        <v>0.26666666666666666</v>
      </c>
      <c r="S78" s="219" t="s">
        <v>135</v>
      </c>
      <c r="T78" s="137">
        <v>15</v>
      </c>
      <c r="U78" s="119" t="s">
        <v>150</v>
      </c>
      <c r="V78" s="238">
        <v>12</v>
      </c>
      <c r="W78" s="129">
        <v>14.8</v>
      </c>
      <c r="X78" s="137">
        <v>2.11</v>
      </c>
      <c r="Y78" s="197">
        <v>1.37</v>
      </c>
      <c r="Z78" s="196">
        <v>222</v>
      </c>
      <c r="AA78" s="196">
        <v>833</v>
      </c>
      <c r="AB78" s="196"/>
      <c r="AC78" s="47" t="s">
        <v>69</v>
      </c>
      <c r="AD78" s="214">
        <f t="shared" si="65"/>
        <v>434.57085000000001</v>
      </c>
      <c r="AE78" s="37" t="s">
        <v>41</v>
      </c>
      <c r="AF78" s="211">
        <f t="shared" si="66"/>
        <v>351.32400000000001</v>
      </c>
      <c r="AG78" s="224">
        <f t="shared" si="75"/>
        <v>1629640.6875</v>
      </c>
      <c r="AH78" s="226">
        <f t="shared" si="76"/>
        <v>1317465.0000000002</v>
      </c>
      <c r="AI78" s="224">
        <f t="shared" si="71"/>
        <v>7085394.2934782607</v>
      </c>
      <c r="AJ78" s="224">
        <f t="shared" si="72"/>
        <v>5728108.6956521748</v>
      </c>
      <c r="AK78" s="227">
        <f t="shared" si="77"/>
        <v>1.9575263513513514</v>
      </c>
      <c r="AL78" s="156">
        <f t="shared" si="78"/>
        <v>1.5825405405405406</v>
      </c>
    </row>
    <row r="79" spans="1:39">
      <c r="A79" s="35">
        <v>44139</v>
      </c>
      <c r="B79" s="119" t="s">
        <v>151</v>
      </c>
      <c r="C79" s="779"/>
      <c r="D79" s="762" t="s">
        <v>61</v>
      </c>
      <c r="E79" s="199" t="s">
        <v>69</v>
      </c>
      <c r="F79" s="640">
        <v>4000000</v>
      </c>
      <c r="G79" s="37" t="s">
        <v>41</v>
      </c>
      <c r="H79" s="624">
        <v>4000000</v>
      </c>
      <c r="I79" s="239" t="s">
        <v>62</v>
      </c>
      <c r="J79" s="92" t="s">
        <v>152</v>
      </c>
      <c r="K79" s="138"/>
      <c r="L79" s="141" t="s">
        <v>61</v>
      </c>
      <c r="M79" s="138" t="s">
        <v>135</v>
      </c>
      <c r="N79" s="138" t="s">
        <v>135</v>
      </c>
      <c r="O79" s="138" t="s">
        <v>135</v>
      </c>
      <c r="P79" s="138" t="s">
        <v>135</v>
      </c>
      <c r="Q79" s="138" t="s">
        <v>135</v>
      </c>
      <c r="R79" s="112" t="s">
        <v>61</v>
      </c>
      <c r="S79" s="112"/>
      <c r="T79" s="112" t="s">
        <v>61</v>
      </c>
      <c r="U79" s="119" t="s">
        <v>151</v>
      </c>
      <c r="V79" s="238">
        <v>2.5</v>
      </c>
      <c r="W79" s="112" t="s">
        <v>61</v>
      </c>
      <c r="X79" s="158" t="s">
        <v>135</v>
      </c>
      <c r="Y79" s="158" t="s">
        <v>135</v>
      </c>
      <c r="Z79" s="137" t="s">
        <v>135</v>
      </c>
      <c r="AA79" s="149" t="s">
        <v>135</v>
      </c>
      <c r="AB79" s="153"/>
      <c r="AC79" s="47" t="s">
        <v>69</v>
      </c>
      <c r="AD79" s="213" t="s">
        <v>61</v>
      </c>
      <c r="AE79" s="37" t="s">
        <v>41</v>
      </c>
      <c r="AF79" s="213" t="s">
        <v>61</v>
      </c>
      <c r="AG79" s="138"/>
      <c r="AH79" s="138"/>
      <c r="AI79" s="201"/>
      <c r="AJ79" s="201"/>
      <c r="AK79" s="138"/>
      <c r="AL79" s="151"/>
    </row>
    <row r="80" spans="1:39">
      <c r="A80" s="35">
        <v>44139</v>
      </c>
      <c r="B80" s="119" t="s">
        <v>153</v>
      </c>
      <c r="C80" s="779"/>
      <c r="D80" s="762" t="s">
        <v>61</v>
      </c>
      <c r="E80" s="199" t="s">
        <v>69</v>
      </c>
      <c r="F80" s="640">
        <v>4000000</v>
      </c>
      <c r="G80" s="37" t="s">
        <v>41</v>
      </c>
      <c r="H80" s="624">
        <v>4000000</v>
      </c>
      <c r="I80" s="239" t="s">
        <v>62</v>
      </c>
      <c r="J80" s="92" t="s">
        <v>152</v>
      </c>
      <c r="K80" s="138"/>
      <c r="L80" s="141" t="s">
        <v>61</v>
      </c>
      <c r="M80" s="138" t="s">
        <v>135</v>
      </c>
      <c r="N80" s="138" t="s">
        <v>135</v>
      </c>
      <c r="O80" s="138" t="s">
        <v>135</v>
      </c>
      <c r="P80" s="138" t="s">
        <v>135</v>
      </c>
      <c r="Q80" s="138" t="s">
        <v>135</v>
      </c>
      <c r="R80" s="112" t="s">
        <v>61</v>
      </c>
      <c r="S80" s="112"/>
      <c r="T80" s="112" t="s">
        <v>61</v>
      </c>
      <c r="U80" s="119" t="s">
        <v>153</v>
      </c>
      <c r="V80" s="238">
        <v>2</v>
      </c>
      <c r="W80" s="112" t="s">
        <v>61</v>
      </c>
      <c r="X80" s="158" t="s">
        <v>135</v>
      </c>
      <c r="Y80" s="158" t="s">
        <v>135</v>
      </c>
      <c r="Z80" s="137" t="s">
        <v>135</v>
      </c>
      <c r="AA80" s="149" t="s">
        <v>135</v>
      </c>
      <c r="AB80" s="153"/>
      <c r="AC80" s="47" t="s">
        <v>69</v>
      </c>
      <c r="AD80" s="213" t="s">
        <v>61</v>
      </c>
      <c r="AE80" s="37" t="s">
        <v>41</v>
      </c>
      <c r="AF80" s="213" t="s">
        <v>61</v>
      </c>
      <c r="AG80" s="138"/>
      <c r="AH80" s="138"/>
      <c r="AI80" s="138"/>
      <c r="AJ80" s="138"/>
      <c r="AK80" s="138"/>
      <c r="AL80" s="151"/>
    </row>
    <row r="81" spans="1:39">
      <c r="A81" s="35"/>
      <c r="B81" s="119" t="s">
        <v>60</v>
      </c>
      <c r="C81" s="779"/>
      <c r="D81" s="762" t="s">
        <v>61</v>
      </c>
      <c r="E81" s="199" t="s">
        <v>69</v>
      </c>
      <c r="F81" s="547">
        <v>0</v>
      </c>
      <c r="G81" s="37" t="s">
        <v>41</v>
      </c>
      <c r="H81" s="625">
        <v>0</v>
      </c>
      <c r="I81" s="240" t="s">
        <v>62</v>
      </c>
      <c r="J81" s="92" t="s">
        <v>63</v>
      </c>
      <c r="K81" s="138" t="s">
        <v>135</v>
      </c>
      <c r="L81" s="141" t="s">
        <v>61</v>
      </c>
      <c r="M81" s="138" t="s">
        <v>135</v>
      </c>
      <c r="N81" s="138" t="s">
        <v>135</v>
      </c>
      <c r="O81" s="138" t="s">
        <v>135</v>
      </c>
      <c r="P81" s="138" t="s">
        <v>135</v>
      </c>
      <c r="Q81" s="138" t="s">
        <v>135</v>
      </c>
      <c r="R81" s="112" t="s">
        <v>61</v>
      </c>
      <c r="S81" s="112"/>
      <c r="T81" s="112" t="s">
        <v>61</v>
      </c>
      <c r="U81" s="119" t="s">
        <v>60</v>
      </c>
      <c r="V81" s="39" t="s">
        <v>61</v>
      </c>
      <c r="W81" s="112" t="s">
        <v>61</v>
      </c>
      <c r="X81" s="158" t="s">
        <v>135</v>
      </c>
      <c r="Y81" s="158" t="s">
        <v>135</v>
      </c>
      <c r="Z81" s="137" t="s">
        <v>135</v>
      </c>
      <c r="AA81" s="149" t="s">
        <v>135</v>
      </c>
      <c r="AB81" s="153"/>
      <c r="AC81" s="47" t="s">
        <v>69</v>
      </c>
      <c r="AD81" s="213" t="s">
        <v>61</v>
      </c>
      <c r="AE81" s="37" t="s">
        <v>41</v>
      </c>
      <c r="AF81" s="213" t="s">
        <v>61</v>
      </c>
      <c r="AG81" s="138"/>
      <c r="AH81" s="138"/>
      <c r="AI81" s="138"/>
      <c r="AJ81" s="138"/>
      <c r="AK81" s="138"/>
      <c r="AL81" s="151"/>
    </row>
    <row r="82" spans="1:39" ht="15" thickBot="1">
      <c r="A82" s="41"/>
      <c r="B82" s="124" t="s">
        <v>64</v>
      </c>
      <c r="C82" s="776"/>
      <c r="D82" s="669" t="s">
        <v>61</v>
      </c>
      <c r="E82" s="658" t="s">
        <v>69</v>
      </c>
      <c r="F82" s="642">
        <v>256.13220000000001</v>
      </c>
      <c r="G82" s="125" t="s">
        <v>41</v>
      </c>
      <c r="H82" s="619">
        <v>250.86099999999999</v>
      </c>
      <c r="I82" s="241" t="s">
        <v>62</v>
      </c>
      <c r="J82" s="264" t="s">
        <v>63</v>
      </c>
      <c r="K82" s="241" t="s">
        <v>135</v>
      </c>
      <c r="L82" s="100" t="s">
        <v>61</v>
      </c>
      <c r="M82" s="241" t="s">
        <v>135</v>
      </c>
      <c r="N82" s="241" t="s">
        <v>135</v>
      </c>
      <c r="O82" s="241" t="s">
        <v>135</v>
      </c>
      <c r="P82" s="241" t="s">
        <v>135</v>
      </c>
      <c r="Q82" s="241" t="s">
        <v>135</v>
      </c>
      <c r="R82" s="98" t="s">
        <v>61</v>
      </c>
      <c r="S82" s="98"/>
      <c r="T82" s="98" t="s">
        <v>61</v>
      </c>
      <c r="U82" s="120" t="s">
        <v>64</v>
      </c>
      <c r="V82" s="39" t="s">
        <v>61</v>
      </c>
      <c r="W82" s="98" t="s">
        <v>61</v>
      </c>
      <c r="X82" s="265" t="s">
        <v>135</v>
      </c>
      <c r="Y82" s="265" t="s">
        <v>135</v>
      </c>
      <c r="Z82" s="266" t="s">
        <v>135</v>
      </c>
      <c r="AA82" s="267" t="s">
        <v>135</v>
      </c>
      <c r="AB82" s="268"/>
      <c r="AC82" s="263" t="s">
        <v>69</v>
      </c>
      <c r="AD82" s="269" t="s">
        <v>61</v>
      </c>
      <c r="AE82" s="43" t="s">
        <v>41</v>
      </c>
      <c r="AF82" s="269" t="s">
        <v>61</v>
      </c>
      <c r="AG82" s="276"/>
      <c r="AH82" s="276"/>
      <c r="AI82" s="276"/>
      <c r="AJ82" s="276"/>
      <c r="AK82" s="241"/>
      <c r="AL82" s="270"/>
    </row>
    <row r="83" spans="1:39">
      <c r="A83" s="671">
        <v>44146</v>
      </c>
      <c r="B83" s="248">
        <v>55</v>
      </c>
      <c r="C83" s="767">
        <f>D83-1</f>
        <v>44139</v>
      </c>
      <c r="D83" s="780">
        <v>44140</v>
      </c>
      <c r="E83" s="656" t="s">
        <v>69</v>
      </c>
      <c r="F83" s="549">
        <v>23.35</v>
      </c>
      <c r="G83" s="33" t="s">
        <v>41</v>
      </c>
      <c r="H83" s="539">
        <v>38.96</v>
      </c>
      <c r="I83" s="252" t="s">
        <v>138</v>
      </c>
      <c r="J83" s="253" t="s">
        <v>133</v>
      </c>
      <c r="K83" s="254" t="s">
        <v>93</v>
      </c>
      <c r="L83" s="273">
        <v>196</v>
      </c>
      <c r="M83" s="254"/>
      <c r="N83" s="254"/>
      <c r="O83" s="255">
        <v>1.2</v>
      </c>
      <c r="P83" s="255">
        <v>0.6</v>
      </c>
      <c r="Q83" s="255">
        <v>1.6</v>
      </c>
      <c r="R83" s="256">
        <v>1.07</v>
      </c>
      <c r="S83" s="252"/>
      <c r="T83" s="252">
        <v>20</v>
      </c>
      <c r="U83" s="248">
        <v>55</v>
      </c>
      <c r="V83" s="257">
        <v>25.69</v>
      </c>
      <c r="W83" s="260">
        <v>42.1</v>
      </c>
      <c r="X83" s="259">
        <v>2.08</v>
      </c>
      <c r="Y83" s="259">
        <v>1.78</v>
      </c>
      <c r="Z83" s="258">
        <v>842</v>
      </c>
      <c r="AA83" s="260">
        <v>789</v>
      </c>
      <c r="AB83" s="260"/>
      <c r="AC83" s="45" t="s">
        <v>69</v>
      </c>
      <c r="AD83" s="185">
        <f t="shared" ref="AD83:AD96" si="79">F83*T83</f>
        <v>467</v>
      </c>
      <c r="AE83" s="33" t="s">
        <v>41</v>
      </c>
      <c r="AF83" s="186">
        <f t="shared" ref="AF83:AF96" si="80">H83*T83</f>
        <v>779.2</v>
      </c>
      <c r="AG83" s="84">
        <f>AD83/R83*1000</f>
        <v>436448.5981308411</v>
      </c>
      <c r="AH83" s="84">
        <f>AF83/R83*1000</f>
        <v>728224.29906542064</v>
      </c>
      <c r="AI83" s="277">
        <f t="shared" ref="AI83" si="81">AG83/L83*1000</f>
        <v>2226778.5618920466</v>
      </c>
      <c r="AJ83" s="277">
        <f t="shared" ref="AJ83" si="82">AH83/L83*1000</f>
        <v>3715430.0972725539</v>
      </c>
      <c r="AK83" s="187">
        <f t="shared" ref="AK83:AK96" si="83">AD83/Z83</f>
        <v>0.55463182897862229</v>
      </c>
      <c r="AL83" s="188">
        <f t="shared" ref="AL83:AL96" si="84">AF83/Z83</f>
        <v>0.92541567695962001</v>
      </c>
      <c r="AM83" s="209" t="s">
        <v>154</v>
      </c>
    </row>
    <row r="84" spans="1:39">
      <c r="A84" s="46">
        <v>44146</v>
      </c>
      <c r="B84" s="122" t="s">
        <v>155</v>
      </c>
      <c r="C84" s="769">
        <f t="shared" ref="C84:C96" si="85">D84-1</f>
        <v>44139</v>
      </c>
      <c r="D84" s="770">
        <v>44140</v>
      </c>
      <c r="E84" s="199" t="s">
        <v>69</v>
      </c>
      <c r="F84" s="547">
        <v>4.16</v>
      </c>
      <c r="G84" s="37" t="s">
        <v>41</v>
      </c>
      <c r="H84" s="537">
        <v>11.97</v>
      </c>
      <c r="I84" s="62" t="s">
        <v>138</v>
      </c>
      <c r="J84" s="63" t="s">
        <v>133</v>
      </c>
      <c r="K84" s="272" t="s">
        <v>93</v>
      </c>
      <c r="L84" s="271">
        <v>196</v>
      </c>
      <c r="M84" s="243"/>
      <c r="N84" s="64"/>
      <c r="O84" s="246">
        <v>1</v>
      </c>
      <c r="P84" s="246">
        <v>0.5</v>
      </c>
      <c r="Q84" s="246">
        <v>0.4</v>
      </c>
      <c r="R84" s="180">
        <v>0.27</v>
      </c>
      <c r="S84" s="62"/>
      <c r="T84" s="62">
        <v>15</v>
      </c>
      <c r="U84" s="122" t="s">
        <v>155</v>
      </c>
      <c r="V84" s="38">
        <v>12.98</v>
      </c>
      <c r="W84" s="195">
        <v>21.2</v>
      </c>
      <c r="X84" s="82">
        <v>2.0499999999999998</v>
      </c>
      <c r="Y84" s="82">
        <v>1.4</v>
      </c>
      <c r="Z84" s="81">
        <v>318</v>
      </c>
      <c r="AA84" s="195">
        <v>1193</v>
      </c>
      <c r="AB84" s="195"/>
      <c r="AC84" s="210" t="s">
        <v>69</v>
      </c>
      <c r="AD84" s="66">
        <f t="shared" si="79"/>
        <v>62.400000000000006</v>
      </c>
      <c r="AE84" s="212" t="s">
        <v>41</v>
      </c>
      <c r="AF84" s="84">
        <f t="shared" si="80"/>
        <v>179.55</v>
      </c>
      <c r="AG84" s="84">
        <f>AD84/R84*1000</f>
        <v>231111.11111111112</v>
      </c>
      <c r="AH84" s="84">
        <f>AF84/R84*1000</f>
        <v>665000</v>
      </c>
      <c r="AI84" s="84">
        <f t="shared" ref="AI84" si="86">AG84/L84*1000</f>
        <v>1179138.3219954649</v>
      </c>
      <c r="AJ84" s="84">
        <f t="shared" ref="AJ84" si="87">AH84/L84*1000</f>
        <v>3392857.1428571427</v>
      </c>
      <c r="AK84" s="85">
        <f t="shared" si="83"/>
        <v>0.19622641509433963</v>
      </c>
      <c r="AL84" s="86">
        <f t="shared" si="84"/>
        <v>0.56462264150943398</v>
      </c>
      <c r="AM84" s="181"/>
    </row>
    <row r="85" spans="1:39">
      <c r="A85" s="46">
        <v>44146</v>
      </c>
      <c r="B85" s="122" t="s">
        <v>156</v>
      </c>
      <c r="C85" s="769">
        <f t="shared" si="85"/>
        <v>44139</v>
      </c>
      <c r="D85" s="770">
        <v>44140</v>
      </c>
      <c r="E85" s="198" t="s">
        <v>69</v>
      </c>
      <c r="F85" s="547">
        <v>7.08</v>
      </c>
      <c r="G85" s="179" t="s">
        <v>41</v>
      </c>
      <c r="H85" s="537">
        <v>14.09</v>
      </c>
      <c r="I85" s="62" t="s">
        <v>138</v>
      </c>
      <c r="J85" s="63" t="s">
        <v>133</v>
      </c>
      <c r="K85" s="272" t="s">
        <v>93</v>
      </c>
      <c r="L85" s="271">
        <v>196</v>
      </c>
      <c r="M85" s="243"/>
      <c r="N85" s="64"/>
      <c r="O85" s="246">
        <v>1</v>
      </c>
      <c r="P85" s="246">
        <v>0.5</v>
      </c>
      <c r="Q85" s="246">
        <v>0.4</v>
      </c>
      <c r="R85" s="180">
        <v>0.27</v>
      </c>
      <c r="S85" s="62"/>
      <c r="T85" s="62">
        <v>15</v>
      </c>
      <c r="U85" s="122" t="s">
        <v>156</v>
      </c>
      <c r="V85" s="38">
        <v>10.41</v>
      </c>
      <c r="W85" s="195">
        <v>12.9</v>
      </c>
      <c r="X85" s="82">
        <v>2.1</v>
      </c>
      <c r="Y85" s="82">
        <v>1.18</v>
      </c>
      <c r="Z85" s="81">
        <v>194</v>
      </c>
      <c r="AA85" s="195">
        <v>726</v>
      </c>
      <c r="AB85" s="195"/>
      <c r="AC85" s="47" t="s">
        <v>69</v>
      </c>
      <c r="AD85" s="66">
        <f t="shared" si="79"/>
        <v>106.2</v>
      </c>
      <c r="AE85" s="37" t="s">
        <v>41</v>
      </c>
      <c r="AF85" s="84">
        <f t="shared" si="80"/>
        <v>211.35</v>
      </c>
      <c r="AG85" s="84">
        <f t="shared" ref="AG85:AG96" si="88">AD85/R85*1000</f>
        <v>393333.33333333331</v>
      </c>
      <c r="AH85" s="84">
        <f t="shared" ref="AH85:AH96" si="89">AF85/R85*1000</f>
        <v>782777.77777777775</v>
      </c>
      <c r="AI85" s="84">
        <f t="shared" ref="AI85:AI96" si="90">AG85/L85*1000</f>
        <v>2006802.7210884353</v>
      </c>
      <c r="AJ85" s="84">
        <f t="shared" ref="AJ85:AJ96" si="91">AH85/L85*1000</f>
        <v>3993764.1723356009</v>
      </c>
      <c r="AK85" s="85">
        <f t="shared" si="83"/>
        <v>0.54742268041237119</v>
      </c>
      <c r="AL85" s="86">
        <f t="shared" si="84"/>
        <v>1.0894329896907216</v>
      </c>
      <c r="AM85" s="181"/>
    </row>
    <row r="86" spans="1:39">
      <c r="A86" s="46">
        <v>44146</v>
      </c>
      <c r="B86" s="122">
        <v>611</v>
      </c>
      <c r="C86" s="769">
        <f t="shared" si="85"/>
        <v>44140</v>
      </c>
      <c r="D86" s="770">
        <v>44141</v>
      </c>
      <c r="E86" s="198" t="s">
        <v>69</v>
      </c>
      <c r="F86" s="547">
        <v>9.4600000000000009</v>
      </c>
      <c r="G86" s="179" t="s">
        <v>41</v>
      </c>
      <c r="H86" s="537">
        <v>15.15</v>
      </c>
      <c r="I86" s="62" t="s">
        <v>138</v>
      </c>
      <c r="J86" s="63" t="s">
        <v>133</v>
      </c>
      <c r="K86" s="64" t="s">
        <v>93</v>
      </c>
      <c r="L86" s="274">
        <v>328</v>
      </c>
      <c r="M86" s="64"/>
      <c r="N86" s="64"/>
      <c r="O86" s="246">
        <v>1</v>
      </c>
      <c r="P86" s="246">
        <v>0.5</v>
      </c>
      <c r="Q86" s="246">
        <v>0.4</v>
      </c>
      <c r="R86" s="180">
        <v>0.27</v>
      </c>
      <c r="S86" s="62"/>
      <c r="T86" s="62">
        <v>15</v>
      </c>
      <c r="U86" s="122">
        <v>611</v>
      </c>
      <c r="V86" s="38">
        <v>11.03</v>
      </c>
      <c r="W86" s="195">
        <v>15.5</v>
      </c>
      <c r="X86" s="82">
        <v>2.17</v>
      </c>
      <c r="Y86" s="82">
        <v>1.02</v>
      </c>
      <c r="Z86" s="81">
        <v>233</v>
      </c>
      <c r="AA86" s="195">
        <v>872</v>
      </c>
      <c r="AB86" s="195"/>
      <c r="AC86" s="47" t="s">
        <v>69</v>
      </c>
      <c r="AD86" s="66">
        <f t="shared" si="79"/>
        <v>141.9</v>
      </c>
      <c r="AE86" s="37" t="s">
        <v>41</v>
      </c>
      <c r="AF86" s="84">
        <f t="shared" si="80"/>
        <v>227.25</v>
      </c>
      <c r="AG86" s="84">
        <f t="shared" si="88"/>
        <v>525555.5555555555</v>
      </c>
      <c r="AH86" s="84">
        <f t="shared" si="89"/>
        <v>841666.66666666663</v>
      </c>
      <c r="AI86" s="84">
        <f t="shared" si="90"/>
        <v>1602303.5230352301</v>
      </c>
      <c r="AJ86" s="84">
        <f t="shared" si="91"/>
        <v>2566056.9105691058</v>
      </c>
      <c r="AK86" s="85">
        <f t="shared" si="83"/>
        <v>0.60901287553648076</v>
      </c>
      <c r="AL86" s="86">
        <f t="shared" si="84"/>
        <v>0.97532188841201717</v>
      </c>
      <c r="AM86" s="181"/>
    </row>
    <row r="87" spans="1:39">
      <c r="A87" s="46">
        <v>44146</v>
      </c>
      <c r="B87" s="122">
        <v>614</v>
      </c>
      <c r="C87" s="769">
        <f t="shared" si="85"/>
        <v>44140</v>
      </c>
      <c r="D87" s="770">
        <v>44141</v>
      </c>
      <c r="E87" s="199" t="s">
        <v>69</v>
      </c>
      <c r="F87" s="547">
        <v>8.9700000000000006</v>
      </c>
      <c r="G87" s="37" t="s">
        <v>41</v>
      </c>
      <c r="H87" s="537">
        <v>17.47</v>
      </c>
      <c r="I87" s="62" t="s">
        <v>138</v>
      </c>
      <c r="J87" s="63" t="s">
        <v>133</v>
      </c>
      <c r="K87" s="64" t="s">
        <v>93</v>
      </c>
      <c r="L87" s="274">
        <v>328</v>
      </c>
      <c r="M87" s="64"/>
      <c r="N87" s="64"/>
      <c r="O87" s="246">
        <v>1</v>
      </c>
      <c r="P87" s="246">
        <v>0.5</v>
      </c>
      <c r="Q87" s="246">
        <v>0.4</v>
      </c>
      <c r="R87" s="180">
        <v>0.27</v>
      </c>
      <c r="S87" s="62"/>
      <c r="T87" s="62">
        <v>15</v>
      </c>
      <c r="U87" s="122">
        <v>614</v>
      </c>
      <c r="V87" s="38">
        <v>17.37</v>
      </c>
      <c r="W87" s="195">
        <v>28.2</v>
      </c>
      <c r="X87" s="82">
        <v>2.0099999999999998</v>
      </c>
      <c r="Y87" s="82">
        <v>1.33</v>
      </c>
      <c r="Z87" s="81">
        <v>423</v>
      </c>
      <c r="AA87" s="195">
        <v>1586</v>
      </c>
      <c r="AB87" s="195"/>
      <c r="AC87" s="47" t="s">
        <v>69</v>
      </c>
      <c r="AD87" s="66">
        <f t="shared" si="79"/>
        <v>134.55000000000001</v>
      </c>
      <c r="AE87" s="37" t="s">
        <v>41</v>
      </c>
      <c r="AF87" s="84">
        <f t="shared" si="80"/>
        <v>262.04999999999995</v>
      </c>
      <c r="AG87" s="84">
        <f t="shared" si="88"/>
        <v>498333.33333333331</v>
      </c>
      <c r="AH87" s="84">
        <f t="shared" si="89"/>
        <v>970555.55555555527</v>
      </c>
      <c r="AI87" s="84">
        <f t="shared" si="90"/>
        <v>1519308.9430894309</v>
      </c>
      <c r="AJ87" s="84">
        <f t="shared" si="91"/>
        <v>2959010.8401084002</v>
      </c>
      <c r="AK87" s="85">
        <f t="shared" si="83"/>
        <v>0.31808510638297877</v>
      </c>
      <c r="AL87" s="86">
        <f t="shared" si="84"/>
        <v>0.6195035460992907</v>
      </c>
      <c r="AM87" s="181"/>
    </row>
    <row r="88" spans="1:39">
      <c r="A88" s="46">
        <v>44146</v>
      </c>
      <c r="B88" s="122">
        <v>301</v>
      </c>
      <c r="C88" s="769">
        <f t="shared" si="85"/>
        <v>44143</v>
      </c>
      <c r="D88" s="770">
        <v>44144</v>
      </c>
      <c r="E88" s="199" t="s">
        <v>69</v>
      </c>
      <c r="F88" s="547">
        <v>12.47</v>
      </c>
      <c r="G88" s="37" t="s">
        <v>41</v>
      </c>
      <c r="H88" s="537">
        <v>24.06</v>
      </c>
      <c r="I88" s="62" t="s">
        <v>138</v>
      </c>
      <c r="J88" s="63" t="s">
        <v>133</v>
      </c>
      <c r="K88" s="64" t="s">
        <v>93</v>
      </c>
      <c r="L88" s="64">
        <v>244</v>
      </c>
      <c r="M88" s="64"/>
      <c r="N88" s="64"/>
      <c r="O88" s="246">
        <v>1</v>
      </c>
      <c r="P88" s="246">
        <v>0.5</v>
      </c>
      <c r="Q88" s="246">
        <v>0.4</v>
      </c>
      <c r="R88" s="180">
        <v>0.27</v>
      </c>
      <c r="S88" s="62"/>
      <c r="T88" s="62">
        <v>15</v>
      </c>
      <c r="U88" s="122">
        <v>301</v>
      </c>
      <c r="V88" s="38">
        <v>8.5299999999999994</v>
      </c>
      <c r="W88" s="195">
        <v>12.68</v>
      </c>
      <c r="X88" s="82">
        <v>1.93</v>
      </c>
      <c r="Y88" s="82">
        <v>1.1599999999999999</v>
      </c>
      <c r="Z88" s="81">
        <v>190</v>
      </c>
      <c r="AA88" s="195">
        <v>713</v>
      </c>
      <c r="AB88" s="195"/>
      <c r="AC88" s="47" t="s">
        <v>69</v>
      </c>
      <c r="AD88" s="66">
        <f t="shared" si="79"/>
        <v>187.05</v>
      </c>
      <c r="AE88" s="37" t="s">
        <v>41</v>
      </c>
      <c r="AF88" s="84">
        <f t="shared" si="80"/>
        <v>360.9</v>
      </c>
      <c r="AG88" s="84">
        <f t="shared" si="88"/>
        <v>692777.77777777787</v>
      </c>
      <c r="AH88" s="84">
        <f t="shared" si="89"/>
        <v>1336666.6666666665</v>
      </c>
      <c r="AI88" s="84">
        <f t="shared" si="90"/>
        <v>2839253.1876138435</v>
      </c>
      <c r="AJ88" s="84">
        <f t="shared" si="91"/>
        <v>5478142.0765027311</v>
      </c>
      <c r="AK88" s="85">
        <f t="shared" si="83"/>
        <v>0.98447368421052639</v>
      </c>
      <c r="AL88" s="86">
        <f t="shared" si="84"/>
        <v>1.8994736842105262</v>
      </c>
      <c r="AM88" s="181"/>
    </row>
    <row r="89" spans="1:39">
      <c r="A89" s="46">
        <v>44146</v>
      </c>
      <c r="B89" s="122">
        <v>302</v>
      </c>
      <c r="C89" s="769">
        <f t="shared" si="85"/>
        <v>44143</v>
      </c>
      <c r="D89" s="770">
        <v>44144</v>
      </c>
      <c r="E89" s="199" t="s">
        <v>69</v>
      </c>
      <c r="F89" s="547">
        <v>7.74</v>
      </c>
      <c r="G89" s="37" t="s">
        <v>41</v>
      </c>
      <c r="H89" s="537">
        <v>18</v>
      </c>
      <c r="I89" s="62" t="s">
        <v>138</v>
      </c>
      <c r="J89" s="63" t="s">
        <v>133</v>
      </c>
      <c r="K89" s="64" t="s">
        <v>93</v>
      </c>
      <c r="L89" s="64">
        <v>244</v>
      </c>
      <c r="M89" s="64"/>
      <c r="N89" s="64"/>
      <c r="O89" s="246">
        <v>1</v>
      </c>
      <c r="P89" s="246">
        <v>0.5</v>
      </c>
      <c r="Q89" s="246">
        <v>0.4</v>
      </c>
      <c r="R89" s="180">
        <v>0.27</v>
      </c>
      <c r="S89" s="62"/>
      <c r="T89" s="62">
        <v>15</v>
      </c>
      <c r="U89" s="122">
        <v>302</v>
      </c>
      <c r="V89" s="38">
        <v>11.33</v>
      </c>
      <c r="W89" s="195">
        <v>17.25</v>
      </c>
      <c r="X89" s="82">
        <v>1.99</v>
      </c>
      <c r="Y89" s="82">
        <v>0.61</v>
      </c>
      <c r="Z89" s="81">
        <v>259</v>
      </c>
      <c r="AA89" s="195">
        <v>970</v>
      </c>
      <c r="AB89" s="195"/>
      <c r="AC89" s="47" t="s">
        <v>69</v>
      </c>
      <c r="AD89" s="66">
        <f t="shared" si="79"/>
        <v>116.10000000000001</v>
      </c>
      <c r="AE89" s="37" t="s">
        <v>41</v>
      </c>
      <c r="AF89" s="84">
        <f t="shared" si="80"/>
        <v>270</v>
      </c>
      <c r="AG89" s="84">
        <f t="shared" si="88"/>
        <v>430000</v>
      </c>
      <c r="AH89" s="84">
        <f t="shared" si="89"/>
        <v>999999.99999999988</v>
      </c>
      <c r="AI89" s="84">
        <f t="shared" si="90"/>
        <v>1762295.081967213</v>
      </c>
      <c r="AJ89" s="84">
        <f t="shared" si="91"/>
        <v>4098360.6557377041</v>
      </c>
      <c r="AK89" s="85">
        <f t="shared" si="83"/>
        <v>0.4482625482625483</v>
      </c>
      <c r="AL89" s="86">
        <f t="shared" si="84"/>
        <v>1.0424710424710424</v>
      </c>
      <c r="AM89" s="181"/>
    </row>
    <row r="90" spans="1:39">
      <c r="A90" s="46">
        <v>44146</v>
      </c>
      <c r="B90" s="122">
        <v>308</v>
      </c>
      <c r="C90" s="769">
        <f t="shared" si="85"/>
        <v>44144</v>
      </c>
      <c r="D90" s="770">
        <v>44145</v>
      </c>
      <c r="E90" s="199" t="s">
        <v>69</v>
      </c>
      <c r="F90" s="547">
        <v>12.41</v>
      </c>
      <c r="G90" s="37" t="s">
        <v>41</v>
      </c>
      <c r="H90" s="537">
        <v>26.49</v>
      </c>
      <c r="I90" s="62" t="s">
        <v>138</v>
      </c>
      <c r="J90" s="63" t="s">
        <v>133</v>
      </c>
      <c r="K90" s="64" t="s">
        <v>93</v>
      </c>
      <c r="L90" s="64">
        <v>340</v>
      </c>
      <c r="M90" s="64"/>
      <c r="N90" s="64"/>
      <c r="O90" s="246">
        <v>1</v>
      </c>
      <c r="P90" s="246">
        <v>0.5</v>
      </c>
      <c r="Q90" s="246">
        <v>0.4</v>
      </c>
      <c r="R90" s="180">
        <v>0.27</v>
      </c>
      <c r="S90" s="62"/>
      <c r="T90" s="62">
        <v>20</v>
      </c>
      <c r="U90" s="122">
        <v>308</v>
      </c>
      <c r="V90" s="38">
        <v>18.18</v>
      </c>
      <c r="W90" s="195">
        <v>31.81</v>
      </c>
      <c r="X90" s="82">
        <v>2.09</v>
      </c>
      <c r="Y90" s="82">
        <v>1.87</v>
      </c>
      <c r="Z90" s="81">
        <v>636</v>
      </c>
      <c r="AA90" s="195">
        <v>2386</v>
      </c>
      <c r="AB90" s="195"/>
      <c r="AC90" s="47" t="s">
        <v>69</v>
      </c>
      <c r="AD90" s="66">
        <f t="shared" si="79"/>
        <v>248.2</v>
      </c>
      <c r="AE90" s="37" t="s">
        <v>41</v>
      </c>
      <c r="AF90" s="84">
        <f t="shared" si="80"/>
        <v>529.79999999999995</v>
      </c>
      <c r="AG90" s="84">
        <f t="shared" si="88"/>
        <v>919259.2592592591</v>
      </c>
      <c r="AH90" s="84">
        <f t="shared" si="89"/>
        <v>1962222.222222222</v>
      </c>
      <c r="AI90" s="84">
        <f t="shared" si="90"/>
        <v>2703703.7037037029</v>
      </c>
      <c r="AJ90" s="84">
        <f t="shared" si="91"/>
        <v>5771241.8300653594</v>
      </c>
      <c r="AK90" s="85">
        <f t="shared" si="83"/>
        <v>0.39025157232704399</v>
      </c>
      <c r="AL90" s="86">
        <f t="shared" si="84"/>
        <v>0.83301886792452828</v>
      </c>
      <c r="AM90" s="181"/>
    </row>
    <row r="91" spans="1:39">
      <c r="A91" s="46">
        <v>44146</v>
      </c>
      <c r="B91" s="122">
        <v>309</v>
      </c>
      <c r="C91" s="769">
        <f t="shared" si="85"/>
        <v>44144</v>
      </c>
      <c r="D91" s="770">
        <v>44145</v>
      </c>
      <c r="E91" s="199" t="s">
        <v>69</v>
      </c>
      <c r="F91" s="547">
        <v>17.96</v>
      </c>
      <c r="G91" s="37" t="s">
        <v>41</v>
      </c>
      <c r="H91" s="537">
        <v>24.4</v>
      </c>
      <c r="I91" s="62" t="s">
        <v>138</v>
      </c>
      <c r="J91" s="63" t="s">
        <v>133</v>
      </c>
      <c r="K91" s="64" t="s">
        <v>93</v>
      </c>
      <c r="L91" s="64">
        <v>340</v>
      </c>
      <c r="M91" s="64"/>
      <c r="N91" s="64"/>
      <c r="O91" s="246">
        <v>1</v>
      </c>
      <c r="P91" s="246">
        <v>0.5</v>
      </c>
      <c r="Q91" s="246">
        <v>0.4</v>
      </c>
      <c r="R91" s="180">
        <v>0.27</v>
      </c>
      <c r="S91" s="62"/>
      <c r="T91" s="62">
        <v>20</v>
      </c>
      <c r="U91" s="122">
        <v>309</v>
      </c>
      <c r="V91" s="193">
        <v>21.68</v>
      </c>
      <c r="W91" s="195">
        <v>34.24</v>
      </c>
      <c r="X91" s="82">
        <v>2.0499999999999998</v>
      </c>
      <c r="Y91" s="82">
        <v>1.45</v>
      </c>
      <c r="Z91" s="81">
        <v>685</v>
      </c>
      <c r="AA91" s="195">
        <v>2568</v>
      </c>
      <c r="AB91" s="195"/>
      <c r="AC91" s="47" t="s">
        <v>69</v>
      </c>
      <c r="AD91" s="66">
        <f t="shared" si="79"/>
        <v>359.20000000000005</v>
      </c>
      <c r="AE91" s="37" t="s">
        <v>41</v>
      </c>
      <c r="AF91" s="84">
        <f t="shared" si="80"/>
        <v>488</v>
      </c>
      <c r="AG91" s="84">
        <f t="shared" si="88"/>
        <v>1330370.3703703703</v>
      </c>
      <c r="AH91" s="84">
        <f t="shared" si="89"/>
        <v>1807407.4074074074</v>
      </c>
      <c r="AI91" s="84">
        <f t="shared" si="90"/>
        <v>3912854.0305010891</v>
      </c>
      <c r="AJ91" s="84">
        <f t="shared" si="91"/>
        <v>5315904.1394335506</v>
      </c>
      <c r="AK91" s="85">
        <f t="shared" si="83"/>
        <v>0.52437956204379566</v>
      </c>
      <c r="AL91" s="86">
        <f t="shared" si="84"/>
        <v>0.71240875912408763</v>
      </c>
      <c r="AM91" s="181"/>
    </row>
    <row r="92" spans="1:39">
      <c r="A92" s="46">
        <v>44146</v>
      </c>
      <c r="B92" s="122" t="s">
        <v>157</v>
      </c>
      <c r="C92" s="769">
        <f t="shared" si="85"/>
        <v>44144</v>
      </c>
      <c r="D92" s="770">
        <v>44145</v>
      </c>
      <c r="E92" s="199" t="s">
        <v>69</v>
      </c>
      <c r="F92" s="547">
        <v>12.69</v>
      </c>
      <c r="G92" s="37" t="s">
        <v>41</v>
      </c>
      <c r="H92" s="537">
        <v>25.89</v>
      </c>
      <c r="I92" s="62" t="s">
        <v>138</v>
      </c>
      <c r="J92" s="63" t="s">
        <v>133</v>
      </c>
      <c r="K92" s="64" t="s">
        <v>93</v>
      </c>
      <c r="L92" s="64">
        <v>340</v>
      </c>
      <c r="M92" s="64"/>
      <c r="N92" s="64"/>
      <c r="O92" s="246">
        <v>2</v>
      </c>
      <c r="P92" s="246">
        <v>1</v>
      </c>
      <c r="Q92" s="246">
        <v>0.4</v>
      </c>
      <c r="R92" s="180">
        <v>0.27</v>
      </c>
      <c r="S92" s="62"/>
      <c r="T92" s="62">
        <v>15</v>
      </c>
      <c r="U92" s="122" t="s">
        <v>157</v>
      </c>
      <c r="V92" s="193">
        <v>8.7100000000000009</v>
      </c>
      <c r="W92" s="195">
        <v>22.3</v>
      </c>
      <c r="X92" s="82">
        <v>1.72</v>
      </c>
      <c r="Y92" s="82">
        <v>0.85</v>
      </c>
      <c r="Z92" s="81">
        <v>335</v>
      </c>
      <c r="AA92" s="195">
        <v>1254</v>
      </c>
      <c r="AB92" s="195"/>
      <c r="AC92" s="47" t="s">
        <v>69</v>
      </c>
      <c r="AD92" s="66">
        <f t="shared" si="79"/>
        <v>190.35</v>
      </c>
      <c r="AE92" s="37" t="s">
        <v>41</v>
      </c>
      <c r="AF92" s="84">
        <f t="shared" si="80"/>
        <v>388.35</v>
      </c>
      <c r="AG92" s="84">
        <f t="shared" si="88"/>
        <v>704999.99999999988</v>
      </c>
      <c r="AH92" s="84">
        <f t="shared" si="89"/>
        <v>1438333.3333333333</v>
      </c>
      <c r="AI92" s="84">
        <f t="shared" si="90"/>
        <v>2073529.4117647053</v>
      </c>
      <c r="AJ92" s="84">
        <f t="shared" si="91"/>
        <v>4230392.1568627451</v>
      </c>
      <c r="AK92" s="85">
        <f t="shared" si="83"/>
        <v>0.5682089552238806</v>
      </c>
      <c r="AL92" s="86">
        <f t="shared" si="84"/>
        <v>1.1592537313432836</v>
      </c>
      <c r="AM92" s="181"/>
    </row>
    <row r="93" spans="1:39">
      <c r="A93" s="46">
        <v>44146</v>
      </c>
      <c r="B93" s="122" t="s">
        <v>158</v>
      </c>
      <c r="C93" s="769">
        <f t="shared" si="85"/>
        <v>44144</v>
      </c>
      <c r="D93" s="770">
        <v>44145</v>
      </c>
      <c r="E93" s="199" t="s">
        <v>69</v>
      </c>
      <c r="F93" s="547">
        <v>21.25</v>
      </c>
      <c r="G93" s="37" t="s">
        <v>41</v>
      </c>
      <c r="H93" s="537">
        <v>37.270000000000003</v>
      </c>
      <c r="I93" s="62" t="s">
        <v>138</v>
      </c>
      <c r="J93" s="63" t="s">
        <v>133</v>
      </c>
      <c r="K93" s="64" t="s">
        <v>93</v>
      </c>
      <c r="L93" s="64">
        <v>340</v>
      </c>
      <c r="M93" s="64"/>
      <c r="N93" s="64"/>
      <c r="O93" s="246">
        <v>2</v>
      </c>
      <c r="P93" s="246">
        <v>1</v>
      </c>
      <c r="Q93" s="246">
        <v>0.8</v>
      </c>
      <c r="R93" s="180">
        <v>0.53</v>
      </c>
      <c r="S93" s="62"/>
      <c r="T93" s="62">
        <v>15</v>
      </c>
      <c r="U93" s="122" t="s">
        <v>158</v>
      </c>
      <c r="V93" s="38">
        <v>27.62</v>
      </c>
      <c r="W93" s="195">
        <v>43.4</v>
      </c>
      <c r="X93" s="82">
        <v>1.93</v>
      </c>
      <c r="Y93" s="82">
        <v>1.28</v>
      </c>
      <c r="Z93" s="81">
        <v>651</v>
      </c>
      <c r="AA93" s="195">
        <v>1221</v>
      </c>
      <c r="AB93" s="195"/>
      <c r="AC93" s="47" t="s">
        <v>69</v>
      </c>
      <c r="AD93" s="66">
        <f t="shared" si="79"/>
        <v>318.75</v>
      </c>
      <c r="AE93" s="37" t="s">
        <v>41</v>
      </c>
      <c r="AF93" s="84">
        <f t="shared" si="80"/>
        <v>559.05000000000007</v>
      </c>
      <c r="AG93" s="84">
        <f t="shared" si="88"/>
        <v>601415.09433962253</v>
      </c>
      <c r="AH93" s="84">
        <f t="shared" si="89"/>
        <v>1054811.3207547171</v>
      </c>
      <c r="AI93" s="84">
        <f t="shared" si="90"/>
        <v>1768867.9245283015</v>
      </c>
      <c r="AJ93" s="84">
        <f t="shared" si="91"/>
        <v>3102386.2375138737</v>
      </c>
      <c r="AK93" s="85">
        <f t="shared" si="83"/>
        <v>0.48963133640552997</v>
      </c>
      <c r="AL93" s="86">
        <f t="shared" si="84"/>
        <v>0.85875576036866375</v>
      </c>
      <c r="AM93" s="181"/>
    </row>
    <row r="94" spans="1:39">
      <c r="A94" s="46">
        <v>44146</v>
      </c>
      <c r="B94" s="122">
        <v>110</v>
      </c>
      <c r="C94" s="769">
        <f t="shared" si="85"/>
        <v>44145</v>
      </c>
      <c r="D94" s="770">
        <v>44146</v>
      </c>
      <c r="E94" s="199" t="s">
        <v>69</v>
      </c>
      <c r="F94" s="547">
        <v>3.47</v>
      </c>
      <c r="G94" s="37" t="s">
        <v>41</v>
      </c>
      <c r="H94" s="537">
        <v>2.82</v>
      </c>
      <c r="I94" s="62" t="s">
        <v>138</v>
      </c>
      <c r="J94" s="63" t="s">
        <v>159</v>
      </c>
      <c r="K94" s="64" t="s">
        <v>93</v>
      </c>
      <c r="L94" s="64">
        <v>400</v>
      </c>
      <c r="M94" s="64"/>
      <c r="N94" s="64"/>
      <c r="O94" s="246">
        <v>1</v>
      </c>
      <c r="P94" s="246">
        <v>0.5</v>
      </c>
      <c r="Q94" s="246">
        <v>0.4</v>
      </c>
      <c r="R94" s="180">
        <v>0.27</v>
      </c>
      <c r="S94" s="62"/>
      <c r="T94" s="62">
        <v>18</v>
      </c>
      <c r="U94" s="122">
        <v>110</v>
      </c>
      <c r="V94" s="38">
        <v>2.4900000000000002</v>
      </c>
      <c r="W94" s="195">
        <v>7.7</v>
      </c>
      <c r="X94" s="82">
        <v>1.81</v>
      </c>
      <c r="Y94" s="82">
        <v>0.77</v>
      </c>
      <c r="Z94" s="81">
        <v>139</v>
      </c>
      <c r="AA94" s="195">
        <v>520</v>
      </c>
      <c r="AB94" s="195"/>
      <c r="AC94" s="47" t="s">
        <v>69</v>
      </c>
      <c r="AD94" s="66">
        <f t="shared" si="79"/>
        <v>62.46</v>
      </c>
      <c r="AE94" s="37" t="s">
        <v>41</v>
      </c>
      <c r="AF94" s="84">
        <f t="shared" si="80"/>
        <v>50.76</v>
      </c>
      <c r="AG94" s="84">
        <f t="shared" si="88"/>
        <v>231333.33333333331</v>
      </c>
      <c r="AH94" s="84">
        <f t="shared" si="89"/>
        <v>187999.99999999997</v>
      </c>
      <c r="AI94" s="84">
        <f t="shared" si="90"/>
        <v>578333.33333333326</v>
      </c>
      <c r="AJ94" s="84">
        <f t="shared" si="91"/>
        <v>469999.99999999994</v>
      </c>
      <c r="AK94" s="85">
        <f t="shared" si="83"/>
        <v>0.44935251798561154</v>
      </c>
      <c r="AL94" s="86">
        <f t="shared" si="84"/>
        <v>0.36517985611510789</v>
      </c>
      <c r="AM94" s="181"/>
    </row>
    <row r="95" spans="1:39">
      <c r="A95" s="46">
        <v>44146</v>
      </c>
      <c r="B95" s="122">
        <v>111</v>
      </c>
      <c r="C95" s="769">
        <f t="shared" si="85"/>
        <v>44145</v>
      </c>
      <c r="D95" s="770">
        <v>44146</v>
      </c>
      <c r="E95" s="199" t="s">
        <v>69</v>
      </c>
      <c r="F95" s="547">
        <v>9.52</v>
      </c>
      <c r="G95" s="37" t="s">
        <v>41</v>
      </c>
      <c r="H95" s="537">
        <v>23.53</v>
      </c>
      <c r="I95" s="62" t="s">
        <v>138</v>
      </c>
      <c r="J95" s="245" t="s">
        <v>133</v>
      </c>
      <c r="K95" s="64" t="s">
        <v>93</v>
      </c>
      <c r="L95" s="64">
        <v>400</v>
      </c>
      <c r="M95" s="64"/>
      <c r="N95" s="64"/>
      <c r="O95" s="246">
        <v>1</v>
      </c>
      <c r="P95" s="246">
        <v>0.5</v>
      </c>
      <c r="Q95" s="246">
        <v>0.4</v>
      </c>
      <c r="R95" s="180">
        <v>0.27</v>
      </c>
      <c r="S95" s="176"/>
      <c r="T95" s="62">
        <v>18</v>
      </c>
      <c r="U95" s="122">
        <v>111</v>
      </c>
      <c r="V95" s="193">
        <v>18.89</v>
      </c>
      <c r="W95" s="195">
        <v>33.1</v>
      </c>
      <c r="X95" s="82">
        <v>1.93</v>
      </c>
      <c r="Y95" s="82">
        <v>0.95</v>
      </c>
      <c r="Z95" s="81">
        <v>596</v>
      </c>
      <c r="AA95" s="195">
        <v>2234</v>
      </c>
      <c r="AB95" s="195"/>
      <c r="AC95" s="47" t="s">
        <v>69</v>
      </c>
      <c r="AD95" s="66">
        <f t="shared" si="79"/>
        <v>171.35999999999999</v>
      </c>
      <c r="AE95" s="37" t="s">
        <v>41</v>
      </c>
      <c r="AF95" s="84">
        <f t="shared" si="80"/>
        <v>423.54</v>
      </c>
      <c r="AG95" s="84">
        <f t="shared" si="88"/>
        <v>634666.66666666651</v>
      </c>
      <c r="AH95" s="84">
        <f t="shared" si="89"/>
        <v>1568666.6666666667</v>
      </c>
      <c r="AI95" s="84">
        <f t="shared" si="90"/>
        <v>1586666.6666666663</v>
      </c>
      <c r="AJ95" s="84">
        <f t="shared" si="91"/>
        <v>3921666.666666667</v>
      </c>
      <c r="AK95" s="85">
        <f t="shared" si="83"/>
        <v>0.28751677852348989</v>
      </c>
      <c r="AL95" s="86">
        <f t="shared" si="84"/>
        <v>0.71063758389261744</v>
      </c>
      <c r="AM95" s="181"/>
    </row>
    <row r="96" spans="1:39">
      <c r="A96" s="46">
        <v>44146</v>
      </c>
      <c r="B96" s="122">
        <v>113</v>
      </c>
      <c r="C96" s="769">
        <f t="shared" si="85"/>
        <v>44145</v>
      </c>
      <c r="D96" s="770">
        <v>44146</v>
      </c>
      <c r="E96" s="199" t="s">
        <v>69</v>
      </c>
      <c r="F96" s="547">
        <v>12.62</v>
      </c>
      <c r="G96" s="37" t="s">
        <v>41</v>
      </c>
      <c r="H96" s="537">
        <v>19.899999999999999</v>
      </c>
      <c r="I96" s="65" t="s">
        <v>138</v>
      </c>
      <c r="J96" s="63" t="s">
        <v>133</v>
      </c>
      <c r="K96" s="243" t="s">
        <v>93</v>
      </c>
      <c r="L96" s="64">
        <v>400</v>
      </c>
      <c r="M96" s="64"/>
      <c r="N96" s="64"/>
      <c r="O96" s="246">
        <v>1</v>
      </c>
      <c r="P96" s="246">
        <v>0.5</v>
      </c>
      <c r="Q96" s="246">
        <v>0.4</v>
      </c>
      <c r="R96" s="180">
        <v>0.27</v>
      </c>
      <c r="S96" s="176"/>
      <c r="T96" s="62">
        <v>18</v>
      </c>
      <c r="U96" s="122">
        <v>113</v>
      </c>
      <c r="V96" s="193">
        <v>14.4</v>
      </c>
      <c r="W96" s="195">
        <v>25.3</v>
      </c>
      <c r="X96" s="82">
        <v>1.96</v>
      </c>
      <c r="Y96" s="82">
        <v>1.44</v>
      </c>
      <c r="Z96" s="81">
        <v>455</v>
      </c>
      <c r="AA96" s="195">
        <v>1708</v>
      </c>
      <c r="AB96" s="195"/>
      <c r="AC96" s="47" t="s">
        <v>69</v>
      </c>
      <c r="AD96" s="66">
        <f t="shared" si="79"/>
        <v>227.16</v>
      </c>
      <c r="AE96" s="37" t="s">
        <v>41</v>
      </c>
      <c r="AF96" s="84">
        <f t="shared" si="80"/>
        <v>358.2</v>
      </c>
      <c r="AG96" s="84">
        <f t="shared" si="88"/>
        <v>841333.33333333326</v>
      </c>
      <c r="AH96" s="84">
        <f t="shared" si="89"/>
        <v>1326666.6666666665</v>
      </c>
      <c r="AI96" s="84">
        <f t="shared" si="90"/>
        <v>2103333.333333333</v>
      </c>
      <c r="AJ96" s="84">
        <f t="shared" si="91"/>
        <v>3316666.666666666</v>
      </c>
      <c r="AK96" s="85">
        <f t="shared" si="83"/>
        <v>0.49925274725274726</v>
      </c>
      <c r="AL96" s="86">
        <f t="shared" si="84"/>
        <v>0.78725274725274719</v>
      </c>
      <c r="AM96" s="181"/>
    </row>
    <row r="97" spans="1:42">
      <c r="A97" s="46"/>
      <c r="B97" s="122" t="s">
        <v>60</v>
      </c>
      <c r="C97" s="777"/>
      <c r="D97" s="672" t="s">
        <v>61</v>
      </c>
      <c r="E97" s="199" t="s">
        <v>69</v>
      </c>
      <c r="F97" s="547">
        <v>0</v>
      </c>
      <c r="G97" s="37" t="s">
        <v>41</v>
      </c>
      <c r="H97" s="537">
        <v>0</v>
      </c>
      <c r="I97" s="65" t="s">
        <v>62</v>
      </c>
      <c r="J97" s="192" t="s">
        <v>63</v>
      </c>
      <c r="K97" s="243"/>
      <c r="L97" s="87" t="s">
        <v>61</v>
      </c>
      <c r="M97" s="64"/>
      <c r="N97" s="64"/>
      <c r="O97" s="64"/>
      <c r="P97" s="64"/>
      <c r="Q97" s="64"/>
      <c r="R97" s="87" t="s">
        <v>61</v>
      </c>
      <c r="S97" s="87"/>
      <c r="T97" s="87" t="s">
        <v>61</v>
      </c>
      <c r="U97" s="122" t="s">
        <v>60</v>
      </c>
      <c r="V97" s="39" t="s">
        <v>61</v>
      </c>
      <c r="W97" s="87" t="s">
        <v>61</v>
      </c>
      <c r="X97" s="64"/>
      <c r="Y97" s="64"/>
      <c r="Z97" s="87"/>
      <c r="AA97" s="64"/>
      <c r="AB97" s="64"/>
      <c r="AC97" s="47" t="s">
        <v>69</v>
      </c>
      <c r="AD97" s="87" t="s">
        <v>61</v>
      </c>
      <c r="AE97" s="37" t="s">
        <v>41</v>
      </c>
      <c r="AF97" s="87" t="s">
        <v>61</v>
      </c>
      <c r="AG97" s="64"/>
      <c r="AH97" s="64"/>
      <c r="AI97" s="64"/>
      <c r="AJ97" s="64"/>
      <c r="AK97" s="64"/>
      <c r="AL97" s="88"/>
      <c r="AM97" s="209"/>
    </row>
    <row r="98" spans="1:42" ht="15" thickBot="1">
      <c r="A98" s="673"/>
      <c r="B98" s="262" t="s">
        <v>64</v>
      </c>
      <c r="C98" s="772"/>
      <c r="D98" s="676" t="s">
        <v>61</v>
      </c>
      <c r="E98" s="659" t="s">
        <v>69</v>
      </c>
      <c r="F98" s="643">
        <v>256.48</v>
      </c>
      <c r="G98" s="275" t="s">
        <v>41</v>
      </c>
      <c r="H98" s="626">
        <v>257.94</v>
      </c>
      <c r="I98" s="242" t="s">
        <v>62</v>
      </c>
      <c r="J98" s="278" t="s">
        <v>63</v>
      </c>
      <c r="K98" s="244"/>
      <c r="L98" s="70" t="s">
        <v>61</v>
      </c>
      <c r="M98" s="72"/>
      <c r="N98" s="72"/>
      <c r="O98" s="72"/>
      <c r="P98" s="72"/>
      <c r="Q98" s="72"/>
      <c r="R98" s="70" t="s">
        <v>61</v>
      </c>
      <c r="S98" s="70"/>
      <c r="T98" s="70" t="s">
        <v>61</v>
      </c>
      <c r="U98" s="123" t="s">
        <v>64</v>
      </c>
      <c r="V98" s="189" t="s">
        <v>61</v>
      </c>
      <c r="W98" s="70" t="s">
        <v>61</v>
      </c>
      <c r="X98" s="72"/>
      <c r="Y98" s="72"/>
      <c r="Z98" s="70"/>
      <c r="AA98" s="72"/>
      <c r="AB98" s="72"/>
      <c r="AC98" s="50" t="s">
        <v>69</v>
      </c>
      <c r="AD98" s="70" t="s">
        <v>61</v>
      </c>
      <c r="AE98" s="51" t="s">
        <v>41</v>
      </c>
      <c r="AF98" s="70" t="s">
        <v>61</v>
      </c>
      <c r="AG98" s="72"/>
      <c r="AH98" s="72"/>
      <c r="AI98" s="72"/>
      <c r="AJ98" s="72"/>
      <c r="AK98" s="72"/>
      <c r="AL98" s="89"/>
    </row>
    <row r="99" spans="1:42">
      <c r="A99" s="1139">
        <v>44153</v>
      </c>
      <c r="B99" s="303" t="s">
        <v>160</v>
      </c>
      <c r="C99" s="781">
        <f>D99-1</f>
        <v>44146</v>
      </c>
      <c r="D99" s="793">
        <v>44147</v>
      </c>
      <c r="E99" s="306" t="s">
        <v>69</v>
      </c>
      <c r="F99" s="644">
        <v>10.83</v>
      </c>
      <c r="G99" s="307" t="s">
        <v>41</v>
      </c>
      <c r="H99" s="627">
        <v>21.77</v>
      </c>
      <c r="I99" s="280" t="s">
        <v>138</v>
      </c>
      <c r="J99" s="281" t="s">
        <v>133</v>
      </c>
      <c r="K99" s="280" t="s">
        <v>93</v>
      </c>
      <c r="L99" s="282">
        <v>428</v>
      </c>
      <c r="M99" s="280" t="s">
        <v>135</v>
      </c>
      <c r="N99" s="280" t="s">
        <v>135</v>
      </c>
      <c r="O99" s="280">
        <v>1</v>
      </c>
      <c r="P99" s="280">
        <v>0.5</v>
      </c>
      <c r="Q99" s="280">
        <v>0.4</v>
      </c>
      <c r="R99" s="1203">
        <v>0.26700000000000002</v>
      </c>
      <c r="S99" s="1204" t="s">
        <v>135</v>
      </c>
      <c r="T99" s="1204">
        <v>15</v>
      </c>
      <c r="U99" s="303" t="s">
        <v>160</v>
      </c>
      <c r="V99" s="257">
        <v>7.39</v>
      </c>
      <c r="W99" s="1204">
        <v>11</v>
      </c>
      <c r="X99" s="1204">
        <v>1.97</v>
      </c>
      <c r="Y99" s="1204">
        <v>1.56</v>
      </c>
      <c r="Z99" s="1203">
        <v>168</v>
      </c>
      <c r="AA99" s="1203">
        <v>630</v>
      </c>
      <c r="AB99" s="1203" t="s">
        <v>135</v>
      </c>
      <c r="AC99" s="306" t="s">
        <v>69</v>
      </c>
      <c r="AD99" s="282">
        <v>162</v>
      </c>
      <c r="AE99" s="307" t="s">
        <v>41</v>
      </c>
      <c r="AF99" s="282">
        <v>327</v>
      </c>
      <c r="AG99" s="1205">
        <v>609265</v>
      </c>
      <c r="AH99" s="1205">
        <v>1224572</v>
      </c>
      <c r="AI99" s="1205">
        <v>1423516</v>
      </c>
      <c r="AJ99" s="1205">
        <v>2861150</v>
      </c>
      <c r="AK99" s="397">
        <v>0.96699999999999997</v>
      </c>
      <c r="AL99" s="398">
        <v>1.944</v>
      </c>
      <c r="AM99" s="318" t="s">
        <v>135</v>
      </c>
      <c r="AN99" s="319" t="s">
        <v>135</v>
      </c>
      <c r="AO99" s="319" t="s">
        <v>135</v>
      </c>
      <c r="AP99" s="320" t="s">
        <v>135</v>
      </c>
    </row>
    <row r="100" spans="1:42">
      <c r="A100" s="1140">
        <v>44153</v>
      </c>
      <c r="B100" s="304" t="s">
        <v>161</v>
      </c>
      <c r="C100" s="782">
        <f t="shared" ref="C100:C112" si="92">D100-1</f>
        <v>44146</v>
      </c>
      <c r="D100" s="794">
        <v>44147</v>
      </c>
      <c r="E100" s="308" t="s">
        <v>69</v>
      </c>
      <c r="F100" s="645">
        <v>16.7</v>
      </c>
      <c r="G100" s="309" t="s">
        <v>41</v>
      </c>
      <c r="H100" s="542">
        <v>27</v>
      </c>
      <c r="I100" s="285" t="s">
        <v>138</v>
      </c>
      <c r="J100" s="287" t="s">
        <v>133</v>
      </c>
      <c r="K100" s="288" t="s">
        <v>93</v>
      </c>
      <c r="L100" s="289">
        <v>428</v>
      </c>
      <c r="M100" s="285" t="s">
        <v>135</v>
      </c>
      <c r="N100" s="285" t="s">
        <v>135</v>
      </c>
      <c r="O100" s="285">
        <v>1</v>
      </c>
      <c r="P100" s="285">
        <v>0.5</v>
      </c>
      <c r="Q100" s="288">
        <v>0.4</v>
      </c>
      <c r="R100" s="1206">
        <v>0.26700000000000002</v>
      </c>
      <c r="S100" s="1207" t="s">
        <v>135</v>
      </c>
      <c r="T100" s="1207">
        <v>15</v>
      </c>
      <c r="U100" s="304" t="s">
        <v>161</v>
      </c>
      <c r="V100" s="38">
        <v>14.44</v>
      </c>
      <c r="W100" s="1207">
        <v>33</v>
      </c>
      <c r="X100" s="1207">
        <v>1.82</v>
      </c>
      <c r="Y100" s="1208">
        <v>1.07</v>
      </c>
      <c r="Z100" s="1206">
        <v>498</v>
      </c>
      <c r="AA100" s="1209">
        <v>1868</v>
      </c>
      <c r="AB100" s="1209" t="s">
        <v>135</v>
      </c>
      <c r="AC100" s="317" t="s">
        <v>69</v>
      </c>
      <c r="AD100" s="289">
        <v>250</v>
      </c>
      <c r="AE100" s="310" t="s">
        <v>41</v>
      </c>
      <c r="AF100" s="291">
        <v>405</v>
      </c>
      <c r="AG100" s="1210">
        <v>939229</v>
      </c>
      <c r="AH100" s="1211">
        <v>1518912</v>
      </c>
      <c r="AI100" s="1210">
        <v>2194461</v>
      </c>
      <c r="AJ100" s="1212">
        <v>3548860</v>
      </c>
      <c r="AK100" s="399">
        <v>0.503</v>
      </c>
      <c r="AL100" s="400">
        <v>0.81299999999999994</v>
      </c>
      <c r="AM100" s="321" t="s">
        <v>135</v>
      </c>
      <c r="AN100" s="291" t="s">
        <v>135</v>
      </c>
      <c r="AO100" s="291" t="s">
        <v>135</v>
      </c>
      <c r="AP100" s="322" t="s">
        <v>135</v>
      </c>
    </row>
    <row r="101" spans="1:42">
      <c r="A101" s="1140">
        <v>44153</v>
      </c>
      <c r="B101" s="304">
        <v>131</v>
      </c>
      <c r="C101" s="782">
        <f t="shared" si="92"/>
        <v>44147</v>
      </c>
      <c r="D101" s="794">
        <v>44148</v>
      </c>
      <c r="E101" s="1213" t="s">
        <v>69</v>
      </c>
      <c r="F101" s="1214">
        <v>13.01</v>
      </c>
      <c r="G101" s="1215" t="s">
        <v>41</v>
      </c>
      <c r="H101" s="1216">
        <v>27.23</v>
      </c>
      <c r="I101" s="285" t="s">
        <v>138</v>
      </c>
      <c r="J101" s="287" t="s">
        <v>133</v>
      </c>
      <c r="K101" s="285" t="s">
        <v>93</v>
      </c>
      <c r="L101" s="285">
        <v>674</v>
      </c>
      <c r="M101" s="285" t="s">
        <v>135</v>
      </c>
      <c r="N101" s="285" t="s">
        <v>135</v>
      </c>
      <c r="O101" s="285">
        <v>1</v>
      </c>
      <c r="P101" s="285">
        <v>0.5</v>
      </c>
      <c r="Q101" s="288">
        <v>0.4</v>
      </c>
      <c r="R101" s="1217">
        <v>0.26700000000000002</v>
      </c>
      <c r="S101" s="1207" t="s">
        <v>135</v>
      </c>
      <c r="T101" s="1207">
        <v>15</v>
      </c>
      <c r="U101" s="304">
        <v>131</v>
      </c>
      <c r="V101" s="38">
        <v>20.170000000000002</v>
      </c>
      <c r="W101" s="1207">
        <v>27</v>
      </c>
      <c r="X101" s="1207">
        <v>1.99</v>
      </c>
      <c r="Y101" s="1208">
        <v>1.08</v>
      </c>
      <c r="Z101" s="1217">
        <v>402</v>
      </c>
      <c r="AA101" s="1218">
        <v>1508</v>
      </c>
      <c r="AB101" s="1218" t="s">
        <v>135</v>
      </c>
      <c r="AC101" s="308" t="s">
        <v>69</v>
      </c>
      <c r="AD101" s="292">
        <v>195</v>
      </c>
      <c r="AE101" s="309" t="s">
        <v>41</v>
      </c>
      <c r="AF101" s="292">
        <v>408</v>
      </c>
      <c r="AG101" s="1219">
        <v>731726</v>
      </c>
      <c r="AH101" s="1220">
        <v>1531775</v>
      </c>
      <c r="AI101" s="1221">
        <v>1085647</v>
      </c>
      <c r="AJ101" s="1219">
        <v>2272664</v>
      </c>
      <c r="AK101" s="399">
        <v>0.48499999999999999</v>
      </c>
      <c r="AL101" s="400">
        <v>1.016</v>
      </c>
      <c r="AM101" s="323" t="s">
        <v>135</v>
      </c>
      <c r="AN101" s="292" t="s">
        <v>135</v>
      </c>
      <c r="AO101" s="292" t="s">
        <v>135</v>
      </c>
      <c r="AP101" s="324" t="s">
        <v>135</v>
      </c>
    </row>
    <row r="102" spans="1:42">
      <c r="A102" s="1140">
        <v>44153</v>
      </c>
      <c r="B102" s="304">
        <v>134</v>
      </c>
      <c r="C102" s="782">
        <f t="shared" si="92"/>
        <v>44147</v>
      </c>
      <c r="D102" s="794">
        <v>44148</v>
      </c>
      <c r="E102" s="1213" t="s">
        <v>69</v>
      </c>
      <c r="F102" s="1214">
        <v>17.12</v>
      </c>
      <c r="G102" s="1215" t="s">
        <v>41</v>
      </c>
      <c r="H102" s="1216">
        <v>31.26</v>
      </c>
      <c r="I102" s="285" t="s">
        <v>138</v>
      </c>
      <c r="J102" s="287" t="s">
        <v>133</v>
      </c>
      <c r="K102" s="285" t="s">
        <v>93</v>
      </c>
      <c r="L102" s="285">
        <v>674</v>
      </c>
      <c r="M102" s="285" t="s">
        <v>135</v>
      </c>
      <c r="N102" s="285" t="s">
        <v>135</v>
      </c>
      <c r="O102" s="285">
        <v>1</v>
      </c>
      <c r="P102" s="285">
        <v>0.5</v>
      </c>
      <c r="Q102" s="288">
        <v>0.4</v>
      </c>
      <c r="R102" s="1217">
        <v>0.26700000000000002</v>
      </c>
      <c r="S102" s="1207" t="s">
        <v>135</v>
      </c>
      <c r="T102" s="1207">
        <v>15</v>
      </c>
      <c r="U102" s="304">
        <v>134</v>
      </c>
      <c r="V102" s="38">
        <v>14.62</v>
      </c>
      <c r="W102" s="1207">
        <v>28</v>
      </c>
      <c r="X102" s="1207">
        <v>1.82</v>
      </c>
      <c r="Y102" s="1208">
        <v>1.02</v>
      </c>
      <c r="Z102" s="1217">
        <v>420</v>
      </c>
      <c r="AA102" s="1218">
        <v>1575</v>
      </c>
      <c r="AB102" s="1218" t="s">
        <v>135</v>
      </c>
      <c r="AC102" s="308" t="s">
        <v>69</v>
      </c>
      <c r="AD102" s="292">
        <v>257</v>
      </c>
      <c r="AE102" s="309" t="s">
        <v>41</v>
      </c>
      <c r="AF102" s="292">
        <v>469</v>
      </c>
      <c r="AG102" s="1219">
        <v>963152</v>
      </c>
      <c r="AH102" s="1220">
        <v>1758499</v>
      </c>
      <c r="AI102" s="1221">
        <v>1429008</v>
      </c>
      <c r="AJ102" s="1219">
        <v>2609049</v>
      </c>
      <c r="AK102" s="399">
        <v>0.61199999999999999</v>
      </c>
      <c r="AL102" s="400">
        <v>1.117</v>
      </c>
      <c r="AM102" s="323" t="s">
        <v>135</v>
      </c>
      <c r="AN102" s="292" t="s">
        <v>135</v>
      </c>
      <c r="AO102" s="292" t="s">
        <v>135</v>
      </c>
      <c r="AP102" s="324" t="s">
        <v>135</v>
      </c>
    </row>
    <row r="103" spans="1:42">
      <c r="A103" s="1140">
        <v>44153</v>
      </c>
      <c r="B103" s="304" t="s">
        <v>162</v>
      </c>
      <c r="C103" s="782">
        <f t="shared" si="92"/>
        <v>44147</v>
      </c>
      <c r="D103" s="794">
        <v>44148</v>
      </c>
      <c r="E103" s="308" t="s">
        <v>69</v>
      </c>
      <c r="F103" s="645">
        <v>372.25</v>
      </c>
      <c r="G103" s="309" t="s">
        <v>41</v>
      </c>
      <c r="H103" s="542">
        <v>405.53</v>
      </c>
      <c r="I103" s="285" t="s">
        <v>138</v>
      </c>
      <c r="J103" s="287" t="s">
        <v>133</v>
      </c>
      <c r="K103" s="285" t="s">
        <v>163</v>
      </c>
      <c r="L103" s="285">
        <v>674</v>
      </c>
      <c r="M103" s="285" t="s">
        <v>135</v>
      </c>
      <c r="N103" s="285" t="s">
        <v>135</v>
      </c>
      <c r="O103" s="1207">
        <v>1</v>
      </c>
      <c r="P103" s="285">
        <v>0.5</v>
      </c>
      <c r="Q103" s="288">
        <v>0.4</v>
      </c>
      <c r="R103" s="1217">
        <v>0.26700000000000002</v>
      </c>
      <c r="S103" s="1207" t="s">
        <v>135</v>
      </c>
      <c r="T103" s="1207">
        <v>20</v>
      </c>
      <c r="U103" s="304" t="s">
        <v>162</v>
      </c>
      <c r="V103" s="38">
        <v>18.2</v>
      </c>
      <c r="W103" s="1207">
        <v>21</v>
      </c>
      <c r="X103" s="1207">
        <v>2.08</v>
      </c>
      <c r="Y103" s="1208">
        <v>0.82</v>
      </c>
      <c r="Z103" s="1217">
        <v>418</v>
      </c>
      <c r="AA103" s="1218">
        <v>1568</v>
      </c>
      <c r="AB103" s="1218" t="s">
        <v>135</v>
      </c>
      <c r="AC103" s="308" t="s">
        <v>69</v>
      </c>
      <c r="AD103" s="292">
        <v>7445</v>
      </c>
      <c r="AE103" s="309" t="s">
        <v>41</v>
      </c>
      <c r="AF103" s="293">
        <v>8111</v>
      </c>
      <c r="AG103" s="1219">
        <v>27918662</v>
      </c>
      <c r="AH103" s="1220">
        <v>30414829</v>
      </c>
      <c r="AI103" s="1221">
        <v>41422347</v>
      </c>
      <c r="AJ103" s="1219">
        <v>45125859</v>
      </c>
      <c r="AK103" s="399">
        <v>17.811</v>
      </c>
      <c r="AL103" s="400">
        <v>19.402999999999999</v>
      </c>
      <c r="AM103" s="383">
        <f>100*(AD103-AVERAGE(AD101:AD102))/15385</f>
        <v>46.922326941826455</v>
      </c>
      <c r="AN103" s="384">
        <f>100*(AF103-AVERAGE(AF101:AF102))/15385</f>
        <v>49.870003249918753</v>
      </c>
      <c r="AO103" s="292" t="s">
        <v>135</v>
      </c>
      <c r="AP103" s="324" t="s">
        <v>135</v>
      </c>
    </row>
    <row r="104" spans="1:42">
      <c r="A104" s="1140">
        <v>44153</v>
      </c>
      <c r="B104" s="304" t="s">
        <v>164</v>
      </c>
      <c r="C104" s="782">
        <f t="shared" si="92"/>
        <v>44147</v>
      </c>
      <c r="D104" s="794">
        <v>44148</v>
      </c>
      <c r="E104" s="308" t="s">
        <v>69</v>
      </c>
      <c r="F104" s="645">
        <v>406.84</v>
      </c>
      <c r="G104" s="309" t="s">
        <v>41</v>
      </c>
      <c r="H104" s="542">
        <v>411.2</v>
      </c>
      <c r="I104" s="285" t="s">
        <v>138</v>
      </c>
      <c r="J104" s="287" t="s">
        <v>133</v>
      </c>
      <c r="K104" s="285" t="s">
        <v>163</v>
      </c>
      <c r="L104" s="285">
        <v>674</v>
      </c>
      <c r="M104" s="285" t="s">
        <v>135</v>
      </c>
      <c r="N104" s="285" t="s">
        <v>135</v>
      </c>
      <c r="O104" s="1207">
        <v>1</v>
      </c>
      <c r="P104" s="285">
        <v>0.5</v>
      </c>
      <c r="Q104" s="288">
        <v>0.4</v>
      </c>
      <c r="R104" s="1217">
        <v>0.26700000000000002</v>
      </c>
      <c r="S104" s="1207" t="s">
        <v>135</v>
      </c>
      <c r="T104" s="1207">
        <v>20</v>
      </c>
      <c r="U104" s="304" t="s">
        <v>164</v>
      </c>
      <c r="V104" s="38">
        <v>14.46</v>
      </c>
      <c r="W104" s="1207">
        <v>18</v>
      </c>
      <c r="X104" s="1207">
        <v>2.06</v>
      </c>
      <c r="Y104" s="1208">
        <v>1.35</v>
      </c>
      <c r="Z104" s="1217">
        <v>356</v>
      </c>
      <c r="AA104" s="1218">
        <v>1335</v>
      </c>
      <c r="AB104" s="1218" t="s">
        <v>135</v>
      </c>
      <c r="AC104" s="308" t="s">
        <v>69</v>
      </c>
      <c r="AD104" s="292">
        <v>8137</v>
      </c>
      <c r="AE104" s="309" t="s">
        <v>41</v>
      </c>
      <c r="AF104" s="293">
        <v>8224</v>
      </c>
      <c r="AG104" s="1219">
        <v>30512770</v>
      </c>
      <c r="AH104" s="1220">
        <v>30839824</v>
      </c>
      <c r="AI104" s="1221">
        <v>45271173</v>
      </c>
      <c r="AJ104" s="1219">
        <v>45756416</v>
      </c>
      <c r="AK104" s="399">
        <v>22.856000000000002</v>
      </c>
      <c r="AL104" s="400">
        <v>23.100999999999999</v>
      </c>
      <c r="AM104" s="383">
        <f>100*(AD104-AVERAGE(AD101:AD102))/15385</f>
        <v>51.420214494637634</v>
      </c>
      <c r="AN104" s="384">
        <f>100*(AF104-AVERAGE(AF101:AF102))/15385</f>
        <v>50.604484887877803</v>
      </c>
      <c r="AO104" s="292" t="s">
        <v>135</v>
      </c>
      <c r="AP104" s="324" t="s">
        <v>135</v>
      </c>
    </row>
    <row r="105" spans="1:42">
      <c r="A105" s="1140">
        <v>44153</v>
      </c>
      <c r="B105" s="304" t="s">
        <v>165</v>
      </c>
      <c r="C105" s="782">
        <f t="shared" si="92"/>
        <v>44147</v>
      </c>
      <c r="D105" s="794">
        <v>44148</v>
      </c>
      <c r="E105" s="308" t="s">
        <v>69</v>
      </c>
      <c r="F105" s="645">
        <v>99.08</v>
      </c>
      <c r="G105" s="309" t="s">
        <v>41</v>
      </c>
      <c r="H105" s="542">
        <v>168.07</v>
      </c>
      <c r="I105" s="285" t="s">
        <v>166</v>
      </c>
      <c r="J105" s="287" t="s">
        <v>133</v>
      </c>
      <c r="K105" s="285" t="s">
        <v>167</v>
      </c>
      <c r="L105" s="285">
        <v>674</v>
      </c>
      <c r="M105" s="285" t="s">
        <v>135</v>
      </c>
      <c r="N105" s="285" t="s">
        <v>135</v>
      </c>
      <c r="O105" s="1207">
        <v>10</v>
      </c>
      <c r="P105" s="285">
        <v>5</v>
      </c>
      <c r="Q105" s="288">
        <v>8.75</v>
      </c>
      <c r="R105" s="1217">
        <v>2.5</v>
      </c>
      <c r="S105" s="1207" t="s">
        <v>135</v>
      </c>
      <c r="T105" s="1207">
        <v>20</v>
      </c>
      <c r="U105" s="304" t="s">
        <v>165</v>
      </c>
      <c r="V105" s="38">
        <v>298.25</v>
      </c>
      <c r="W105" s="1207">
        <v>321</v>
      </c>
      <c r="X105" s="1207">
        <v>2.17</v>
      </c>
      <c r="Y105" s="1208">
        <v>2.48</v>
      </c>
      <c r="Z105" s="1217">
        <v>6412</v>
      </c>
      <c r="AA105" s="1218">
        <v>2565</v>
      </c>
      <c r="AB105" s="1218" t="s">
        <v>135</v>
      </c>
      <c r="AC105" s="308" t="s">
        <v>69</v>
      </c>
      <c r="AD105" s="292">
        <v>1982</v>
      </c>
      <c r="AE105" s="309" t="s">
        <v>41</v>
      </c>
      <c r="AF105" s="293">
        <v>3361</v>
      </c>
      <c r="AG105" s="1219">
        <v>792648</v>
      </c>
      <c r="AH105" s="1220">
        <v>1344554</v>
      </c>
      <c r="AI105" s="1221">
        <v>1176036</v>
      </c>
      <c r="AJ105" s="1219">
        <v>1994887</v>
      </c>
      <c r="AK105" s="399">
        <v>0.309</v>
      </c>
      <c r="AL105" s="400">
        <v>0.52400000000000002</v>
      </c>
      <c r="AM105" s="323" t="s">
        <v>135</v>
      </c>
      <c r="AN105" s="292" t="s">
        <v>135</v>
      </c>
      <c r="AO105" s="384">
        <f>100*AD105/(R105/AVERAGE(R101:R102)*AVERAGE(AD101:AD102))</f>
        <v>93.662654867256649</v>
      </c>
      <c r="AP105" s="385">
        <f>100*AF105/(R105/AVERAGE(R101:R102)*AVERAGE(AF101:AF102))</f>
        <v>81.859703534777665</v>
      </c>
    </row>
    <row r="106" spans="1:42">
      <c r="A106" s="1140">
        <v>44153</v>
      </c>
      <c r="B106" s="304" t="s">
        <v>168</v>
      </c>
      <c r="C106" s="782">
        <f t="shared" si="92"/>
        <v>44147</v>
      </c>
      <c r="D106" s="794">
        <v>44148</v>
      </c>
      <c r="E106" s="308" t="s">
        <v>69</v>
      </c>
      <c r="F106" s="645">
        <v>99.23</v>
      </c>
      <c r="G106" s="309" t="s">
        <v>41</v>
      </c>
      <c r="H106" s="542">
        <v>150.94999999999999</v>
      </c>
      <c r="I106" s="285" t="s">
        <v>166</v>
      </c>
      <c r="J106" s="287" t="s">
        <v>133</v>
      </c>
      <c r="K106" s="285" t="s">
        <v>167</v>
      </c>
      <c r="L106" s="292">
        <v>674</v>
      </c>
      <c r="M106" s="285" t="s">
        <v>135</v>
      </c>
      <c r="N106" s="285" t="s">
        <v>135</v>
      </c>
      <c r="O106" s="285">
        <v>10</v>
      </c>
      <c r="P106" s="285">
        <v>5</v>
      </c>
      <c r="Q106" s="288">
        <v>8.75</v>
      </c>
      <c r="R106" s="1217">
        <v>2.5</v>
      </c>
      <c r="S106" s="1207" t="s">
        <v>135</v>
      </c>
      <c r="T106" s="1207">
        <v>20</v>
      </c>
      <c r="U106" s="304" t="s">
        <v>168</v>
      </c>
      <c r="V106" s="38">
        <v>401.44</v>
      </c>
      <c r="W106" s="1207">
        <v>481</v>
      </c>
      <c r="X106" s="1207">
        <v>2.21</v>
      </c>
      <c r="Y106" s="1208">
        <v>2.56</v>
      </c>
      <c r="Z106" s="1217">
        <v>9616</v>
      </c>
      <c r="AA106" s="1218">
        <v>3846</v>
      </c>
      <c r="AB106" s="1218" t="s">
        <v>135</v>
      </c>
      <c r="AC106" s="308" t="s">
        <v>69</v>
      </c>
      <c r="AD106" s="292">
        <v>1985</v>
      </c>
      <c r="AE106" s="309" t="s">
        <v>41</v>
      </c>
      <c r="AF106" s="293">
        <v>3019</v>
      </c>
      <c r="AG106" s="1219">
        <v>793822</v>
      </c>
      <c r="AH106" s="1220">
        <v>1207563</v>
      </c>
      <c r="AI106" s="1221">
        <v>1177777</v>
      </c>
      <c r="AJ106" s="1219">
        <v>1791637</v>
      </c>
      <c r="AK106" s="399">
        <v>0.20599999999999999</v>
      </c>
      <c r="AL106" s="400">
        <v>0.314</v>
      </c>
      <c r="AM106" s="323" t="s">
        <v>135</v>
      </c>
      <c r="AN106" s="292" t="s">
        <v>135</v>
      </c>
      <c r="AO106" s="384">
        <f>100*AD106/(R106/AVERAGE(R101:R102)*AVERAGE(AD101:AD102))</f>
        <v>93.804424778761074</v>
      </c>
      <c r="AP106" s="385">
        <f>100*AF106/(R106/AVERAGE(R101:R102)*AVERAGE(AF101:AF102))</f>
        <v>73.530034207525674</v>
      </c>
    </row>
    <row r="107" spans="1:42">
      <c r="A107" s="1140">
        <v>44153</v>
      </c>
      <c r="B107" s="304" t="s">
        <v>169</v>
      </c>
      <c r="C107" s="782">
        <f t="shared" si="92"/>
        <v>44150</v>
      </c>
      <c r="D107" s="794">
        <v>44151</v>
      </c>
      <c r="E107" s="308" t="s">
        <v>69</v>
      </c>
      <c r="F107" s="645">
        <v>8.43</v>
      </c>
      <c r="G107" s="309" t="s">
        <v>41</v>
      </c>
      <c r="H107" s="542">
        <v>15.52</v>
      </c>
      <c r="I107" s="285" t="s">
        <v>138</v>
      </c>
      <c r="J107" s="287" t="s">
        <v>133</v>
      </c>
      <c r="K107" s="285" t="s">
        <v>93</v>
      </c>
      <c r="L107" s="292">
        <v>600</v>
      </c>
      <c r="M107" s="285" t="s">
        <v>135</v>
      </c>
      <c r="N107" s="285" t="s">
        <v>135</v>
      </c>
      <c r="O107" s="285">
        <v>1</v>
      </c>
      <c r="P107" s="285">
        <v>0.5</v>
      </c>
      <c r="Q107" s="288">
        <v>0.4</v>
      </c>
      <c r="R107" s="1217">
        <v>0.26700000000000002</v>
      </c>
      <c r="S107" s="1207" t="s">
        <v>135</v>
      </c>
      <c r="T107" s="1207">
        <v>20</v>
      </c>
      <c r="U107" s="304" t="s">
        <v>169</v>
      </c>
      <c r="V107" s="193">
        <v>18.59</v>
      </c>
      <c r="W107" s="1207">
        <v>27</v>
      </c>
      <c r="X107" s="1207">
        <v>2.0190000000000001</v>
      </c>
      <c r="Y107" s="1208">
        <v>1.8560000000000001</v>
      </c>
      <c r="Z107" s="1217">
        <v>539</v>
      </c>
      <c r="AA107" s="1218">
        <v>2020</v>
      </c>
      <c r="AB107" s="1218" t="s">
        <v>135</v>
      </c>
      <c r="AC107" s="308" t="s">
        <v>69</v>
      </c>
      <c r="AD107" s="292">
        <v>169</v>
      </c>
      <c r="AE107" s="309" t="s">
        <v>41</v>
      </c>
      <c r="AF107" s="292">
        <v>310</v>
      </c>
      <c r="AG107" s="1219">
        <v>632071</v>
      </c>
      <c r="AH107" s="1220">
        <v>1163863</v>
      </c>
      <c r="AI107" s="1221">
        <v>1053451</v>
      </c>
      <c r="AJ107" s="1219">
        <v>1939772</v>
      </c>
      <c r="AK107" s="399">
        <v>0.313</v>
      </c>
      <c r="AL107" s="400">
        <v>0.57599999999999996</v>
      </c>
      <c r="AM107" s="323" t="s">
        <v>135</v>
      </c>
      <c r="AN107" s="292" t="s">
        <v>135</v>
      </c>
      <c r="AO107" s="292" t="s">
        <v>135</v>
      </c>
      <c r="AP107" s="324" t="s">
        <v>135</v>
      </c>
    </row>
    <row r="108" spans="1:42">
      <c r="A108" s="1140">
        <v>44153</v>
      </c>
      <c r="B108" s="304" t="s">
        <v>170</v>
      </c>
      <c r="C108" s="782">
        <f t="shared" si="92"/>
        <v>44150</v>
      </c>
      <c r="D108" s="794">
        <v>44151</v>
      </c>
      <c r="E108" s="308" t="s">
        <v>69</v>
      </c>
      <c r="F108" s="645">
        <v>12.76</v>
      </c>
      <c r="G108" s="309" t="s">
        <v>41</v>
      </c>
      <c r="H108" s="542">
        <v>22.01</v>
      </c>
      <c r="I108" s="285" t="s">
        <v>138</v>
      </c>
      <c r="J108" s="287" t="s">
        <v>133</v>
      </c>
      <c r="K108" s="285" t="s">
        <v>93</v>
      </c>
      <c r="L108" s="285">
        <v>600</v>
      </c>
      <c r="M108" s="285" t="s">
        <v>135</v>
      </c>
      <c r="N108" s="285" t="s">
        <v>135</v>
      </c>
      <c r="O108" s="285">
        <v>1</v>
      </c>
      <c r="P108" s="285">
        <v>0.5</v>
      </c>
      <c r="Q108" s="288">
        <v>0.4</v>
      </c>
      <c r="R108" s="1217">
        <v>0.26700000000000002</v>
      </c>
      <c r="S108" s="1207" t="s">
        <v>135</v>
      </c>
      <c r="T108" s="1207">
        <v>20</v>
      </c>
      <c r="U108" s="304" t="s">
        <v>170</v>
      </c>
      <c r="V108" s="193">
        <v>13.46</v>
      </c>
      <c r="W108" s="1207">
        <v>20</v>
      </c>
      <c r="X108" s="1207">
        <v>2.0230000000000001</v>
      </c>
      <c r="Y108" s="1208">
        <v>1.5629999999999999</v>
      </c>
      <c r="Z108" s="1217">
        <v>399</v>
      </c>
      <c r="AA108" s="1218">
        <v>1495</v>
      </c>
      <c r="AB108" s="1218" t="s">
        <v>135</v>
      </c>
      <c r="AC108" s="308" t="s">
        <v>69</v>
      </c>
      <c r="AD108" s="292">
        <v>255</v>
      </c>
      <c r="AE108" s="309" t="s">
        <v>41</v>
      </c>
      <c r="AF108" s="292">
        <v>440</v>
      </c>
      <c r="AG108" s="1219">
        <v>957054</v>
      </c>
      <c r="AH108" s="1220">
        <v>1650929</v>
      </c>
      <c r="AI108" s="1221">
        <v>1595090</v>
      </c>
      <c r="AJ108" s="1219">
        <v>2751548</v>
      </c>
      <c r="AK108" s="399">
        <v>0.64</v>
      </c>
      <c r="AL108" s="400">
        <v>1.1040000000000001</v>
      </c>
      <c r="AM108" s="323" t="s">
        <v>135</v>
      </c>
      <c r="AN108" s="292" t="s">
        <v>135</v>
      </c>
      <c r="AO108" s="292" t="s">
        <v>135</v>
      </c>
      <c r="AP108" s="324" t="s">
        <v>135</v>
      </c>
    </row>
    <row r="109" spans="1:42">
      <c r="A109" s="1140">
        <v>44153</v>
      </c>
      <c r="B109" s="304" t="s">
        <v>171</v>
      </c>
      <c r="C109" s="782">
        <f t="shared" si="92"/>
        <v>44151</v>
      </c>
      <c r="D109" s="794">
        <v>44152</v>
      </c>
      <c r="E109" s="308" t="s">
        <v>69</v>
      </c>
      <c r="F109" s="645">
        <v>20.149999999999999</v>
      </c>
      <c r="G109" s="309" t="s">
        <v>41</v>
      </c>
      <c r="H109" s="542">
        <v>35.130000000000003</v>
      </c>
      <c r="I109" s="285" t="s">
        <v>138</v>
      </c>
      <c r="J109" s="287" t="s">
        <v>133</v>
      </c>
      <c r="K109" s="285" t="s">
        <v>93</v>
      </c>
      <c r="L109" s="285">
        <v>676</v>
      </c>
      <c r="M109" s="285" t="s">
        <v>135</v>
      </c>
      <c r="N109" s="285" t="s">
        <v>135</v>
      </c>
      <c r="O109" s="285">
        <v>1</v>
      </c>
      <c r="P109" s="285">
        <v>0.5</v>
      </c>
      <c r="Q109" s="288">
        <v>0.4</v>
      </c>
      <c r="R109" s="1217">
        <v>0.26700000000000002</v>
      </c>
      <c r="S109" s="1207" t="s">
        <v>135</v>
      </c>
      <c r="T109" s="1207">
        <v>15</v>
      </c>
      <c r="U109" s="304" t="s">
        <v>171</v>
      </c>
      <c r="V109" s="38">
        <v>25.17</v>
      </c>
      <c r="W109" s="1207">
        <v>43</v>
      </c>
      <c r="X109" s="1207">
        <v>1.91</v>
      </c>
      <c r="Y109" s="1208">
        <v>1.19</v>
      </c>
      <c r="Z109" s="1217">
        <v>639</v>
      </c>
      <c r="AA109" s="1218">
        <v>2396</v>
      </c>
      <c r="AB109" s="1218" t="s">
        <v>135</v>
      </c>
      <c r="AC109" s="308" t="s">
        <v>69</v>
      </c>
      <c r="AD109" s="292">
        <v>302</v>
      </c>
      <c r="AE109" s="309" t="s">
        <v>41</v>
      </c>
      <c r="AF109" s="292">
        <v>527</v>
      </c>
      <c r="AG109" s="1219">
        <v>1133718</v>
      </c>
      <c r="AH109" s="1220">
        <v>1976144</v>
      </c>
      <c r="AI109" s="1221">
        <v>1677098</v>
      </c>
      <c r="AJ109" s="1219">
        <v>2923290</v>
      </c>
      <c r="AK109" s="399">
        <v>0.47299999999999998</v>
      </c>
      <c r="AL109" s="400">
        <v>0.82499999999999996</v>
      </c>
      <c r="AM109" s="323" t="s">
        <v>135</v>
      </c>
      <c r="AN109" s="292" t="s">
        <v>135</v>
      </c>
      <c r="AO109" s="292" t="s">
        <v>135</v>
      </c>
      <c r="AP109" s="324" t="s">
        <v>135</v>
      </c>
    </row>
    <row r="110" spans="1:42">
      <c r="A110" s="1140">
        <v>44153</v>
      </c>
      <c r="B110" s="304" t="s">
        <v>172</v>
      </c>
      <c r="C110" s="782">
        <f t="shared" si="92"/>
        <v>44151</v>
      </c>
      <c r="D110" s="794">
        <v>44152</v>
      </c>
      <c r="E110" s="308" t="s">
        <v>69</v>
      </c>
      <c r="F110" s="645">
        <v>17.989999999999998</v>
      </c>
      <c r="G110" s="309" t="s">
        <v>41</v>
      </c>
      <c r="H110" s="542">
        <v>28.64</v>
      </c>
      <c r="I110" s="283" t="s">
        <v>138</v>
      </c>
      <c r="J110" s="287" t="s">
        <v>133</v>
      </c>
      <c r="K110" s="285" t="s">
        <v>93</v>
      </c>
      <c r="L110" s="285">
        <v>676</v>
      </c>
      <c r="M110" s="285" t="s">
        <v>135</v>
      </c>
      <c r="N110" s="285" t="s">
        <v>135</v>
      </c>
      <c r="O110" s="285">
        <v>1</v>
      </c>
      <c r="P110" s="285">
        <v>0.5</v>
      </c>
      <c r="Q110" s="288">
        <v>0.4</v>
      </c>
      <c r="R110" s="1217">
        <v>0.26700000000000002</v>
      </c>
      <c r="S110" s="1207" t="s">
        <v>135</v>
      </c>
      <c r="T110" s="1207">
        <v>15</v>
      </c>
      <c r="U110" s="304" t="s">
        <v>172</v>
      </c>
      <c r="V110" s="38">
        <v>30.42</v>
      </c>
      <c r="W110" s="1207">
        <v>45</v>
      </c>
      <c r="X110" s="1207">
        <v>1.94</v>
      </c>
      <c r="Y110" s="1208">
        <v>1.29</v>
      </c>
      <c r="Z110" s="1217">
        <v>669</v>
      </c>
      <c r="AA110" s="1218">
        <v>2509</v>
      </c>
      <c r="AB110" s="1218" t="s">
        <v>135</v>
      </c>
      <c r="AC110" s="308" t="s">
        <v>69</v>
      </c>
      <c r="AD110" s="292">
        <v>270</v>
      </c>
      <c r="AE110" s="309" t="s">
        <v>41</v>
      </c>
      <c r="AF110" s="292">
        <v>430</v>
      </c>
      <c r="AG110" s="1219">
        <v>1011861</v>
      </c>
      <c r="AH110" s="1220">
        <v>1611035</v>
      </c>
      <c r="AI110" s="1221">
        <v>1496835</v>
      </c>
      <c r="AJ110" s="1219">
        <v>2383187</v>
      </c>
      <c r="AK110" s="399">
        <v>0.40300000000000002</v>
      </c>
      <c r="AL110" s="400">
        <v>0.64200000000000002</v>
      </c>
      <c r="AM110" s="323" t="s">
        <v>135</v>
      </c>
      <c r="AN110" s="292" t="s">
        <v>135</v>
      </c>
      <c r="AO110" s="292" t="s">
        <v>135</v>
      </c>
      <c r="AP110" s="324" t="s">
        <v>135</v>
      </c>
    </row>
    <row r="111" spans="1:42">
      <c r="A111" s="1140">
        <v>44153</v>
      </c>
      <c r="B111" s="304">
        <v>181</v>
      </c>
      <c r="C111" s="782">
        <f t="shared" si="92"/>
        <v>44152</v>
      </c>
      <c r="D111" s="794">
        <v>44153</v>
      </c>
      <c r="E111" s="308" t="s">
        <v>69</v>
      </c>
      <c r="F111" s="645">
        <v>10</v>
      </c>
      <c r="G111" s="309" t="s">
        <v>41</v>
      </c>
      <c r="H111" s="628">
        <v>24</v>
      </c>
      <c r="I111" s="296" t="s">
        <v>138</v>
      </c>
      <c r="J111" s="287" t="s">
        <v>133</v>
      </c>
      <c r="K111" s="285" t="s">
        <v>93</v>
      </c>
      <c r="L111" s="285">
        <v>976</v>
      </c>
      <c r="M111" s="285" t="s">
        <v>135</v>
      </c>
      <c r="N111" s="285" t="s">
        <v>135</v>
      </c>
      <c r="O111" s="1207">
        <v>1</v>
      </c>
      <c r="P111" s="285">
        <v>0.5</v>
      </c>
      <c r="Q111" s="288">
        <v>0.4</v>
      </c>
      <c r="R111" s="1217">
        <v>0.26700000000000002</v>
      </c>
      <c r="S111" s="297" t="s">
        <v>135</v>
      </c>
      <c r="T111" s="1207">
        <v>20</v>
      </c>
      <c r="U111" s="304">
        <v>181</v>
      </c>
      <c r="V111" s="193">
        <v>26.27</v>
      </c>
      <c r="W111" s="1207">
        <v>45</v>
      </c>
      <c r="X111" s="1207">
        <v>1.94</v>
      </c>
      <c r="Y111" s="1208">
        <v>1.29</v>
      </c>
      <c r="Z111" s="1217">
        <v>892</v>
      </c>
      <c r="AA111" s="1218">
        <v>3345</v>
      </c>
      <c r="AB111" s="285" t="s">
        <v>135</v>
      </c>
      <c r="AC111" s="308" t="s">
        <v>69</v>
      </c>
      <c r="AD111" s="292">
        <v>203</v>
      </c>
      <c r="AE111" s="309" t="s">
        <v>41</v>
      </c>
      <c r="AF111" s="292">
        <v>485</v>
      </c>
      <c r="AG111" s="1219">
        <v>760345</v>
      </c>
      <c r="AH111" s="1220">
        <v>1817803</v>
      </c>
      <c r="AI111" s="1221">
        <v>779042</v>
      </c>
      <c r="AJ111" s="1219">
        <v>1862503</v>
      </c>
      <c r="AK111" s="399">
        <v>0.22700000000000001</v>
      </c>
      <c r="AL111" s="400">
        <v>0.54300000000000004</v>
      </c>
      <c r="AM111" s="323" t="s">
        <v>135</v>
      </c>
      <c r="AN111" s="292" t="s">
        <v>135</v>
      </c>
      <c r="AO111" s="292" t="s">
        <v>135</v>
      </c>
      <c r="AP111" s="324" t="s">
        <v>135</v>
      </c>
    </row>
    <row r="112" spans="1:42">
      <c r="A112" s="1140">
        <v>44153</v>
      </c>
      <c r="B112" s="304">
        <v>182</v>
      </c>
      <c r="C112" s="782">
        <f t="shared" si="92"/>
        <v>44152</v>
      </c>
      <c r="D112" s="794">
        <v>44153</v>
      </c>
      <c r="E112" s="308" t="s">
        <v>69</v>
      </c>
      <c r="F112" s="645">
        <v>11</v>
      </c>
      <c r="G112" s="309" t="s">
        <v>41</v>
      </c>
      <c r="H112" s="628">
        <v>21</v>
      </c>
      <c r="I112" s="292" t="s">
        <v>138</v>
      </c>
      <c r="J112" s="287" t="s">
        <v>133</v>
      </c>
      <c r="K112" s="285" t="s">
        <v>93</v>
      </c>
      <c r="L112" s="285">
        <v>976</v>
      </c>
      <c r="M112" s="285" t="s">
        <v>135</v>
      </c>
      <c r="N112" s="285" t="s">
        <v>135</v>
      </c>
      <c r="O112" s="1207">
        <v>1</v>
      </c>
      <c r="P112" s="285">
        <v>0.5</v>
      </c>
      <c r="Q112" s="288">
        <v>0.4</v>
      </c>
      <c r="R112" s="1217">
        <v>0.26700000000000002</v>
      </c>
      <c r="S112" s="297" t="s">
        <v>135</v>
      </c>
      <c r="T112" s="1207">
        <v>20</v>
      </c>
      <c r="U112" s="304">
        <v>182</v>
      </c>
      <c r="V112" s="193">
        <v>25.79</v>
      </c>
      <c r="W112" s="1207">
        <v>45</v>
      </c>
      <c r="X112" s="1207">
        <v>1.94</v>
      </c>
      <c r="Y112" s="1208">
        <v>1.29</v>
      </c>
      <c r="Z112" s="1217">
        <v>892</v>
      </c>
      <c r="AA112" s="1218">
        <v>3345</v>
      </c>
      <c r="AB112" s="285" t="s">
        <v>135</v>
      </c>
      <c r="AC112" s="308" t="s">
        <v>69</v>
      </c>
      <c r="AD112" s="292">
        <v>215</v>
      </c>
      <c r="AE112" s="309" t="s">
        <v>41</v>
      </c>
      <c r="AF112" s="292">
        <v>425</v>
      </c>
      <c r="AG112" s="1219">
        <v>804594</v>
      </c>
      <c r="AH112" s="1220">
        <v>1595446</v>
      </c>
      <c r="AI112" s="1221">
        <v>824379</v>
      </c>
      <c r="AJ112" s="1219">
        <v>1634678</v>
      </c>
      <c r="AK112" s="399">
        <v>0.24099999999999999</v>
      </c>
      <c r="AL112" s="400">
        <v>0.47699999999999998</v>
      </c>
      <c r="AM112" s="323" t="s">
        <v>135</v>
      </c>
      <c r="AN112" s="292" t="s">
        <v>135</v>
      </c>
      <c r="AO112" s="292" t="s">
        <v>135</v>
      </c>
      <c r="AP112" s="324" t="s">
        <v>135</v>
      </c>
    </row>
    <row r="113" spans="1:42">
      <c r="A113" s="1140"/>
      <c r="B113" s="304" t="s">
        <v>60</v>
      </c>
      <c r="C113" s="783"/>
      <c r="D113" s="795" t="s">
        <v>61</v>
      </c>
      <c r="E113" s="308" t="s">
        <v>69</v>
      </c>
      <c r="F113" s="645">
        <v>0</v>
      </c>
      <c r="G113" s="309" t="s">
        <v>41</v>
      </c>
      <c r="H113" s="628">
        <v>0</v>
      </c>
      <c r="I113" s="1222" t="s">
        <v>62</v>
      </c>
      <c r="J113" s="287" t="s">
        <v>63</v>
      </c>
      <c r="K113" s="285" t="s">
        <v>135</v>
      </c>
      <c r="L113" s="313" t="s">
        <v>61</v>
      </c>
      <c r="M113" s="298" t="s">
        <v>135</v>
      </c>
      <c r="N113" s="285" t="s">
        <v>135</v>
      </c>
      <c r="O113" s="285" t="s">
        <v>135</v>
      </c>
      <c r="P113" s="285" t="s">
        <v>135</v>
      </c>
      <c r="Q113" s="285" t="s">
        <v>135</v>
      </c>
      <c r="R113" s="315" t="s">
        <v>61</v>
      </c>
      <c r="S113" s="297" t="s">
        <v>135</v>
      </c>
      <c r="T113" s="315" t="s">
        <v>61</v>
      </c>
      <c r="U113" s="304" t="s">
        <v>60</v>
      </c>
      <c r="V113" s="39" t="s">
        <v>173</v>
      </c>
      <c r="W113" s="315" t="s">
        <v>61</v>
      </c>
      <c r="X113" s="1223" t="s">
        <v>135</v>
      </c>
      <c r="Y113" s="1223" t="s">
        <v>135</v>
      </c>
      <c r="Z113" s="1207" t="s">
        <v>135</v>
      </c>
      <c r="AA113" s="1207" t="s">
        <v>135</v>
      </c>
      <c r="AB113" s="285" t="s">
        <v>135</v>
      </c>
      <c r="AC113" s="308" t="s">
        <v>69</v>
      </c>
      <c r="AD113" s="315" t="s">
        <v>61</v>
      </c>
      <c r="AE113" s="309" t="s">
        <v>41</v>
      </c>
      <c r="AF113" s="315" t="s">
        <v>61</v>
      </c>
      <c r="AG113" s="285" t="s">
        <v>135</v>
      </c>
      <c r="AH113" s="285" t="s">
        <v>135</v>
      </c>
      <c r="AI113" s="285" t="s">
        <v>135</v>
      </c>
      <c r="AJ113" s="285" t="s">
        <v>135</v>
      </c>
      <c r="AK113" s="399" t="s">
        <v>135</v>
      </c>
      <c r="AL113" s="400" t="s">
        <v>135</v>
      </c>
      <c r="AM113" s="325" t="s">
        <v>135</v>
      </c>
      <c r="AN113" s="297" t="s">
        <v>135</v>
      </c>
      <c r="AO113" s="297" t="s">
        <v>135</v>
      </c>
      <c r="AP113" s="326" t="s">
        <v>135</v>
      </c>
    </row>
    <row r="114" spans="1:42" ht="15" thickBot="1">
      <c r="A114" s="1141"/>
      <c r="B114" s="124" t="s">
        <v>64</v>
      </c>
      <c r="C114" s="784"/>
      <c r="D114" s="669" t="s">
        <v>61</v>
      </c>
      <c r="E114" s="311" t="s">
        <v>69</v>
      </c>
      <c r="F114" s="646">
        <v>248</v>
      </c>
      <c r="G114" s="312" t="s">
        <v>41</v>
      </c>
      <c r="H114" s="629">
        <v>232</v>
      </c>
      <c r="I114" s="299" t="s">
        <v>62</v>
      </c>
      <c r="J114" s="300" t="s">
        <v>63</v>
      </c>
      <c r="K114" s="299" t="s">
        <v>135</v>
      </c>
      <c r="L114" s="314" t="s">
        <v>61</v>
      </c>
      <c r="M114" s="301" t="s">
        <v>135</v>
      </c>
      <c r="N114" s="299" t="s">
        <v>135</v>
      </c>
      <c r="O114" s="299" t="s">
        <v>135</v>
      </c>
      <c r="P114" s="299" t="s">
        <v>135</v>
      </c>
      <c r="Q114" s="299" t="s">
        <v>135</v>
      </c>
      <c r="R114" s="316" t="s">
        <v>61</v>
      </c>
      <c r="S114" s="302" t="s">
        <v>135</v>
      </c>
      <c r="T114" s="316" t="s">
        <v>61</v>
      </c>
      <c r="U114" s="305" t="s">
        <v>64</v>
      </c>
      <c r="V114" s="189" t="s">
        <v>173</v>
      </c>
      <c r="W114" s="316" t="s">
        <v>61</v>
      </c>
      <c r="X114" s="1224" t="s">
        <v>135</v>
      </c>
      <c r="Y114" s="1224" t="s">
        <v>135</v>
      </c>
      <c r="Z114" s="1225" t="s">
        <v>135</v>
      </c>
      <c r="AA114" s="1225" t="s">
        <v>135</v>
      </c>
      <c r="AB114" s="299" t="s">
        <v>135</v>
      </c>
      <c r="AC114" s="311" t="s">
        <v>69</v>
      </c>
      <c r="AD114" s="316" t="s">
        <v>61</v>
      </c>
      <c r="AE114" s="312" t="s">
        <v>41</v>
      </c>
      <c r="AF114" s="316" t="s">
        <v>61</v>
      </c>
      <c r="AG114" s="299" t="s">
        <v>135</v>
      </c>
      <c r="AH114" s="299" t="s">
        <v>135</v>
      </c>
      <c r="AI114" s="299" t="s">
        <v>135</v>
      </c>
      <c r="AJ114" s="299" t="s">
        <v>135</v>
      </c>
      <c r="AK114" s="401" t="s">
        <v>135</v>
      </c>
      <c r="AL114" s="402" t="s">
        <v>135</v>
      </c>
      <c r="AM114" s="327" t="s">
        <v>135</v>
      </c>
      <c r="AN114" s="328" t="s">
        <v>135</v>
      </c>
      <c r="AO114" s="328" t="s">
        <v>135</v>
      </c>
      <c r="AP114" s="329" t="s">
        <v>135</v>
      </c>
    </row>
    <row r="115" spans="1:42">
      <c r="A115" s="1142">
        <v>44158</v>
      </c>
      <c r="B115" s="410" t="s">
        <v>174</v>
      </c>
      <c r="C115" s="785">
        <f>D115-1</f>
        <v>44153</v>
      </c>
      <c r="D115" s="786">
        <v>44154</v>
      </c>
      <c r="E115" s="411" t="s">
        <v>69</v>
      </c>
      <c r="F115" s="647">
        <v>13.31</v>
      </c>
      <c r="G115" s="412" t="s">
        <v>41</v>
      </c>
      <c r="H115" s="630">
        <v>24.92</v>
      </c>
      <c r="I115" s="414" t="s">
        <v>175</v>
      </c>
      <c r="J115" s="415" t="s">
        <v>133</v>
      </c>
      <c r="K115" s="414" t="s">
        <v>93</v>
      </c>
      <c r="L115" s="416">
        <v>796</v>
      </c>
      <c r="M115" s="414" t="s">
        <v>135</v>
      </c>
      <c r="N115" s="414" t="s">
        <v>135</v>
      </c>
      <c r="O115" s="414">
        <v>1</v>
      </c>
      <c r="P115" s="414">
        <v>0.5</v>
      </c>
      <c r="Q115" s="414">
        <v>0.4</v>
      </c>
      <c r="R115" s="414">
        <v>0.27</v>
      </c>
      <c r="S115" s="414" t="s">
        <v>135</v>
      </c>
      <c r="T115" s="414">
        <v>15</v>
      </c>
      <c r="U115" s="410" t="s">
        <v>174</v>
      </c>
      <c r="V115" s="417">
        <v>38.130000000000003</v>
      </c>
      <c r="W115" s="414">
        <v>62</v>
      </c>
      <c r="X115" s="414">
        <v>1.97</v>
      </c>
      <c r="Y115" s="414">
        <v>1.59</v>
      </c>
      <c r="Z115" s="414">
        <v>936</v>
      </c>
      <c r="AA115" s="414">
        <v>3510</v>
      </c>
      <c r="AB115" s="414" t="s">
        <v>135</v>
      </c>
      <c r="AC115" s="411" t="s">
        <v>69</v>
      </c>
      <c r="AD115" s="418">
        <v>200</v>
      </c>
      <c r="AE115" s="419" t="s">
        <v>41</v>
      </c>
      <c r="AF115" s="418">
        <v>374</v>
      </c>
      <c r="AG115" s="420">
        <v>748613</v>
      </c>
      <c r="AH115" s="420">
        <v>1401832</v>
      </c>
      <c r="AI115" s="421">
        <v>940469</v>
      </c>
      <c r="AJ115" s="421">
        <v>1761096</v>
      </c>
      <c r="AK115" s="422">
        <v>0.21299999999999999</v>
      </c>
      <c r="AL115" s="423">
        <v>0.39900000000000002</v>
      </c>
      <c r="AM115" s="424" t="s">
        <v>135</v>
      </c>
      <c r="AN115" s="425" t="s">
        <v>135</v>
      </c>
      <c r="AO115" s="425" t="s">
        <v>135</v>
      </c>
      <c r="AP115" s="426" t="s">
        <v>135</v>
      </c>
    </row>
    <row r="116" spans="1:42">
      <c r="A116" s="1142">
        <v>44158</v>
      </c>
      <c r="B116" s="410" t="s">
        <v>176</v>
      </c>
      <c r="C116" s="769">
        <f t="shared" ref="C116:C128" si="93">D116-1</f>
        <v>44153</v>
      </c>
      <c r="D116" s="786">
        <v>44154</v>
      </c>
      <c r="E116" s="427" t="s">
        <v>69</v>
      </c>
      <c r="F116" s="648">
        <v>17.13</v>
      </c>
      <c r="G116" s="428" t="s">
        <v>41</v>
      </c>
      <c r="H116" s="543">
        <v>25.13</v>
      </c>
      <c r="I116" s="414" t="s">
        <v>175</v>
      </c>
      <c r="J116" s="415" t="s">
        <v>133</v>
      </c>
      <c r="K116" s="429" t="s">
        <v>93</v>
      </c>
      <c r="L116" s="430">
        <v>796</v>
      </c>
      <c r="M116" s="414" t="s">
        <v>135</v>
      </c>
      <c r="N116" s="414" t="s">
        <v>135</v>
      </c>
      <c r="O116" s="414">
        <v>1</v>
      </c>
      <c r="P116" s="414">
        <v>0.5</v>
      </c>
      <c r="Q116" s="414">
        <v>0.4</v>
      </c>
      <c r="R116" s="414">
        <v>0.27</v>
      </c>
      <c r="S116" s="414" t="s">
        <v>135</v>
      </c>
      <c r="T116" s="414">
        <v>15</v>
      </c>
      <c r="U116" s="410" t="s">
        <v>176</v>
      </c>
      <c r="V116" s="431">
        <v>25.18</v>
      </c>
      <c r="W116" s="414">
        <v>35</v>
      </c>
      <c r="X116" s="414">
        <v>1.9</v>
      </c>
      <c r="Y116" s="414">
        <v>1.34</v>
      </c>
      <c r="Z116" s="414">
        <v>530</v>
      </c>
      <c r="AA116" s="414">
        <v>1986</v>
      </c>
      <c r="AB116" s="414" t="s">
        <v>135</v>
      </c>
      <c r="AC116" s="432" t="s">
        <v>69</v>
      </c>
      <c r="AD116" s="433">
        <v>257</v>
      </c>
      <c r="AE116" s="434" t="s">
        <v>41</v>
      </c>
      <c r="AF116" s="416">
        <v>377</v>
      </c>
      <c r="AG116" s="421">
        <v>963364</v>
      </c>
      <c r="AH116" s="421">
        <v>1413607</v>
      </c>
      <c r="AI116" s="421">
        <v>1210256</v>
      </c>
      <c r="AJ116" s="421">
        <v>1775888</v>
      </c>
      <c r="AK116" s="435">
        <v>0.48499999999999999</v>
      </c>
      <c r="AL116" s="436">
        <v>0.71199999999999997</v>
      </c>
      <c r="AM116" s="437" t="s">
        <v>135</v>
      </c>
      <c r="AN116" s="438" t="s">
        <v>135</v>
      </c>
      <c r="AO116" s="438" t="s">
        <v>135</v>
      </c>
      <c r="AP116" s="439" t="s">
        <v>135</v>
      </c>
    </row>
    <row r="117" spans="1:42">
      <c r="A117" s="1142">
        <v>44158</v>
      </c>
      <c r="B117" s="410">
        <v>201</v>
      </c>
      <c r="C117" s="769">
        <f t="shared" si="93"/>
        <v>44154</v>
      </c>
      <c r="D117" s="786">
        <v>44155</v>
      </c>
      <c r="E117" s="427" t="s">
        <v>69</v>
      </c>
      <c r="F117" s="648">
        <v>21.2</v>
      </c>
      <c r="G117" s="428" t="s">
        <v>41</v>
      </c>
      <c r="H117" s="543">
        <v>37.15</v>
      </c>
      <c r="I117" s="414" t="s">
        <v>175</v>
      </c>
      <c r="J117" s="415" t="s">
        <v>133</v>
      </c>
      <c r="K117" s="429" t="s">
        <v>93</v>
      </c>
      <c r="L117" s="430">
        <v>816</v>
      </c>
      <c r="M117" s="414" t="s">
        <v>135</v>
      </c>
      <c r="N117" s="414" t="s">
        <v>135</v>
      </c>
      <c r="O117" s="414">
        <v>1</v>
      </c>
      <c r="P117" s="414">
        <v>0.5</v>
      </c>
      <c r="Q117" s="414">
        <v>0.4</v>
      </c>
      <c r="R117" s="414">
        <v>0.27</v>
      </c>
      <c r="S117" s="414" t="s">
        <v>135</v>
      </c>
      <c r="T117" s="414">
        <v>15</v>
      </c>
      <c r="U117" s="410">
        <v>201</v>
      </c>
      <c r="V117" s="431">
        <v>37.840000000000003</v>
      </c>
      <c r="W117" s="414">
        <v>46</v>
      </c>
      <c r="X117" s="414">
        <v>1.99</v>
      </c>
      <c r="Y117" s="414">
        <v>1.98</v>
      </c>
      <c r="Z117" s="414">
        <v>686</v>
      </c>
      <c r="AA117" s="414">
        <v>2571</v>
      </c>
      <c r="AB117" s="414" t="s">
        <v>135</v>
      </c>
      <c r="AC117" s="432" t="s">
        <v>69</v>
      </c>
      <c r="AD117" s="430">
        <v>318</v>
      </c>
      <c r="AE117" s="309" t="s">
        <v>41</v>
      </c>
      <c r="AF117" s="414">
        <v>557</v>
      </c>
      <c r="AG117" s="421">
        <v>1192473</v>
      </c>
      <c r="AH117" s="421">
        <v>2089910</v>
      </c>
      <c r="AI117" s="421">
        <v>1461364</v>
      </c>
      <c r="AJ117" s="421">
        <v>2561164</v>
      </c>
      <c r="AK117" s="440">
        <v>0.46400000000000002</v>
      </c>
      <c r="AL117" s="441">
        <v>0.81299999999999994</v>
      </c>
      <c r="AM117" s="437" t="s">
        <v>135</v>
      </c>
      <c r="AN117" s="438" t="s">
        <v>135</v>
      </c>
      <c r="AO117" s="438" t="s">
        <v>135</v>
      </c>
      <c r="AP117" s="439" t="s">
        <v>135</v>
      </c>
    </row>
    <row r="118" spans="1:42">
      <c r="A118" s="1142">
        <v>44158</v>
      </c>
      <c r="B118" s="410">
        <v>202</v>
      </c>
      <c r="C118" s="769">
        <f t="shared" si="93"/>
        <v>44154</v>
      </c>
      <c r="D118" s="786">
        <v>44155</v>
      </c>
      <c r="E118" s="427" t="s">
        <v>69</v>
      </c>
      <c r="F118" s="648">
        <v>22.43</v>
      </c>
      <c r="G118" s="428" t="s">
        <v>41</v>
      </c>
      <c r="H118" s="543">
        <v>51.32</v>
      </c>
      <c r="I118" s="414" t="s">
        <v>175</v>
      </c>
      <c r="J118" s="415" t="s">
        <v>133</v>
      </c>
      <c r="K118" s="429" t="s">
        <v>93</v>
      </c>
      <c r="L118" s="430">
        <v>816</v>
      </c>
      <c r="M118" s="414" t="s">
        <v>135</v>
      </c>
      <c r="N118" s="414" t="s">
        <v>135</v>
      </c>
      <c r="O118" s="414">
        <v>1</v>
      </c>
      <c r="P118" s="414">
        <v>0.5</v>
      </c>
      <c r="Q118" s="414">
        <v>0.4</v>
      </c>
      <c r="R118" s="414">
        <v>0.27</v>
      </c>
      <c r="S118" s="414" t="s">
        <v>135</v>
      </c>
      <c r="T118" s="414">
        <v>15</v>
      </c>
      <c r="U118" s="410">
        <v>202</v>
      </c>
      <c r="V118" s="431">
        <v>33.549999999999997</v>
      </c>
      <c r="W118" s="414">
        <v>42</v>
      </c>
      <c r="X118" s="414">
        <v>2.0299999999999998</v>
      </c>
      <c r="Y118" s="414">
        <v>1.54</v>
      </c>
      <c r="Z118" s="414">
        <v>632</v>
      </c>
      <c r="AA118" s="414">
        <v>2368</v>
      </c>
      <c r="AB118" s="414" t="s">
        <v>135</v>
      </c>
      <c r="AC118" s="432" t="s">
        <v>69</v>
      </c>
      <c r="AD118" s="430">
        <v>336</v>
      </c>
      <c r="AE118" s="309" t="s">
        <v>41</v>
      </c>
      <c r="AF118" s="414">
        <v>770</v>
      </c>
      <c r="AG118" s="421">
        <v>1261478</v>
      </c>
      <c r="AH118" s="421">
        <v>2886989</v>
      </c>
      <c r="AI118" s="421">
        <v>1545929</v>
      </c>
      <c r="AJ118" s="421">
        <v>3537976</v>
      </c>
      <c r="AK118" s="440">
        <v>0.53300000000000003</v>
      </c>
      <c r="AL118" s="441">
        <v>1.2190000000000001</v>
      </c>
      <c r="AM118" s="437" t="s">
        <v>135</v>
      </c>
      <c r="AN118" s="438" t="s">
        <v>135</v>
      </c>
      <c r="AO118" s="438" t="s">
        <v>135</v>
      </c>
      <c r="AP118" s="439" t="s">
        <v>135</v>
      </c>
    </row>
    <row r="119" spans="1:42">
      <c r="A119" s="1142">
        <v>44158</v>
      </c>
      <c r="B119" s="410">
        <v>231</v>
      </c>
      <c r="C119" s="769">
        <f t="shared" si="93"/>
        <v>44157</v>
      </c>
      <c r="D119" s="786">
        <v>44158</v>
      </c>
      <c r="E119" s="427" t="s">
        <v>69</v>
      </c>
      <c r="F119" s="648">
        <v>22.08</v>
      </c>
      <c r="G119" s="428" t="s">
        <v>41</v>
      </c>
      <c r="H119" s="543">
        <v>34.76</v>
      </c>
      <c r="I119" s="414" t="s">
        <v>175</v>
      </c>
      <c r="J119" s="415" t="s">
        <v>133</v>
      </c>
      <c r="K119" s="414" t="s">
        <v>93</v>
      </c>
      <c r="L119" s="414">
        <v>272</v>
      </c>
      <c r="M119" s="414" t="s">
        <v>135</v>
      </c>
      <c r="N119" s="414" t="s">
        <v>135</v>
      </c>
      <c r="O119" s="414">
        <v>1</v>
      </c>
      <c r="P119" s="414">
        <v>0.5</v>
      </c>
      <c r="Q119" s="414">
        <v>0.4</v>
      </c>
      <c r="R119" s="414">
        <v>0.27</v>
      </c>
      <c r="S119" s="414" t="s">
        <v>135</v>
      </c>
      <c r="T119" s="414">
        <v>15</v>
      </c>
      <c r="U119" s="410">
        <v>231</v>
      </c>
      <c r="V119" s="431">
        <v>25.18</v>
      </c>
      <c r="W119" s="414">
        <v>34</v>
      </c>
      <c r="X119" s="414">
        <v>2.09</v>
      </c>
      <c r="Y119" s="414">
        <v>1.34</v>
      </c>
      <c r="Z119" s="414">
        <v>516</v>
      </c>
      <c r="AA119" s="414">
        <v>1935</v>
      </c>
      <c r="AB119" s="414" t="s">
        <v>135</v>
      </c>
      <c r="AC119" s="432" t="s">
        <v>69</v>
      </c>
      <c r="AD119" s="430">
        <v>331</v>
      </c>
      <c r="AE119" s="309" t="s">
        <v>41</v>
      </c>
      <c r="AF119" s="414">
        <v>521</v>
      </c>
      <c r="AG119" s="421">
        <v>1241950</v>
      </c>
      <c r="AH119" s="421">
        <v>1955263</v>
      </c>
      <c r="AI119" s="421">
        <v>4565993</v>
      </c>
      <c r="AJ119" s="421">
        <v>7188468</v>
      </c>
      <c r="AK119" s="440">
        <v>0.64200000000000002</v>
      </c>
      <c r="AL119" s="441">
        <v>1.01</v>
      </c>
      <c r="AM119" s="437" t="s">
        <v>135</v>
      </c>
      <c r="AN119" s="438" t="s">
        <v>135</v>
      </c>
      <c r="AO119" s="438" t="s">
        <v>135</v>
      </c>
      <c r="AP119" s="439" t="s">
        <v>135</v>
      </c>
    </row>
    <row r="120" spans="1:42">
      <c r="A120" s="1142">
        <v>44158</v>
      </c>
      <c r="B120" s="410">
        <v>232</v>
      </c>
      <c r="C120" s="769">
        <f t="shared" si="93"/>
        <v>44157</v>
      </c>
      <c r="D120" s="786">
        <v>44158</v>
      </c>
      <c r="E120" s="427" t="s">
        <v>69</v>
      </c>
      <c r="F120" s="648">
        <v>21.91</v>
      </c>
      <c r="G120" s="428" t="s">
        <v>41</v>
      </c>
      <c r="H120" s="543">
        <v>36.97</v>
      </c>
      <c r="I120" s="414" t="s">
        <v>175</v>
      </c>
      <c r="J120" s="415" t="s">
        <v>133</v>
      </c>
      <c r="K120" s="414" t="s">
        <v>93</v>
      </c>
      <c r="L120" s="414">
        <v>272</v>
      </c>
      <c r="M120" s="414" t="s">
        <v>135</v>
      </c>
      <c r="N120" s="414" t="s">
        <v>135</v>
      </c>
      <c r="O120" s="414">
        <v>1</v>
      </c>
      <c r="P120" s="414">
        <v>0.5</v>
      </c>
      <c r="Q120" s="414">
        <v>0.4</v>
      </c>
      <c r="R120" s="414">
        <v>0.27</v>
      </c>
      <c r="S120" s="414" t="s">
        <v>135</v>
      </c>
      <c r="T120" s="414">
        <v>15</v>
      </c>
      <c r="U120" s="410">
        <v>232</v>
      </c>
      <c r="V120" s="431">
        <v>21.31</v>
      </c>
      <c r="W120" s="414">
        <v>29</v>
      </c>
      <c r="X120" s="414">
        <v>2.0699999999999998</v>
      </c>
      <c r="Y120" s="414">
        <v>1.84</v>
      </c>
      <c r="Z120" s="414">
        <v>429</v>
      </c>
      <c r="AA120" s="414">
        <v>1609</v>
      </c>
      <c r="AB120" s="414" t="s">
        <v>135</v>
      </c>
      <c r="AC120" s="432" t="s">
        <v>69</v>
      </c>
      <c r="AD120" s="430">
        <v>329</v>
      </c>
      <c r="AE120" s="309" t="s">
        <v>41</v>
      </c>
      <c r="AF120" s="414">
        <v>555</v>
      </c>
      <c r="AG120" s="421">
        <v>1232421</v>
      </c>
      <c r="AH120" s="421">
        <v>2079397</v>
      </c>
      <c r="AI120" s="421">
        <v>4530958</v>
      </c>
      <c r="AJ120" s="421">
        <v>7644842</v>
      </c>
      <c r="AK120" s="440">
        <v>0.76600000000000001</v>
      </c>
      <c r="AL120" s="441">
        <v>1.2929999999999999</v>
      </c>
      <c r="AM120" s="437" t="s">
        <v>135</v>
      </c>
      <c r="AN120" s="438" t="s">
        <v>135</v>
      </c>
      <c r="AO120" s="438" t="s">
        <v>135</v>
      </c>
      <c r="AP120" s="439" t="s">
        <v>135</v>
      </c>
    </row>
    <row r="121" spans="1:42">
      <c r="A121" s="1142">
        <v>44158</v>
      </c>
      <c r="B121" s="410" t="s">
        <v>177</v>
      </c>
      <c r="C121" s="769">
        <f t="shared" si="93"/>
        <v>44154</v>
      </c>
      <c r="D121" s="786">
        <v>44155</v>
      </c>
      <c r="E121" s="427" t="s">
        <v>69</v>
      </c>
      <c r="F121" s="648">
        <v>7.5</v>
      </c>
      <c r="G121" s="428" t="s">
        <v>41</v>
      </c>
      <c r="H121" s="543">
        <v>29.51</v>
      </c>
      <c r="I121" s="414" t="s">
        <v>178</v>
      </c>
      <c r="J121" s="415" t="s">
        <v>133</v>
      </c>
      <c r="K121" s="414" t="s">
        <v>179</v>
      </c>
      <c r="L121" s="414">
        <v>816</v>
      </c>
      <c r="M121" s="414" t="s">
        <v>135</v>
      </c>
      <c r="N121" s="414" t="s">
        <v>135</v>
      </c>
      <c r="O121" s="414">
        <v>10</v>
      </c>
      <c r="P121" s="414">
        <v>5</v>
      </c>
      <c r="Q121" s="414">
        <v>8.8000000000000007</v>
      </c>
      <c r="R121" s="414">
        <v>2.5</v>
      </c>
      <c r="S121" s="414" t="s">
        <v>135</v>
      </c>
      <c r="T121" s="414">
        <v>200</v>
      </c>
      <c r="U121" s="410" t="s">
        <v>177</v>
      </c>
      <c r="V121" s="431">
        <v>61.86</v>
      </c>
      <c r="W121" s="414">
        <v>72</v>
      </c>
      <c r="X121" s="414">
        <v>2.09</v>
      </c>
      <c r="Y121" s="414">
        <v>1.65</v>
      </c>
      <c r="Z121" s="414">
        <v>14420</v>
      </c>
      <c r="AA121" s="414">
        <v>5768</v>
      </c>
      <c r="AB121" s="414" t="s">
        <v>135</v>
      </c>
      <c r="AC121" s="432" t="s">
        <v>69</v>
      </c>
      <c r="AD121" s="430">
        <v>1500</v>
      </c>
      <c r="AE121" s="309" t="s">
        <v>41</v>
      </c>
      <c r="AF121" s="421">
        <v>5903</v>
      </c>
      <c r="AG121" s="421">
        <v>599993</v>
      </c>
      <c r="AH121" s="421">
        <v>2361112</v>
      </c>
      <c r="AI121" s="421">
        <v>735286</v>
      </c>
      <c r="AJ121" s="421">
        <v>2893520</v>
      </c>
      <c r="AK121" s="440">
        <v>0.104</v>
      </c>
      <c r="AL121" s="441">
        <v>0.40899999999999997</v>
      </c>
      <c r="AM121" s="437" t="s">
        <v>135</v>
      </c>
      <c r="AN121" s="438" t="s">
        <v>135</v>
      </c>
      <c r="AO121" s="438" t="s">
        <v>135</v>
      </c>
      <c r="AP121" s="439" t="s">
        <v>135</v>
      </c>
    </row>
    <row r="122" spans="1:42">
      <c r="A122" s="1142">
        <v>44158</v>
      </c>
      <c r="B122" s="410" t="s">
        <v>180</v>
      </c>
      <c r="C122" s="769">
        <f t="shared" si="93"/>
        <v>44154</v>
      </c>
      <c r="D122" s="786">
        <v>44155</v>
      </c>
      <c r="E122" s="427" t="s">
        <v>69</v>
      </c>
      <c r="F122" s="648">
        <v>10.74</v>
      </c>
      <c r="G122" s="428" t="s">
        <v>41</v>
      </c>
      <c r="H122" s="543">
        <v>17.57</v>
      </c>
      <c r="I122" s="414" t="s">
        <v>178</v>
      </c>
      <c r="J122" s="415" t="s">
        <v>133</v>
      </c>
      <c r="K122" s="414" t="s">
        <v>179</v>
      </c>
      <c r="L122" s="414">
        <v>816</v>
      </c>
      <c r="M122" s="414" t="s">
        <v>135</v>
      </c>
      <c r="N122" s="414" t="s">
        <v>135</v>
      </c>
      <c r="O122" s="414">
        <v>10</v>
      </c>
      <c r="P122" s="414">
        <v>5</v>
      </c>
      <c r="Q122" s="414">
        <v>8.8000000000000007</v>
      </c>
      <c r="R122" s="414">
        <v>2.5</v>
      </c>
      <c r="S122" s="414" t="s">
        <v>135</v>
      </c>
      <c r="T122" s="414">
        <v>200</v>
      </c>
      <c r="U122" s="410" t="s">
        <v>180</v>
      </c>
      <c r="V122" s="431">
        <v>52.53</v>
      </c>
      <c r="W122" s="414">
        <v>64</v>
      </c>
      <c r="X122" s="414">
        <v>2.12</v>
      </c>
      <c r="Y122" s="414">
        <v>1.54</v>
      </c>
      <c r="Z122" s="414">
        <v>12860</v>
      </c>
      <c r="AA122" s="414">
        <v>5144</v>
      </c>
      <c r="AB122" s="414" t="s">
        <v>135</v>
      </c>
      <c r="AC122" s="432" t="s">
        <v>69</v>
      </c>
      <c r="AD122" s="430">
        <v>2147</v>
      </c>
      <c r="AE122" s="309" t="s">
        <v>41</v>
      </c>
      <c r="AF122" s="421">
        <v>3514</v>
      </c>
      <c r="AG122" s="421">
        <v>858839</v>
      </c>
      <c r="AH122" s="421">
        <v>1405714</v>
      </c>
      <c r="AI122" s="421">
        <v>1052499</v>
      </c>
      <c r="AJ122" s="421">
        <v>1722689</v>
      </c>
      <c r="AK122" s="440">
        <v>0.16700000000000001</v>
      </c>
      <c r="AL122" s="441">
        <v>0.27300000000000002</v>
      </c>
      <c r="AM122" s="437" t="s">
        <v>135</v>
      </c>
      <c r="AN122" s="438" t="s">
        <v>135</v>
      </c>
      <c r="AO122" s="438" t="s">
        <v>135</v>
      </c>
      <c r="AP122" s="439" t="s">
        <v>135</v>
      </c>
    </row>
    <row r="123" spans="1:42">
      <c r="A123" s="1142">
        <v>44158</v>
      </c>
      <c r="B123" s="410" t="s">
        <v>181</v>
      </c>
      <c r="C123" s="769">
        <f t="shared" si="93"/>
        <v>44154</v>
      </c>
      <c r="D123" s="786">
        <v>44155</v>
      </c>
      <c r="E123" s="427" t="s">
        <v>69</v>
      </c>
      <c r="F123" s="648">
        <v>117.62</v>
      </c>
      <c r="G123" s="428" t="s">
        <v>41</v>
      </c>
      <c r="H123" s="543">
        <v>193.58</v>
      </c>
      <c r="I123" s="414" t="s">
        <v>178</v>
      </c>
      <c r="J123" s="415" t="s">
        <v>133</v>
      </c>
      <c r="K123" s="414" t="s">
        <v>182</v>
      </c>
      <c r="L123" s="414">
        <v>816</v>
      </c>
      <c r="M123" s="414" t="s">
        <v>135</v>
      </c>
      <c r="N123" s="414" t="s">
        <v>135</v>
      </c>
      <c r="O123" s="414">
        <v>10</v>
      </c>
      <c r="P123" s="414">
        <v>5</v>
      </c>
      <c r="Q123" s="414">
        <v>8.8000000000000007</v>
      </c>
      <c r="R123" s="414">
        <v>2.25</v>
      </c>
      <c r="S123" s="414" t="s">
        <v>135</v>
      </c>
      <c r="T123" s="414">
        <v>20</v>
      </c>
      <c r="U123" s="410" t="s">
        <v>181</v>
      </c>
      <c r="V123" s="431">
        <v>509.18</v>
      </c>
      <c r="W123" s="414">
        <v>599</v>
      </c>
      <c r="X123" s="414">
        <v>2.16</v>
      </c>
      <c r="Y123" s="414">
        <v>2.4</v>
      </c>
      <c r="Z123" s="414">
        <v>11980</v>
      </c>
      <c r="AA123" s="414">
        <v>5324</v>
      </c>
      <c r="AB123" s="414" t="s">
        <v>135</v>
      </c>
      <c r="AC123" s="432" t="s">
        <v>69</v>
      </c>
      <c r="AD123" s="430">
        <v>2352</v>
      </c>
      <c r="AE123" s="309" t="s">
        <v>41</v>
      </c>
      <c r="AF123" s="421">
        <v>3872</v>
      </c>
      <c r="AG123" s="421">
        <v>1045476</v>
      </c>
      <c r="AH123" s="421">
        <v>1720667</v>
      </c>
      <c r="AI123" s="421">
        <v>1281220</v>
      </c>
      <c r="AJ123" s="421">
        <v>2108661</v>
      </c>
      <c r="AK123" s="440">
        <v>0.19600000000000001</v>
      </c>
      <c r="AL123" s="441">
        <v>0.32300000000000001</v>
      </c>
      <c r="AM123" s="437" t="s">
        <v>135</v>
      </c>
      <c r="AN123" s="438" t="s">
        <v>135</v>
      </c>
      <c r="AO123" s="438">
        <v>143</v>
      </c>
      <c r="AP123" s="439">
        <v>91</v>
      </c>
    </row>
    <row r="124" spans="1:42">
      <c r="A124" s="1142">
        <v>44158</v>
      </c>
      <c r="B124" s="410" t="s">
        <v>183</v>
      </c>
      <c r="C124" s="769">
        <f t="shared" si="93"/>
        <v>44154</v>
      </c>
      <c r="D124" s="786">
        <v>44155</v>
      </c>
      <c r="E124" s="427" t="s">
        <v>69</v>
      </c>
      <c r="F124" s="648">
        <v>129.15</v>
      </c>
      <c r="G124" s="428" t="s">
        <v>41</v>
      </c>
      <c r="H124" s="543">
        <v>211.89</v>
      </c>
      <c r="I124" s="414" t="s">
        <v>178</v>
      </c>
      <c r="J124" s="415" t="s">
        <v>133</v>
      </c>
      <c r="K124" s="414" t="s">
        <v>182</v>
      </c>
      <c r="L124" s="414">
        <v>816</v>
      </c>
      <c r="M124" s="414" t="s">
        <v>135</v>
      </c>
      <c r="N124" s="414" t="s">
        <v>135</v>
      </c>
      <c r="O124" s="414">
        <v>10</v>
      </c>
      <c r="P124" s="414">
        <v>5</v>
      </c>
      <c r="Q124" s="414">
        <v>8.8000000000000007</v>
      </c>
      <c r="R124" s="414">
        <v>2.25</v>
      </c>
      <c r="S124" s="414" t="s">
        <v>135</v>
      </c>
      <c r="T124" s="414">
        <v>20</v>
      </c>
      <c r="U124" s="410" t="s">
        <v>183</v>
      </c>
      <c r="V124" s="431">
        <v>479.43</v>
      </c>
      <c r="W124" s="414">
        <v>530</v>
      </c>
      <c r="X124" s="414">
        <v>2.17</v>
      </c>
      <c r="Y124" s="414">
        <v>2.4500000000000002</v>
      </c>
      <c r="Z124" s="414">
        <v>10598</v>
      </c>
      <c r="AA124" s="414">
        <v>4710</v>
      </c>
      <c r="AB124" s="414" t="s">
        <v>135</v>
      </c>
      <c r="AC124" s="432" t="s">
        <v>69</v>
      </c>
      <c r="AD124" s="430">
        <v>2583</v>
      </c>
      <c r="AE124" s="309" t="s">
        <v>41</v>
      </c>
      <c r="AF124" s="421">
        <v>4238</v>
      </c>
      <c r="AG124" s="421">
        <v>1147987</v>
      </c>
      <c r="AH124" s="421">
        <v>1883433</v>
      </c>
      <c r="AI124" s="421">
        <v>1406847</v>
      </c>
      <c r="AJ124" s="421">
        <v>2308128</v>
      </c>
      <c r="AK124" s="440">
        <v>0.24399999999999999</v>
      </c>
      <c r="AL124" s="441">
        <v>0.4</v>
      </c>
      <c r="AM124" s="437" t="s">
        <v>135</v>
      </c>
      <c r="AN124" s="438" t="s">
        <v>135</v>
      </c>
      <c r="AO124" s="438">
        <v>157</v>
      </c>
      <c r="AP124" s="439">
        <v>100</v>
      </c>
    </row>
    <row r="125" spans="1:42">
      <c r="A125" s="1142">
        <v>44158</v>
      </c>
      <c r="B125" s="410" t="s">
        <v>184</v>
      </c>
      <c r="C125" s="769">
        <f t="shared" si="93"/>
        <v>44157</v>
      </c>
      <c r="D125" s="786">
        <v>44158</v>
      </c>
      <c r="E125" s="427" t="s">
        <v>69</v>
      </c>
      <c r="F125" s="648">
        <v>4.97</v>
      </c>
      <c r="G125" s="428" t="s">
        <v>41</v>
      </c>
      <c r="H125" s="543">
        <v>11.94</v>
      </c>
      <c r="I125" s="414" t="s">
        <v>178</v>
      </c>
      <c r="J125" s="415" t="s">
        <v>133</v>
      </c>
      <c r="K125" s="414" t="s">
        <v>179</v>
      </c>
      <c r="L125" s="414">
        <v>272</v>
      </c>
      <c r="M125" s="414" t="s">
        <v>135</v>
      </c>
      <c r="N125" s="414" t="s">
        <v>135</v>
      </c>
      <c r="O125" s="414">
        <v>10</v>
      </c>
      <c r="P125" s="414">
        <v>5</v>
      </c>
      <c r="Q125" s="414">
        <v>8.8000000000000007</v>
      </c>
      <c r="R125" s="414">
        <v>2.5</v>
      </c>
      <c r="S125" s="414" t="s">
        <v>135</v>
      </c>
      <c r="T125" s="414">
        <v>200</v>
      </c>
      <c r="U125" s="410" t="s">
        <v>184</v>
      </c>
      <c r="V125" s="431">
        <v>23.19</v>
      </c>
      <c r="W125" s="414">
        <v>30</v>
      </c>
      <c r="X125" s="414">
        <v>2.06</v>
      </c>
      <c r="Y125" s="414">
        <v>1.25</v>
      </c>
      <c r="Z125" s="414">
        <v>6000</v>
      </c>
      <c r="AA125" s="414">
        <v>2400</v>
      </c>
      <c r="AB125" s="414" t="s">
        <v>135</v>
      </c>
      <c r="AC125" s="432" t="s">
        <v>69</v>
      </c>
      <c r="AD125" s="430">
        <v>994</v>
      </c>
      <c r="AE125" s="309" t="s">
        <v>41</v>
      </c>
      <c r="AF125" s="421">
        <v>2388</v>
      </c>
      <c r="AG125" s="421">
        <v>397627</v>
      </c>
      <c r="AH125" s="421">
        <v>955007</v>
      </c>
      <c r="AI125" s="421">
        <v>1461863</v>
      </c>
      <c r="AJ125" s="421">
        <v>3511055</v>
      </c>
      <c r="AK125" s="440">
        <v>0.16600000000000001</v>
      </c>
      <c r="AL125" s="441">
        <v>0.39800000000000002</v>
      </c>
      <c r="AM125" s="437" t="s">
        <v>135</v>
      </c>
      <c r="AN125" s="438" t="s">
        <v>135</v>
      </c>
      <c r="AO125" s="438" t="s">
        <v>135</v>
      </c>
      <c r="AP125" s="439" t="s">
        <v>135</v>
      </c>
    </row>
    <row r="126" spans="1:42">
      <c r="A126" s="1142">
        <v>44158</v>
      </c>
      <c r="B126" s="410" t="s">
        <v>185</v>
      </c>
      <c r="C126" s="769">
        <f t="shared" si="93"/>
        <v>44157</v>
      </c>
      <c r="D126" s="786">
        <v>44158</v>
      </c>
      <c r="E126" s="427" t="s">
        <v>69</v>
      </c>
      <c r="F126" s="648">
        <v>4.74</v>
      </c>
      <c r="G126" s="428" t="s">
        <v>41</v>
      </c>
      <c r="H126" s="543">
        <v>13.93</v>
      </c>
      <c r="I126" s="414" t="s">
        <v>178</v>
      </c>
      <c r="J126" s="415" t="s">
        <v>133</v>
      </c>
      <c r="K126" s="414" t="s">
        <v>179</v>
      </c>
      <c r="L126" s="414">
        <v>272</v>
      </c>
      <c r="M126" s="414" t="s">
        <v>135</v>
      </c>
      <c r="N126" s="414" t="s">
        <v>135</v>
      </c>
      <c r="O126" s="414">
        <v>10</v>
      </c>
      <c r="P126" s="414">
        <v>5</v>
      </c>
      <c r="Q126" s="414">
        <v>8.8000000000000007</v>
      </c>
      <c r="R126" s="414">
        <v>2.5</v>
      </c>
      <c r="S126" s="414" t="s">
        <v>135</v>
      </c>
      <c r="T126" s="414">
        <v>200</v>
      </c>
      <c r="U126" s="410" t="s">
        <v>185</v>
      </c>
      <c r="V126" s="431">
        <v>23.01</v>
      </c>
      <c r="W126" s="414">
        <v>28</v>
      </c>
      <c r="X126" s="414">
        <v>2.14</v>
      </c>
      <c r="Y126" s="414">
        <v>1.3</v>
      </c>
      <c r="Z126" s="414">
        <v>5660</v>
      </c>
      <c r="AA126" s="414">
        <v>2264</v>
      </c>
      <c r="AB126" s="414" t="s">
        <v>135</v>
      </c>
      <c r="AC126" s="432" t="s">
        <v>69</v>
      </c>
      <c r="AD126" s="430">
        <v>949</v>
      </c>
      <c r="AE126" s="309" t="s">
        <v>41</v>
      </c>
      <c r="AF126" s="421">
        <v>2786</v>
      </c>
      <c r="AG126" s="421">
        <v>379578</v>
      </c>
      <c r="AH126" s="421">
        <v>1114556</v>
      </c>
      <c r="AI126" s="421">
        <v>1395509</v>
      </c>
      <c r="AJ126" s="421">
        <v>4097632</v>
      </c>
      <c r="AK126" s="440">
        <v>0.16800000000000001</v>
      </c>
      <c r="AL126" s="441">
        <v>0.49199999999999999</v>
      </c>
      <c r="AM126" s="437" t="s">
        <v>135</v>
      </c>
      <c r="AN126" s="438" t="s">
        <v>135</v>
      </c>
      <c r="AO126" s="438" t="s">
        <v>135</v>
      </c>
      <c r="AP126" s="439" t="s">
        <v>135</v>
      </c>
    </row>
    <row r="127" spans="1:42">
      <c r="A127" s="1142">
        <v>44158</v>
      </c>
      <c r="B127" s="410" t="s">
        <v>186</v>
      </c>
      <c r="C127" s="769">
        <f t="shared" si="93"/>
        <v>44157</v>
      </c>
      <c r="D127" s="786">
        <v>44158</v>
      </c>
      <c r="E127" s="427" t="s">
        <v>69</v>
      </c>
      <c r="F127" s="648">
        <v>57.06</v>
      </c>
      <c r="G127" s="428" t="s">
        <v>41</v>
      </c>
      <c r="H127" s="543">
        <v>97.58</v>
      </c>
      <c r="I127" s="414" t="s">
        <v>178</v>
      </c>
      <c r="J127" s="442" t="s">
        <v>133</v>
      </c>
      <c r="K127" s="414" t="s">
        <v>182</v>
      </c>
      <c r="L127" s="414">
        <v>272</v>
      </c>
      <c r="M127" s="414" t="s">
        <v>135</v>
      </c>
      <c r="N127" s="414" t="s">
        <v>135</v>
      </c>
      <c r="O127" s="414">
        <v>10</v>
      </c>
      <c r="P127" s="414">
        <v>5</v>
      </c>
      <c r="Q127" s="414">
        <v>8.8000000000000007</v>
      </c>
      <c r="R127" s="414">
        <v>2.25</v>
      </c>
      <c r="S127" s="414" t="s">
        <v>135</v>
      </c>
      <c r="T127" s="414">
        <v>20</v>
      </c>
      <c r="U127" s="410" t="s">
        <v>186</v>
      </c>
      <c r="V127" s="431">
        <v>246.41</v>
      </c>
      <c r="W127" s="414">
        <v>242</v>
      </c>
      <c r="X127" s="414">
        <v>2.1800000000000002</v>
      </c>
      <c r="Y127" s="414">
        <v>2.2599999999999998</v>
      </c>
      <c r="Z127" s="414">
        <v>4838</v>
      </c>
      <c r="AA127" s="414">
        <v>2150</v>
      </c>
      <c r="AB127" s="414" t="s">
        <v>135</v>
      </c>
      <c r="AC127" s="432" t="s">
        <v>69</v>
      </c>
      <c r="AD127" s="430">
        <v>1141</v>
      </c>
      <c r="AE127" s="309" t="s">
        <v>41</v>
      </c>
      <c r="AF127" s="421">
        <v>1952</v>
      </c>
      <c r="AG127" s="421">
        <v>507168</v>
      </c>
      <c r="AH127" s="421">
        <v>867418</v>
      </c>
      <c r="AI127" s="421">
        <v>1864589</v>
      </c>
      <c r="AJ127" s="421">
        <v>3189037</v>
      </c>
      <c r="AK127" s="440">
        <v>0.23599999999999999</v>
      </c>
      <c r="AL127" s="441">
        <v>0.40300000000000002</v>
      </c>
      <c r="AM127" s="437" t="s">
        <v>135</v>
      </c>
      <c r="AN127" s="438" t="s">
        <v>135</v>
      </c>
      <c r="AO127" s="438">
        <v>131</v>
      </c>
      <c r="AP127" s="439">
        <v>84</v>
      </c>
    </row>
    <row r="128" spans="1:42">
      <c r="A128" s="1142">
        <v>44158</v>
      </c>
      <c r="B128" s="410" t="s">
        <v>187</v>
      </c>
      <c r="C128" s="769">
        <f t="shared" si="93"/>
        <v>44157</v>
      </c>
      <c r="D128" s="786">
        <v>44158</v>
      </c>
      <c r="E128" s="427" t="s">
        <v>69</v>
      </c>
      <c r="F128" s="648">
        <v>81.349999999999994</v>
      </c>
      <c r="G128" s="428" t="s">
        <v>41</v>
      </c>
      <c r="H128" s="543">
        <v>126.09</v>
      </c>
      <c r="I128" s="429" t="s">
        <v>178</v>
      </c>
      <c r="J128" s="443" t="s">
        <v>133</v>
      </c>
      <c r="K128" s="414" t="s">
        <v>182</v>
      </c>
      <c r="L128" s="414">
        <v>272</v>
      </c>
      <c r="M128" s="414" t="s">
        <v>135</v>
      </c>
      <c r="N128" s="414" t="s">
        <v>135</v>
      </c>
      <c r="O128" s="414">
        <v>10</v>
      </c>
      <c r="P128" s="414">
        <v>5</v>
      </c>
      <c r="Q128" s="414">
        <v>8.8000000000000007</v>
      </c>
      <c r="R128" s="414">
        <v>2.25</v>
      </c>
      <c r="S128" s="414" t="s">
        <v>135</v>
      </c>
      <c r="T128" s="414">
        <v>20</v>
      </c>
      <c r="U128" s="410" t="s">
        <v>187</v>
      </c>
      <c r="V128" s="431">
        <v>285.83</v>
      </c>
      <c r="W128" s="414">
        <v>236</v>
      </c>
      <c r="X128" s="414">
        <v>2.2000000000000002</v>
      </c>
      <c r="Y128" s="414">
        <v>2.54</v>
      </c>
      <c r="Z128" s="414">
        <v>4724</v>
      </c>
      <c r="AA128" s="414">
        <v>2100</v>
      </c>
      <c r="AB128" s="414" t="s">
        <v>135</v>
      </c>
      <c r="AC128" s="432" t="s">
        <v>69</v>
      </c>
      <c r="AD128" s="430">
        <v>1627</v>
      </c>
      <c r="AE128" s="309" t="s">
        <v>41</v>
      </c>
      <c r="AF128" s="421">
        <v>2522</v>
      </c>
      <c r="AG128" s="421">
        <v>723148</v>
      </c>
      <c r="AH128" s="421">
        <v>1120838</v>
      </c>
      <c r="AI128" s="421">
        <v>2658632</v>
      </c>
      <c r="AJ128" s="421">
        <v>4120728</v>
      </c>
      <c r="AK128" s="440">
        <v>0.34399999999999997</v>
      </c>
      <c r="AL128" s="441">
        <v>0.53400000000000003</v>
      </c>
      <c r="AM128" s="437" t="s">
        <v>135</v>
      </c>
      <c r="AN128" s="438" t="s">
        <v>135</v>
      </c>
      <c r="AO128" s="438">
        <v>186</v>
      </c>
      <c r="AP128" s="439">
        <v>108</v>
      </c>
    </row>
    <row r="129" spans="1:42">
      <c r="A129" s="1143" t="s">
        <v>135</v>
      </c>
      <c r="B129" s="410" t="s">
        <v>60</v>
      </c>
      <c r="C129" s="787"/>
      <c r="D129" s="672" t="s">
        <v>61</v>
      </c>
      <c r="E129" s="427" t="s">
        <v>69</v>
      </c>
      <c r="F129" s="648">
        <v>0</v>
      </c>
      <c r="G129" s="428" t="s">
        <v>41</v>
      </c>
      <c r="H129" s="543">
        <v>0.56000000000000005</v>
      </c>
      <c r="I129" s="387" t="s">
        <v>62</v>
      </c>
      <c r="J129" s="388" t="s">
        <v>63</v>
      </c>
      <c r="K129" s="389"/>
      <c r="L129" s="87" t="s">
        <v>61</v>
      </c>
      <c r="M129" s="390"/>
      <c r="N129" s="390"/>
      <c r="O129" s="390"/>
      <c r="P129" s="390"/>
      <c r="Q129" s="390"/>
      <c r="R129" s="87" t="s">
        <v>61</v>
      </c>
      <c r="S129" s="87"/>
      <c r="T129" s="87" t="s">
        <v>61</v>
      </c>
      <c r="U129" s="122" t="s">
        <v>60</v>
      </c>
      <c r="V129" s="39" t="s">
        <v>61</v>
      </c>
      <c r="W129" s="87" t="s">
        <v>61</v>
      </c>
      <c r="X129" s="390"/>
      <c r="Y129" s="390"/>
      <c r="Z129" s="87"/>
      <c r="AA129" s="390"/>
      <c r="AB129" s="390"/>
      <c r="AC129" s="47" t="s">
        <v>69</v>
      </c>
      <c r="AD129" s="87" t="s">
        <v>61</v>
      </c>
      <c r="AE129" s="37" t="s">
        <v>41</v>
      </c>
      <c r="AF129" s="87" t="s">
        <v>61</v>
      </c>
      <c r="AG129" s="390"/>
      <c r="AH129" s="390"/>
      <c r="AI129" s="390"/>
      <c r="AJ129" s="390"/>
      <c r="AK129" s="390"/>
      <c r="AL129" s="391"/>
      <c r="AM129" s="444" t="s">
        <v>135</v>
      </c>
      <c r="AN129" s="438" t="s">
        <v>135</v>
      </c>
      <c r="AO129" s="438" t="s">
        <v>135</v>
      </c>
      <c r="AP129" s="439" t="s">
        <v>135</v>
      </c>
    </row>
    <row r="130" spans="1:42" ht="15" thickBot="1">
      <c r="A130" s="1144" t="s">
        <v>135</v>
      </c>
      <c r="B130" s="445" t="s">
        <v>64</v>
      </c>
      <c r="C130" s="788"/>
      <c r="D130" s="674" t="s">
        <v>61</v>
      </c>
      <c r="E130" s="446" t="s">
        <v>69</v>
      </c>
      <c r="F130" s="649">
        <v>260.24</v>
      </c>
      <c r="G130" s="447" t="s">
        <v>41</v>
      </c>
      <c r="H130" s="629">
        <v>232.59</v>
      </c>
      <c r="I130" s="392" t="s">
        <v>62</v>
      </c>
      <c r="J130" s="393" t="s">
        <v>63</v>
      </c>
      <c r="K130" s="394"/>
      <c r="L130" s="70" t="s">
        <v>61</v>
      </c>
      <c r="M130" s="395"/>
      <c r="N130" s="395"/>
      <c r="O130" s="395"/>
      <c r="P130" s="395"/>
      <c r="Q130" s="395"/>
      <c r="R130" s="70" t="s">
        <v>61</v>
      </c>
      <c r="S130" s="70"/>
      <c r="T130" s="70" t="s">
        <v>61</v>
      </c>
      <c r="U130" s="123" t="s">
        <v>64</v>
      </c>
      <c r="V130" s="189" t="s">
        <v>61</v>
      </c>
      <c r="W130" s="70" t="s">
        <v>61</v>
      </c>
      <c r="X130" s="395"/>
      <c r="Y130" s="395"/>
      <c r="Z130" s="70"/>
      <c r="AA130" s="395"/>
      <c r="AB130" s="395"/>
      <c r="AC130" s="50" t="s">
        <v>69</v>
      </c>
      <c r="AD130" s="70" t="s">
        <v>61</v>
      </c>
      <c r="AE130" s="51" t="s">
        <v>41</v>
      </c>
      <c r="AF130" s="70" t="s">
        <v>61</v>
      </c>
      <c r="AG130" s="395"/>
      <c r="AH130" s="395"/>
      <c r="AI130" s="395"/>
      <c r="AJ130" s="395"/>
      <c r="AK130" s="395"/>
      <c r="AL130" s="396"/>
      <c r="AM130" s="448" t="s">
        <v>135</v>
      </c>
      <c r="AN130" s="449" t="s">
        <v>135</v>
      </c>
      <c r="AO130" s="449" t="s">
        <v>135</v>
      </c>
      <c r="AP130" s="450" t="s">
        <v>135</v>
      </c>
    </row>
    <row r="131" spans="1:42" customFormat="1">
      <c r="A131" s="460">
        <v>44167</v>
      </c>
      <c r="B131" s="118" t="s">
        <v>188</v>
      </c>
      <c r="C131" s="763">
        <f>D131-1</f>
        <v>44158</v>
      </c>
      <c r="D131" s="789">
        <v>44159</v>
      </c>
      <c r="E131" s="660" t="s">
        <v>69</v>
      </c>
      <c r="F131" s="525">
        <v>23.800521850585938</v>
      </c>
      <c r="G131" s="526" t="s">
        <v>41</v>
      </c>
      <c r="H131" s="527">
        <v>24.260229492187499</v>
      </c>
      <c r="I131" s="463" t="s">
        <v>175</v>
      </c>
      <c r="J131" s="464" t="s">
        <v>133</v>
      </c>
      <c r="K131" s="462" t="s">
        <v>93</v>
      </c>
      <c r="L131" s="465">
        <v>332</v>
      </c>
      <c r="M131" s="463"/>
      <c r="N131" s="466"/>
      <c r="O131" s="467">
        <v>1</v>
      </c>
      <c r="P131" s="467">
        <v>0.5</v>
      </c>
      <c r="Q131" s="467">
        <v>0.4</v>
      </c>
      <c r="R131" s="468">
        <f t="shared" ref="R131:R144" si="94">O131/(O131+P131)*Q131</f>
        <v>0.26666666666666666</v>
      </c>
      <c r="S131" s="467"/>
      <c r="T131" s="469">
        <v>15</v>
      </c>
      <c r="U131" s="118" t="s">
        <v>188</v>
      </c>
      <c r="V131" s="470">
        <v>24.4</v>
      </c>
      <c r="W131" s="471">
        <v>46.2</v>
      </c>
      <c r="X131" s="472">
        <v>1.79</v>
      </c>
      <c r="Y131" s="473">
        <v>1</v>
      </c>
      <c r="Z131" s="474">
        <f t="shared" ref="Z131:Z144" si="95">T131*W131</f>
        <v>693</v>
      </c>
      <c r="AA131" s="475">
        <f t="shared" ref="AA131:AA144" si="96">Z131/R131</f>
        <v>2598.75</v>
      </c>
      <c r="AB131" s="200"/>
      <c r="AC131" s="476" t="s">
        <v>69</v>
      </c>
      <c r="AD131" s="475">
        <f t="shared" ref="AD131:AD144" si="97">T131*F131</f>
        <v>357.00782775878906</v>
      </c>
      <c r="AE131" s="477" t="s">
        <v>41</v>
      </c>
      <c r="AF131" s="475">
        <f t="shared" ref="AF131:AF144" si="98">T131*H131</f>
        <v>363.9034423828125</v>
      </c>
      <c r="AG131" s="478">
        <f t="shared" ref="AG131:AG144" si="99">AD131/R131*1000</f>
        <v>1338779.354095459</v>
      </c>
      <c r="AH131" s="478">
        <f t="shared" ref="AH131:AH144" si="100">AF131/R131*1000</f>
        <v>1364637.9089355469</v>
      </c>
      <c r="AI131" s="478">
        <f t="shared" ref="AI131:AI144" si="101">AG131/L131*1000</f>
        <v>4032467.9340224671</v>
      </c>
      <c r="AJ131" s="478">
        <f t="shared" ref="AJ131:AJ144" si="102">AH131/L131*1000</f>
        <v>4110355.147396225</v>
      </c>
      <c r="AK131" s="479">
        <f t="shared" ref="AK131:AK144" si="103">AD131/Z131</f>
        <v>0.51516281061874325</v>
      </c>
      <c r="AL131" s="594">
        <f t="shared" ref="AL131:AL144" si="104">AF131/Z131</f>
        <v>0.52511319247159094</v>
      </c>
      <c r="AM131" s="598"/>
      <c r="AN131" s="599"/>
      <c r="AO131" s="599"/>
      <c r="AP131" s="600"/>
    </row>
    <row r="132" spans="1:42" customFormat="1">
      <c r="A132" s="35">
        <v>44167</v>
      </c>
      <c r="B132" s="482" t="s">
        <v>189</v>
      </c>
      <c r="C132" s="763">
        <f t="shared" ref="C132:C144" si="105">D132-1</f>
        <v>44158</v>
      </c>
      <c r="D132" s="790">
        <v>44159</v>
      </c>
      <c r="E132" s="661" t="s">
        <v>69</v>
      </c>
      <c r="F132" s="528">
        <v>15.234521484375</v>
      </c>
      <c r="G132" s="529" t="s">
        <v>41</v>
      </c>
      <c r="H132" s="530">
        <v>22.575845336914064</v>
      </c>
      <c r="I132" s="485" t="s">
        <v>175</v>
      </c>
      <c r="J132" s="486" t="s">
        <v>133</v>
      </c>
      <c r="K132" s="487" t="s">
        <v>93</v>
      </c>
      <c r="L132" s="488">
        <v>332</v>
      </c>
      <c r="M132" s="489"/>
      <c r="N132" s="490"/>
      <c r="O132" s="491">
        <v>1</v>
      </c>
      <c r="P132" s="491">
        <v>0.5</v>
      </c>
      <c r="Q132" s="491">
        <v>0.4</v>
      </c>
      <c r="R132" s="492">
        <f t="shared" si="94"/>
        <v>0.26666666666666666</v>
      </c>
      <c r="S132" s="491"/>
      <c r="T132" s="493">
        <v>15</v>
      </c>
      <c r="U132" s="482" t="s">
        <v>189</v>
      </c>
      <c r="V132" s="494">
        <v>22.4</v>
      </c>
      <c r="W132" s="495">
        <v>29.8</v>
      </c>
      <c r="X132" s="223">
        <v>1.96</v>
      </c>
      <c r="Y132" s="496">
        <v>1.52</v>
      </c>
      <c r="Z132" s="497">
        <f t="shared" si="95"/>
        <v>447</v>
      </c>
      <c r="AA132" s="129">
        <f t="shared" si="96"/>
        <v>1676.25</v>
      </c>
      <c r="AB132" s="498"/>
      <c r="AC132" s="499" t="s">
        <v>69</v>
      </c>
      <c r="AD132" s="129">
        <f t="shared" si="97"/>
        <v>228.517822265625</v>
      </c>
      <c r="AE132" s="500" t="s">
        <v>41</v>
      </c>
      <c r="AF132" s="129">
        <f t="shared" si="98"/>
        <v>338.63768005371094</v>
      </c>
      <c r="AG132" s="497">
        <f t="shared" si="99"/>
        <v>856941.83349609375</v>
      </c>
      <c r="AH132" s="497">
        <f t="shared" si="100"/>
        <v>1269891.300201416</v>
      </c>
      <c r="AI132" s="501">
        <f t="shared" si="101"/>
        <v>2581150.1008918486</v>
      </c>
      <c r="AJ132" s="501">
        <f t="shared" si="102"/>
        <v>3824973.7957873978</v>
      </c>
      <c r="AK132" s="502">
        <f t="shared" si="103"/>
        <v>0.51122555316694629</v>
      </c>
      <c r="AL132" s="595">
        <f t="shared" si="104"/>
        <v>0.75757870258100879</v>
      </c>
      <c r="AM132" s="601"/>
      <c r="AN132" s="20"/>
      <c r="AO132" s="20"/>
      <c r="AP132" s="602"/>
    </row>
    <row r="133" spans="1:42" customFormat="1">
      <c r="A133" s="35">
        <v>44167</v>
      </c>
      <c r="B133" s="482">
        <v>505</v>
      </c>
      <c r="C133" s="763">
        <f t="shared" si="105"/>
        <v>44159</v>
      </c>
      <c r="D133" s="790">
        <v>44160</v>
      </c>
      <c r="E133" s="661" t="s">
        <v>69</v>
      </c>
      <c r="F133" s="528">
        <v>10.93270034790039</v>
      </c>
      <c r="G133" s="529" t="s">
        <v>41</v>
      </c>
      <c r="H133" s="530">
        <v>16.641336059570314</v>
      </c>
      <c r="I133" s="504" t="s">
        <v>175</v>
      </c>
      <c r="J133" s="486" t="s">
        <v>133</v>
      </c>
      <c r="K133" s="484" t="s">
        <v>93</v>
      </c>
      <c r="L133" s="488">
        <v>340</v>
      </c>
      <c r="M133" s="485"/>
      <c r="N133" s="504"/>
      <c r="O133" s="505">
        <v>1</v>
      </c>
      <c r="P133" s="505">
        <v>0.5</v>
      </c>
      <c r="Q133" s="505">
        <v>0.4</v>
      </c>
      <c r="R133" s="506">
        <f t="shared" si="94"/>
        <v>0.26666666666666666</v>
      </c>
      <c r="S133" s="505"/>
      <c r="T133" s="507">
        <v>15</v>
      </c>
      <c r="U133" s="482">
        <v>505</v>
      </c>
      <c r="V133" s="494">
        <v>21.992055840839591</v>
      </c>
      <c r="W133" s="495">
        <v>23.553999999999998</v>
      </c>
      <c r="X133" s="223">
        <v>2.0230000000000001</v>
      </c>
      <c r="Y133" s="496">
        <v>1.3129999999999999</v>
      </c>
      <c r="Z133" s="497">
        <f t="shared" si="95"/>
        <v>353.31</v>
      </c>
      <c r="AA133" s="129">
        <f t="shared" si="96"/>
        <v>1324.9125000000001</v>
      </c>
      <c r="AB133" s="508"/>
      <c r="AC133" s="499" t="s">
        <v>69</v>
      </c>
      <c r="AD133" s="129">
        <f t="shared" si="97"/>
        <v>163.99050521850586</v>
      </c>
      <c r="AE133" s="500" t="s">
        <v>41</v>
      </c>
      <c r="AF133" s="129">
        <f t="shared" si="98"/>
        <v>249.62004089355472</v>
      </c>
      <c r="AG133" s="497">
        <f t="shared" si="99"/>
        <v>614964.39456939697</v>
      </c>
      <c r="AH133" s="497">
        <f t="shared" si="100"/>
        <v>936075.15335083019</v>
      </c>
      <c r="AI133" s="501">
        <f t="shared" si="101"/>
        <v>1808718.8075570499</v>
      </c>
      <c r="AJ133" s="501">
        <f t="shared" si="102"/>
        <v>2753162.2157377359</v>
      </c>
      <c r="AK133" s="502">
        <f t="shared" si="103"/>
        <v>0.46415472310012695</v>
      </c>
      <c r="AL133" s="595">
        <f t="shared" si="104"/>
        <v>0.70651847072982565</v>
      </c>
      <c r="AM133" s="601"/>
      <c r="AN133" s="20"/>
      <c r="AO133" s="20"/>
      <c r="AP133" s="602"/>
    </row>
    <row r="134" spans="1:42" customFormat="1">
      <c r="A134" s="35">
        <v>44167</v>
      </c>
      <c r="B134" s="482">
        <v>506</v>
      </c>
      <c r="C134" s="763">
        <f t="shared" si="105"/>
        <v>44159</v>
      </c>
      <c r="D134" s="790">
        <v>44160</v>
      </c>
      <c r="E134" s="661" t="s">
        <v>69</v>
      </c>
      <c r="F134" s="528">
        <v>9.3227195739746094</v>
      </c>
      <c r="G134" s="529" t="s">
        <v>41</v>
      </c>
      <c r="H134" s="530">
        <v>19.498699951171876</v>
      </c>
      <c r="I134" s="504" t="s">
        <v>175</v>
      </c>
      <c r="J134" s="486" t="s">
        <v>133</v>
      </c>
      <c r="K134" s="484" t="s">
        <v>93</v>
      </c>
      <c r="L134" s="509">
        <v>340</v>
      </c>
      <c r="M134" s="485"/>
      <c r="N134" s="504"/>
      <c r="O134" s="510">
        <v>1</v>
      </c>
      <c r="P134" s="510">
        <v>0.5</v>
      </c>
      <c r="Q134" s="510">
        <v>0.4</v>
      </c>
      <c r="R134" s="511">
        <f t="shared" si="94"/>
        <v>0.26666666666666666</v>
      </c>
      <c r="S134" s="510"/>
      <c r="T134" s="512">
        <v>15</v>
      </c>
      <c r="U134" s="482">
        <v>506</v>
      </c>
      <c r="V134" s="494">
        <v>20.811062000950159</v>
      </c>
      <c r="W134" s="495">
        <v>19.170000000000002</v>
      </c>
      <c r="X134" s="223">
        <v>2.0659999999999998</v>
      </c>
      <c r="Y134" s="496">
        <v>1.1779999999999999</v>
      </c>
      <c r="Z134" s="497">
        <f t="shared" si="95"/>
        <v>287.55</v>
      </c>
      <c r="AA134" s="129">
        <f t="shared" si="96"/>
        <v>1078.3125</v>
      </c>
      <c r="AB134" s="498"/>
      <c r="AC134" s="499" t="s">
        <v>69</v>
      </c>
      <c r="AD134" s="129">
        <f t="shared" si="97"/>
        <v>139.84079360961914</v>
      </c>
      <c r="AE134" s="500" t="s">
        <v>41</v>
      </c>
      <c r="AF134" s="129">
        <f t="shared" si="98"/>
        <v>292.48049926757813</v>
      </c>
      <c r="AG134" s="497">
        <f t="shared" si="99"/>
        <v>524402.97603607178</v>
      </c>
      <c r="AH134" s="497">
        <f t="shared" si="100"/>
        <v>1096801.872253418</v>
      </c>
      <c r="AI134" s="501">
        <f t="shared" si="101"/>
        <v>1542361.6942237404</v>
      </c>
      <c r="AJ134" s="501">
        <f t="shared" si="102"/>
        <v>3225887.8595688767</v>
      </c>
      <c r="AK134" s="502">
        <f t="shared" si="103"/>
        <v>0.48631818330592641</v>
      </c>
      <c r="AL134" s="595">
        <f t="shared" si="104"/>
        <v>1.0171465806558098</v>
      </c>
      <c r="AM134" s="601"/>
      <c r="AN134" s="20"/>
      <c r="AO134" s="20"/>
      <c r="AP134" s="602"/>
    </row>
    <row r="135" spans="1:42" customFormat="1">
      <c r="A135" s="35">
        <v>44167</v>
      </c>
      <c r="B135" s="482">
        <v>261</v>
      </c>
      <c r="C135" s="763">
        <f t="shared" si="105"/>
        <v>44160</v>
      </c>
      <c r="D135" s="790">
        <v>44161</v>
      </c>
      <c r="E135" s="661" t="s">
        <v>69</v>
      </c>
      <c r="F135" s="528">
        <v>10.03214340209961</v>
      </c>
      <c r="G135" s="529" t="s">
        <v>41</v>
      </c>
      <c r="H135" s="530">
        <v>19.630404663085937</v>
      </c>
      <c r="I135" s="504" t="s">
        <v>175</v>
      </c>
      <c r="J135" s="513" t="s">
        <v>133</v>
      </c>
      <c r="K135" s="504" t="s">
        <v>93</v>
      </c>
      <c r="L135" s="488">
        <v>340</v>
      </c>
      <c r="M135" s="504"/>
      <c r="N135" s="504"/>
      <c r="O135" s="491">
        <v>1</v>
      </c>
      <c r="P135" s="491">
        <v>0.5</v>
      </c>
      <c r="Q135" s="491">
        <v>0.4</v>
      </c>
      <c r="R135" s="492">
        <f t="shared" si="94"/>
        <v>0.26666666666666666</v>
      </c>
      <c r="S135" s="491"/>
      <c r="T135" s="493">
        <v>15</v>
      </c>
      <c r="U135" s="482">
        <v>261</v>
      </c>
      <c r="V135" s="494">
        <v>26.827697660845857</v>
      </c>
      <c r="W135" s="495">
        <v>31.2</v>
      </c>
      <c r="X135" s="223">
        <v>2.0699999999999998</v>
      </c>
      <c r="Y135" s="496">
        <v>1.31</v>
      </c>
      <c r="Z135" s="497">
        <f t="shared" si="95"/>
        <v>468</v>
      </c>
      <c r="AA135" s="129">
        <f t="shared" si="96"/>
        <v>1755</v>
      </c>
      <c r="AB135" s="498"/>
      <c r="AC135" s="499" t="s">
        <v>69</v>
      </c>
      <c r="AD135" s="129">
        <f t="shared" si="97"/>
        <v>150.48215103149414</v>
      </c>
      <c r="AE135" s="500" t="s">
        <v>41</v>
      </c>
      <c r="AF135" s="129">
        <f t="shared" si="98"/>
        <v>294.45606994628906</v>
      </c>
      <c r="AG135" s="497">
        <f t="shared" si="99"/>
        <v>564308.06636810303</v>
      </c>
      <c r="AH135" s="497">
        <f t="shared" si="100"/>
        <v>1104210.262298584</v>
      </c>
      <c r="AI135" s="501">
        <f t="shared" si="101"/>
        <v>1659729.6069650089</v>
      </c>
      <c r="AJ135" s="501">
        <f t="shared" si="102"/>
        <v>3247677.2420546585</v>
      </c>
      <c r="AK135" s="502">
        <f t="shared" si="103"/>
        <v>0.32154305775960285</v>
      </c>
      <c r="AL135" s="595">
        <f t="shared" si="104"/>
        <v>0.62917963663736975</v>
      </c>
      <c r="AM135" s="601"/>
      <c r="AN135" s="20"/>
      <c r="AO135" s="20"/>
      <c r="AP135" s="602"/>
    </row>
    <row r="136" spans="1:42" customFormat="1">
      <c r="A136" s="35">
        <v>44167</v>
      </c>
      <c r="B136" s="482">
        <v>263</v>
      </c>
      <c r="C136" s="763">
        <f t="shared" si="105"/>
        <v>44160</v>
      </c>
      <c r="D136" s="790">
        <v>44161</v>
      </c>
      <c r="E136" s="661" t="s">
        <v>69</v>
      </c>
      <c r="F136" s="528">
        <v>18.181602478027344</v>
      </c>
      <c r="G136" s="529" t="s">
        <v>41</v>
      </c>
      <c r="H136" s="530">
        <v>28.434420776367187</v>
      </c>
      <c r="I136" s="504" t="s">
        <v>175</v>
      </c>
      <c r="J136" s="513" t="s">
        <v>133</v>
      </c>
      <c r="K136" s="504" t="s">
        <v>93</v>
      </c>
      <c r="L136" s="488">
        <v>340</v>
      </c>
      <c r="M136" s="504"/>
      <c r="N136" s="504"/>
      <c r="O136" s="491">
        <v>1</v>
      </c>
      <c r="P136" s="491">
        <v>0.5</v>
      </c>
      <c r="Q136" s="491">
        <v>0.4</v>
      </c>
      <c r="R136" s="492">
        <f t="shared" si="94"/>
        <v>0.26666666666666666</v>
      </c>
      <c r="S136" s="491"/>
      <c r="T136" s="493">
        <v>15</v>
      </c>
      <c r="U136" s="482">
        <v>263</v>
      </c>
      <c r="V136" s="494">
        <v>24.4</v>
      </c>
      <c r="W136" s="495">
        <v>27.6</v>
      </c>
      <c r="X136" s="223">
        <v>2.0299999999999998</v>
      </c>
      <c r="Y136" s="496">
        <v>1.24</v>
      </c>
      <c r="Z136" s="497">
        <f t="shared" si="95"/>
        <v>414</v>
      </c>
      <c r="AA136" s="129">
        <f t="shared" si="96"/>
        <v>1552.5</v>
      </c>
      <c r="AB136" s="498"/>
      <c r="AC136" s="499" t="s">
        <v>69</v>
      </c>
      <c r="AD136" s="129">
        <f t="shared" si="97"/>
        <v>272.72403717041016</v>
      </c>
      <c r="AE136" s="500" t="s">
        <v>41</v>
      </c>
      <c r="AF136" s="129">
        <f t="shared" si="98"/>
        <v>426.51631164550781</v>
      </c>
      <c r="AG136" s="497">
        <f t="shared" si="99"/>
        <v>1022715.1393890381</v>
      </c>
      <c r="AH136" s="497">
        <f t="shared" si="100"/>
        <v>1599436.1686706543</v>
      </c>
      <c r="AI136" s="501">
        <f t="shared" si="101"/>
        <v>3007985.7040854064</v>
      </c>
      <c r="AJ136" s="501">
        <f t="shared" si="102"/>
        <v>4704224.0255019246</v>
      </c>
      <c r="AK136" s="502">
        <f t="shared" si="103"/>
        <v>0.65875371297200525</v>
      </c>
      <c r="AL136" s="595">
        <f t="shared" si="104"/>
        <v>1.0302326368248982</v>
      </c>
      <c r="AM136" s="601"/>
      <c r="AN136" s="20"/>
      <c r="AO136" s="20"/>
      <c r="AP136" s="602"/>
    </row>
    <row r="137" spans="1:42" customFormat="1">
      <c r="A137" s="35">
        <v>44167</v>
      </c>
      <c r="B137" s="482" t="s">
        <v>190</v>
      </c>
      <c r="C137" s="763">
        <f t="shared" si="105"/>
        <v>44161</v>
      </c>
      <c r="D137" s="790">
        <v>44162</v>
      </c>
      <c r="E137" s="661" t="s">
        <v>69</v>
      </c>
      <c r="F137" s="528">
        <v>12.499953460693359</v>
      </c>
      <c r="G137" s="529" t="s">
        <v>41</v>
      </c>
      <c r="H137" s="530">
        <v>24.00117645263672</v>
      </c>
      <c r="I137" s="504" t="s">
        <v>175</v>
      </c>
      <c r="J137" s="513" t="s">
        <v>133</v>
      </c>
      <c r="K137" s="504" t="s">
        <v>93</v>
      </c>
      <c r="L137" s="488">
        <v>324</v>
      </c>
      <c r="M137" s="504"/>
      <c r="N137" s="504"/>
      <c r="O137" s="491">
        <v>1</v>
      </c>
      <c r="P137" s="491">
        <v>0.5</v>
      </c>
      <c r="Q137" s="491">
        <v>0.4</v>
      </c>
      <c r="R137" s="492">
        <f t="shared" si="94"/>
        <v>0.26666666666666666</v>
      </c>
      <c r="S137" s="491"/>
      <c r="T137" s="493">
        <v>15</v>
      </c>
      <c r="U137" s="482" t="s">
        <v>190</v>
      </c>
      <c r="V137" s="494">
        <v>25.368225429592105</v>
      </c>
      <c r="W137" s="495">
        <v>33.9</v>
      </c>
      <c r="X137" s="223">
        <v>1.93</v>
      </c>
      <c r="Y137" s="496">
        <v>1.4</v>
      </c>
      <c r="Z137" s="497">
        <f t="shared" si="95"/>
        <v>508.5</v>
      </c>
      <c r="AA137" s="129">
        <f t="shared" si="96"/>
        <v>1906.875</v>
      </c>
      <c r="AB137" s="498"/>
      <c r="AC137" s="499" t="s">
        <v>69</v>
      </c>
      <c r="AD137" s="129">
        <f t="shared" si="97"/>
        <v>187.49930191040039</v>
      </c>
      <c r="AE137" s="500" t="s">
        <v>41</v>
      </c>
      <c r="AF137" s="129">
        <f t="shared" si="98"/>
        <v>360.01764678955078</v>
      </c>
      <c r="AG137" s="497">
        <f t="shared" si="99"/>
        <v>703122.38216400146</v>
      </c>
      <c r="AH137" s="497">
        <f t="shared" si="100"/>
        <v>1350066.1754608154</v>
      </c>
      <c r="AI137" s="501">
        <f t="shared" si="101"/>
        <v>2170130.8091481528</v>
      </c>
      <c r="AJ137" s="501">
        <f t="shared" si="102"/>
        <v>4166870.9119160967</v>
      </c>
      <c r="AK137" s="502">
        <f t="shared" si="103"/>
        <v>0.36873019058092504</v>
      </c>
      <c r="AL137" s="595">
        <f t="shared" si="104"/>
        <v>0.70799930538751388</v>
      </c>
      <c r="AM137" s="601"/>
      <c r="AN137" s="20"/>
      <c r="AO137" s="20"/>
      <c r="AP137" s="602"/>
    </row>
    <row r="138" spans="1:42" customFormat="1">
      <c r="A138" s="35">
        <v>44167</v>
      </c>
      <c r="B138" s="482" t="s">
        <v>191</v>
      </c>
      <c r="C138" s="763">
        <f t="shared" si="105"/>
        <v>44161</v>
      </c>
      <c r="D138" s="790">
        <v>44162</v>
      </c>
      <c r="E138" s="661" t="s">
        <v>69</v>
      </c>
      <c r="F138" s="528">
        <v>12.570411682128906</v>
      </c>
      <c r="G138" s="529" t="s">
        <v>41</v>
      </c>
      <c r="H138" s="530">
        <v>23.228996276855469</v>
      </c>
      <c r="I138" s="504" t="s">
        <v>175</v>
      </c>
      <c r="J138" s="513" t="s">
        <v>133</v>
      </c>
      <c r="K138" s="484" t="s">
        <v>93</v>
      </c>
      <c r="L138" s="488">
        <v>324</v>
      </c>
      <c r="M138" s="485"/>
      <c r="N138" s="504"/>
      <c r="O138" s="491">
        <v>1</v>
      </c>
      <c r="P138" s="491">
        <v>0.5</v>
      </c>
      <c r="Q138" s="491">
        <v>0.4</v>
      </c>
      <c r="R138" s="492">
        <f t="shared" si="94"/>
        <v>0.26666666666666666</v>
      </c>
      <c r="S138" s="491"/>
      <c r="T138" s="493">
        <v>15</v>
      </c>
      <c r="U138" s="482" t="s">
        <v>191</v>
      </c>
      <c r="V138" s="494">
        <v>22.7</v>
      </c>
      <c r="W138" s="495">
        <v>24.6</v>
      </c>
      <c r="X138" s="223">
        <v>2.04</v>
      </c>
      <c r="Y138" s="496">
        <v>1.35</v>
      </c>
      <c r="Z138" s="497">
        <f t="shared" si="95"/>
        <v>369</v>
      </c>
      <c r="AA138" s="129">
        <f t="shared" si="96"/>
        <v>1383.75</v>
      </c>
      <c r="AB138" s="498"/>
      <c r="AC138" s="499" t="s">
        <v>69</v>
      </c>
      <c r="AD138" s="129">
        <f t="shared" si="97"/>
        <v>188.55617523193359</v>
      </c>
      <c r="AE138" s="500" t="s">
        <v>41</v>
      </c>
      <c r="AF138" s="129">
        <f t="shared" si="98"/>
        <v>348.43494415283203</v>
      </c>
      <c r="AG138" s="497">
        <f t="shared" si="99"/>
        <v>707085.65711975098</v>
      </c>
      <c r="AH138" s="497">
        <f t="shared" si="100"/>
        <v>1306631.0405731201</v>
      </c>
      <c r="AI138" s="501">
        <f t="shared" si="101"/>
        <v>2182363.1392584909</v>
      </c>
      <c r="AJ138" s="501">
        <f t="shared" si="102"/>
        <v>4032811.8536207411</v>
      </c>
      <c r="AK138" s="502">
        <f t="shared" si="103"/>
        <v>0.51099234480198807</v>
      </c>
      <c r="AL138" s="595">
        <f t="shared" si="104"/>
        <v>0.94426814133558812</v>
      </c>
      <c r="AM138" s="601"/>
      <c r="AN138" s="20"/>
      <c r="AO138" s="20"/>
      <c r="AP138" s="602"/>
    </row>
    <row r="139" spans="1:42" customFormat="1">
      <c r="A139" s="35">
        <v>44167</v>
      </c>
      <c r="B139" s="482" t="s">
        <v>192</v>
      </c>
      <c r="C139" s="763">
        <f t="shared" si="105"/>
        <v>44164</v>
      </c>
      <c r="D139" s="790">
        <v>44165</v>
      </c>
      <c r="E139" s="661" t="s">
        <v>69</v>
      </c>
      <c r="F139" s="528">
        <v>10.241314697265626</v>
      </c>
      <c r="G139" s="529" t="s">
        <v>41</v>
      </c>
      <c r="H139" s="530">
        <v>16.318144226074217</v>
      </c>
      <c r="I139" s="504" t="s">
        <v>175</v>
      </c>
      <c r="J139" s="513" t="s">
        <v>133</v>
      </c>
      <c r="K139" s="484" t="s">
        <v>93</v>
      </c>
      <c r="L139" s="514">
        <v>288</v>
      </c>
      <c r="M139" s="485"/>
      <c r="N139" s="504"/>
      <c r="O139" s="515">
        <v>1</v>
      </c>
      <c r="P139" s="515">
        <v>0.5</v>
      </c>
      <c r="Q139" s="515">
        <v>0.4</v>
      </c>
      <c r="R139" s="516">
        <f t="shared" si="94"/>
        <v>0.26666666666666666</v>
      </c>
      <c r="S139" s="515"/>
      <c r="T139" s="517">
        <v>15</v>
      </c>
      <c r="U139" s="482" t="s">
        <v>192</v>
      </c>
      <c r="V139" s="193">
        <v>17.756959352503205</v>
      </c>
      <c r="W139" s="495">
        <v>19.555</v>
      </c>
      <c r="X139" s="223">
        <v>2.008</v>
      </c>
      <c r="Y139" s="496">
        <v>2.4249999999999998</v>
      </c>
      <c r="Z139" s="497">
        <f t="shared" si="95"/>
        <v>293.32499999999999</v>
      </c>
      <c r="AA139" s="129">
        <f t="shared" si="96"/>
        <v>1099.96875</v>
      </c>
      <c r="AB139" s="498"/>
      <c r="AC139" s="499" t="s">
        <v>69</v>
      </c>
      <c r="AD139" s="129">
        <f t="shared" si="97"/>
        <v>153.61972045898438</v>
      </c>
      <c r="AE139" s="500" t="s">
        <v>41</v>
      </c>
      <c r="AF139" s="129">
        <f t="shared" si="98"/>
        <v>244.77216339111325</v>
      </c>
      <c r="AG139" s="497">
        <f t="shared" si="99"/>
        <v>576073.95172119141</v>
      </c>
      <c r="AH139" s="497">
        <f t="shared" si="100"/>
        <v>917895.61271667469</v>
      </c>
      <c r="AI139" s="501">
        <f t="shared" si="101"/>
        <v>2000256.7768096924</v>
      </c>
      <c r="AJ139" s="501">
        <f t="shared" si="102"/>
        <v>3187137.5441551204</v>
      </c>
      <c r="AK139" s="502">
        <f t="shared" si="103"/>
        <v>0.52371847083945922</v>
      </c>
      <c r="AL139" s="595">
        <f t="shared" si="104"/>
        <v>0.8344742636703768</v>
      </c>
      <c r="AM139" s="601"/>
      <c r="AN139" s="20"/>
      <c r="AO139" s="20"/>
      <c r="AP139" s="602"/>
    </row>
    <row r="140" spans="1:42" customFormat="1">
      <c r="A140" s="35">
        <v>44167</v>
      </c>
      <c r="B140" s="482" t="s">
        <v>193</v>
      </c>
      <c r="C140" s="763">
        <f t="shared" si="105"/>
        <v>44164</v>
      </c>
      <c r="D140" s="790">
        <v>44165</v>
      </c>
      <c r="E140" s="661" t="s">
        <v>69</v>
      </c>
      <c r="F140" s="528">
        <v>9.1846839904785149</v>
      </c>
      <c r="G140" s="529" t="s">
        <v>41</v>
      </c>
      <c r="H140" s="530">
        <v>13.34696044921875</v>
      </c>
      <c r="I140" s="504" t="s">
        <v>175</v>
      </c>
      <c r="J140" s="513" t="s">
        <v>133</v>
      </c>
      <c r="K140" s="504" t="s">
        <v>93</v>
      </c>
      <c r="L140" s="514">
        <v>288</v>
      </c>
      <c r="M140" s="504"/>
      <c r="N140" s="504"/>
      <c r="O140" s="515">
        <v>1</v>
      </c>
      <c r="P140" s="515">
        <v>0.5</v>
      </c>
      <c r="Q140" s="515">
        <v>0.4</v>
      </c>
      <c r="R140" s="516">
        <f t="shared" si="94"/>
        <v>0.26666666666666666</v>
      </c>
      <c r="S140" s="515"/>
      <c r="T140" s="517">
        <v>15</v>
      </c>
      <c r="U140" s="482" t="s">
        <v>193</v>
      </c>
      <c r="V140" s="193">
        <v>19.274657771744682</v>
      </c>
      <c r="W140" s="495">
        <v>21.079000000000001</v>
      </c>
      <c r="X140" s="223">
        <v>2.0379999999999998</v>
      </c>
      <c r="Y140" s="496">
        <v>1.1519999999999999</v>
      </c>
      <c r="Z140" s="497">
        <f t="shared" si="95"/>
        <v>316.185</v>
      </c>
      <c r="AA140" s="129">
        <f t="shared" si="96"/>
        <v>1185.6937500000001</v>
      </c>
      <c r="AB140" s="498"/>
      <c r="AC140" s="499" t="s">
        <v>69</v>
      </c>
      <c r="AD140" s="129">
        <f t="shared" si="97"/>
        <v>137.77025985717773</v>
      </c>
      <c r="AE140" s="500" t="s">
        <v>41</v>
      </c>
      <c r="AF140" s="129">
        <f t="shared" si="98"/>
        <v>200.20440673828125</v>
      </c>
      <c r="AG140" s="497">
        <f t="shared" si="99"/>
        <v>516638.4744644165</v>
      </c>
      <c r="AH140" s="497">
        <f t="shared" si="100"/>
        <v>750766.52526855469</v>
      </c>
      <c r="AI140" s="501">
        <f t="shared" si="101"/>
        <v>1793883.5918903351</v>
      </c>
      <c r="AJ140" s="501">
        <f t="shared" si="102"/>
        <v>2606828.2127380371</v>
      </c>
      <c r="AK140" s="502">
        <f t="shared" si="103"/>
        <v>0.43572674180362048</v>
      </c>
      <c r="AL140" s="595">
        <f t="shared" si="104"/>
        <v>0.63318755392659754</v>
      </c>
      <c r="AM140" s="601"/>
      <c r="AN140" s="20"/>
      <c r="AO140" s="20"/>
      <c r="AP140" s="602"/>
    </row>
    <row r="141" spans="1:42" customFormat="1">
      <c r="A141" s="35">
        <v>44167</v>
      </c>
      <c r="B141" s="482" t="s">
        <v>194</v>
      </c>
      <c r="C141" s="763">
        <f t="shared" si="105"/>
        <v>44165</v>
      </c>
      <c r="D141" s="790">
        <v>44166</v>
      </c>
      <c r="E141" s="661" t="s">
        <v>69</v>
      </c>
      <c r="F141" s="528">
        <v>12.568299102783204</v>
      </c>
      <c r="G141" s="529" t="s">
        <v>41</v>
      </c>
      <c r="H141" s="530">
        <v>21.046174621582033</v>
      </c>
      <c r="I141" s="504" t="s">
        <v>175</v>
      </c>
      <c r="J141" s="513" t="s">
        <v>133</v>
      </c>
      <c r="K141" s="504" t="s">
        <v>93</v>
      </c>
      <c r="L141" s="488">
        <v>394</v>
      </c>
      <c r="M141" s="504"/>
      <c r="N141" s="504"/>
      <c r="O141" s="510">
        <v>1</v>
      </c>
      <c r="P141" s="510">
        <v>0.5</v>
      </c>
      <c r="Q141" s="510">
        <v>0.4</v>
      </c>
      <c r="R141" s="511">
        <f t="shared" si="94"/>
        <v>0.26666666666666666</v>
      </c>
      <c r="S141" s="510"/>
      <c r="T141" s="512">
        <v>15</v>
      </c>
      <c r="U141" s="482" t="s">
        <v>194</v>
      </c>
      <c r="V141" s="494">
        <v>39.155262541424399</v>
      </c>
      <c r="W141" s="495">
        <v>43.6</v>
      </c>
      <c r="X141" s="223">
        <v>2.08</v>
      </c>
      <c r="Y141" s="496">
        <v>2.0099999999999998</v>
      </c>
      <c r="Z141" s="497">
        <f t="shared" si="95"/>
        <v>654</v>
      </c>
      <c r="AA141" s="129">
        <f t="shared" si="96"/>
        <v>2452.5</v>
      </c>
      <c r="AB141" s="498"/>
      <c r="AC141" s="499" t="s">
        <v>69</v>
      </c>
      <c r="AD141" s="129">
        <f t="shared" si="97"/>
        <v>188.52448654174805</v>
      </c>
      <c r="AE141" s="500" t="s">
        <v>41</v>
      </c>
      <c r="AF141" s="129">
        <f t="shared" si="98"/>
        <v>315.69261932373047</v>
      </c>
      <c r="AG141" s="497">
        <f t="shared" si="99"/>
        <v>706966.82453155518</v>
      </c>
      <c r="AH141" s="497">
        <f t="shared" si="100"/>
        <v>1183847.3224639893</v>
      </c>
      <c r="AI141" s="501">
        <f t="shared" si="101"/>
        <v>1794332.041958262</v>
      </c>
      <c r="AJ141" s="501">
        <f t="shared" si="102"/>
        <v>3004688.6356954044</v>
      </c>
      <c r="AK141" s="502">
        <f t="shared" si="103"/>
        <v>0.288263740889523</v>
      </c>
      <c r="AL141" s="595">
        <f t="shared" si="104"/>
        <v>0.48271042710050532</v>
      </c>
      <c r="AM141" s="601"/>
      <c r="AN141" s="20"/>
      <c r="AO141" s="20"/>
      <c r="AP141" s="602"/>
    </row>
    <row r="142" spans="1:42" customFormat="1">
      <c r="A142" s="35">
        <v>44167</v>
      </c>
      <c r="B142" s="482" t="s">
        <v>195</v>
      </c>
      <c r="C142" s="763">
        <f t="shared" si="105"/>
        <v>44165</v>
      </c>
      <c r="D142" s="790">
        <v>44166</v>
      </c>
      <c r="E142" s="661" t="s">
        <v>69</v>
      </c>
      <c r="F142" s="528">
        <v>21.98597869873047</v>
      </c>
      <c r="G142" s="529" t="s">
        <v>41</v>
      </c>
      <c r="H142" s="530">
        <v>31.751004028320313</v>
      </c>
      <c r="I142" s="504" t="s">
        <v>175</v>
      </c>
      <c r="J142" s="513" t="s">
        <v>133</v>
      </c>
      <c r="K142" s="504" t="s">
        <v>93</v>
      </c>
      <c r="L142" s="488">
        <v>394</v>
      </c>
      <c r="M142" s="504"/>
      <c r="N142" s="504"/>
      <c r="O142" s="491">
        <v>1</v>
      </c>
      <c r="P142" s="491">
        <v>0.5</v>
      </c>
      <c r="Q142" s="491">
        <v>0.4</v>
      </c>
      <c r="R142" s="492">
        <f t="shared" si="94"/>
        <v>0.26666666666666666</v>
      </c>
      <c r="S142" s="491"/>
      <c r="T142" s="493">
        <v>15</v>
      </c>
      <c r="U142" s="482" t="s">
        <v>195</v>
      </c>
      <c r="V142" s="494">
        <v>31.368646489451269</v>
      </c>
      <c r="W142" s="495">
        <v>31.5</v>
      </c>
      <c r="X142" s="223">
        <v>2</v>
      </c>
      <c r="Y142" s="496">
        <v>1.59</v>
      </c>
      <c r="Z142" s="497">
        <f t="shared" si="95"/>
        <v>472.5</v>
      </c>
      <c r="AA142" s="129">
        <f t="shared" si="96"/>
        <v>1771.875</v>
      </c>
      <c r="AB142" s="498"/>
      <c r="AC142" s="499" t="s">
        <v>69</v>
      </c>
      <c r="AD142" s="129">
        <f t="shared" si="97"/>
        <v>329.78968048095703</v>
      </c>
      <c r="AE142" s="500" t="s">
        <v>41</v>
      </c>
      <c r="AF142" s="129">
        <f t="shared" si="98"/>
        <v>476.26506042480469</v>
      </c>
      <c r="AG142" s="497">
        <f t="shared" si="99"/>
        <v>1236711.3018035889</v>
      </c>
      <c r="AH142" s="497">
        <f t="shared" si="100"/>
        <v>1785993.9765930176</v>
      </c>
      <c r="AI142" s="501">
        <f t="shared" si="101"/>
        <v>3138861.1720903274</v>
      </c>
      <c r="AJ142" s="501">
        <f t="shared" si="102"/>
        <v>4532979.6360228872</v>
      </c>
      <c r="AK142" s="502">
        <f t="shared" si="103"/>
        <v>0.6979675777374752</v>
      </c>
      <c r="AL142" s="595">
        <f t="shared" si="104"/>
        <v>1.0079683818514384</v>
      </c>
      <c r="AM142" s="601"/>
      <c r="AN142" s="20"/>
      <c r="AO142" s="20"/>
      <c r="AP142" s="602"/>
    </row>
    <row r="143" spans="1:42" customFormat="1">
      <c r="A143" s="35">
        <v>44167</v>
      </c>
      <c r="B143" s="482" t="s">
        <v>196</v>
      </c>
      <c r="C143" s="763">
        <f t="shared" si="105"/>
        <v>44166</v>
      </c>
      <c r="D143" s="790">
        <v>44167</v>
      </c>
      <c r="E143" s="661" t="s">
        <v>69</v>
      </c>
      <c r="F143" s="528">
        <v>10.345851135253906</v>
      </c>
      <c r="G143" s="529" t="s">
        <v>41</v>
      </c>
      <c r="H143" s="530">
        <v>20.533218383789063</v>
      </c>
      <c r="I143" s="504" t="s">
        <v>175</v>
      </c>
      <c r="J143" s="513" t="s">
        <v>133</v>
      </c>
      <c r="K143" s="504" t="s">
        <v>93</v>
      </c>
      <c r="L143" s="488">
        <v>240</v>
      </c>
      <c r="M143" s="504"/>
      <c r="N143" s="504"/>
      <c r="O143" s="491">
        <v>1</v>
      </c>
      <c r="P143" s="491">
        <v>0.5</v>
      </c>
      <c r="Q143" s="491">
        <v>0.4</v>
      </c>
      <c r="R143" s="492">
        <f t="shared" si="94"/>
        <v>0.26666666666666666</v>
      </c>
      <c r="S143" s="491"/>
      <c r="T143" s="493">
        <v>15</v>
      </c>
      <c r="U143" s="482" t="s">
        <v>196</v>
      </c>
      <c r="V143" s="193">
        <v>29.040124884132791</v>
      </c>
      <c r="W143" s="495">
        <v>32.6</v>
      </c>
      <c r="X143" s="223">
        <v>2.06</v>
      </c>
      <c r="Y143" s="496">
        <v>1.47</v>
      </c>
      <c r="Z143" s="497">
        <f t="shared" si="95"/>
        <v>489</v>
      </c>
      <c r="AA143" s="129">
        <f t="shared" si="96"/>
        <v>1833.75</v>
      </c>
      <c r="AB143" s="519"/>
      <c r="AC143" s="499" t="s">
        <v>69</v>
      </c>
      <c r="AD143" s="129">
        <f t="shared" si="97"/>
        <v>155.18776702880859</v>
      </c>
      <c r="AE143" s="500" t="s">
        <v>41</v>
      </c>
      <c r="AF143" s="129">
        <f t="shared" si="98"/>
        <v>307.99827575683594</v>
      </c>
      <c r="AG143" s="497">
        <f t="shared" si="99"/>
        <v>581954.12635803223</v>
      </c>
      <c r="AH143" s="497">
        <f t="shared" si="100"/>
        <v>1154993.5340881348</v>
      </c>
      <c r="AI143" s="501">
        <f t="shared" si="101"/>
        <v>2424808.8598251343</v>
      </c>
      <c r="AJ143" s="501">
        <f t="shared" si="102"/>
        <v>4812473.0587005615</v>
      </c>
      <c r="AK143" s="502">
        <f t="shared" si="103"/>
        <v>0.31735739678692965</v>
      </c>
      <c r="AL143" s="595">
        <f t="shared" si="104"/>
        <v>0.62985332465610622</v>
      </c>
      <c r="AM143" s="601"/>
      <c r="AN143" s="20"/>
      <c r="AO143" s="20"/>
      <c r="AP143" s="602"/>
    </row>
    <row r="144" spans="1:42" customFormat="1">
      <c r="A144" s="35">
        <v>44167</v>
      </c>
      <c r="B144" s="482" t="s">
        <v>197</v>
      </c>
      <c r="C144" s="763">
        <f t="shared" si="105"/>
        <v>44166</v>
      </c>
      <c r="D144" s="790">
        <v>44167</v>
      </c>
      <c r="E144" s="661" t="s">
        <v>69</v>
      </c>
      <c r="F144" s="528">
        <v>13.743928527832031</v>
      </c>
      <c r="G144" s="529" t="s">
        <v>41</v>
      </c>
      <c r="H144" s="530">
        <v>21.577102661132813</v>
      </c>
      <c r="I144" s="504" t="s">
        <v>175</v>
      </c>
      <c r="J144" s="513" t="s">
        <v>133</v>
      </c>
      <c r="K144" s="504" t="s">
        <v>93</v>
      </c>
      <c r="L144" s="488">
        <v>240</v>
      </c>
      <c r="M144" s="504"/>
      <c r="N144" s="504"/>
      <c r="O144" s="520">
        <v>1</v>
      </c>
      <c r="P144" s="520">
        <v>0.5</v>
      </c>
      <c r="Q144" s="520">
        <v>0.4</v>
      </c>
      <c r="R144" s="521">
        <f t="shared" si="94"/>
        <v>0.26666666666666666</v>
      </c>
      <c r="S144" s="520"/>
      <c r="T144" s="522">
        <v>15</v>
      </c>
      <c r="U144" s="482" t="s">
        <v>197</v>
      </c>
      <c r="V144" s="193">
        <v>24.5</v>
      </c>
      <c r="W144" s="495">
        <v>24.8</v>
      </c>
      <c r="X144" s="223">
        <v>2.0299999999999998</v>
      </c>
      <c r="Y144" s="496">
        <v>1.59</v>
      </c>
      <c r="Z144" s="497">
        <f t="shared" si="95"/>
        <v>372</v>
      </c>
      <c r="AA144" s="129">
        <f t="shared" si="96"/>
        <v>1395</v>
      </c>
      <c r="AB144" s="519"/>
      <c r="AC144" s="499" t="s">
        <v>69</v>
      </c>
      <c r="AD144" s="129">
        <f t="shared" si="97"/>
        <v>206.15892791748047</v>
      </c>
      <c r="AE144" s="500" t="s">
        <v>41</v>
      </c>
      <c r="AF144" s="129">
        <f t="shared" si="98"/>
        <v>323.65653991699219</v>
      </c>
      <c r="AG144" s="497">
        <f t="shared" si="99"/>
        <v>773095.97969055176</v>
      </c>
      <c r="AH144" s="497">
        <f t="shared" si="100"/>
        <v>1213712.0246887207</v>
      </c>
      <c r="AI144" s="501">
        <f t="shared" si="101"/>
        <v>3221233.2487106323</v>
      </c>
      <c r="AJ144" s="501">
        <f t="shared" si="102"/>
        <v>5057133.4362030029</v>
      </c>
      <c r="AK144" s="502">
        <f t="shared" si="103"/>
        <v>0.55419066644483994</v>
      </c>
      <c r="AL144" s="595">
        <f t="shared" si="104"/>
        <v>0.87004446214245212</v>
      </c>
      <c r="AM144" s="601"/>
      <c r="AN144" s="20"/>
      <c r="AO144" s="20"/>
      <c r="AP144" s="602"/>
    </row>
    <row r="145" spans="1:46" customFormat="1">
      <c r="A145" s="35"/>
      <c r="B145" s="482" t="s">
        <v>60</v>
      </c>
      <c r="C145" s="791"/>
      <c r="D145" s="675" t="s">
        <v>61</v>
      </c>
      <c r="E145" s="661" t="s">
        <v>69</v>
      </c>
      <c r="F145" s="528">
        <v>0</v>
      </c>
      <c r="G145" s="529" t="s">
        <v>41</v>
      </c>
      <c r="H145" s="530">
        <v>0</v>
      </c>
      <c r="I145" s="1222" t="s">
        <v>62</v>
      </c>
      <c r="J145" s="287" t="s">
        <v>63</v>
      </c>
      <c r="K145" s="285" t="s">
        <v>135</v>
      </c>
      <c r="L145" s="313" t="s">
        <v>61</v>
      </c>
      <c r="M145" s="298" t="s">
        <v>135</v>
      </c>
      <c r="N145" s="285" t="s">
        <v>135</v>
      </c>
      <c r="O145" s="285" t="s">
        <v>135</v>
      </c>
      <c r="P145" s="285" t="s">
        <v>135</v>
      </c>
      <c r="Q145" s="285" t="s">
        <v>135</v>
      </c>
      <c r="R145" s="315" t="s">
        <v>61</v>
      </c>
      <c r="S145" s="297" t="s">
        <v>135</v>
      </c>
      <c r="T145" s="315" t="s">
        <v>61</v>
      </c>
      <c r="U145" s="304" t="s">
        <v>60</v>
      </c>
      <c r="V145" s="39" t="s">
        <v>173</v>
      </c>
      <c r="W145" s="315" t="s">
        <v>61</v>
      </c>
      <c r="X145" s="1223" t="s">
        <v>135</v>
      </c>
      <c r="Y145" s="1223" t="s">
        <v>135</v>
      </c>
      <c r="Z145" s="1207" t="s">
        <v>135</v>
      </c>
      <c r="AA145" s="1207" t="s">
        <v>135</v>
      </c>
      <c r="AB145" s="285" t="s">
        <v>135</v>
      </c>
      <c r="AC145" s="308" t="s">
        <v>69</v>
      </c>
      <c r="AD145" s="315" t="s">
        <v>61</v>
      </c>
      <c r="AE145" s="309" t="s">
        <v>41</v>
      </c>
      <c r="AF145" s="315" t="s">
        <v>61</v>
      </c>
      <c r="AG145" s="285" t="s">
        <v>135</v>
      </c>
      <c r="AH145" s="285" t="s">
        <v>135</v>
      </c>
      <c r="AI145" s="285" t="s">
        <v>135</v>
      </c>
      <c r="AJ145" s="285" t="s">
        <v>135</v>
      </c>
      <c r="AK145" s="399" t="s">
        <v>135</v>
      </c>
      <c r="AL145" s="400" t="s">
        <v>135</v>
      </c>
      <c r="AM145" s="601"/>
      <c r="AN145" s="20"/>
      <c r="AO145" s="20"/>
      <c r="AP145" s="602"/>
    </row>
    <row r="146" spans="1:46" customFormat="1" ht="15" thickBot="1">
      <c r="A146" s="56"/>
      <c r="B146" s="124" t="s">
        <v>64</v>
      </c>
      <c r="C146" s="776"/>
      <c r="D146" s="669" t="s">
        <v>61</v>
      </c>
      <c r="E146" s="662" t="s">
        <v>69</v>
      </c>
      <c r="F146" s="531">
        <v>244.35854492187499</v>
      </c>
      <c r="G146" s="532" t="s">
        <v>41</v>
      </c>
      <c r="H146" s="533">
        <v>260.63852539062498</v>
      </c>
      <c r="I146" s="299" t="s">
        <v>62</v>
      </c>
      <c r="J146" s="300" t="s">
        <v>63</v>
      </c>
      <c r="K146" s="299" t="s">
        <v>135</v>
      </c>
      <c r="L146" s="314" t="s">
        <v>61</v>
      </c>
      <c r="M146" s="301" t="s">
        <v>135</v>
      </c>
      <c r="N146" s="299" t="s">
        <v>135</v>
      </c>
      <c r="O146" s="299" t="s">
        <v>135</v>
      </c>
      <c r="P146" s="299" t="s">
        <v>135</v>
      </c>
      <c r="Q146" s="299" t="s">
        <v>135</v>
      </c>
      <c r="R146" s="316" t="s">
        <v>61</v>
      </c>
      <c r="S146" s="302" t="s">
        <v>135</v>
      </c>
      <c r="T146" s="316" t="s">
        <v>61</v>
      </c>
      <c r="U146" s="305" t="s">
        <v>64</v>
      </c>
      <c r="V146" s="189" t="s">
        <v>173</v>
      </c>
      <c r="W146" s="316" t="s">
        <v>61</v>
      </c>
      <c r="X146" s="1224" t="s">
        <v>135</v>
      </c>
      <c r="Y146" s="1224" t="s">
        <v>135</v>
      </c>
      <c r="Z146" s="1225" t="s">
        <v>135</v>
      </c>
      <c r="AA146" s="1225" t="s">
        <v>135</v>
      </c>
      <c r="AB146" s="299" t="s">
        <v>135</v>
      </c>
      <c r="AC146" s="311" t="s">
        <v>69</v>
      </c>
      <c r="AD146" s="316" t="s">
        <v>61</v>
      </c>
      <c r="AE146" s="312" t="s">
        <v>41</v>
      </c>
      <c r="AF146" s="316" t="s">
        <v>61</v>
      </c>
      <c r="AG146" s="299" t="s">
        <v>135</v>
      </c>
      <c r="AH146" s="299" t="s">
        <v>135</v>
      </c>
      <c r="AI146" s="299" t="s">
        <v>135</v>
      </c>
      <c r="AJ146" s="299" t="s">
        <v>135</v>
      </c>
      <c r="AK146" s="401" t="s">
        <v>135</v>
      </c>
      <c r="AL146" s="402" t="s">
        <v>135</v>
      </c>
      <c r="AM146" s="601"/>
      <c r="AN146" s="20"/>
      <c r="AO146" s="20"/>
      <c r="AP146" s="602"/>
    </row>
    <row r="147" spans="1:46" customFormat="1">
      <c r="A147" s="44">
        <v>44174</v>
      </c>
      <c r="B147" s="121" t="s">
        <v>198</v>
      </c>
      <c r="C147" s="769">
        <f>D147-1</f>
        <v>44167</v>
      </c>
      <c r="D147" s="768">
        <v>44168</v>
      </c>
      <c r="E147" s="660" t="s">
        <v>69</v>
      </c>
      <c r="F147" s="525">
        <v>13.038545227050781</v>
      </c>
      <c r="G147" s="580" t="s">
        <v>41</v>
      </c>
      <c r="H147" s="527">
        <v>23.000257873535155</v>
      </c>
      <c r="I147" s="456" t="s">
        <v>175</v>
      </c>
      <c r="J147" s="457" t="s">
        <v>133</v>
      </c>
      <c r="K147" s="582" t="s">
        <v>93</v>
      </c>
      <c r="L147" s="583">
        <v>424</v>
      </c>
      <c r="M147" s="583"/>
      <c r="N147" s="583"/>
      <c r="O147" s="584">
        <v>1</v>
      </c>
      <c r="P147" s="584">
        <v>0.5</v>
      </c>
      <c r="Q147" s="584">
        <v>0.4</v>
      </c>
      <c r="R147" s="184">
        <f t="shared" ref="R147:R160" si="106">O147/(O147+P147)*Q147</f>
        <v>0.26666666666666666</v>
      </c>
      <c r="S147" s="183"/>
      <c r="T147" s="183">
        <v>15</v>
      </c>
      <c r="U147" s="121" t="s">
        <v>198</v>
      </c>
      <c r="V147" s="470">
        <v>23.19</v>
      </c>
      <c r="W147" s="194">
        <v>46.5</v>
      </c>
      <c r="X147" s="184">
        <v>1.76</v>
      </c>
      <c r="Y147" s="184">
        <v>0.94</v>
      </c>
      <c r="Z147" s="194">
        <f t="shared" ref="Z147:Z160" si="107">T147*W147</f>
        <v>697.5</v>
      </c>
      <c r="AA147" s="194">
        <f t="shared" ref="AA147:AA160" si="108">Z147/R147</f>
        <v>2615.625</v>
      </c>
      <c r="AB147" s="194"/>
      <c r="AC147" s="461" t="s">
        <v>69</v>
      </c>
      <c r="AD147" s="565">
        <f t="shared" ref="AD147:AD160" si="109">T147*F147</f>
        <v>195.57817840576172</v>
      </c>
      <c r="AE147" s="585" t="s">
        <v>41</v>
      </c>
      <c r="AF147" s="566">
        <f t="shared" ref="AF147:AF160" si="110">T147*H147</f>
        <v>345.00386810302734</v>
      </c>
      <c r="AG147" s="586">
        <f t="shared" ref="AG147:AG160" si="111">AD147/R147*1000</f>
        <v>733418.16902160645</v>
      </c>
      <c r="AH147" s="586">
        <f t="shared" ref="AH147:AH160" si="112">AF147/R147*1000</f>
        <v>1293764.5053863525</v>
      </c>
      <c r="AI147" s="586">
        <f t="shared" ref="AI147:AI160" si="113">AG147/L147*1000</f>
        <v>1729759.8325981284</v>
      </c>
      <c r="AJ147" s="586">
        <f t="shared" ref="AJ147:AJ160" si="114">AH147/L147*1000</f>
        <v>3051331.38062819</v>
      </c>
      <c r="AK147" s="587">
        <f t="shared" ref="AK147:AK160" si="115">AD147/Z147</f>
        <v>0.28039882208711359</v>
      </c>
      <c r="AL147" s="596">
        <f t="shared" ref="AL147:AL160" si="116">AF147/Z147</f>
        <v>0.49462920158140122</v>
      </c>
      <c r="AM147" s="605"/>
      <c r="AN147" s="606"/>
      <c r="AO147" s="606"/>
      <c r="AP147" s="607"/>
      <c r="AQ147" s="53"/>
      <c r="AR147" s="53"/>
      <c r="AS147" s="53"/>
      <c r="AT147" s="53"/>
    </row>
    <row r="148" spans="1:46" customFormat="1">
      <c r="A148" s="46">
        <v>44174</v>
      </c>
      <c r="B148" s="122" t="s">
        <v>199</v>
      </c>
      <c r="C148" s="769">
        <f t="shared" ref="C148:C160" si="117">D148-1</f>
        <v>44167</v>
      </c>
      <c r="D148" s="770">
        <v>44168</v>
      </c>
      <c r="E148" s="661" t="s">
        <v>69</v>
      </c>
      <c r="F148" s="528">
        <v>14.608636474609375</v>
      </c>
      <c r="G148" s="562" t="s">
        <v>41</v>
      </c>
      <c r="H148" s="530">
        <v>26.991262817382811</v>
      </c>
      <c r="I148" s="414" t="s">
        <v>175</v>
      </c>
      <c r="J148" s="415" t="s">
        <v>133</v>
      </c>
      <c r="K148" s="429" t="s">
        <v>93</v>
      </c>
      <c r="L148" s="390">
        <v>424</v>
      </c>
      <c r="M148" s="390"/>
      <c r="N148" s="390"/>
      <c r="O148" s="564">
        <v>1</v>
      </c>
      <c r="P148" s="564">
        <v>0.5</v>
      </c>
      <c r="Q148" s="564">
        <v>0.4</v>
      </c>
      <c r="R148" s="82">
        <f t="shared" si="106"/>
        <v>0.26666666666666666</v>
      </c>
      <c r="S148" s="81"/>
      <c r="T148" s="81">
        <v>15</v>
      </c>
      <c r="U148" s="122" t="s">
        <v>199</v>
      </c>
      <c r="V148" s="494">
        <v>26.521644456708231</v>
      </c>
      <c r="W148" s="195">
        <v>46.2</v>
      </c>
      <c r="X148" s="82">
        <v>2.06</v>
      </c>
      <c r="Y148" s="82">
        <v>1.97</v>
      </c>
      <c r="Z148" s="195">
        <f t="shared" si="107"/>
        <v>693</v>
      </c>
      <c r="AA148" s="195">
        <f t="shared" si="108"/>
        <v>2598.75</v>
      </c>
      <c r="AB148" s="195"/>
      <c r="AC148" s="499" t="s">
        <v>69</v>
      </c>
      <c r="AD148" s="195">
        <f t="shared" si="109"/>
        <v>219.12954711914063</v>
      </c>
      <c r="AE148" s="500" t="s">
        <v>41</v>
      </c>
      <c r="AF148" s="567">
        <f t="shared" si="110"/>
        <v>404.86894226074219</v>
      </c>
      <c r="AG148" s="567">
        <f t="shared" si="111"/>
        <v>821735.80169677734</v>
      </c>
      <c r="AH148" s="567">
        <f t="shared" si="112"/>
        <v>1518258.5334777832</v>
      </c>
      <c r="AI148" s="568">
        <f t="shared" si="113"/>
        <v>1938056.1360773051</v>
      </c>
      <c r="AJ148" s="568">
        <f t="shared" si="114"/>
        <v>3580798.4280136395</v>
      </c>
      <c r="AK148" s="569">
        <f t="shared" si="115"/>
        <v>0.31620425269717262</v>
      </c>
      <c r="AL148" s="570">
        <f t="shared" si="116"/>
        <v>0.5842264679087189</v>
      </c>
      <c r="AM148" s="571"/>
      <c r="AN148" s="572"/>
      <c r="AO148" s="572"/>
      <c r="AP148" s="573"/>
      <c r="AQ148" s="53"/>
      <c r="AR148" s="53"/>
      <c r="AS148" s="53"/>
      <c r="AT148" s="53"/>
    </row>
    <row r="149" spans="1:46" customFormat="1">
      <c r="A149" s="46">
        <v>44174</v>
      </c>
      <c r="B149" s="122">
        <v>442</v>
      </c>
      <c r="C149" s="769">
        <f t="shared" si="117"/>
        <v>44168</v>
      </c>
      <c r="D149" s="770">
        <v>44169</v>
      </c>
      <c r="E149" s="661" t="s">
        <v>69</v>
      </c>
      <c r="F149" s="528">
        <v>14.315176391601563</v>
      </c>
      <c r="G149" s="562" t="s">
        <v>41</v>
      </c>
      <c r="H149" s="530">
        <v>27.505465698242187</v>
      </c>
      <c r="I149" s="414" t="s">
        <v>175</v>
      </c>
      <c r="J149" s="415" t="s">
        <v>133</v>
      </c>
      <c r="K149" s="429" t="s">
        <v>93</v>
      </c>
      <c r="L149" s="390">
        <v>368</v>
      </c>
      <c r="M149" s="390"/>
      <c r="N149" s="390"/>
      <c r="O149" s="564">
        <v>1</v>
      </c>
      <c r="P149" s="564">
        <v>0.5</v>
      </c>
      <c r="Q149" s="564">
        <v>0.4</v>
      </c>
      <c r="R149" s="82">
        <f t="shared" si="106"/>
        <v>0.26666666666666666</v>
      </c>
      <c r="S149" s="81"/>
      <c r="T149" s="81">
        <v>15</v>
      </c>
      <c r="U149" s="122">
        <v>442</v>
      </c>
      <c r="V149" s="494">
        <v>32.052115930375926</v>
      </c>
      <c r="W149" s="195">
        <v>37.530999999999999</v>
      </c>
      <c r="X149" s="82">
        <v>2.0739999999999998</v>
      </c>
      <c r="Y149" s="82">
        <v>1.6519999999999999</v>
      </c>
      <c r="Z149" s="195">
        <f t="shared" si="107"/>
        <v>562.96500000000003</v>
      </c>
      <c r="AA149" s="195">
        <f t="shared" si="108"/>
        <v>2111.1187500000001</v>
      </c>
      <c r="AB149" s="195"/>
      <c r="AC149" s="499" t="s">
        <v>69</v>
      </c>
      <c r="AD149" s="195">
        <f t="shared" si="109"/>
        <v>214.72764587402344</v>
      </c>
      <c r="AE149" s="500" t="s">
        <v>41</v>
      </c>
      <c r="AF149" s="567">
        <f t="shared" si="110"/>
        <v>412.58198547363281</v>
      </c>
      <c r="AG149" s="567">
        <f t="shared" si="111"/>
        <v>805228.67202758789</v>
      </c>
      <c r="AH149" s="567">
        <f t="shared" si="112"/>
        <v>1547182.445526123</v>
      </c>
      <c r="AI149" s="568">
        <f t="shared" si="113"/>
        <v>2188121.3913793149</v>
      </c>
      <c r="AJ149" s="568">
        <f t="shared" si="114"/>
        <v>4204300.123712291</v>
      </c>
      <c r="AK149" s="569">
        <f t="shared" si="115"/>
        <v>0.3814227276545139</v>
      </c>
      <c r="AL149" s="570">
        <f t="shared" si="116"/>
        <v>0.73287324340524329</v>
      </c>
      <c r="AM149" s="571"/>
      <c r="AN149" s="572"/>
      <c r="AO149" s="572"/>
      <c r="AP149" s="573"/>
      <c r="AQ149" s="53"/>
      <c r="AR149" s="53"/>
      <c r="AS149" s="53"/>
      <c r="AT149" s="53"/>
    </row>
    <row r="150" spans="1:46" customFormat="1">
      <c r="A150" s="46">
        <v>44174</v>
      </c>
      <c r="B150" s="122">
        <v>444</v>
      </c>
      <c r="C150" s="769">
        <f t="shared" si="117"/>
        <v>44168</v>
      </c>
      <c r="D150" s="770">
        <v>44169</v>
      </c>
      <c r="E150" s="661" t="s">
        <v>69</v>
      </c>
      <c r="F150" s="528">
        <v>13.244233703613281</v>
      </c>
      <c r="G150" s="562" t="s">
        <v>41</v>
      </c>
      <c r="H150" s="530">
        <v>25.397082519531249</v>
      </c>
      <c r="I150" s="414" t="s">
        <v>175</v>
      </c>
      <c r="J150" s="415" t="s">
        <v>133</v>
      </c>
      <c r="K150" s="429" t="s">
        <v>93</v>
      </c>
      <c r="L150" s="390">
        <v>368</v>
      </c>
      <c r="M150" s="390"/>
      <c r="N150" s="390"/>
      <c r="O150" s="564">
        <v>1</v>
      </c>
      <c r="P150" s="564">
        <v>0.5</v>
      </c>
      <c r="Q150" s="564">
        <v>0.4</v>
      </c>
      <c r="R150" s="82">
        <f t="shared" si="106"/>
        <v>0.26666666666666666</v>
      </c>
      <c r="S150" s="81"/>
      <c r="T150" s="81">
        <v>15</v>
      </c>
      <c r="U150" s="122">
        <v>444</v>
      </c>
      <c r="V150" s="494">
        <v>22.73</v>
      </c>
      <c r="W150" s="195">
        <v>27.376000000000001</v>
      </c>
      <c r="X150" s="82">
        <v>2.1309999999999998</v>
      </c>
      <c r="Y150" s="82">
        <v>1.669</v>
      </c>
      <c r="Z150" s="195">
        <f t="shared" si="107"/>
        <v>410.64000000000004</v>
      </c>
      <c r="AA150" s="195">
        <f t="shared" si="108"/>
        <v>1539.9</v>
      </c>
      <c r="AB150" s="195"/>
      <c r="AC150" s="499" t="s">
        <v>69</v>
      </c>
      <c r="AD150" s="195">
        <f t="shared" si="109"/>
        <v>198.66350555419922</v>
      </c>
      <c r="AE150" s="500" t="s">
        <v>41</v>
      </c>
      <c r="AF150" s="567">
        <f t="shared" si="110"/>
        <v>380.95623779296875</v>
      </c>
      <c r="AG150" s="567">
        <f t="shared" si="111"/>
        <v>744988.14582824707</v>
      </c>
      <c r="AH150" s="567">
        <f t="shared" si="112"/>
        <v>1428585.8917236328</v>
      </c>
      <c r="AI150" s="568">
        <f t="shared" si="113"/>
        <v>2024424.3093158889</v>
      </c>
      <c r="AJ150" s="568">
        <f t="shared" si="114"/>
        <v>3882026.8796837851</v>
      </c>
      <c r="AK150" s="569">
        <f t="shared" si="115"/>
        <v>0.48378995118400347</v>
      </c>
      <c r="AL150" s="570">
        <f t="shared" si="116"/>
        <v>0.92771341757492864</v>
      </c>
      <c r="AM150" s="571"/>
      <c r="AN150" s="572"/>
      <c r="AO150" s="572"/>
      <c r="AP150" s="573"/>
      <c r="AQ150" s="53"/>
      <c r="AR150" s="53"/>
      <c r="AS150" s="53"/>
      <c r="AT150" s="53"/>
    </row>
    <row r="151" spans="1:46" customFormat="1">
      <c r="A151" s="46">
        <v>44174</v>
      </c>
      <c r="B151" s="122">
        <v>445</v>
      </c>
      <c r="C151" s="769">
        <f t="shared" si="117"/>
        <v>44168</v>
      </c>
      <c r="D151" s="770">
        <v>44169</v>
      </c>
      <c r="E151" s="661" t="s">
        <v>69</v>
      </c>
      <c r="F151" s="650">
        <v>4886.9671875000004</v>
      </c>
      <c r="G151" s="574" t="s">
        <v>41</v>
      </c>
      <c r="H151" s="631">
        <v>6378.8636718750004</v>
      </c>
      <c r="I151" s="414" t="s">
        <v>175</v>
      </c>
      <c r="J151" s="415" t="s">
        <v>133</v>
      </c>
      <c r="K151" s="429" t="s">
        <v>93</v>
      </c>
      <c r="L151" s="390">
        <v>368</v>
      </c>
      <c r="M151" s="390"/>
      <c r="N151" s="390"/>
      <c r="O151" s="564">
        <v>1</v>
      </c>
      <c r="P151" s="564">
        <v>0.5</v>
      </c>
      <c r="Q151" s="564">
        <v>0.4</v>
      </c>
      <c r="R151" s="82">
        <f t="shared" si="106"/>
        <v>0.26666666666666666</v>
      </c>
      <c r="S151" s="81"/>
      <c r="T151" s="81">
        <v>15</v>
      </c>
      <c r="U151" s="122">
        <v>445</v>
      </c>
      <c r="V151" s="494">
        <v>27.0527059671976</v>
      </c>
      <c r="W151" s="195">
        <v>29.459</v>
      </c>
      <c r="X151" s="82">
        <v>2.2090000000000001</v>
      </c>
      <c r="Y151" s="82">
        <v>1.819</v>
      </c>
      <c r="Z151" s="195">
        <f t="shared" si="107"/>
        <v>441.88499999999999</v>
      </c>
      <c r="AA151" s="195">
        <f t="shared" si="108"/>
        <v>1657.0687499999999</v>
      </c>
      <c r="AB151" s="195"/>
      <c r="AC151" s="499" t="s">
        <v>69</v>
      </c>
      <c r="AD151" s="195">
        <f t="shared" si="109"/>
        <v>73304.5078125</v>
      </c>
      <c r="AE151" s="500" t="s">
        <v>41</v>
      </c>
      <c r="AF151" s="567">
        <f t="shared" si="110"/>
        <v>95682.955078125</v>
      </c>
      <c r="AG151" s="567">
        <f t="shared" si="111"/>
        <v>274891904.296875</v>
      </c>
      <c r="AH151" s="567">
        <f t="shared" si="112"/>
        <v>358811081.54296875</v>
      </c>
      <c r="AI151" s="568">
        <f t="shared" si="113"/>
        <v>746988870.371943</v>
      </c>
      <c r="AJ151" s="568">
        <f t="shared" si="114"/>
        <v>975030112.88850212</v>
      </c>
      <c r="AK151" s="569">
        <f t="shared" si="115"/>
        <v>165.89046428935131</v>
      </c>
      <c r="AL151" s="570">
        <f t="shared" si="116"/>
        <v>216.53361186309786</v>
      </c>
      <c r="AM151" s="920">
        <f>(F151-AVERAGE(F149:F150))/((8480*10*0.4/1.5)/15)*100</f>
        <v>323.25093854710747</v>
      </c>
      <c r="AN151" s="920">
        <f>(H151-AVERAGE(H149:H150))/((8480*10*0.4/1.5)/15)*100</f>
        <v>421.37169501691506</v>
      </c>
      <c r="AO151" s="572"/>
      <c r="AP151" s="573"/>
      <c r="AQ151" s="53"/>
      <c r="AR151" s="53"/>
      <c r="AS151" s="53"/>
      <c r="AT151" s="53"/>
    </row>
    <row r="152" spans="1:46" customFormat="1">
      <c r="A152" s="46">
        <v>44174</v>
      </c>
      <c r="B152" s="122">
        <v>446</v>
      </c>
      <c r="C152" s="769">
        <f t="shared" si="117"/>
        <v>44168</v>
      </c>
      <c r="D152" s="770">
        <v>44169</v>
      </c>
      <c r="E152" s="661" t="s">
        <v>69</v>
      </c>
      <c r="F152" s="650">
        <v>5621.0226562500002</v>
      </c>
      <c r="G152" s="574" t="s">
        <v>41</v>
      </c>
      <c r="H152" s="631">
        <v>7017.8249999999998</v>
      </c>
      <c r="I152" s="414" t="s">
        <v>175</v>
      </c>
      <c r="J152" s="415" t="s">
        <v>133</v>
      </c>
      <c r="K152" s="429" t="s">
        <v>93</v>
      </c>
      <c r="L152" s="390">
        <v>368</v>
      </c>
      <c r="M152" s="390"/>
      <c r="N152" s="390"/>
      <c r="O152" s="564">
        <v>1</v>
      </c>
      <c r="P152" s="564">
        <v>0.5</v>
      </c>
      <c r="Q152" s="564">
        <v>0.4</v>
      </c>
      <c r="R152" s="82">
        <f t="shared" si="106"/>
        <v>0.26666666666666666</v>
      </c>
      <c r="S152" s="81"/>
      <c r="T152" s="81">
        <v>15</v>
      </c>
      <c r="U152" s="122">
        <v>446</v>
      </c>
      <c r="V152" s="494">
        <v>29.159920881996516</v>
      </c>
      <c r="W152" s="195">
        <v>33.32</v>
      </c>
      <c r="X152" s="82">
        <v>2.1160000000000001</v>
      </c>
      <c r="Y152" s="82">
        <v>1.534</v>
      </c>
      <c r="Z152" s="195">
        <f t="shared" si="107"/>
        <v>499.8</v>
      </c>
      <c r="AA152" s="195">
        <f t="shared" si="108"/>
        <v>1874.25</v>
      </c>
      <c r="AB152" s="195"/>
      <c r="AC152" s="499" t="s">
        <v>69</v>
      </c>
      <c r="AD152" s="195">
        <f t="shared" si="109"/>
        <v>84315.33984375</v>
      </c>
      <c r="AE152" s="500" t="s">
        <v>41</v>
      </c>
      <c r="AF152" s="567">
        <f t="shared" si="110"/>
        <v>105267.375</v>
      </c>
      <c r="AG152" s="567">
        <f t="shared" si="111"/>
        <v>316182524.4140625</v>
      </c>
      <c r="AH152" s="567">
        <f t="shared" si="112"/>
        <v>394752656.25</v>
      </c>
      <c r="AI152" s="568">
        <f t="shared" si="113"/>
        <v>859191642.42951775</v>
      </c>
      <c r="AJ152" s="568">
        <f t="shared" si="114"/>
        <v>1072697435.4619565</v>
      </c>
      <c r="AK152" s="569">
        <f t="shared" si="115"/>
        <v>168.69815895108042</v>
      </c>
      <c r="AL152" s="570">
        <f t="shared" si="116"/>
        <v>210.6189975990396</v>
      </c>
      <c r="AM152" s="920">
        <f>(F152-AVERAGE(F149:F150))/((8480*10*0.4/1.5)/15)*100</f>
        <v>371.94270755322481</v>
      </c>
      <c r="AN152" s="920">
        <f>(H152-AVERAGE(H149:H150))/((8480*10*0.4/1.5)/15)*100</f>
        <v>463.75562745445188</v>
      </c>
      <c r="AO152" s="572"/>
      <c r="AP152" s="573"/>
      <c r="AQ152" s="53"/>
      <c r="AR152" s="53"/>
      <c r="AS152" s="53"/>
      <c r="AT152" s="53"/>
    </row>
    <row r="153" spans="1:46" customFormat="1">
      <c r="A153" s="46">
        <v>44174</v>
      </c>
      <c r="B153" s="122" t="s">
        <v>200</v>
      </c>
      <c r="C153" s="769">
        <f t="shared" si="117"/>
        <v>44169</v>
      </c>
      <c r="D153" s="770">
        <v>44170</v>
      </c>
      <c r="E153" s="661" t="s">
        <v>69</v>
      </c>
      <c r="F153" s="528">
        <v>10.700778961181641</v>
      </c>
      <c r="G153" s="562" t="s">
        <v>41</v>
      </c>
      <c r="H153" s="530">
        <v>15.421357727050781</v>
      </c>
      <c r="I153" s="414" t="s">
        <v>175</v>
      </c>
      <c r="J153" s="415" t="s">
        <v>133</v>
      </c>
      <c r="K153" s="429" t="s">
        <v>93</v>
      </c>
      <c r="L153" s="390">
        <v>440</v>
      </c>
      <c r="M153" s="390"/>
      <c r="N153" s="390"/>
      <c r="O153" s="564">
        <v>1</v>
      </c>
      <c r="P153" s="564">
        <v>0.5</v>
      </c>
      <c r="Q153" s="564">
        <v>0.4</v>
      </c>
      <c r="R153" s="82">
        <f t="shared" si="106"/>
        <v>0.26666666666666666</v>
      </c>
      <c r="S153" s="81"/>
      <c r="T153" s="81">
        <v>15</v>
      </c>
      <c r="U153" s="122" t="s">
        <v>200</v>
      </c>
      <c r="V153" s="494">
        <v>31.062762270892819</v>
      </c>
      <c r="W153" s="195">
        <v>35.427999999999997</v>
      </c>
      <c r="X153" s="82">
        <v>2.0470000000000002</v>
      </c>
      <c r="Y153" s="82">
        <v>1.77</v>
      </c>
      <c r="Z153" s="195">
        <f t="shared" si="107"/>
        <v>531.41999999999996</v>
      </c>
      <c r="AA153" s="195">
        <f t="shared" si="108"/>
        <v>1992.8249999999998</v>
      </c>
      <c r="AB153" s="195"/>
      <c r="AC153" s="499" t="s">
        <v>69</v>
      </c>
      <c r="AD153" s="195">
        <f t="shared" si="109"/>
        <v>160.51168441772461</v>
      </c>
      <c r="AE153" s="500" t="s">
        <v>41</v>
      </c>
      <c r="AF153" s="567">
        <f t="shared" si="110"/>
        <v>231.32036590576172</v>
      </c>
      <c r="AG153" s="567">
        <f t="shared" si="111"/>
        <v>601918.81656646729</v>
      </c>
      <c r="AH153" s="567">
        <f t="shared" si="112"/>
        <v>867451.37214660645</v>
      </c>
      <c r="AI153" s="568">
        <f t="shared" si="113"/>
        <v>1367997.3103783347</v>
      </c>
      <c r="AJ153" s="568">
        <f t="shared" si="114"/>
        <v>1971480.3912422874</v>
      </c>
      <c r="AK153" s="569">
        <f t="shared" si="115"/>
        <v>0.30204298750089315</v>
      </c>
      <c r="AL153" s="570">
        <f t="shared" si="116"/>
        <v>0.43528727918738802</v>
      </c>
      <c r="AM153" s="571"/>
      <c r="AN153" s="572"/>
      <c r="AO153" s="572"/>
      <c r="AP153" s="573"/>
      <c r="AQ153" s="53"/>
      <c r="AR153" s="53"/>
      <c r="AS153" s="53"/>
      <c r="AT153" s="53"/>
    </row>
    <row r="154" spans="1:46" customFormat="1">
      <c r="A154" s="46">
        <v>44174</v>
      </c>
      <c r="B154" s="122" t="s">
        <v>201</v>
      </c>
      <c r="C154" s="769">
        <f t="shared" si="117"/>
        <v>44170</v>
      </c>
      <c r="D154" s="770">
        <v>44171</v>
      </c>
      <c r="E154" s="661" t="s">
        <v>69</v>
      </c>
      <c r="F154" s="528">
        <v>8.5234725952148445</v>
      </c>
      <c r="G154" s="562" t="s">
        <v>41</v>
      </c>
      <c r="H154" s="530">
        <v>12.726105499267579</v>
      </c>
      <c r="I154" s="414" t="s">
        <v>175</v>
      </c>
      <c r="J154" s="415" t="s">
        <v>133</v>
      </c>
      <c r="K154" s="429" t="s">
        <v>93</v>
      </c>
      <c r="L154" s="390">
        <v>300</v>
      </c>
      <c r="M154" s="390"/>
      <c r="N154" s="390"/>
      <c r="O154" s="564">
        <v>1</v>
      </c>
      <c r="P154" s="564">
        <v>0.5</v>
      </c>
      <c r="Q154" s="564">
        <v>0.4</v>
      </c>
      <c r="R154" s="82">
        <f t="shared" si="106"/>
        <v>0.26666666666666666</v>
      </c>
      <c r="S154" s="81"/>
      <c r="T154" s="81">
        <v>15</v>
      </c>
      <c r="U154" s="122" t="s">
        <v>201</v>
      </c>
      <c r="V154" s="494">
        <v>21.255503200836504</v>
      </c>
      <c r="W154" s="195">
        <v>22.524000000000001</v>
      </c>
      <c r="X154" s="82">
        <v>2.0550000000000002</v>
      </c>
      <c r="Y154" s="82">
        <v>1.7829999999999999</v>
      </c>
      <c r="Z154" s="195">
        <f t="shared" si="107"/>
        <v>337.86</v>
      </c>
      <c r="AA154" s="195">
        <f t="shared" si="108"/>
        <v>1266.9750000000001</v>
      </c>
      <c r="AB154" s="195"/>
      <c r="AC154" s="499" t="s">
        <v>69</v>
      </c>
      <c r="AD154" s="195">
        <f t="shared" si="109"/>
        <v>127.85208892822267</v>
      </c>
      <c r="AE154" s="500" t="s">
        <v>41</v>
      </c>
      <c r="AF154" s="567">
        <f t="shared" si="110"/>
        <v>190.89158248901367</v>
      </c>
      <c r="AG154" s="567">
        <f t="shared" si="111"/>
        <v>479445.33348083502</v>
      </c>
      <c r="AH154" s="567">
        <f t="shared" si="112"/>
        <v>715843.43433380127</v>
      </c>
      <c r="AI154" s="568">
        <f t="shared" si="113"/>
        <v>1598151.1116027834</v>
      </c>
      <c r="AJ154" s="568">
        <f t="shared" si="114"/>
        <v>2386144.7811126709</v>
      </c>
      <c r="AK154" s="569">
        <f t="shared" si="115"/>
        <v>0.37841735904878548</v>
      </c>
      <c r="AL154" s="570">
        <f t="shared" si="116"/>
        <v>0.56500202003496613</v>
      </c>
      <c r="AM154" s="571"/>
      <c r="AN154" s="572"/>
      <c r="AO154" s="572"/>
      <c r="AP154" s="573"/>
      <c r="AQ154" s="53"/>
      <c r="AR154" s="53"/>
      <c r="AS154" s="53"/>
      <c r="AT154" s="53"/>
    </row>
    <row r="155" spans="1:46" customFormat="1">
      <c r="A155" s="46">
        <v>44174</v>
      </c>
      <c r="B155" s="122" t="s">
        <v>202</v>
      </c>
      <c r="C155" s="769">
        <f t="shared" si="117"/>
        <v>44171</v>
      </c>
      <c r="D155" s="770">
        <v>44172</v>
      </c>
      <c r="E155" s="661" t="s">
        <v>69</v>
      </c>
      <c r="F155" s="528">
        <v>14.092994689941406</v>
      </c>
      <c r="G155" s="562" t="s">
        <v>41</v>
      </c>
      <c r="H155" s="530">
        <v>13.203164672851562</v>
      </c>
      <c r="I155" s="414" t="s">
        <v>175</v>
      </c>
      <c r="J155" s="415" t="s">
        <v>133</v>
      </c>
      <c r="K155" s="429" t="s">
        <v>93</v>
      </c>
      <c r="L155" s="390">
        <v>296</v>
      </c>
      <c r="M155" s="390"/>
      <c r="N155" s="390"/>
      <c r="O155" s="564">
        <v>1</v>
      </c>
      <c r="P155" s="564">
        <v>0.5</v>
      </c>
      <c r="Q155" s="564">
        <v>0.4</v>
      </c>
      <c r="R155" s="82">
        <f t="shared" si="106"/>
        <v>0.26666666666666666</v>
      </c>
      <c r="S155" s="81"/>
      <c r="T155" s="81">
        <v>15</v>
      </c>
      <c r="U155" s="122" t="s">
        <v>202</v>
      </c>
      <c r="V155" s="193">
        <v>18.776059518826461</v>
      </c>
      <c r="W155" s="195">
        <v>17.457999999999998</v>
      </c>
      <c r="X155" s="82">
        <v>2.0539999999999998</v>
      </c>
      <c r="Y155" s="82">
        <v>1.335</v>
      </c>
      <c r="Z155" s="195">
        <f t="shared" si="107"/>
        <v>261.87</v>
      </c>
      <c r="AA155" s="195">
        <f t="shared" si="108"/>
        <v>982.01250000000005</v>
      </c>
      <c r="AB155" s="195"/>
      <c r="AC155" s="499" t="s">
        <v>69</v>
      </c>
      <c r="AD155" s="195">
        <f t="shared" si="109"/>
        <v>211.39492034912109</v>
      </c>
      <c r="AE155" s="500" t="s">
        <v>41</v>
      </c>
      <c r="AF155" s="567">
        <f t="shared" si="110"/>
        <v>198.04747009277344</v>
      </c>
      <c r="AG155" s="567">
        <f t="shared" si="111"/>
        <v>792730.9513092041</v>
      </c>
      <c r="AH155" s="567">
        <f t="shared" si="112"/>
        <v>742678.01284790039</v>
      </c>
      <c r="AI155" s="568">
        <f t="shared" si="113"/>
        <v>2678145.1057743384</v>
      </c>
      <c r="AJ155" s="568">
        <f t="shared" si="114"/>
        <v>2509047.3407023661</v>
      </c>
      <c r="AK155" s="569">
        <f t="shared" si="115"/>
        <v>0.80725138560782483</v>
      </c>
      <c r="AL155" s="570">
        <f t="shared" si="116"/>
        <v>0.75628162864311843</v>
      </c>
      <c r="AM155" s="571"/>
      <c r="AN155" s="572"/>
      <c r="AO155" s="572"/>
      <c r="AP155" s="573"/>
      <c r="AQ155" s="53"/>
      <c r="AR155" s="53"/>
      <c r="AS155" s="53"/>
      <c r="AT155" s="53"/>
    </row>
    <row r="156" spans="1:46" customFormat="1">
      <c r="A156" s="46">
        <v>44174</v>
      </c>
      <c r="B156" s="122" t="s">
        <v>203</v>
      </c>
      <c r="C156" s="769">
        <f t="shared" si="117"/>
        <v>44171</v>
      </c>
      <c r="D156" s="770">
        <v>44172</v>
      </c>
      <c r="E156" s="661" t="s">
        <v>69</v>
      </c>
      <c r="F156" s="528">
        <v>7.9362373352050781</v>
      </c>
      <c r="G156" s="562" t="s">
        <v>41</v>
      </c>
      <c r="H156" s="530">
        <v>19.787820434570314</v>
      </c>
      <c r="I156" s="414" t="s">
        <v>175</v>
      </c>
      <c r="J156" s="415" t="s">
        <v>133</v>
      </c>
      <c r="K156" s="429" t="s">
        <v>93</v>
      </c>
      <c r="L156" s="390">
        <v>296</v>
      </c>
      <c r="M156" s="390"/>
      <c r="N156" s="390"/>
      <c r="O156" s="564">
        <v>1</v>
      </c>
      <c r="P156" s="564">
        <v>0.5</v>
      </c>
      <c r="Q156" s="564">
        <v>0.4</v>
      </c>
      <c r="R156" s="82">
        <f t="shared" si="106"/>
        <v>0.26666666666666666</v>
      </c>
      <c r="S156" s="81"/>
      <c r="T156" s="81">
        <v>15</v>
      </c>
      <c r="U156" s="122" t="s">
        <v>203</v>
      </c>
      <c r="V156" s="193">
        <v>18.595481876122076</v>
      </c>
      <c r="W156" s="195">
        <v>19.082999999999998</v>
      </c>
      <c r="X156" s="82">
        <v>2.12</v>
      </c>
      <c r="Y156" s="82">
        <v>1.6819999999999999</v>
      </c>
      <c r="Z156" s="195">
        <f t="shared" si="107"/>
        <v>286.245</v>
      </c>
      <c r="AA156" s="195">
        <f t="shared" si="108"/>
        <v>1073.41875</v>
      </c>
      <c r="AB156" s="195"/>
      <c r="AC156" s="499" t="s">
        <v>69</v>
      </c>
      <c r="AD156" s="195">
        <f t="shared" si="109"/>
        <v>119.04356002807617</v>
      </c>
      <c r="AE156" s="500" t="s">
        <v>41</v>
      </c>
      <c r="AF156" s="567">
        <f t="shared" si="110"/>
        <v>296.81730651855469</v>
      </c>
      <c r="AG156" s="567">
        <f t="shared" si="111"/>
        <v>446413.35010528564</v>
      </c>
      <c r="AH156" s="567">
        <f t="shared" si="112"/>
        <v>1113064.8994445801</v>
      </c>
      <c r="AI156" s="568">
        <f t="shared" si="113"/>
        <v>1508153.2098151543</v>
      </c>
      <c r="AJ156" s="568">
        <f t="shared" si="114"/>
        <v>3760354.3900154731</v>
      </c>
      <c r="AK156" s="569">
        <f t="shared" si="115"/>
        <v>0.41587996306686986</v>
      </c>
      <c r="AL156" s="570">
        <f t="shared" si="116"/>
        <v>1.0369344670424101</v>
      </c>
      <c r="AM156" s="571"/>
      <c r="AN156" s="572"/>
      <c r="AO156" s="572"/>
      <c r="AP156" s="573"/>
      <c r="AQ156" s="53"/>
      <c r="AR156" s="53"/>
      <c r="AS156" s="53"/>
      <c r="AT156" s="53"/>
    </row>
    <row r="157" spans="1:46" customFormat="1">
      <c r="A157" s="46">
        <v>44174</v>
      </c>
      <c r="B157" s="122" t="s">
        <v>204</v>
      </c>
      <c r="C157" s="769">
        <f t="shared" si="117"/>
        <v>44172</v>
      </c>
      <c r="D157" s="770">
        <v>44173</v>
      </c>
      <c r="E157" s="661" t="s">
        <v>69</v>
      </c>
      <c r="F157" s="528">
        <v>9.9256607055664059</v>
      </c>
      <c r="G157" s="562" t="s">
        <v>41</v>
      </c>
      <c r="H157" s="530">
        <v>15.373883056640626</v>
      </c>
      <c r="I157" s="414" t="s">
        <v>175</v>
      </c>
      <c r="J157" s="415" t="s">
        <v>133</v>
      </c>
      <c r="K157" s="429" t="s">
        <v>93</v>
      </c>
      <c r="L157" s="390">
        <v>392</v>
      </c>
      <c r="M157" s="390"/>
      <c r="N157" s="390"/>
      <c r="O157" s="564">
        <v>1</v>
      </c>
      <c r="P157" s="564">
        <v>0.5</v>
      </c>
      <c r="Q157" s="564">
        <v>0.4</v>
      </c>
      <c r="R157" s="82">
        <f t="shared" si="106"/>
        <v>0.26666666666666666</v>
      </c>
      <c r="S157" s="81"/>
      <c r="T157" s="81">
        <v>15</v>
      </c>
      <c r="U157" s="122" t="s">
        <v>204</v>
      </c>
      <c r="V157" s="494">
        <v>20.203442152037034</v>
      </c>
      <c r="W157" s="195">
        <v>22.2</v>
      </c>
      <c r="X157" s="82">
        <v>2.02</v>
      </c>
      <c r="Y157" s="82">
        <v>1.21</v>
      </c>
      <c r="Z157" s="195">
        <f t="shared" si="107"/>
        <v>333</v>
      </c>
      <c r="AA157" s="195">
        <f t="shared" si="108"/>
        <v>1248.75</v>
      </c>
      <c r="AB157" s="195"/>
      <c r="AC157" s="499" t="s">
        <v>69</v>
      </c>
      <c r="AD157" s="195">
        <f t="shared" si="109"/>
        <v>148.88491058349609</v>
      </c>
      <c r="AE157" s="500" t="s">
        <v>41</v>
      </c>
      <c r="AF157" s="567">
        <f t="shared" si="110"/>
        <v>230.60824584960938</v>
      </c>
      <c r="AG157" s="567">
        <f t="shared" si="111"/>
        <v>558318.41468811035</v>
      </c>
      <c r="AH157" s="567">
        <f t="shared" si="112"/>
        <v>864780.92193603516</v>
      </c>
      <c r="AI157" s="568">
        <f t="shared" si="113"/>
        <v>1424281.6701227305</v>
      </c>
      <c r="AJ157" s="568">
        <f t="shared" si="114"/>
        <v>2206073.7804490691</v>
      </c>
      <c r="AK157" s="569">
        <f t="shared" si="115"/>
        <v>0.44710183358407235</v>
      </c>
      <c r="AL157" s="570">
        <f t="shared" si="116"/>
        <v>0.6925172548036318</v>
      </c>
      <c r="AM157" s="571"/>
      <c r="AN157" s="572"/>
      <c r="AO157" s="572"/>
      <c r="AP157" s="573"/>
      <c r="AQ157" s="53"/>
      <c r="AR157" s="53"/>
      <c r="AS157" s="53"/>
      <c r="AT157" s="53"/>
    </row>
    <row r="158" spans="1:46" customFormat="1">
      <c r="A158" s="46">
        <v>44174</v>
      </c>
      <c r="B158" s="122" t="s">
        <v>205</v>
      </c>
      <c r="C158" s="769">
        <f t="shared" si="117"/>
        <v>44172</v>
      </c>
      <c r="D158" s="770">
        <v>44173</v>
      </c>
      <c r="E158" s="661" t="s">
        <v>69</v>
      </c>
      <c r="F158" s="528">
        <v>10.020594787597656</v>
      </c>
      <c r="G158" s="562" t="s">
        <v>41</v>
      </c>
      <c r="H158" s="530">
        <v>16.758857727050781</v>
      </c>
      <c r="I158" s="414" t="s">
        <v>175</v>
      </c>
      <c r="J158" s="415" t="s">
        <v>133</v>
      </c>
      <c r="K158" s="429" t="s">
        <v>93</v>
      </c>
      <c r="L158" s="390">
        <v>392</v>
      </c>
      <c r="M158" s="390"/>
      <c r="N158" s="390"/>
      <c r="O158" s="564">
        <v>1</v>
      </c>
      <c r="P158" s="564">
        <v>0.5</v>
      </c>
      <c r="Q158" s="564">
        <v>0.4</v>
      </c>
      <c r="R158" s="82">
        <f t="shared" si="106"/>
        <v>0.26666666666666666</v>
      </c>
      <c r="S158" s="81"/>
      <c r="T158" s="81">
        <v>15</v>
      </c>
      <c r="U158" s="122" t="s">
        <v>205</v>
      </c>
      <c r="V158" s="494">
        <v>23.093537826813385</v>
      </c>
      <c r="W158" s="195">
        <v>25.2</v>
      </c>
      <c r="X158" s="82">
        <v>1.89</v>
      </c>
      <c r="Y158" s="82">
        <v>1.41</v>
      </c>
      <c r="Z158" s="195">
        <f t="shared" si="107"/>
        <v>378</v>
      </c>
      <c r="AA158" s="195">
        <f t="shared" si="108"/>
        <v>1417.5</v>
      </c>
      <c r="AB158" s="195"/>
      <c r="AC158" s="499" t="s">
        <v>69</v>
      </c>
      <c r="AD158" s="195">
        <f t="shared" si="109"/>
        <v>150.30892181396484</v>
      </c>
      <c r="AE158" s="500" t="s">
        <v>41</v>
      </c>
      <c r="AF158" s="567">
        <f t="shared" si="110"/>
        <v>251.38286590576172</v>
      </c>
      <c r="AG158" s="567">
        <f t="shared" si="111"/>
        <v>563658.45680236816</v>
      </c>
      <c r="AH158" s="567">
        <f t="shared" si="112"/>
        <v>942685.74714660645</v>
      </c>
      <c r="AI158" s="568">
        <f t="shared" si="113"/>
        <v>1437904.2265366535</v>
      </c>
      <c r="AJ158" s="568">
        <f t="shared" si="114"/>
        <v>2404810.5794556285</v>
      </c>
      <c r="AK158" s="569">
        <f t="shared" si="115"/>
        <v>0.39764265030149432</v>
      </c>
      <c r="AL158" s="570">
        <f t="shared" si="116"/>
        <v>0.66503403678772943</v>
      </c>
      <c r="AM158" s="571"/>
      <c r="AN158" s="572"/>
      <c r="AO158" s="572"/>
      <c r="AP158" s="573"/>
      <c r="AQ158" s="53"/>
      <c r="AR158" s="53"/>
      <c r="AS158" s="53"/>
      <c r="AT158" s="53"/>
    </row>
    <row r="159" spans="1:46" customFormat="1">
      <c r="A159" s="46">
        <v>44174</v>
      </c>
      <c r="B159" s="122" t="s">
        <v>206</v>
      </c>
      <c r="C159" s="769">
        <f t="shared" si="117"/>
        <v>44173</v>
      </c>
      <c r="D159" s="770">
        <v>44174</v>
      </c>
      <c r="E159" s="661" t="s">
        <v>69</v>
      </c>
      <c r="F159" s="528">
        <v>13.463609313964843</v>
      </c>
      <c r="G159" s="562" t="s">
        <v>41</v>
      </c>
      <c r="H159" s="530">
        <v>13.752543640136718</v>
      </c>
      <c r="I159" s="414" t="s">
        <v>175</v>
      </c>
      <c r="J159" s="415" t="s">
        <v>133</v>
      </c>
      <c r="K159" s="429" t="s">
        <v>93</v>
      </c>
      <c r="L159" s="390">
        <v>320</v>
      </c>
      <c r="M159" s="390"/>
      <c r="N159" s="390"/>
      <c r="O159" s="564">
        <v>1</v>
      </c>
      <c r="P159" s="564">
        <v>0.5</v>
      </c>
      <c r="Q159" s="564">
        <v>0.4</v>
      </c>
      <c r="R159" s="82">
        <f t="shared" si="106"/>
        <v>0.26666666666666666</v>
      </c>
      <c r="S159" s="81"/>
      <c r="T159" s="81">
        <v>15</v>
      </c>
      <c r="U159" s="122" t="s">
        <v>206</v>
      </c>
      <c r="V159" s="193">
        <v>24.606942323845331</v>
      </c>
      <c r="W159" s="195">
        <v>25.9</v>
      </c>
      <c r="X159" s="82">
        <v>2.028</v>
      </c>
      <c r="Y159" s="82">
        <v>1.7490000000000001</v>
      </c>
      <c r="Z159" s="195">
        <f t="shared" si="107"/>
        <v>388.5</v>
      </c>
      <c r="AA159" s="195">
        <f t="shared" si="108"/>
        <v>1456.875</v>
      </c>
      <c r="AB159" s="195"/>
      <c r="AC159" s="499" t="s">
        <v>69</v>
      </c>
      <c r="AD159" s="195">
        <f t="shared" si="109"/>
        <v>201.95413970947266</v>
      </c>
      <c r="AE159" s="500" t="s">
        <v>41</v>
      </c>
      <c r="AF159" s="567">
        <f t="shared" si="110"/>
        <v>206.28815460205078</v>
      </c>
      <c r="AG159" s="567">
        <f t="shared" si="111"/>
        <v>757328.02391052246</v>
      </c>
      <c r="AH159" s="567">
        <f t="shared" si="112"/>
        <v>773580.57975769043</v>
      </c>
      <c r="AI159" s="568">
        <f t="shared" si="113"/>
        <v>2366650.0747203827</v>
      </c>
      <c r="AJ159" s="568">
        <f t="shared" si="114"/>
        <v>2417439.3117427826</v>
      </c>
      <c r="AK159" s="569">
        <f t="shared" si="115"/>
        <v>0.51983047544265804</v>
      </c>
      <c r="AL159" s="570">
        <f t="shared" si="116"/>
        <v>0.5309862409319196</v>
      </c>
      <c r="AM159" s="571"/>
      <c r="AN159" s="572"/>
      <c r="AO159" s="572"/>
      <c r="AP159" s="573"/>
      <c r="AQ159" s="53"/>
      <c r="AR159" s="53"/>
      <c r="AS159" s="53"/>
      <c r="AT159" s="53"/>
    </row>
    <row r="160" spans="1:46" customFormat="1">
      <c r="A160" s="46">
        <v>44174</v>
      </c>
      <c r="B160" s="122" t="s">
        <v>207</v>
      </c>
      <c r="C160" s="769">
        <f t="shared" si="117"/>
        <v>44173</v>
      </c>
      <c r="D160" s="770">
        <v>44174</v>
      </c>
      <c r="E160" s="661" t="s">
        <v>69</v>
      </c>
      <c r="F160" s="528">
        <v>9.06658935546875</v>
      </c>
      <c r="G160" s="562" t="s">
        <v>41</v>
      </c>
      <c r="H160" s="530">
        <v>11.443772888183593</v>
      </c>
      <c r="I160" s="414" t="s">
        <v>175</v>
      </c>
      <c r="J160" s="415" t="s">
        <v>133</v>
      </c>
      <c r="K160" s="429" t="s">
        <v>93</v>
      </c>
      <c r="L160" s="390">
        <v>320</v>
      </c>
      <c r="M160" s="390"/>
      <c r="N160" s="390"/>
      <c r="O160" s="564">
        <v>1</v>
      </c>
      <c r="P160" s="564">
        <v>0.5</v>
      </c>
      <c r="Q160" s="564">
        <v>0.4</v>
      </c>
      <c r="R160" s="82">
        <f t="shared" si="106"/>
        <v>0.26666666666666666</v>
      </c>
      <c r="S160" s="81"/>
      <c r="T160" s="81">
        <v>15</v>
      </c>
      <c r="U160" s="122" t="s">
        <v>207</v>
      </c>
      <c r="V160" s="193">
        <v>22.041988812917616</v>
      </c>
      <c r="W160" s="195">
        <v>19.469000000000001</v>
      </c>
      <c r="X160" s="82">
        <v>2.1110000000000002</v>
      </c>
      <c r="Y160" s="82">
        <v>1.571</v>
      </c>
      <c r="Z160" s="195">
        <f t="shared" si="107"/>
        <v>292.03500000000003</v>
      </c>
      <c r="AA160" s="195">
        <f t="shared" si="108"/>
        <v>1095.1312500000001</v>
      </c>
      <c r="AB160" s="195"/>
      <c r="AC160" s="499" t="s">
        <v>69</v>
      </c>
      <c r="AD160" s="195">
        <f t="shared" si="109"/>
        <v>135.99884033203125</v>
      </c>
      <c r="AE160" s="500" t="s">
        <v>41</v>
      </c>
      <c r="AF160" s="567">
        <f t="shared" si="110"/>
        <v>171.65659332275391</v>
      </c>
      <c r="AG160" s="567">
        <f t="shared" si="111"/>
        <v>509995.65124511719</v>
      </c>
      <c r="AH160" s="567">
        <f t="shared" si="112"/>
        <v>643712.22496032715</v>
      </c>
      <c r="AI160" s="568">
        <f t="shared" si="113"/>
        <v>1593736.4101409912</v>
      </c>
      <c r="AJ160" s="568">
        <f t="shared" si="114"/>
        <v>2011600.7030010223</v>
      </c>
      <c r="AK160" s="569">
        <f t="shared" si="115"/>
        <v>0.4656936337494863</v>
      </c>
      <c r="AL160" s="570">
        <f t="shared" si="116"/>
        <v>0.58779459079478102</v>
      </c>
      <c r="AM160" s="571"/>
      <c r="AN160" s="572"/>
      <c r="AO160" s="572"/>
      <c r="AP160" s="573"/>
      <c r="AQ160" s="53"/>
      <c r="AR160" s="53"/>
      <c r="AS160" s="53"/>
      <c r="AT160" s="53"/>
    </row>
    <row r="161" spans="1:46" customFormat="1">
      <c r="A161" s="46"/>
      <c r="B161" s="122" t="s">
        <v>60</v>
      </c>
      <c r="C161" s="792"/>
      <c r="D161" s="672" t="s">
        <v>61</v>
      </c>
      <c r="E161" s="661" t="s">
        <v>69</v>
      </c>
      <c r="F161" s="528">
        <v>0</v>
      </c>
      <c r="G161" s="562" t="s">
        <v>41</v>
      </c>
      <c r="H161" s="530">
        <v>0</v>
      </c>
      <c r="I161" s="81" t="s">
        <v>62</v>
      </c>
      <c r="J161" s="575" t="s">
        <v>63</v>
      </c>
      <c r="K161" s="390"/>
      <c r="L161" s="610" t="s">
        <v>61</v>
      </c>
      <c r="M161" s="610" t="s">
        <v>135</v>
      </c>
      <c r="N161" s="610" t="s">
        <v>135</v>
      </c>
      <c r="O161" s="611" t="s">
        <v>135</v>
      </c>
      <c r="P161" s="611" t="s">
        <v>135</v>
      </c>
      <c r="Q161" s="611" t="s">
        <v>135</v>
      </c>
      <c r="R161" s="612" t="s">
        <v>61</v>
      </c>
      <c r="S161" s="81"/>
      <c r="T161" s="87" t="s">
        <v>61</v>
      </c>
      <c r="U161" s="122" t="s">
        <v>60</v>
      </c>
      <c r="V161" s="39" t="s">
        <v>173</v>
      </c>
      <c r="W161" s="608" t="s">
        <v>61</v>
      </c>
      <c r="X161" s="82"/>
      <c r="Y161" s="82"/>
      <c r="Z161" s="195"/>
      <c r="AA161" s="195"/>
      <c r="AB161" s="195"/>
      <c r="AC161" s="483" t="s">
        <v>69</v>
      </c>
      <c r="AD161" s="576" t="s">
        <v>61</v>
      </c>
      <c r="AE161" s="577" t="s">
        <v>41</v>
      </c>
      <c r="AF161" s="576" t="s">
        <v>61</v>
      </c>
      <c r="AG161" s="390"/>
      <c r="AH161" s="390"/>
      <c r="AI161" s="568"/>
      <c r="AJ161" s="568"/>
      <c r="AK161" s="569"/>
      <c r="AL161" s="570"/>
      <c r="AM161" s="571"/>
      <c r="AN161" s="572"/>
      <c r="AO161" s="572"/>
      <c r="AP161" s="573"/>
      <c r="AQ161" s="53"/>
      <c r="AR161" s="53"/>
      <c r="AS161" s="53"/>
      <c r="AT161" s="53"/>
    </row>
    <row r="162" spans="1:46" customFormat="1" ht="15" thickBot="1">
      <c r="A162" s="49"/>
      <c r="B162" s="123" t="s">
        <v>64</v>
      </c>
      <c r="C162" s="772"/>
      <c r="D162" s="676" t="s">
        <v>61</v>
      </c>
      <c r="E162" s="662" t="s">
        <v>69</v>
      </c>
      <c r="F162" s="531">
        <v>278.7169189453125</v>
      </c>
      <c r="G162" s="578" t="s">
        <v>41</v>
      </c>
      <c r="H162" s="533">
        <v>228.72429199218749</v>
      </c>
      <c r="I162" s="588" t="s">
        <v>62</v>
      </c>
      <c r="J162" s="589" t="s">
        <v>63</v>
      </c>
      <c r="K162" s="395"/>
      <c r="L162" s="613" t="s">
        <v>61</v>
      </c>
      <c r="M162" s="613" t="s">
        <v>135</v>
      </c>
      <c r="N162" s="613" t="s">
        <v>135</v>
      </c>
      <c r="O162" s="614" t="s">
        <v>135</v>
      </c>
      <c r="P162" s="614" t="s">
        <v>135</v>
      </c>
      <c r="Q162" s="614" t="s">
        <v>135</v>
      </c>
      <c r="R162" s="615" t="s">
        <v>61</v>
      </c>
      <c r="S162" s="588"/>
      <c r="T162" s="70" t="s">
        <v>61</v>
      </c>
      <c r="U162" s="123" t="s">
        <v>64</v>
      </c>
      <c r="V162" s="189" t="s">
        <v>173</v>
      </c>
      <c r="W162" s="609" t="s">
        <v>61</v>
      </c>
      <c r="X162" s="590"/>
      <c r="Y162" s="590"/>
      <c r="Z162" s="591"/>
      <c r="AA162" s="591"/>
      <c r="AB162" s="591"/>
      <c r="AC162" s="523" t="s">
        <v>69</v>
      </c>
      <c r="AD162" s="70" t="s">
        <v>61</v>
      </c>
      <c r="AE162" s="578" t="s">
        <v>41</v>
      </c>
      <c r="AF162" s="70" t="s">
        <v>61</v>
      </c>
      <c r="AG162" s="395"/>
      <c r="AH162" s="395"/>
      <c r="AI162" s="592"/>
      <c r="AJ162" s="592"/>
      <c r="AK162" s="593"/>
      <c r="AL162" s="597"/>
      <c r="AM162" s="973"/>
      <c r="AN162" s="974"/>
      <c r="AO162" s="974"/>
      <c r="AP162" s="975"/>
      <c r="AQ162" s="53"/>
      <c r="AR162" s="53"/>
      <c r="AS162" s="53"/>
      <c r="AT162" s="53"/>
    </row>
    <row r="163" spans="1:46">
      <c r="A163" s="32">
        <v>44181</v>
      </c>
      <c r="B163" s="118" t="s">
        <v>208</v>
      </c>
      <c r="C163" s="921">
        <f>D163-1</f>
        <v>44174</v>
      </c>
      <c r="D163" s="789">
        <v>44175</v>
      </c>
      <c r="E163" s="660" t="s">
        <v>69</v>
      </c>
      <c r="F163" s="525">
        <v>6.0742839813232425</v>
      </c>
      <c r="G163" s="526" t="s">
        <v>41</v>
      </c>
      <c r="H163" s="527">
        <v>9.1526336669921875</v>
      </c>
      <c r="I163" s="922" t="s">
        <v>175</v>
      </c>
      <c r="J163" s="462" t="s">
        <v>133</v>
      </c>
      <c r="K163" s="462" t="s">
        <v>93</v>
      </c>
      <c r="L163" s="465">
        <v>324</v>
      </c>
      <c r="M163" s="463"/>
      <c r="N163" s="922"/>
      <c r="O163" s="467">
        <v>1</v>
      </c>
      <c r="P163" s="467">
        <v>0.5</v>
      </c>
      <c r="Q163" s="467">
        <v>0.4</v>
      </c>
      <c r="R163" s="468">
        <f t="shared" ref="R163:R190" si="118">O163/(O163+P163)*Q163</f>
        <v>0.26666666666666666</v>
      </c>
      <c r="S163" s="467"/>
      <c r="T163" s="469">
        <v>20</v>
      </c>
      <c r="U163" s="118" t="str">
        <f>B163</f>
        <v>M101</v>
      </c>
      <c r="V163" s="923">
        <v>10.6859837808144</v>
      </c>
      <c r="W163" s="471">
        <v>14.112</v>
      </c>
      <c r="X163" s="472">
        <v>2.1349999999999998</v>
      </c>
      <c r="Y163" s="472">
        <v>1.917</v>
      </c>
      <c r="Z163" s="478">
        <f t="shared" ref="Z163:Z190" si="119">T163*W163</f>
        <v>282.24</v>
      </c>
      <c r="AA163" s="145">
        <f t="shared" ref="AA163:AA190" si="120">Z163/R163</f>
        <v>1058.4000000000001</v>
      </c>
      <c r="AB163" s="145"/>
      <c r="AC163" s="461" t="s">
        <v>69</v>
      </c>
      <c r="AD163" s="474">
        <f>T163*F163</f>
        <v>121.48567962646484</v>
      </c>
      <c r="AE163" s="580" t="s">
        <v>41</v>
      </c>
      <c r="AF163" s="474">
        <f>T163*H163</f>
        <v>183.05267333984375</v>
      </c>
      <c r="AG163" s="474">
        <f t="shared" ref="AG163:AG190" si="121">AD163/R163*1000</f>
        <v>455571.29859924316</v>
      </c>
      <c r="AH163" s="474">
        <f t="shared" ref="AH163:AH190" si="122">AF163/R163*1000</f>
        <v>686447.52502441406</v>
      </c>
      <c r="AI163" s="474">
        <f>AG163/L163*1000</f>
        <v>1406084.2549359356</v>
      </c>
      <c r="AJ163" s="474">
        <f t="shared" ref="AJ163:AJ174" si="123">AH163/L163*1000</f>
        <v>2118665.200692636</v>
      </c>
      <c r="AK163" s="956">
        <f t="shared" ref="AK163:AK190" si="124">AD163/Z163</f>
        <v>0.43043395559263337</v>
      </c>
      <c r="AL163" s="967">
        <f t="shared" ref="AL163:AL190" si="125">AF163/Z163</f>
        <v>0.64857097980386813</v>
      </c>
      <c r="AM163" s="977"/>
      <c r="AN163" s="978"/>
      <c r="AO163" s="978"/>
      <c r="AP163" s="979"/>
    </row>
    <row r="164" spans="1:46">
      <c r="A164" s="35">
        <v>44181</v>
      </c>
      <c r="B164" s="119" t="s">
        <v>209</v>
      </c>
      <c r="C164" s="782">
        <f t="shared" ref="C164:C190" si="126">D164-1</f>
        <v>44174</v>
      </c>
      <c r="D164" s="790">
        <v>44175</v>
      </c>
      <c r="E164" s="661" t="s">
        <v>69</v>
      </c>
      <c r="F164" s="528">
        <v>5.3109069824218746</v>
      </c>
      <c r="G164" s="529" t="s">
        <v>41</v>
      </c>
      <c r="H164" s="530">
        <v>12.552700805664063</v>
      </c>
      <c r="I164" s="504" t="s">
        <v>175</v>
      </c>
      <c r="J164" s="484" t="s">
        <v>133</v>
      </c>
      <c r="K164" s="484" t="s">
        <v>93</v>
      </c>
      <c r="L164" s="488">
        <v>324</v>
      </c>
      <c r="M164" s="485"/>
      <c r="N164" s="504"/>
      <c r="O164" s="491">
        <v>1</v>
      </c>
      <c r="P164" s="491">
        <v>0.5</v>
      </c>
      <c r="Q164" s="491">
        <v>0.4</v>
      </c>
      <c r="R164" s="492">
        <f t="shared" si="118"/>
        <v>0.26666666666666666</v>
      </c>
      <c r="S164" s="491"/>
      <c r="T164" s="493">
        <v>20</v>
      </c>
      <c r="U164" s="119" t="str">
        <f t="shared" ref="U164:U190" si="127">B164</f>
        <v>M102</v>
      </c>
      <c r="V164" s="925">
        <v>9.1558846326870391</v>
      </c>
      <c r="W164" s="495">
        <v>11.923</v>
      </c>
      <c r="X164" s="223">
        <v>2.1560000000000001</v>
      </c>
      <c r="Y164" s="223">
        <v>0.64600000000000002</v>
      </c>
      <c r="Z164" s="497">
        <f t="shared" si="119"/>
        <v>238.46</v>
      </c>
      <c r="AA164" s="129">
        <f t="shared" si="120"/>
        <v>894.22500000000002</v>
      </c>
      <c r="AB164" s="129"/>
      <c r="AC164" s="957" t="s">
        <v>69</v>
      </c>
      <c r="AD164" s="497">
        <f>T164*F164</f>
        <v>106.2181396484375</v>
      </c>
      <c r="AE164" s="958" t="s">
        <v>41</v>
      </c>
      <c r="AF164" s="497">
        <f>T164*H164</f>
        <v>251.05401611328125</v>
      </c>
      <c r="AG164" s="497">
        <f t="shared" si="121"/>
        <v>398318.02368164063</v>
      </c>
      <c r="AH164" s="497">
        <f t="shared" si="122"/>
        <v>941452.56042480469</v>
      </c>
      <c r="AI164" s="497">
        <f>AG164/L164*1000</f>
        <v>1229376.6163013598</v>
      </c>
      <c r="AJ164" s="497">
        <f t="shared" si="123"/>
        <v>2905717.7790889032</v>
      </c>
      <c r="AK164" s="959">
        <f t="shared" si="124"/>
        <v>0.44543378196946026</v>
      </c>
      <c r="AL164" s="968">
        <f t="shared" si="125"/>
        <v>1.0528139566941259</v>
      </c>
      <c r="AM164" s="980"/>
      <c r="AN164" s="976"/>
      <c r="AO164" s="976"/>
      <c r="AP164" s="981"/>
    </row>
    <row r="165" spans="1:46">
      <c r="A165" s="35">
        <v>44181</v>
      </c>
      <c r="B165" s="119">
        <v>111</v>
      </c>
      <c r="C165" s="782">
        <f t="shared" si="126"/>
        <v>44175</v>
      </c>
      <c r="D165" s="790">
        <v>44176</v>
      </c>
      <c r="E165" s="661" t="s">
        <v>69</v>
      </c>
      <c r="F165" s="528">
        <v>69.668035888671881</v>
      </c>
      <c r="G165" s="529" t="s">
        <v>41</v>
      </c>
      <c r="H165" s="530">
        <v>113.231982421875</v>
      </c>
      <c r="I165" s="504" t="s">
        <v>175</v>
      </c>
      <c r="J165" s="484" t="s">
        <v>133</v>
      </c>
      <c r="K165" s="484" t="s">
        <v>93</v>
      </c>
      <c r="L165" s="488">
        <v>364</v>
      </c>
      <c r="M165" s="485"/>
      <c r="N165" s="504"/>
      <c r="O165" s="491">
        <v>1</v>
      </c>
      <c r="P165" s="491">
        <v>0.5</v>
      </c>
      <c r="Q165" s="491">
        <v>0.4</v>
      </c>
      <c r="R165" s="492">
        <f t="shared" si="118"/>
        <v>0.26666666666666666</v>
      </c>
      <c r="S165" s="491"/>
      <c r="T165" s="493">
        <v>20</v>
      </c>
      <c r="U165" s="119">
        <f t="shared" si="127"/>
        <v>111</v>
      </c>
      <c r="V165" s="925">
        <v>17.712960095306514</v>
      </c>
      <c r="W165" s="495">
        <v>26.858000000000001</v>
      </c>
      <c r="X165" s="223">
        <v>1.97</v>
      </c>
      <c r="Y165" s="223">
        <v>1.179</v>
      </c>
      <c r="Z165" s="497">
        <f t="shared" si="119"/>
        <v>537.16</v>
      </c>
      <c r="AA165" s="129">
        <f t="shared" si="120"/>
        <v>2014.35</v>
      </c>
      <c r="AB165" s="129"/>
      <c r="AC165" s="661" t="s">
        <v>69</v>
      </c>
      <c r="AD165" s="497">
        <f t="shared" ref="AD165:AD190" si="128">T165*F165</f>
        <v>1393.3607177734375</v>
      </c>
      <c r="AE165" s="562" t="s">
        <v>41</v>
      </c>
      <c r="AF165" s="497">
        <f t="shared" ref="AF165:AF190" si="129">T165*H165</f>
        <v>2264.6396484375</v>
      </c>
      <c r="AG165" s="497">
        <f t="shared" si="121"/>
        <v>5225102.6916503906</v>
      </c>
      <c r="AH165" s="497">
        <f t="shared" si="122"/>
        <v>8492398.681640625</v>
      </c>
      <c r="AI165" s="497">
        <f t="shared" ref="AI165:AI174" si="130">AG165/L165*1000</f>
        <v>14354677.724314261</v>
      </c>
      <c r="AJ165" s="497">
        <f t="shared" si="123"/>
        <v>23330765.608902816</v>
      </c>
      <c r="AK165" s="959">
        <f t="shared" si="124"/>
        <v>2.5939398275624348</v>
      </c>
      <c r="AL165" s="968">
        <f t="shared" si="125"/>
        <v>4.2159499002857626</v>
      </c>
      <c r="AM165" s="980"/>
      <c r="AN165" s="976"/>
      <c r="AO165" s="976"/>
      <c r="AP165" s="981"/>
    </row>
    <row r="166" spans="1:46">
      <c r="A166" s="35">
        <v>44181</v>
      </c>
      <c r="B166" s="119">
        <v>112</v>
      </c>
      <c r="C166" s="782">
        <f t="shared" si="126"/>
        <v>44175</v>
      </c>
      <c r="D166" s="790">
        <v>44176</v>
      </c>
      <c r="E166" s="661" t="s">
        <v>69</v>
      </c>
      <c r="F166" s="528">
        <v>4.7936054229736325</v>
      </c>
      <c r="G166" s="529" t="s">
        <v>41</v>
      </c>
      <c r="H166" s="530">
        <v>15.832890319824219</v>
      </c>
      <c r="I166" s="504" t="s">
        <v>175</v>
      </c>
      <c r="J166" s="484" t="s">
        <v>133</v>
      </c>
      <c r="K166" s="484" t="s">
        <v>93</v>
      </c>
      <c r="L166" s="488">
        <v>364</v>
      </c>
      <c r="M166" s="485"/>
      <c r="N166" s="504"/>
      <c r="O166" s="491">
        <v>1</v>
      </c>
      <c r="P166" s="491">
        <v>0.5</v>
      </c>
      <c r="Q166" s="491">
        <v>0.4</v>
      </c>
      <c r="R166" s="492">
        <f t="shared" si="118"/>
        <v>0.26666666666666666</v>
      </c>
      <c r="S166" s="491"/>
      <c r="T166" s="493">
        <v>20</v>
      </c>
      <c r="U166" s="119">
        <f t="shared" si="127"/>
        <v>112</v>
      </c>
      <c r="V166" s="925">
        <v>16.700702145376749</v>
      </c>
      <c r="W166" s="495">
        <v>24.465</v>
      </c>
      <c r="X166" s="223">
        <v>2.0470000000000002</v>
      </c>
      <c r="Y166" s="223">
        <v>1.2749999999999999</v>
      </c>
      <c r="Z166" s="497">
        <f t="shared" si="119"/>
        <v>489.3</v>
      </c>
      <c r="AA166" s="129">
        <f t="shared" si="120"/>
        <v>1834.875</v>
      </c>
      <c r="AB166" s="129"/>
      <c r="AC166" s="661" t="s">
        <v>69</v>
      </c>
      <c r="AD166" s="497">
        <f t="shared" si="128"/>
        <v>95.872108459472656</v>
      </c>
      <c r="AE166" s="562" t="s">
        <v>41</v>
      </c>
      <c r="AF166" s="497">
        <f t="shared" si="129"/>
        <v>316.65780639648438</v>
      </c>
      <c r="AG166" s="497">
        <f t="shared" si="121"/>
        <v>359520.40672302246</v>
      </c>
      <c r="AH166" s="497">
        <f t="shared" si="122"/>
        <v>1187466.7739868164</v>
      </c>
      <c r="AI166" s="497">
        <f t="shared" si="130"/>
        <v>987693.42506324849</v>
      </c>
      <c r="AJ166" s="497">
        <f t="shared" si="123"/>
        <v>3262271.3571066381</v>
      </c>
      <c r="AK166" s="959">
        <f t="shared" si="124"/>
        <v>0.1959372745952844</v>
      </c>
      <c r="AL166" s="968">
        <f t="shared" si="125"/>
        <v>0.64716494256383483</v>
      </c>
      <c r="AM166" s="980"/>
      <c r="AN166" s="976"/>
      <c r="AO166" s="976"/>
      <c r="AP166" s="981"/>
    </row>
    <row r="167" spans="1:46">
      <c r="A167" s="35">
        <v>44181</v>
      </c>
      <c r="B167" s="119">
        <v>116</v>
      </c>
      <c r="C167" s="782">
        <f t="shared" si="126"/>
        <v>44175</v>
      </c>
      <c r="D167" s="790">
        <v>44176</v>
      </c>
      <c r="E167" s="661" t="s">
        <v>69</v>
      </c>
      <c r="F167" s="650">
        <v>1131.98095703125</v>
      </c>
      <c r="G167" s="529" t="s">
        <v>41</v>
      </c>
      <c r="H167" s="631">
        <v>1273.52685546875</v>
      </c>
      <c r="I167" s="504" t="s">
        <v>175</v>
      </c>
      <c r="J167" s="484" t="s">
        <v>133</v>
      </c>
      <c r="K167" s="484" t="s">
        <v>210</v>
      </c>
      <c r="L167" s="488">
        <v>364</v>
      </c>
      <c r="M167" s="485"/>
      <c r="N167" s="504"/>
      <c r="O167" s="491">
        <v>1</v>
      </c>
      <c r="P167" s="491">
        <v>0.5</v>
      </c>
      <c r="Q167" s="491">
        <v>0.4</v>
      </c>
      <c r="R167" s="492">
        <f t="shared" si="118"/>
        <v>0.26666666666666666</v>
      </c>
      <c r="S167" s="491"/>
      <c r="T167" s="493">
        <v>20</v>
      </c>
      <c r="U167" s="119">
        <f t="shared" si="127"/>
        <v>116</v>
      </c>
      <c r="V167" s="925">
        <v>21.906472450323793</v>
      </c>
      <c r="W167" s="495">
        <v>30.007999999999999</v>
      </c>
      <c r="X167" s="223">
        <v>2.0619999999999998</v>
      </c>
      <c r="Y167" s="223">
        <v>1.5529999999999999</v>
      </c>
      <c r="Z167" s="497">
        <f t="shared" si="119"/>
        <v>600.16</v>
      </c>
      <c r="AA167" s="129">
        <f t="shared" si="120"/>
        <v>2250.6</v>
      </c>
      <c r="AB167" s="129"/>
      <c r="AC167" s="661" t="s">
        <v>69</v>
      </c>
      <c r="AD167" s="497">
        <f t="shared" si="128"/>
        <v>22639.619140625</v>
      </c>
      <c r="AE167" s="562" t="s">
        <v>41</v>
      </c>
      <c r="AF167" s="497">
        <f t="shared" si="129"/>
        <v>25470.537109375</v>
      </c>
      <c r="AG167" s="497">
        <f t="shared" si="121"/>
        <v>84898571.77734375</v>
      </c>
      <c r="AH167" s="497">
        <f t="shared" si="122"/>
        <v>95514514.16015625</v>
      </c>
      <c r="AI167" s="497">
        <f t="shared" si="130"/>
        <v>233237834.55314216</v>
      </c>
      <c r="AJ167" s="497">
        <f t="shared" si="123"/>
        <v>262402511.42900071</v>
      </c>
      <c r="AK167" s="966">
        <f t="shared" si="124"/>
        <v>37.722639197255731</v>
      </c>
      <c r="AL167" s="969">
        <f t="shared" si="125"/>
        <v>42.439577961501932</v>
      </c>
      <c r="AM167" s="920">
        <f>(F167-F166)/((2826*10*0.4/1.5)/T167)*100</f>
        <v>299.14738630792897</v>
      </c>
      <c r="AN167" s="920">
        <f>(H167-H166)/((2826*10*0.4/1.5)/T167)*100</f>
        <v>333.78289945565973</v>
      </c>
      <c r="AO167" s="976"/>
      <c r="AP167" s="981"/>
    </row>
    <row r="168" spans="1:46">
      <c r="A168" s="35">
        <v>44181</v>
      </c>
      <c r="B168" s="119">
        <v>117</v>
      </c>
      <c r="C168" s="782">
        <f t="shared" si="126"/>
        <v>44175</v>
      </c>
      <c r="D168" s="790">
        <v>44176</v>
      </c>
      <c r="E168" s="661" t="s">
        <v>69</v>
      </c>
      <c r="F168" s="650">
        <v>1078.6603515625</v>
      </c>
      <c r="G168" s="529" t="s">
        <v>41</v>
      </c>
      <c r="H168" s="631">
        <v>1324.3115234375</v>
      </c>
      <c r="I168" s="504" t="s">
        <v>175</v>
      </c>
      <c r="J168" s="484" t="s">
        <v>133</v>
      </c>
      <c r="K168" s="484" t="s">
        <v>210</v>
      </c>
      <c r="L168" s="488">
        <v>364</v>
      </c>
      <c r="M168" s="485"/>
      <c r="N168" s="504"/>
      <c r="O168" s="491">
        <v>1</v>
      </c>
      <c r="P168" s="491">
        <v>0.5</v>
      </c>
      <c r="Q168" s="491">
        <v>0.4</v>
      </c>
      <c r="R168" s="492">
        <f t="shared" si="118"/>
        <v>0.26666666666666666</v>
      </c>
      <c r="S168" s="491"/>
      <c r="T168" s="493">
        <v>20</v>
      </c>
      <c r="U168" s="119">
        <f t="shared" si="127"/>
        <v>117</v>
      </c>
      <c r="V168" s="925">
        <v>19.308504643482326</v>
      </c>
      <c r="W168" s="495">
        <v>26.56</v>
      </c>
      <c r="X168" s="223">
        <v>2.0499999999999998</v>
      </c>
      <c r="Y168" s="223">
        <v>1.75</v>
      </c>
      <c r="Z168" s="497">
        <f t="shared" si="119"/>
        <v>531.19999999999993</v>
      </c>
      <c r="AA168" s="129">
        <f t="shared" si="120"/>
        <v>1991.9999999999998</v>
      </c>
      <c r="AB168" s="129"/>
      <c r="AC168" s="661" t="s">
        <v>69</v>
      </c>
      <c r="AD168" s="497">
        <f t="shared" si="128"/>
        <v>21573.20703125</v>
      </c>
      <c r="AE168" s="562" t="s">
        <v>41</v>
      </c>
      <c r="AF168" s="497">
        <f t="shared" si="129"/>
        <v>26486.23046875</v>
      </c>
      <c r="AG168" s="497">
        <f t="shared" si="121"/>
        <v>80899526.3671875</v>
      </c>
      <c r="AH168" s="497">
        <f t="shared" si="122"/>
        <v>99323364.2578125</v>
      </c>
      <c r="AI168" s="497">
        <f t="shared" si="130"/>
        <v>222251446.06370193</v>
      </c>
      <c r="AJ168" s="497">
        <f t="shared" si="123"/>
        <v>272866385.32366073</v>
      </c>
      <c r="AK168" s="966">
        <f t="shared" si="124"/>
        <v>40.612212031720638</v>
      </c>
      <c r="AL168" s="969">
        <f t="shared" si="125"/>
        <v>49.861126635448052</v>
      </c>
      <c r="AM168" s="920">
        <f>(F168-F166)/((2826*10*0.4/1.5)/T168)*100</f>
        <v>284.99648252110575</v>
      </c>
      <c r="AN168" s="920">
        <f>(H168-H166)/((2826*10*0.4/1.5)/T168)*100</f>
        <v>347.26078373611352</v>
      </c>
      <c r="AO168" s="976"/>
      <c r="AP168" s="981"/>
    </row>
    <row r="169" spans="1:46">
      <c r="A169" s="35">
        <v>44181</v>
      </c>
      <c r="B169" s="119" t="s">
        <v>211</v>
      </c>
      <c r="C169" s="782">
        <f t="shared" si="126"/>
        <v>44177</v>
      </c>
      <c r="D169" s="790">
        <v>44178</v>
      </c>
      <c r="E169" s="661" t="s">
        <v>69</v>
      </c>
      <c r="F169" s="528">
        <v>5.9997234344482422</v>
      </c>
      <c r="G169" s="529" t="s">
        <v>41</v>
      </c>
      <c r="H169" s="530">
        <v>12.150053405761719</v>
      </c>
      <c r="I169" s="504" t="s">
        <v>175</v>
      </c>
      <c r="J169" s="484" t="s">
        <v>133</v>
      </c>
      <c r="K169" s="484" t="s">
        <v>93</v>
      </c>
      <c r="L169" s="488">
        <v>300</v>
      </c>
      <c r="M169" s="485"/>
      <c r="N169" s="504"/>
      <c r="O169" s="491">
        <v>1</v>
      </c>
      <c r="P169" s="491">
        <v>0.5</v>
      </c>
      <c r="Q169" s="491">
        <v>0.4</v>
      </c>
      <c r="R169" s="492">
        <f t="shared" si="118"/>
        <v>0.26666666666666666</v>
      </c>
      <c r="S169" s="491"/>
      <c r="T169" s="493">
        <v>20</v>
      </c>
      <c r="U169" s="119" t="str">
        <f t="shared" si="127"/>
        <v>L131</v>
      </c>
      <c r="V169" s="925">
        <v>16.28549936146279</v>
      </c>
      <c r="W169" s="495">
        <v>20.477</v>
      </c>
      <c r="X169" s="223">
        <v>2.1150000000000002</v>
      </c>
      <c r="Y169" s="223">
        <v>1.3660000000000001</v>
      </c>
      <c r="Z169" s="497">
        <f t="shared" si="119"/>
        <v>409.54</v>
      </c>
      <c r="AA169" s="129">
        <f t="shared" si="120"/>
        <v>1535.7750000000001</v>
      </c>
      <c r="AB169" s="129"/>
      <c r="AC169" s="661" t="s">
        <v>69</v>
      </c>
      <c r="AD169" s="497">
        <f t="shared" si="128"/>
        <v>119.99446868896484</v>
      </c>
      <c r="AE169" s="562" t="s">
        <v>41</v>
      </c>
      <c r="AF169" s="497">
        <f t="shared" si="129"/>
        <v>243.00106811523438</v>
      </c>
      <c r="AG169" s="497">
        <f t="shared" si="121"/>
        <v>449979.25758361816</v>
      </c>
      <c r="AH169" s="497">
        <f t="shared" si="122"/>
        <v>911254.00543212891</v>
      </c>
      <c r="AI169" s="497">
        <f t="shared" si="130"/>
        <v>1499930.8586120605</v>
      </c>
      <c r="AJ169" s="497">
        <f t="shared" si="123"/>
        <v>3037513.3514404297</v>
      </c>
      <c r="AK169" s="959">
        <f t="shared" si="124"/>
        <v>0.29299816547581392</v>
      </c>
      <c r="AL169" s="968">
        <f t="shared" si="125"/>
        <v>0.59335124313921561</v>
      </c>
      <c r="AM169" s="980"/>
      <c r="AN169" s="976"/>
      <c r="AO169" s="976"/>
      <c r="AP169" s="981"/>
    </row>
    <row r="170" spans="1:46">
      <c r="A170" s="35">
        <v>44181</v>
      </c>
      <c r="B170" s="119" t="s">
        <v>212</v>
      </c>
      <c r="C170" s="782">
        <f t="shared" si="126"/>
        <v>44178</v>
      </c>
      <c r="D170" s="790">
        <v>44179</v>
      </c>
      <c r="E170" s="661" t="s">
        <v>69</v>
      </c>
      <c r="F170" s="528">
        <v>7.8160003662109379</v>
      </c>
      <c r="G170" s="529" t="s">
        <v>41</v>
      </c>
      <c r="H170" s="530">
        <v>16.600375366210937</v>
      </c>
      <c r="I170" s="504" t="s">
        <v>175</v>
      </c>
      <c r="J170" s="484" t="s">
        <v>133</v>
      </c>
      <c r="K170" s="484" t="s">
        <v>93</v>
      </c>
      <c r="L170" s="488">
        <v>216</v>
      </c>
      <c r="M170" s="485"/>
      <c r="N170" s="504"/>
      <c r="O170" s="491">
        <v>1</v>
      </c>
      <c r="P170" s="491">
        <v>0.5</v>
      </c>
      <c r="Q170" s="491">
        <v>0.4</v>
      </c>
      <c r="R170" s="492">
        <f t="shared" si="118"/>
        <v>0.26666666666666666</v>
      </c>
      <c r="S170" s="491"/>
      <c r="T170" s="493">
        <v>20</v>
      </c>
      <c r="U170" s="119" t="str">
        <f t="shared" si="127"/>
        <v>L142</v>
      </c>
      <c r="V170" s="925">
        <v>10.083206612608565</v>
      </c>
      <c r="W170" s="495">
        <v>14.398999999999999</v>
      </c>
      <c r="X170" s="223">
        <v>2.0880000000000001</v>
      </c>
      <c r="Y170" s="223">
        <v>1.403</v>
      </c>
      <c r="Z170" s="497">
        <f t="shared" si="119"/>
        <v>287.97999999999996</v>
      </c>
      <c r="AA170" s="129">
        <f t="shared" si="120"/>
        <v>1079.925</v>
      </c>
      <c r="AB170" s="129"/>
      <c r="AC170" s="661" t="s">
        <v>69</v>
      </c>
      <c r="AD170" s="497">
        <f t="shared" si="128"/>
        <v>156.32000732421875</v>
      </c>
      <c r="AE170" s="562" t="s">
        <v>41</v>
      </c>
      <c r="AF170" s="497">
        <f t="shared" si="129"/>
        <v>332.00750732421875</v>
      </c>
      <c r="AG170" s="497">
        <f t="shared" si="121"/>
        <v>586200.02746582031</v>
      </c>
      <c r="AH170" s="497">
        <f t="shared" si="122"/>
        <v>1245028.1524658203</v>
      </c>
      <c r="AI170" s="497">
        <f t="shared" si="130"/>
        <v>2713889.0160454642</v>
      </c>
      <c r="AJ170" s="497">
        <f t="shared" si="123"/>
        <v>5764019.2243787982</v>
      </c>
      <c r="AK170" s="959">
        <f t="shared" si="124"/>
        <v>0.54281549872983803</v>
      </c>
      <c r="AL170" s="968">
        <f t="shared" si="125"/>
        <v>1.1528839062581386</v>
      </c>
      <c r="AM170" s="980"/>
      <c r="AN170" s="976"/>
      <c r="AO170" s="976"/>
      <c r="AP170" s="981"/>
    </row>
    <row r="171" spans="1:46">
      <c r="A171" s="35">
        <v>44181</v>
      </c>
      <c r="B171" s="119" t="s">
        <v>213</v>
      </c>
      <c r="C171" s="782">
        <f t="shared" si="126"/>
        <v>44179</v>
      </c>
      <c r="D171" s="790">
        <v>44180</v>
      </c>
      <c r="E171" s="661" t="s">
        <v>69</v>
      </c>
      <c r="F171" s="528">
        <v>6.9481826782226559</v>
      </c>
      <c r="G171" s="529" t="s">
        <v>41</v>
      </c>
      <c r="H171" s="530">
        <v>20.683874511718749</v>
      </c>
      <c r="I171" s="504" t="s">
        <v>175</v>
      </c>
      <c r="J171" s="484" t="s">
        <v>133</v>
      </c>
      <c r="K171" s="484" t="s">
        <v>93</v>
      </c>
      <c r="L171" s="488">
        <v>528</v>
      </c>
      <c r="M171" s="485"/>
      <c r="N171" s="504"/>
      <c r="O171" s="491">
        <v>1</v>
      </c>
      <c r="P171" s="491">
        <v>0.5</v>
      </c>
      <c r="Q171" s="491">
        <v>0.4</v>
      </c>
      <c r="R171" s="492">
        <f t="shared" si="118"/>
        <v>0.26666666666666666</v>
      </c>
      <c r="S171" s="491"/>
      <c r="T171" s="493">
        <v>20</v>
      </c>
      <c r="U171" s="119" t="str">
        <f t="shared" si="127"/>
        <v>Y33</v>
      </c>
      <c r="V171" s="925">
        <v>9.0965188599654905</v>
      </c>
      <c r="W171" s="495">
        <v>12.5</v>
      </c>
      <c r="X171" s="223">
        <v>2.09</v>
      </c>
      <c r="Y171" s="223">
        <v>2.1</v>
      </c>
      <c r="Z171" s="497">
        <f t="shared" si="119"/>
        <v>250</v>
      </c>
      <c r="AA171" s="129">
        <f t="shared" si="120"/>
        <v>937.5</v>
      </c>
      <c r="AB171" s="129"/>
      <c r="AC171" s="661" t="s">
        <v>69</v>
      </c>
      <c r="AD171" s="497">
        <f t="shared" si="128"/>
        <v>138.96365356445313</v>
      </c>
      <c r="AE171" s="562" t="s">
        <v>41</v>
      </c>
      <c r="AF171" s="497">
        <f t="shared" si="129"/>
        <v>413.677490234375</v>
      </c>
      <c r="AG171" s="497">
        <f t="shared" si="121"/>
        <v>521113.70086669922</v>
      </c>
      <c r="AH171" s="497">
        <f t="shared" si="122"/>
        <v>1551290.5883789063</v>
      </c>
      <c r="AI171" s="497">
        <f t="shared" si="130"/>
        <v>986957.76679299097</v>
      </c>
      <c r="AJ171" s="497">
        <f t="shared" si="123"/>
        <v>2938050.3567782314</v>
      </c>
      <c r="AK171" s="959">
        <f t="shared" si="124"/>
        <v>0.55585461425781246</v>
      </c>
      <c r="AL171" s="968">
        <f t="shared" si="125"/>
        <v>1.6547099609375</v>
      </c>
      <c r="AM171" s="980"/>
      <c r="AN171" s="976"/>
      <c r="AO171" s="976"/>
      <c r="AP171" s="981"/>
    </row>
    <row r="172" spans="1:46">
      <c r="A172" s="35">
        <v>44181</v>
      </c>
      <c r="B172" s="119" t="s">
        <v>214</v>
      </c>
      <c r="C172" s="782">
        <f t="shared" si="126"/>
        <v>44179</v>
      </c>
      <c r="D172" s="790">
        <v>44180</v>
      </c>
      <c r="E172" s="661" t="s">
        <v>69</v>
      </c>
      <c r="F172" s="528">
        <v>20.481260681152342</v>
      </c>
      <c r="G172" s="529" t="s">
        <v>41</v>
      </c>
      <c r="H172" s="530">
        <v>34.378454589843749</v>
      </c>
      <c r="I172" s="504" t="s">
        <v>175</v>
      </c>
      <c r="J172" s="484" t="s">
        <v>133</v>
      </c>
      <c r="K172" s="484" t="s">
        <v>93</v>
      </c>
      <c r="L172" s="488">
        <v>528</v>
      </c>
      <c r="M172" s="485"/>
      <c r="N172" s="504"/>
      <c r="O172" s="491">
        <v>1</v>
      </c>
      <c r="P172" s="491">
        <v>0.5</v>
      </c>
      <c r="Q172" s="491">
        <v>0.4</v>
      </c>
      <c r="R172" s="492">
        <f t="shared" si="118"/>
        <v>0.26666666666666666</v>
      </c>
      <c r="S172" s="491"/>
      <c r="T172" s="493">
        <v>20</v>
      </c>
      <c r="U172" s="119" t="str">
        <f t="shared" si="127"/>
        <v>Y34</v>
      </c>
      <c r="V172" s="925">
        <v>9.7479330467865708</v>
      </c>
      <c r="W172" s="495">
        <v>12.8</v>
      </c>
      <c r="X172" s="223">
        <v>2.0699999999999998</v>
      </c>
      <c r="Y172" s="223">
        <v>2.73</v>
      </c>
      <c r="Z172" s="497">
        <f t="shared" si="119"/>
        <v>256</v>
      </c>
      <c r="AA172" s="129">
        <f t="shared" si="120"/>
        <v>960</v>
      </c>
      <c r="AB172" s="129"/>
      <c r="AC172" s="661" t="s">
        <v>69</v>
      </c>
      <c r="AD172" s="497">
        <f t="shared" si="128"/>
        <v>409.62521362304688</v>
      </c>
      <c r="AE172" s="562" t="s">
        <v>41</v>
      </c>
      <c r="AF172" s="497">
        <f t="shared" si="129"/>
        <v>687.569091796875</v>
      </c>
      <c r="AG172" s="497">
        <f t="shared" si="121"/>
        <v>1536094.5510864258</v>
      </c>
      <c r="AH172" s="497">
        <f t="shared" si="122"/>
        <v>2578384.0942382813</v>
      </c>
      <c r="AI172" s="497">
        <f t="shared" si="130"/>
        <v>2909269.9831182309</v>
      </c>
      <c r="AJ172" s="497">
        <f t="shared" si="123"/>
        <v>4883303.2087846231</v>
      </c>
      <c r="AK172" s="959">
        <f t="shared" si="124"/>
        <v>1.6000984907150269</v>
      </c>
      <c r="AL172" s="968">
        <f t="shared" si="125"/>
        <v>2.685816764831543</v>
      </c>
      <c r="AM172" s="980"/>
      <c r="AN172" s="976"/>
      <c r="AO172" s="976"/>
      <c r="AP172" s="981"/>
    </row>
    <row r="173" spans="1:46">
      <c r="A173" s="35">
        <v>44181</v>
      </c>
      <c r="B173" s="119" t="s">
        <v>215</v>
      </c>
      <c r="C173" s="782">
        <f t="shared" si="126"/>
        <v>44180</v>
      </c>
      <c r="D173" s="790">
        <v>44181</v>
      </c>
      <c r="E173" s="661" t="s">
        <v>69</v>
      </c>
      <c r="F173" s="528">
        <v>5.6849590301513668</v>
      </c>
      <c r="G173" s="529" t="s">
        <v>41</v>
      </c>
      <c r="H173" s="530">
        <v>11.876657104492187</v>
      </c>
      <c r="I173" s="504" t="s">
        <v>175</v>
      </c>
      <c r="J173" s="484" t="s">
        <v>133</v>
      </c>
      <c r="K173" s="484" t="s">
        <v>93</v>
      </c>
      <c r="L173" s="488">
        <v>368</v>
      </c>
      <c r="M173" s="485"/>
      <c r="N173" s="504"/>
      <c r="O173" s="491">
        <v>1</v>
      </c>
      <c r="P173" s="491">
        <v>0.5</v>
      </c>
      <c r="Q173" s="491">
        <v>0.4</v>
      </c>
      <c r="R173" s="492">
        <f t="shared" si="118"/>
        <v>0.26666666666666666</v>
      </c>
      <c r="S173" s="491"/>
      <c r="T173" s="493">
        <v>20</v>
      </c>
      <c r="U173" s="119" t="str">
        <f t="shared" si="127"/>
        <v>161</v>
      </c>
      <c r="V173" s="925">
        <v>20.216693678580945</v>
      </c>
      <c r="W173" s="495">
        <v>25.393999999999998</v>
      </c>
      <c r="X173" s="223">
        <v>2.0539999999999998</v>
      </c>
      <c r="Y173" s="223">
        <v>1.8049999999999999</v>
      </c>
      <c r="Z173" s="497">
        <f t="shared" si="119"/>
        <v>507.88</v>
      </c>
      <c r="AA173" s="129">
        <f t="shared" si="120"/>
        <v>1904.55</v>
      </c>
      <c r="AB173" s="129"/>
      <c r="AC173" s="661" t="s">
        <v>69</v>
      </c>
      <c r="AD173" s="497">
        <f t="shared" si="128"/>
        <v>113.69918060302734</v>
      </c>
      <c r="AE173" s="562" t="s">
        <v>41</v>
      </c>
      <c r="AF173" s="497">
        <f t="shared" si="129"/>
        <v>237.53314208984375</v>
      </c>
      <c r="AG173" s="497">
        <f t="shared" si="121"/>
        <v>426371.92726135254</v>
      </c>
      <c r="AH173" s="497">
        <f t="shared" si="122"/>
        <v>890749.28283691406</v>
      </c>
      <c r="AI173" s="497">
        <f t="shared" si="130"/>
        <v>1158619.3675580232</v>
      </c>
      <c r="AJ173" s="497">
        <f t="shared" si="123"/>
        <v>2420514.3555350923</v>
      </c>
      <c r="AK173" s="959">
        <f t="shared" si="124"/>
        <v>0.22387016736832982</v>
      </c>
      <c r="AL173" s="968">
        <f t="shared" si="125"/>
        <v>0.46769540460314196</v>
      </c>
      <c r="AM173" s="980"/>
      <c r="AN173" s="976"/>
      <c r="AO173" s="976"/>
      <c r="AP173" s="981"/>
    </row>
    <row r="174" spans="1:46">
      <c r="A174" s="35">
        <v>44181</v>
      </c>
      <c r="B174" s="119" t="s">
        <v>216</v>
      </c>
      <c r="C174" s="782">
        <f t="shared" si="126"/>
        <v>44180</v>
      </c>
      <c r="D174" s="790">
        <v>44181</v>
      </c>
      <c r="E174" s="661" t="s">
        <v>69</v>
      </c>
      <c r="F174" s="528">
        <v>6.8958747863769529</v>
      </c>
      <c r="G174" s="529" t="s">
        <v>41</v>
      </c>
      <c r="H174" s="530">
        <v>10.76644058227539</v>
      </c>
      <c r="I174" s="504" t="s">
        <v>175</v>
      </c>
      <c r="J174" s="484" t="s">
        <v>133</v>
      </c>
      <c r="K174" s="484" t="s">
        <v>93</v>
      </c>
      <c r="L174" s="488">
        <v>368</v>
      </c>
      <c r="M174" s="485"/>
      <c r="N174" s="504"/>
      <c r="O174" s="491">
        <v>1</v>
      </c>
      <c r="P174" s="491">
        <v>0.5</v>
      </c>
      <c r="Q174" s="491">
        <v>0.4</v>
      </c>
      <c r="R174" s="492">
        <f t="shared" si="118"/>
        <v>0.26666666666666666</v>
      </c>
      <c r="S174" s="491"/>
      <c r="T174" s="493">
        <v>20</v>
      </c>
      <c r="U174" s="119" t="str">
        <f t="shared" si="127"/>
        <v>163</v>
      </c>
      <c r="V174" s="925">
        <v>14.584276585339888</v>
      </c>
      <c r="W174" s="495">
        <v>20.376000000000001</v>
      </c>
      <c r="X174" s="223">
        <v>2.032</v>
      </c>
      <c r="Y174" s="223">
        <v>1.3480000000000001</v>
      </c>
      <c r="Z174" s="497">
        <f t="shared" si="119"/>
        <v>407.52000000000004</v>
      </c>
      <c r="AA174" s="129">
        <f t="shared" si="120"/>
        <v>1528.2000000000003</v>
      </c>
      <c r="AB174" s="129"/>
      <c r="AC174" s="661" t="s">
        <v>69</v>
      </c>
      <c r="AD174" s="497">
        <f t="shared" si="128"/>
        <v>137.91749572753906</v>
      </c>
      <c r="AE174" s="562" t="s">
        <v>41</v>
      </c>
      <c r="AF174" s="497">
        <f t="shared" si="129"/>
        <v>215.32881164550781</v>
      </c>
      <c r="AG174" s="497">
        <f t="shared" si="121"/>
        <v>517190.60897827148</v>
      </c>
      <c r="AH174" s="497">
        <f t="shared" si="122"/>
        <v>807483.0436706543</v>
      </c>
      <c r="AI174" s="497">
        <f t="shared" si="130"/>
        <v>1405409.2635279116</v>
      </c>
      <c r="AJ174" s="497">
        <f t="shared" si="123"/>
        <v>2194247.4012789521</v>
      </c>
      <c r="AK174" s="959">
        <f t="shared" si="124"/>
        <v>0.3384312321543459</v>
      </c>
      <c r="AL174" s="968">
        <f t="shared" si="125"/>
        <v>0.5283883285372688</v>
      </c>
      <c r="AM174" s="980"/>
      <c r="AN174" s="976"/>
      <c r="AO174" s="976"/>
      <c r="AP174" s="981"/>
    </row>
    <row r="175" spans="1:46">
      <c r="A175" s="35">
        <v>44181</v>
      </c>
      <c r="B175" s="119" t="s">
        <v>65</v>
      </c>
      <c r="C175" s="782"/>
      <c r="D175" s="790">
        <v>44181</v>
      </c>
      <c r="E175" s="661" t="s">
        <v>69</v>
      </c>
      <c r="F175" s="650">
        <v>40068.971875000003</v>
      </c>
      <c r="G175" s="529" t="s">
        <v>41</v>
      </c>
      <c r="H175" s="631">
        <v>4000000</v>
      </c>
      <c r="I175" s="504" t="s">
        <v>175</v>
      </c>
      <c r="J175" s="484" t="s">
        <v>62</v>
      </c>
      <c r="K175" s="484" t="s">
        <v>217</v>
      </c>
      <c r="L175" s="488"/>
      <c r="M175" s="485"/>
      <c r="N175" s="504"/>
      <c r="O175" s="491">
        <v>1</v>
      </c>
      <c r="P175" s="491">
        <v>0.5</v>
      </c>
      <c r="Q175" s="491">
        <v>0.2</v>
      </c>
      <c r="R175" s="492">
        <f t="shared" si="118"/>
        <v>0.13333333333333333</v>
      </c>
      <c r="S175" s="491"/>
      <c r="T175" s="493">
        <v>20</v>
      </c>
      <c r="U175" s="119" t="str">
        <f t="shared" si="127"/>
        <v>Q2</v>
      </c>
      <c r="V175" s="925">
        <v>0.11994911178953838</v>
      </c>
      <c r="W175" s="495">
        <v>4.03</v>
      </c>
      <c r="X175" s="223">
        <v>1.5269999999999999</v>
      </c>
      <c r="Y175" s="223">
        <v>0.57599999999999996</v>
      </c>
      <c r="Z175" s="497">
        <f t="shared" si="119"/>
        <v>80.600000000000009</v>
      </c>
      <c r="AA175" s="129">
        <f t="shared" si="120"/>
        <v>604.50000000000011</v>
      </c>
      <c r="AB175" s="129"/>
      <c r="AC175" s="661" t="s">
        <v>69</v>
      </c>
      <c r="AD175" s="497">
        <f t="shared" si="128"/>
        <v>801379.4375</v>
      </c>
      <c r="AE175" s="562" t="s">
        <v>41</v>
      </c>
      <c r="AF175" s="497">
        <f t="shared" si="129"/>
        <v>80000000</v>
      </c>
      <c r="AG175" s="497">
        <f t="shared" si="121"/>
        <v>6010345781.25</v>
      </c>
      <c r="AH175" s="497">
        <f t="shared" si="122"/>
        <v>600000000000</v>
      </c>
      <c r="AI175" s="497"/>
      <c r="AJ175" s="497"/>
      <c r="AK175" s="497">
        <f t="shared" si="124"/>
        <v>9942.672921836227</v>
      </c>
      <c r="AL175" s="970">
        <f t="shared" si="125"/>
        <v>992555.83126550855</v>
      </c>
      <c r="AM175" s="984">
        <f>100*F175/81640</f>
        <v>49.080073340274382</v>
      </c>
      <c r="AN175" s="984">
        <f>100*H175/81640</f>
        <v>4899.5590396864282</v>
      </c>
      <c r="AO175" s="976"/>
      <c r="AP175" s="981"/>
    </row>
    <row r="176" spans="1:46">
      <c r="A176" s="35">
        <v>44181</v>
      </c>
      <c r="B176" s="119" t="s">
        <v>218</v>
      </c>
      <c r="C176" s="782"/>
      <c r="D176" s="790">
        <v>44181</v>
      </c>
      <c r="E176" s="661" t="s">
        <v>69</v>
      </c>
      <c r="F176" s="650">
        <v>17937.096874999999</v>
      </c>
      <c r="G176" s="529" t="s">
        <v>41</v>
      </c>
      <c r="H176" s="631">
        <v>20995.418750000001</v>
      </c>
      <c r="I176" s="504" t="s">
        <v>175</v>
      </c>
      <c r="J176" s="484" t="s">
        <v>62</v>
      </c>
      <c r="K176" s="484" t="s">
        <v>217</v>
      </c>
      <c r="L176" s="488"/>
      <c r="M176" s="485"/>
      <c r="N176" s="504"/>
      <c r="O176" s="491">
        <v>1</v>
      </c>
      <c r="P176" s="491">
        <v>0.5</v>
      </c>
      <c r="Q176" s="491">
        <v>0.2</v>
      </c>
      <c r="R176" s="492">
        <f t="shared" si="118"/>
        <v>0.13333333333333333</v>
      </c>
      <c r="S176" s="491"/>
      <c r="T176" s="493">
        <v>40</v>
      </c>
      <c r="U176" s="119" t="str">
        <f t="shared" si="127"/>
        <v>Q3</v>
      </c>
      <c r="V176" s="925">
        <v>3.4119078939107962E-2</v>
      </c>
      <c r="W176" s="495">
        <v>1.6619999999999999</v>
      </c>
      <c r="X176" s="223">
        <v>1.3260000000000001</v>
      </c>
      <c r="Y176" s="223">
        <v>0.57599999999999996</v>
      </c>
      <c r="Z176" s="497">
        <f t="shared" si="119"/>
        <v>66.47999999999999</v>
      </c>
      <c r="AA176" s="129">
        <f t="shared" si="120"/>
        <v>498.59999999999991</v>
      </c>
      <c r="AB176" s="129"/>
      <c r="AC176" s="661" t="s">
        <v>69</v>
      </c>
      <c r="AD176" s="497">
        <f t="shared" si="128"/>
        <v>717483.875</v>
      </c>
      <c r="AE176" s="562" t="s">
        <v>41</v>
      </c>
      <c r="AF176" s="497">
        <f t="shared" si="129"/>
        <v>839816.75</v>
      </c>
      <c r="AG176" s="497">
        <f t="shared" si="121"/>
        <v>5381129062.5</v>
      </c>
      <c r="AH176" s="497">
        <f t="shared" si="122"/>
        <v>6298625625</v>
      </c>
      <c r="AI176" s="497"/>
      <c r="AJ176" s="497"/>
      <c r="AK176" s="497">
        <f t="shared" si="124"/>
        <v>10792.477060770158</v>
      </c>
      <c r="AL176" s="970">
        <f t="shared" si="125"/>
        <v>12632.622593261132</v>
      </c>
      <c r="AM176" s="984">
        <f>100*F176/40820</f>
        <v>43.941932569818718</v>
      </c>
      <c r="AN176" s="984">
        <f>100*H176/40820</f>
        <v>51.434146864282212</v>
      </c>
      <c r="AO176" s="976"/>
      <c r="AP176" s="981"/>
    </row>
    <row r="177" spans="1:42">
      <c r="A177" s="35">
        <v>44181</v>
      </c>
      <c r="B177" s="119" t="s">
        <v>219</v>
      </c>
      <c r="C177" s="782">
        <f t="shared" si="126"/>
        <v>44174</v>
      </c>
      <c r="D177" s="790">
        <v>44175</v>
      </c>
      <c r="E177" s="661" t="s">
        <v>69</v>
      </c>
      <c r="F177" s="528">
        <v>12.156768035888671</v>
      </c>
      <c r="G177" s="529" t="s">
        <v>41</v>
      </c>
      <c r="H177" s="530">
        <v>13.881283569335938</v>
      </c>
      <c r="I177" s="504" t="s">
        <v>175</v>
      </c>
      <c r="J177" s="484" t="s">
        <v>133</v>
      </c>
      <c r="K177" s="484" t="s">
        <v>93</v>
      </c>
      <c r="L177" s="488">
        <v>324</v>
      </c>
      <c r="M177" s="485"/>
      <c r="N177" s="504"/>
      <c r="O177" s="491">
        <v>1</v>
      </c>
      <c r="P177" s="491">
        <v>0.5</v>
      </c>
      <c r="Q177" s="491">
        <v>0.4</v>
      </c>
      <c r="R177" s="492">
        <f t="shared" si="118"/>
        <v>0.26666666666666666</v>
      </c>
      <c r="S177" s="491"/>
      <c r="T177" s="493">
        <v>20</v>
      </c>
      <c r="U177" s="119" t="str">
        <f t="shared" si="127"/>
        <v>103</v>
      </c>
      <c r="V177" s="925">
        <v>16.330917753846148</v>
      </c>
      <c r="W177" s="495">
        <v>23.567</v>
      </c>
      <c r="X177" s="223">
        <v>1.974</v>
      </c>
      <c r="Y177" s="223">
        <v>1.3520000000000001</v>
      </c>
      <c r="Z177" s="497">
        <f t="shared" si="119"/>
        <v>471.34000000000003</v>
      </c>
      <c r="AA177" s="129">
        <f t="shared" si="120"/>
        <v>1767.5250000000001</v>
      </c>
      <c r="AB177" s="129"/>
      <c r="AC177" s="661" t="s">
        <v>69</v>
      </c>
      <c r="AD177" s="497">
        <f t="shared" si="128"/>
        <v>243.13536071777344</v>
      </c>
      <c r="AE177" s="562" t="s">
        <v>41</v>
      </c>
      <c r="AF177" s="497">
        <f t="shared" si="129"/>
        <v>277.62567138671875</v>
      </c>
      <c r="AG177" s="497">
        <f t="shared" si="121"/>
        <v>911757.60269165039</v>
      </c>
      <c r="AH177" s="497">
        <f t="shared" si="122"/>
        <v>1041096.2677001953</v>
      </c>
      <c r="AI177" s="497">
        <f t="shared" ref="AI177:AI178" si="131">AG177/L177*1000</f>
        <v>2814066.6749742297</v>
      </c>
      <c r="AJ177" s="497">
        <f t="shared" ref="AJ177:AJ178" si="132">AH177/L177*1000</f>
        <v>3213260.0854944298</v>
      </c>
      <c r="AK177" s="959">
        <f t="shared" si="124"/>
        <v>0.51583858937873595</v>
      </c>
      <c r="AL177" s="968">
        <f t="shared" si="125"/>
        <v>0.58901360246683654</v>
      </c>
      <c r="AM177" s="980"/>
      <c r="AN177" s="976"/>
      <c r="AO177" s="976"/>
      <c r="AP177" s="981"/>
    </row>
    <row r="178" spans="1:42">
      <c r="A178" s="35">
        <v>44181</v>
      </c>
      <c r="B178" s="119" t="s">
        <v>220</v>
      </c>
      <c r="C178" s="782">
        <f t="shared" si="126"/>
        <v>44174</v>
      </c>
      <c r="D178" s="790">
        <v>44175</v>
      </c>
      <c r="E178" s="661" t="s">
        <v>69</v>
      </c>
      <c r="F178" s="528">
        <v>7.9731002807617184</v>
      </c>
      <c r="G178" s="529" t="s">
        <v>41</v>
      </c>
      <c r="H178" s="530">
        <v>13.650360107421875</v>
      </c>
      <c r="I178" s="504" t="s">
        <v>175</v>
      </c>
      <c r="J178" s="484" t="s">
        <v>133</v>
      </c>
      <c r="K178" s="484" t="s">
        <v>93</v>
      </c>
      <c r="L178" s="488">
        <v>324</v>
      </c>
      <c r="M178" s="485"/>
      <c r="N178" s="504"/>
      <c r="O178" s="491">
        <v>1</v>
      </c>
      <c r="P178" s="491">
        <v>0.5</v>
      </c>
      <c r="Q178" s="491">
        <v>0.4</v>
      </c>
      <c r="R178" s="492">
        <f t="shared" si="118"/>
        <v>0.26666666666666666</v>
      </c>
      <c r="S178" s="491"/>
      <c r="T178" s="493">
        <v>20</v>
      </c>
      <c r="U178" s="119" t="str">
        <f t="shared" si="127"/>
        <v>104</v>
      </c>
      <c r="V178" s="925">
        <v>15.121071915791951</v>
      </c>
      <c r="W178" s="495">
        <v>19.12</v>
      </c>
      <c r="X178" s="223">
        <v>2.0459999999999998</v>
      </c>
      <c r="Y178" s="223">
        <v>1.8680000000000001</v>
      </c>
      <c r="Z178" s="497">
        <f t="shared" si="119"/>
        <v>382.40000000000003</v>
      </c>
      <c r="AA178" s="129">
        <f t="shared" si="120"/>
        <v>1434.0000000000002</v>
      </c>
      <c r="AB178" s="129"/>
      <c r="AC178" s="661" t="s">
        <v>69</v>
      </c>
      <c r="AD178" s="497">
        <f t="shared" si="128"/>
        <v>159.46200561523438</v>
      </c>
      <c r="AE178" s="562" t="s">
        <v>41</v>
      </c>
      <c r="AF178" s="497">
        <f t="shared" si="129"/>
        <v>273.0072021484375</v>
      </c>
      <c r="AG178" s="497">
        <f t="shared" si="121"/>
        <v>597982.52105712891</v>
      </c>
      <c r="AH178" s="497">
        <f t="shared" si="122"/>
        <v>1023777.0080566406</v>
      </c>
      <c r="AI178" s="497">
        <f t="shared" si="131"/>
        <v>1845625.0649911384</v>
      </c>
      <c r="AJ178" s="497">
        <f t="shared" si="132"/>
        <v>3159805.5804217299</v>
      </c>
      <c r="AK178" s="959">
        <f t="shared" si="124"/>
        <v>0.41700315275950406</v>
      </c>
      <c r="AL178" s="968">
        <f t="shared" si="125"/>
        <v>0.7139309679613951</v>
      </c>
      <c r="AM178" s="980"/>
      <c r="AN178" s="976"/>
      <c r="AO178" s="976"/>
      <c r="AP178" s="981"/>
    </row>
    <row r="179" spans="1:42">
      <c r="A179" s="35">
        <v>44181</v>
      </c>
      <c r="B179" s="119" t="s">
        <v>221</v>
      </c>
      <c r="C179" s="782">
        <f t="shared" si="126"/>
        <v>44174</v>
      </c>
      <c r="D179" s="790">
        <v>44175</v>
      </c>
      <c r="E179" s="661" t="s">
        <v>69</v>
      </c>
      <c r="F179" s="528">
        <v>0.59791402816772465</v>
      </c>
      <c r="G179" s="529" t="s">
        <v>41</v>
      </c>
      <c r="H179" s="530">
        <v>3.7426776885986328</v>
      </c>
      <c r="I179" s="504" t="s">
        <v>175</v>
      </c>
      <c r="J179" s="484" t="s">
        <v>133</v>
      </c>
      <c r="K179" s="484" t="s">
        <v>222</v>
      </c>
      <c r="L179" s="488">
        <v>324</v>
      </c>
      <c r="M179" s="485"/>
      <c r="N179" s="504"/>
      <c r="O179" s="491">
        <v>1</v>
      </c>
      <c r="P179" s="491">
        <v>0.5</v>
      </c>
      <c r="Q179" s="491">
        <v>0.4</v>
      </c>
      <c r="R179" s="492">
        <f t="shared" si="118"/>
        <v>0.26666666666666666</v>
      </c>
      <c r="S179" s="491"/>
      <c r="T179" s="493">
        <v>20</v>
      </c>
      <c r="U179" s="119" t="str">
        <f t="shared" si="127"/>
        <v>1053</v>
      </c>
      <c r="V179" s="925">
        <v>3.0952114380360212</v>
      </c>
      <c r="W179" s="495">
        <v>4.516</v>
      </c>
      <c r="X179" s="223">
        <v>2.16</v>
      </c>
      <c r="Y179" s="223">
        <v>1.6020000000000001</v>
      </c>
      <c r="Z179" s="497">
        <f t="shared" si="119"/>
        <v>90.32</v>
      </c>
      <c r="AA179" s="129">
        <f t="shared" si="120"/>
        <v>338.7</v>
      </c>
      <c r="AB179" s="129"/>
      <c r="AC179" s="661" t="s">
        <v>69</v>
      </c>
      <c r="AD179" s="497">
        <f t="shared" si="128"/>
        <v>11.958280563354492</v>
      </c>
      <c r="AE179" s="562" t="s">
        <v>41</v>
      </c>
      <c r="AF179" s="497">
        <f t="shared" si="129"/>
        <v>74.853553771972656</v>
      </c>
      <c r="AG179" s="497">
        <f t="shared" si="121"/>
        <v>44843.552112579346</v>
      </c>
      <c r="AH179" s="497">
        <f t="shared" si="122"/>
        <v>280700.82664489746</v>
      </c>
      <c r="AI179" s="497"/>
      <c r="AJ179" s="497"/>
      <c r="AK179" s="959">
        <f t="shared" si="124"/>
        <v>0.13239903192376543</v>
      </c>
      <c r="AL179" s="968">
        <f t="shared" si="125"/>
        <v>0.82875945274549001</v>
      </c>
      <c r="AM179" s="980"/>
      <c r="AN179" s="976"/>
      <c r="AO179" s="976"/>
      <c r="AP179" s="981"/>
    </row>
    <row r="180" spans="1:42">
      <c r="A180" s="35">
        <v>44181</v>
      </c>
      <c r="B180" s="119" t="s">
        <v>223</v>
      </c>
      <c r="C180" s="782">
        <f t="shared" si="126"/>
        <v>44174</v>
      </c>
      <c r="D180" s="790">
        <v>44175</v>
      </c>
      <c r="E180" s="661" t="s">
        <v>69</v>
      </c>
      <c r="F180" s="528">
        <v>1.8577074050903319</v>
      </c>
      <c r="G180" s="529" t="s">
        <v>41</v>
      </c>
      <c r="H180" s="530">
        <v>3.2728294372558593</v>
      </c>
      <c r="I180" s="504" t="s">
        <v>175</v>
      </c>
      <c r="J180" s="484" t="s">
        <v>133</v>
      </c>
      <c r="K180" s="484" t="s">
        <v>224</v>
      </c>
      <c r="L180" s="488">
        <v>324</v>
      </c>
      <c r="M180" s="485"/>
      <c r="N180" s="504"/>
      <c r="O180" s="491">
        <v>1</v>
      </c>
      <c r="P180" s="491">
        <v>0.5</v>
      </c>
      <c r="Q180" s="491">
        <v>0.4</v>
      </c>
      <c r="R180" s="492">
        <f t="shared" si="118"/>
        <v>0.26666666666666666</v>
      </c>
      <c r="S180" s="491"/>
      <c r="T180" s="493">
        <v>20</v>
      </c>
      <c r="U180" s="119" t="str">
        <f t="shared" si="127"/>
        <v>1054</v>
      </c>
      <c r="V180" s="925">
        <v>2.7277516098951158</v>
      </c>
      <c r="W180" s="495">
        <v>4.3680000000000003</v>
      </c>
      <c r="X180" s="223">
        <v>2.1419999999999999</v>
      </c>
      <c r="Y180" s="223">
        <v>2.0179999999999998</v>
      </c>
      <c r="Z180" s="497">
        <f t="shared" si="119"/>
        <v>87.360000000000014</v>
      </c>
      <c r="AA180" s="129">
        <f t="shared" si="120"/>
        <v>327.60000000000008</v>
      </c>
      <c r="AB180" s="129"/>
      <c r="AC180" s="661" t="s">
        <v>69</v>
      </c>
      <c r="AD180" s="497">
        <f t="shared" si="128"/>
        <v>37.154148101806641</v>
      </c>
      <c r="AE180" s="562" t="s">
        <v>41</v>
      </c>
      <c r="AF180" s="497">
        <f t="shared" si="129"/>
        <v>65.456588745117188</v>
      </c>
      <c r="AG180" s="497">
        <f t="shared" si="121"/>
        <v>139328.0553817749</v>
      </c>
      <c r="AH180" s="497">
        <f t="shared" si="122"/>
        <v>245462.20779418945</v>
      </c>
      <c r="AI180" s="497"/>
      <c r="AJ180" s="497"/>
      <c r="AK180" s="959">
        <f t="shared" si="124"/>
        <v>0.42529931435218216</v>
      </c>
      <c r="AL180" s="968">
        <f t="shared" si="125"/>
        <v>0.74927413856590175</v>
      </c>
      <c r="AM180" s="980"/>
      <c r="AN180" s="976"/>
      <c r="AO180" s="976"/>
      <c r="AP180" s="981"/>
    </row>
    <row r="181" spans="1:42">
      <c r="A181" s="35">
        <v>44181</v>
      </c>
      <c r="B181" s="119" t="s">
        <v>225</v>
      </c>
      <c r="C181" s="782">
        <f t="shared" si="126"/>
        <v>44174</v>
      </c>
      <c r="D181" s="790">
        <v>44175</v>
      </c>
      <c r="E181" s="661" t="s">
        <v>69</v>
      </c>
      <c r="F181" s="528">
        <v>1.2150483131408691</v>
      </c>
      <c r="G181" s="529" t="s">
        <v>41</v>
      </c>
      <c r="H181" s="530">
        <v>0.9552182197570801</v>
      </c>
      <c r="I181" s="504" t="s">
        <v>175</v>
      </c>
      <c r="J181" s="484" t="s">
        <v>133</v>
      </c>
      <c r="K181" s="484" t="s">
        <v>226</v>
      </c>
      <c r="L181" s="488">
        <v>324</v>
      </c>
      <c r="M181" s="485"/>
      <c r="N181" s="504"/>
      <c r="O181" s="491">
        <v>1</v>
      </c>
      <c r="P181" s="491">
        <v>0.5</v>
      </c>
      <c r="Q181" s="491">
        <v>0.4</v>
      </c>
      <c r="R181" s="492">
        <f t="shared" si="118"/>
        <v>0.26666666666666666</v>
      </c>
      <c r="S181" s="491"/>
      <c r="T181" s="493">
        <v>20</v>
      </c>
      <c r="U181" s="119" t="str">
        <f t="shared" si="127"/>
        <v>10103</v>
      </c>
      <c r="V181" s="925">
        <v>1.4426256805283588</v>
      </c>
      <c r="W181" s="495">
        <v>2.1059999999999999</v>
      </c>
      <c r="X181" s="223">
        <v>2.2930000000000001</v>
      </c>
      <c r="Y181" s="223">
        <v>2.41</v>
      </c>
      <c r="Z181" s="497">
        <f t="shared" si="119"/>
        <v>42.12</v>
      </c>
      <c r="AA181" s="129">
        <f t="shared" si="120"/>
        <v>157.94999999999999</v>
      </c>
      <c r="AB181" s="129"/>
      <c r="AC181" s="661" t="s">
        <v>69</v>
      </c>
      <c r="AD181" s="497">
        <f t="shared" si="128"/>
        <v>24.300966262817383</v>
      </c>
      <c r="AE181" s="562" t="s">
        <v>41</v>
      </c>
      <c r="AF181" s="497">
        <f t="shared" si="129"/>
        <v>19.104364395141602</v>
      </c>
      <c r="AG181" s="497">
        <f t="shared" si="121"/>
        <v>91128.623485565186</v>
      </c>
      <c r="AH181" s="497">
        <f t="shared" si="122"/>
        <v>71641.366481781006</v>
      </c>
      <c r="AI181" s="497"/>
      <c r="AJ181" s="497"/>
      <c r="AK181" s="959">
        <f t="shared" si="124"/>
        <v>0.57694601763574038</v>
      </c>
      <c r="AL181" s="968">
        <f t="shared" si="125"/>
        <v>0.45356990491789179</v>
      </c>
      <c r="AM181" s="980"/>
      <c r="AN181" s="976"/>
      <c r="AO181" s="976"/>
      <c r="AP181" s="981"/>
    </row>
    <row r="182" spans="1:42">
      <c r="A182" s="35">
        <v>44181</v>
      </c>
      <c r="B182" s="119" t="s">
        <v>227</v>
      </c>
      <c r="C182" s="782">
        <f t="shared" si="126"/>
        <v>44174</v>
      </c>
      <c r="D182" s="790">
        <v>44175</v>
      </c>
      <c r="E182" s="661" t="s">
        <v>69</v>
      </c>
      <c r="F182" s="528">
        <v>2.0917024612426758</v>
      </c>
      <c r="G182" s="529" t="s">
        <v>41</v>
      </c>
      <c r="H182" s="530">
        <v>1.1357948303222656</v>
      </c>
      <c r="I182" s="504" t="s">
        <v>175</v>
      </c>
      <c r="J182" s="484" t="s">
        <v>133</v>
      </c>
      <c r="K182" s="484" t="s">
        <v>228</v>
      </c>
      <c r="L182" s="488">
        <v>324</v>
      </c>
      <c r="M182" s="485"/>
      <c r="N182" s="504"/>
      <c r="O182" s="491">
        <v>1</v>
      </c>
      <c r="P182" s="491">
        <v>0.5</v>
      </c>
      <c r="Q182" s="491">
        <v>0.4</v>
      </c>
      <c r="R182" s="492">
        <f t="shared" si="118"/>
        <v>0.26666666666666666</v>
      </c>
      <c r="S182" s="491"/>
      <c r="T182" s="493">
        <v>20</v>
      </c>
      <c r="U182" s="119" t="str">
        <f t="shared" si="127"/>
        <v>10104</v>
      </c>
      <c r="V182" s="925">
        <v>1.2897409345135296</v>
      </c>
      <c r="W182" s="495">
        <v>2.4729999999999999</v>
      </c>
      <c r="X182" s="223">
        <v>1.8540000000000001</v>
      </c>
      <c r="Y182" s="223">
        <v>1.806</v>
      </c>
      <c r="Z182" s="497">
        <f t="shared" si="119"/>
        <v>49.459999999999994</v>
      </c>
      <c r="AA182" s="129">
        <f t="shared" si="120"/>
        <v>185.47499999999997</v>
      </c>
      <c r="AB182" s="129"/>
      <c r="AC182" s="661" t="s">
        <v>69</v>
      </c>
      <c r="AD182" s="497">
        <f t="shared" si="128"/>
        <v>41.834049224853516</v>
      </c>
      <c r="AE182" s="562" t="s">
        <v>41</v>
      </c>
      <c r="AF182" s="497">
        <f t="shared" si="129"/>
        <v>22.715896606445313</v>
      </c>
      <c r="AG182" s="497">
        <f t="shared" si="121"/>
        <v>156877.68459320068</v>
      </c>
      <c r="AH182" s="497">
        <f t="shared" si="122"/>
        <v>85184.612274169922</v>
      </c>
      <c r="AI182" s="497"/>
      <c r="AJ182" s="497"/>
      <c r="AK182" s="959">
        <f t="shared" si="124"/>
        <v>0.84581579508397742</v>
      </c>
      <c r="AL182" s="968">
        <f t="shared" si="125"/>
        <v>0.45927813599768125</v>
      </c>
      <c r="AM182" s="980"/>
      <c r="AN182" s="976"/>
      <c r="AO182" s="976"/>
      <c r="AP182" s="981"/>
    </row>
    <row r="183" spans="1:42">
      <c r="A183" s="35">
        <v>44181</v>
      </c>
      <c r="B183" s="119" t="s">
        <v>229</v>
      </c>
      <c r="C183" s="782">
        <f t="shared" si="126"/>
        <v>44172</v>
      </c>
      <c r="D183" s="790">
        <v>44173</v>
      </c>
      <c r="E183" s="661" t="s">
        <v>69</v>
      </c>
      <c r="F183" s="528">
        <v>7.9797149658203121</v>
      </c>
      <c r="G183" s="529" t="s">
        <v>41</v>
      </c>
      <c r="H183" s="530">
        <v>8.4626480102539059</v>
      </c>
      <c r="I183" s="504" t="s">
        <v>175</v>
      </c>
      <c r="J183" s="484" t="s">
        <v>230</v>
      </c>
      <c r="K183" s="484" t="s">
        <v>93</v>
      </c>
      <c r="L183" s="488"/>
      <c r="M183" s="485"/>
      <c r="N183" s="504"/>
      <c r="O183" s="491">
        <v>1</v>
      </c>
      <c r="P183" s="491">
        <v>0.5</v>
      </c>
      <c r="Q183" s="491">
        <v>0.4</v>
      </c>
      <c r="R183" s="492">
        <f t="shared" si="118"/>
        <v>0.26666666666666666</v>
      </c>
      <c r="S183" s="491"/>
      <c r="T183" s="493">
        <v>15</v>
      </c>
      <c r="U183" s="119" t="str">
        <f t="shared" si="127"/>
        <v>Y22</v>
      </c>
      <c r="V183" s="925">
        <v>14.872880070799459</v>
      </c>
      <c r="W183" s="495">
        <v>20.100000000000001</v>
      </c>
      <c r="X183" s="223">
        <v>2.0099999999999998</v>
      </c>
      <c r="Y183" s="223">
        <v>1.77</v>
      </c>
      <c r="Z183" s="497">
        <f t="shared" si="119"/>
        <v>301.5</v>
      </c>
      <c r="AA183" s="129">
        <f t="shared" si="120"/>
        <v>1130.625</v>
      </c>
      <c r="AB183" s="129"/>
      <c r="AC183" s="661" t="s">
        <v>69</v>
      </c>
      <c r="AD183" s="497">
        <f t="shared" si="128"/>
        <v>119.69572448730469</v>
      </c>
      <c r="AE183" s="562" t="s">
        <v>41</v>
      </c>
      <c r="AF183" s="497">
        <f t="shared" si="129"/>
        <v>126.93972015380859</v>
      </c>
      <c r="AG183" s="497">
        <f t="shared" si="121"/>
        <v>448858.96682739258</v>
      </c>
      <c r="AH183" s="497">
        <f t="shared" si="122"/>
        <v>476023.95057678223</v>
      </c>
      <c r="AI183" s="497"/>
      <c r="AJ183" s="497"/>
      <c r="AK183" s="959">
        <f t="shared" si="124"/>
        <v>0.39700074456817475</v>
      </c>
      <c r="AL183" s="968">
        <f t="shared" si="125"/>
        <v>0.42102726419173664</v>
      </c>
      <c r="AM183" s="980"/>
      <c r="AN183" s="976"/>
      <c r="AO183" s="976"/>
      <c r="AP183" s="981"/>
    </row>
    <row r="184" spans="1:42">
      <c r="A184" s="35">
        <v>44181</v>
      </c>
      <c r="B184" s="119" t="s">
        <v>231</v>
      </c>
      <c r="C184" s="782">
        <f t="shared" si="126"/>
        <v>44173</v>
      </c>
      <c r="D184" s="790">
        <v>44174</v>
      </c>
      <c r="E184" s="661" t="s">
        <v>69</v>
      </c>
      <c r="F184" s="528">
        <v>6.4019401550292967</v>
      </c>
      <c r="G184" s="529" t="s">
        <v>41</v>
      </c>
      <c r="H184" s="530">
        <v>10.804245758056641</v>
      </c>
      <c r="I184" s="504" t="s">
        <v>175</v>
      </c>
      <c r="J184" s="484" t="s">
        <v>230</v>
      </c>
      <c r="K184" s="484" t="s">
        <v>93</v>
      </c>
      <c r="L184" s="488"/>
      <c r="M184" s="485"/>
      <c r="N184" s="504"/>
      <c r="O184" s="491">
        <v>1</v>
      </c>
      <c r="P184" s="491">
        <v>0.5</v>
      </c>
      <c r="Q184" s="491">
        <v>0.4</v>
      </c>
      <c r="R184" s="492">
        <f t="shared" si="118"/>
        <v>0.26666666666666666</v>
      </c>
      <c r="S184" s="491"/>
      <c r="T184" s="493">
        <v>20</v>
      </c>
      <c r="U184" s="119" t="str">
        <f t="shared" si="127"/>
        <v>B93</v>
      </c>
      <c r="V184" s="925">
        <v>15.617276793208504</v>
      </c>
      <c r="W184" s="495">
        <v>20.393000000000001</v>
      </c>
      <c r="X184" s="223">
        <v>1.9510000000000001</v>
      </c>
      <c r="Y184" s="223">
        <v>1.3640000000000001</v>
      </c>
      <c r="Z184" s="497">
        <f t="shared" si="119"/>
        <v>407.86</v>
      </c>
      <c r="AA184" s="129">
        <f t="shared" si="120"/>
        <v>1529.4750000000001</v>
      </c>
      <c r="AB184" s="129"/>
      <c r="AC184" s="661" t="s">
        <v>69</v>
      </c>
      <c r="AD184" s="497">
        <f t="shared" si="128"/>
        <v>128.03880310058594</v>
      </c>
      <c r="AE184" s="562" t="s">
        <v>41</v>
      </c>
      <c r="AF184" s="497">
        <f t="shared" si="129"/>
        <v>216.08491516113281</v>
      </c>
      <c r="AG184" s="497">
        <f t="shared" si="121"/>
        <v>480145.51162719727</v>
      </c>
      <c r="AH184" s="497">
        <f t="shared" si="122"/>
        <v>810318.43185424805</v>
      </c>
      <c r="AI184" s="497"/>
      <c r="AJ184" s="497"/>
      <c r="AK184" s="959">
        <f t="shared" si="124"/>
        <v>0.3139283163354728</v>
      </c>
      <c r="AL184" s="968">
        <f t="shared" si="125"/>
        <v>0.52980168479657919</v>
      </c>
      <c r="AM184" s="980"/>
      <c r="AN184" s="976"/>
      <c r="AO184" s="976"/>
      <c r="AP184" s="981"/>
    </row>
    <row r="185" spans="1:42">
      <c r="A185" s="35">
        <v>44181</v>
      </c>
      <c r="B185" s="119" t="s">
        <v>232</v>
      </c>
      <c r="C185" s="782">
        <f t="shared" si="126"/>
        <v>44174</v>
      </c>
      <c r="D185" s="790">
        <v>44175</v>
      </c>
      <c r="E185" s="661" t="s">
        <v>69</v>
      </c>
      <c r="F185" s="528">
        <v>4.1835380554199215</v>
      </c>
      <c r="G185" s="529" t="s">
        <v>41</v>
      </c>
      <c r="H185" s="530">
        <v>10.155300903320313</v>
      </c>
      <c r="I185" s="504" t="s">
        <v>175</v>
      </c>
      <c r="J185" s="484" t="s">
        <v>230</v>
      </c>
      <c r="K185" s="484" t="s">
        <v>93</v>
      </c>
      <c r="L185" s="488"/>
      <c r="M185" s="485"/>
      <c r="N185" s="504"/>
      <c r="O185" s="491">
        <v>1</v>
      </c>
      <c r="P185" s="491">
        <v>0.5</v>
      </c>
      <c r="Q185" s="491">
        <v>0.4</v>
      </c>
      <c r="R185" s="492">
        <f t="shared" si="118"/>
        <v>0.26666666666666666</v>
      </c>
      <c r="S185" s="491"/>
      <c r="T185" s="493">
        <v>20</v>
      </c>
      <c r="U185" s="119" t="str">
        <f t="shared" si="127"/>
        <v>B101</v>
      </c>
      <c r="V185" s="925">
        <v>12.834953228307052</v>
      </c>
      <c r="W185" s="495">
        <v>16.317</v>
      </c>
      <c r="X185" s="223">
        <v>1.982</v>
      </c>
      <c r="Y185" s="223">
        <v>1.73</v>
      </c>
      <c r="Z185" s="497">
        <f t="shared" si="119"/>
        <v>326.34000000000003</v>
      </c>
      <c r="AA185" s="129">
        <f t="shared" si="120"/>
        <v>1223.7750000000001</v>
      </c>
      <c r="AB185" s="129"/>
      <c r="AC185" s="661" t="s">
        <v>69</v>
      </c>
      <c r="AD185" s="497">
        <f t="shared" si="128"/>
        <v>83.670761108398438</v>
      </c>
      <c r="AE185" s="562" t="s">
        <v>41</v>
      </c>
      <c r="AF185" s="497">
        <f t="shared" si="129"/>
        <v>203.10601806640625</v>
      </c>
      <c r="AG185" s="497">
        <f t="shared" si="121"/>
        <v>313765.35415649414</v>
      </c>
      <c r="AH185" s="497">
        <f t="shared" si="122"/>
        <v>761647.56774902344</v>
      </c>
      <c r="AI185" s="497"/>
      <c r="AJ185" s="497"/>
      <c r="AK185" s="959">
        <f t="shared" si="124"/>
        <v>0.25639137435925241</v>
      </c>
      <c r="AL185" s="968">
        <f t="shared" si="125"/>
        <v>0.62237549202183684</v>
      </c>
      <c r="AM185" s="980"/>
      <c r="AN185" s="976"/>
      <c r="AO185" s="976"/>
      <c r="AP185" s="981"/>
    </row>
    <row r="186" spans="1:42">
      <c r="A186" s="35">
        <v>44181</v>
      </c>
      <c r="B186" s="119" t="s">
        <v>233</v>
      </c>
      <c r="C186" s="782">
        <f t="shared" si="126"/>
        <v>44175</v>
      </c>
      <c r="D186" s="790">
        <v>44176</v>
      </c>
      <c r="E186" s="661" t="s">
        <v>69</v>
      </c>
      <c r="F186" s="528">
        <v>8.4274414062500007</v>
      </c>
      <c r="G186" s="529" t="s">
        <v>41</v>
      </c>
      <c r="H186" s="530">
        <v>9.851612854003907</v>
      </c>
      <c r="I186" s="504" t="s">
        <v>175</v>
      </c>
      <c r="J186" s="484" t="s">
        <v>230</v>
      </c>
      <c r="K186" s="484" t="s">
        <v>93</v>
      </c>
      <c r="L186" s="488"/>
      <c r="M186" s="485"/>
      <c r="N186" s="504"/>
      <c r="O186" s="491">
        <v>1</v>
      </c>
      <c r="P186" s="491">
        <v>0.5</v>
      </c>
      <c r="Q186" s="491">
        <v>0.4</v>
      </c>
      <c r="R186" s="492">
        <f t="shared" si="118"/>
        <v>0.26666666666666666</v>
      </c>
      <c r="S186" s="491"/>
      <c r="T186" s="493">
        <v>20</v>
      </c>
      <c r="U186" s="119" t="str">
        <f t="shared" si="127"/>
        <v>11B1</v>
      </c>
      <c r="V186" s="925">
        <v>16.826407380988943</v>
      </c>
      <c r="W186" s="495">
        <v>21.619</v>
      </c>
      <c r="X186" s="223">
        <v>2.06</v>
      </c>
      <c r="Y186" s="223">
        <v>1.4330000000000001</v>
      </c>
      <c r="Z186" s="497">
        <f t="shared" si="119"/>
        <v>432.38</v>
      </c>
      <c r="AA186" s="129">
        <f t="shared" si="120"/>
        <v>1621.425</v>
      </c>
      <c r="AB186" s="129"/>
      <c r="AC186" s="661" t="s">
        <v>69</v>
      </c>
      <c r="AD186" s="497">
        <f t="shared" si="128"/>
        <v>168.548828125</v>
      </c>
      <c r="AE186" s="562" t="s">
        <v>41</v>
      </c>
      <c r="AF186" s="497">
        <f t="shared" si="129"/>
        <v>197.03225708007813</v>
      </c>
      <c r="AG186" s="497">
        <f t="shared" si="121"/>
        <v>632058.10546875</v>
      </c>
      <c r="AH186" s="497">
        <f t="shared" si="122"/>
        <v>738870.96405029297</v>
      </c>
      <c r="AI186" s="497"/>
      <c r="AJ186" s="497"/>
      <c r="AK186" s="959">
        <f t="shared" si="124"/>
        <v>0.38981643028123408</v>
      </c>
      <c r="AL186" s="968">
        <f t="shared" si="125"/>
        <v>0.45569234719477802</v>
      </c>
      <c r="AM186" s="980"/>
      <c r="AN186" s="976"/>
      <c r="AO186" s="976"/>
      <c r="AP186" s="981"/>
    </row>
    <row r="187" spans="1:42">
      <c r="A187" s="35">
        <v>44181</v>
      </c>
      <c r="B187" s="119" t="s">
        <v>234</v>
      </c>
      <c r="C187" s="782">
        <f t="shared" si="126"/>
        <v>44172</v>
      </c>
      <c r="D187" s="790">
        <v>44173</v>
      </c>
      <c r="E187" s="661" t="s">
        <v>69</v>
      </c>
      <c r="F187" s="528">
        <v>10.167327117919921</v>
      </c>
      <c r="G187" s="529" t="s">
        <v>41</v>
      </c>
      <c r="H187" s="530">
        <v>13.375326538085938</v>
      </c>
      <c r="I187" s="504" t="s">
        <v>175</v>
      </c>
      <c r="J187" s="484" t="s">
        <v>235</v>
      </c>
      <c r="K187" s="484" t="s">
        <v>93</v>
      </c>
      <c r="L187" s="488">
        <v>240</v>
      </c>
      <c r="M187" s="485"/>
      <c r="N187" s="504"/>
      <c r="O187" s="491">
        <v>1</v>
      </c>
      <c r="P187" s="491">
        <v>0.5</v>
      </c>
      <c r="Q187" s="491">
        <v>0.4</v>
      </c>
      <c r="R187" s="492">
        <f t="shared" si="118"/>
        <v>0.26666666666666666</v>
      </c>
      <c r="S187" s="491"/>
      <c r="T187" s="493">
        <v>20</v>
      </c>
      <c r="U187" s="119" t="str">
        <f t="shared" si="127"/>
        <v>S81</v>
      </c>
      <c r="V187" s="925">
        <v>15.116422789012555</v>
      </c>
      <c r="W187" s="495">
        <v>27.158999999999999</v>
      </c>
      <c r="X187" s="223">
        <v>2.04</v>
      </c>
      <c r="Y187" s="223">
        <v>1.454</v>
      </c>
      <c r="Z187" s="497">
        <f t="shared" si="119"/>
        <v>543.17999999999995</v>
      </c>
      <c r="AA187" s="129">
        <f t="shared" si="120"/>
        <v>2036.9249999999997</v>
      </c>
      <c r="AB187" s="129"/>
      <c r="AC187" s="661" t="s">
        <v>69</v>
      </c>
      <c r="AD187" s="497">
        <f t="shared" si="128"/>
        <v>203.34654235839844</v>
      </c>
      <c r="AE187" s="562" t="s">
        <v>41</v>
      </c>
      <c r="AF187" s="497">
        <f t="shared" si="129"/>
        <v>267.50653076171875</v>
      </c>
      <c r="AG187" s="497">
        <f t="shared" si="121"/>
        <v>762549.53384399414</v>
      </c>
      <c r="AH187" s="497">
        <f t="shared" si="122"/>
        <v>1003149.4903564453</v>
      </c>
      <c r="AI187" s="497">
        <f t="shared" ref="AI187:AI190" si="133">AG187/L187*1000</f>
        <v>3177289.7243499756</v>
      </c>
      <c r="AJ187" s="497">
        <f t="shared" ref="AJ187:AJ190" si="134">AH187/L187*1000</f>
        <v>4179789.5431518555</v>
      </c>
      <c r="AK187" s="959">
        <f t="shared" si="124"/>
        <v>0.37436308840236837</v>
      </c>
      <c r="AL187" s="968">
        <f t="shared" si="125"/>
        <v>0.49248229088279905</v>
      </c>
      <c r="AM187" s="980"/>
      <c r="AN187" s="976"/>
      <c r="AO187" s="976"/>
      <c r="AP187" s="981"/>
    </row>
    <row r="188" spans="1:42">
      <c r="A188" s="35">
        <v>44181</v>
      </c>
      <c r="B188" s="119" t="s">
        <v>236</v>
      </c>
      <c r="C188" s="782">
        <f t="shared" si="126"/>
        <v>44173</v>
      </c>
      <c r="D188" s="790">
        <v>44174</v>
      </c>
      <c r="E188" s="661" t="s">
        <v>69</v>
      </c>
      <c r="F188" s="528">
        <v>23.112155151367187</v>
      </c>
      <c r="G188" s="529" t="s">
        <v>41</v>
      </c>
      <c r="H188" s="530">
        <v>46.542071533203128</v>
      </c>
      <c r="I188" s="504" t="s">
        <v>175</v>
      </c>
      <c r="J188" s="484" t="s">
        <v>235</v>
      </c>
      <c r="K188" s="484" t="s">
        <v>93</v>
      </c>
      <c r="L188" s="488">
        <v>244</v>
      </c>
      <c r="M188" s="485"/>
      <c r="N188" s="504"/>
      <c r="O188" s="491">
        <v>1</v>
      </c>
      <c r="P188" s="491">
        <v>0.5</v>
      </c>
      <c r="Q188" s="491">
        <v>0.4</v>
      </c>
      <c r="R188" s="492">
        <f t="shared" si="118"/>
        <v>0.26666666666666666</v>
      </c>
      <c r="S188" s="491"/>
      <c r="T188" s="493">
        <v>15</v>
      </c>
      <c r="U188" s="119" t="str">
        <f t="shared" si="127"/>
        <v>Y30</v>
      </c>
      <c r="V188" s="925">
        <v>8.8672811472274677</v>
      </c>
      <c r="W188" s="495">
        <v>15.6</v>
      </c>
      <c r="X188" s="223">
        <v>1.95</v>
      </c>
      <c r="Y188" s="223">
        <v>1.38</v>
      </c>
      <c r="Z188" s="497">
        <f t="shared" si="119"/>
        <v>234</v>
      </c>
      <c r="AA188" s="129">
        <f t="shared" si="120"/>
        <v>877.5</v>
      </c>
      <c r="AB188" s="129"/>
      <c r="AC188" s="661" t="s">
        <v>69</v>
      </c>
      <c r="AD188" s="497">
        <f t="shared" si="128"/>
        <v>346.68232727050781</v>
      </c>
      <c r="AE188" s="562" t="s">
        <v>41</v>
      </c>
      <c r="AF188" s="497">
        <f t="shared" si="129"/>
        <v>698.13107299804688</v>
      </c>
      <c r="AG188" s="497">
        <f t="shared" si="121"/>
        <v>1300058.7272644043</v>
      </c>
      <c r="AH188" s="497">
        <f t="shared" si="122"/>
        <v>2617991.5237426758</v>
      </c>
      <c r="AI188" s="497">
        <f t="shared" si="133"/>
        <v>5328109.5379688703</v>
      </c>
      <c r="AJ188" s="497">
        <f t="shared" si="134"/>
        <v>10729473.457961785</v>
      </c>
      <c r="AK188" s="959">
        <f t="shared" si="124"/>
        <v>1.4815484071389222</v>
      </c>
      <c r="AL188" s="968">
        <f t="shared" si="125"/>
        <v>2.9834661239232774</v>
      </c>
      <c r="AM188" s="980"/>
      <c r="AN188" s="976"/>
      <c r="AO188" s="976"/>
      <c r="AP188" s="981"/>
    </row>
    <row r="189" spans="1:42">
      <c r="A189" s="41">
        <v>44181</v>
      </c>
      <c r="B189" s="120" t="s">
        <v>237</v>
      </c>
      <c r="C189" s="939">
        <f t="shared" si="126"/>
        <v>44174</v>
      </c>
      <c r="D189" s="963">
        <v>44175</v>
      </c>
      <c r="E189" s="960" t="s">
        <v>69</v>
      </c>
      <c r="F189" s="1116">
        <v>6.361552810668945</v>
      </c>
      <c r="G189" s="907" t="s">
        <v>41</v>
      </c>
      <c r="H189" s="1117">
        <v>8.3298171997070316</v>
      </c>
      <c r="I189" s="942" t="s">
        <v>175</v>
      </c>
      <c r="J189" s="943" t="s">
        <v>235</v>
      </c>
      <c r="K189" s="943" t="s">
        <v>93</v>
      </c>
      <c r="L189" s="944">
        <v>194</v>
      </c>
      <c r="M189" s="485"/>
      <c r="N189" s="504"/>
      <c r="O189" s="491">
        <v>1</v>
      </c>
      <c r="P189" s="491">
        <v>0.5</v>
      </c>
      <c r="Q189" s="491">
        <v>0.4</v>
      </c>
      <c r="R189" s="492">
        <f t="shared" si="118"/>
        <v>0.26666666666666666</v>
      </c>
      <c r="S189" s="491"/>
      <c r="T189" s="493">
        <v>20</v>
      </c>
      <c r="U189" s="119" t="str">
        <f t="shared" si="127"/>
        <v>S102</v>
      </c>
      <c r="V189" s="925">
        <v>10.925413809953413</v>
      </c>
      <c r="W189" s="495">
        <v>14.021000000000001</v>
      </c>
      <c r="X189" s="223">
        <v>2.0579999999999998</v>
      </c>
      <c r="Y189" s="223">
        <v>1.978</v>
      </c>
      <c r="Z189" s="497">
        <f t="shared" si="119"/>
        <v>280.42</v>
      </c>
      <c r="AA189" s="129">
        <f t="shared" si="120"/>
        <v>1051.575</v>
      </c>
      <c r="AB189" s="129"/>
      <c r="AC189" s="960" t="s">
        <v>69</v>
      </c>
      <c r="AD189" s="497">
        <f t="shared" si="128"/>
        <v>127.23105621337891</v>
      </c>
      <c r="AE189" s="941" t="s">
        <v>41</v>
      </c>
      <c r="AF189" s="497">
        <f t="shared" si="129"/>
        <v>166.59634399414063</v>
      </c>
      <c r="AG189" s="497">
        <f t="shared" si="121"/>
        <v>477116.4608001709</v>
      </c>
      <c r="AH189" s="497">
        <f t="shared" si="122"/>
        <v>624736.28997802734</v>
      </c>
      <c r="AI189" s="497">
        <f t="shared" si="133"/>
        <v>2459363.2000008812</v>
      </c>
      <c r="AJ189" s="497">
        <f t="shared" si="134"/>
        <v>3220290.1545259142</v>
      </c>
      <c r="AK189" s="959">
        <f t="shared" si="124"/>
        <v>0.45371605525062014</v>
      </c>
      <c r="AL189" s="968">
        <f t="shared" si="125"/>
        <v>0.59409579913751021</v>
      </c>
      <c r="AM189" s="980"/>
      <c r="AN189" s="976"/>
      <c r="AO189" s="976"/>
      <c r="AP189" s="981"/>
    </row>
    <row r="190" spans="1:42">
      <c r="A190" s="35">
        <v>44181</v>
      </c>
      <c r="B190" s="119" t="s">
        <v>238</v>
      </c>
      <c r="C190" s="782">
        <f t="shared" si="126"/>
        <v>44175</v>
      </c>
      <c r="D190" s="790">
        <v>44176</v>
      </c>
      <c r="E190" s="961" t="s">
        <v>69</v>
      </c>
      <c r="F190" s="1118">
        <v>8.6384841918945305</v>
      </c>
      <c r="G190" s="1119" t="s">
        <v>41</v>
      </c>
      <c r="H190" s="1120">
        <v>9.7584808349609382</v>
      </c>
      <c r="I190" s="504" t="s">
        <v>175</v>
      </c>
      <c r="J190" s="484" t="s">
        <v>235</v>
      </c>
      <c r="K190" s="484" t="s">
        <v>93</v>
      </c>
      <c r="L190" s="488">
        <v>218</v>
      </c>
      <c r="M190" s="485"/>
      <c r="N190" s="504"/>
      <c r="O190" s="491">
        <v>1</v>
      </c>
      <c r="P190" s="491">
        <v>0.5</v>
      </c>
      <c r="Q190" s="491">
        <v>0.4</v>
      </c>
      <c r="R190" s="492">
        <f t="shared" si="118"/>
        <v>0.26666666666666666</v>
      </c>
      <c r="S190" s="491"/>
      <c r="T190" s="493">
        <v>20</v>
      </c>
      <c r="U190" s="119" t="str">
        <f t="shared" si="127"/>
        <v>11S1</v>
      </c>
      <c r="V190" s="925">
        <v>33.367901611561024</v>
      </c>
      <c r="W190" s="495">
        <v>36.094999999999999</v>
      </c>
      <c r="X190" s="223">
        <v>2.125</v>
      </c>
      <c r="Y190" s="223">
        <v>1.9750000000000001</v>
      </c>
      <c r="Z190" s="497">
        <f t="shared" si="119"/>
        <v>721.9</v>
      </c>
      <c r="AA190" s="129">
        <f t="shared" si="120"/>
        <v>2707.125</v>
      </c>
      <c r="AB190" s="129"/>
      <c r="AC190" s="961" t="s">
        <v>69</v>
      </c>
      <c r="AD190" s="497">
        <f t="shared" si="128"/>
        <v>172.76968383789063</v>
      </c>
      <c r="AE190" s="500" t="s">
        <v>41</v>
      </c>
      <c r="AF190" s="497">
        <f t="shared" si="129"/>
        <v>195.16961669921875</v>
      </c>
      <c r="AG190" s="497">
        <f t="shared" si="121"/>
        <v>647886.31439208984</v>
      </c>
      <c r="AH190" s="497">
        <f t="shared" si="122"/>
        <v>731886.06262207031</v>
      </c>
      <c r="AI190" s="497">
        <f t="shared" si="133"/>
        <v>2971955.5706059169</v>
      </c>
      <c r="AJ190" s="497">
        <f t="shared" si="134"/>
        <v>3357275.5166150015</v>
      </c>
      <c r="AK190" s="959">
        <f t="shared" si="124"/>
        <v>0.23932633860353322</v>
      </c>
      <c r="AL190" s="968">
        <f t="shared" si="125"/>
        <v>0.2703554740257913</v>
      </c>
      <c r="AM190" s="980"/>
      <c r="AN190" s="976"/>
      <c r="AO190" s="976"/>
      <c r="AP190" s="981"/>
    </row>
    <row r="191" spans="1:42" customFormat="1">
      <c r="A191" s="35">
        <v>44181</v>
      </c>
      <c r="B191" s="119" t="s">
        <v>60</v>
      </c>
      <c r="C191" s="782"/>
      <c r="D191" s="790"/>
      <c r="E191" s="961" t="s">
        <v>69</v>
      </c>
      <c r="F191" s="1118">
        <v>0</v>
      </c>
      <c r="G191" s="1119" t="s">
        <v>41</v>
      </c>
      <c r="H191" s="1120">
        <v>0</v>
      </c>
      <c r="I191" s="504"/>
      <c r="J191" s="484"/>
      <c r="K191" s="484"/>
      <c r="L191" s="488"/>
      <c r="M191" s="485"/>
      <c r="N191" s="504"/>
      <c r="O191" s="491"/>
      <c r="P191" s="491"/>
      <c r="Q191" s="491"/>
      <c r="R191" s="492"/>
      <c r="S191" s="491"/>
      <c r="T191" s="493"/>
      <c r="U191" s="119" t="s">
        <v>60</v>
      </c>
      <c r="V191" s="948" t="s">
        <v>173</v>
      </c>
      <c r="W191" s="495"/>
      <c r="X191" s="223"/>
      <c r="Y191" s="223"/>
      <c r="Z191" s="497"/>
      <c r="AA191" s="129"/>
      <c r="AB191" s="129"/>
      <c r="AC191" s="924" t="s">
        <v>69</v>
      </c>
      <c r="AD191" s="129"/>
      <c r="AE191" s="500" t="s">
        <v>41</v>
      </c>
      <c r="AF191" s="129"/>
      <c r="AG191" s="497"/>
      <c r="AH191" s="497"/>
      <c r="AI191" s="497"/>
      <c r="AJ191" s="497"/>
      <c r="AK191" s="502"/>
      <c r="AL191" s="595"/>
      <c r="AM191" s="982"/>
      <c r="AN191" s="572"/>
      <c r="AO191" s="572"/>
      <c r="AP191" s="573"/>
    </row>
    <row r="192" spans="1:42" customFormat="1">
      <c r="A192" s="337">
        <v>44181</v>
      </c>
      <c r="B192" s="338" t="s">
        <v>60</v>
      </c>
      <c r="C192" s="781"/>
      <c r="D192" s="964"/>
      <c r="E192" s="962" t="s">
        <v>69</v>
      </c>
      <c r="F192" s="1121">
        <v>0</v>
      </c>
      <c r="G192" s="1122" t="s">
        <v>41</v>
      </c>
      <c r="H192" s="1123">
        <v>0</v>
      </c>
      <c r="I192" s="946"/>
      <c r="J192" s="947"/>
      <c r="K192" s="947"/>
      <c r="L192" s="509"/>
      <c r="M192" s="949"/>
      <c r="N192" s="946"/>
      <c r="O192" s="510"/>
      <c r="P192" s="510"/>
      <c r="Q192" s="510"/>
      <c r="R192" s="511"/>
      <c r="S192" s="510"/>
      <c r="T192" s="512"/>
      <c r="U192" s="338" t="s">
        <v>60</v>
      </c>
      <c r="V192" s="950" t="s">
        <v>173</v>
      </c>
      <c r="W192" s="951"/>
      <c r="X192" s="952"/>
      <c r="Y192" s="952"/>
      <c r="Z192" s="501"/>
      <c r="AA192" s="953"/>
      <c r="AB192" s="953"/>
      <c r="AC192" s="945" t="s">
        <v>69</v>
      </c>
      <c r="AD192" s="953"/>
      <c r="AE192" s="577" t="s">
        <v>41</v>
      </c>
      <c r="AF192" s="953"/>
      <c r="AG192" s="501"/>
      <c r="AH192" s="501"/>
      <c r="AI192" s="501"/>
      <c r="AJ192" s="501"/>
      <c r="AK192" s="954"/>
      <c r="AL192" s="971"/>
      <c r="AM192" s="982"/>
      <c r="AN192" s="572"/>
      <c r="AO192" s="572"/>
      <c r="AP192" s="573"/>
    </row>
    <row r="193" spans="1:46" customFormat="1">
      <c r="A193" s="35">
        <v>44181</v>
      </c>
      <c r="B193" s="119" t="s">
        <v>64</v>
      </c>
      <c r="C193" s="782"/>
      <c r="D193" s="790"/>
      <c r="E193" s="661" t="s">
        <v>69</v>
      </c>
      <c r="F193" s="528">
        <v>258.70356445312501</v>
      </c>
      <c r="G193" s="529" t="s">
        <v>41</v>
      </c>
      <c r="H193" s="530">
        <v>239.53271484375</v>
      </c>
      <c r="I193" s="504"/>
      <c r="J193" s="484"/>
      <c r="K193" s="484"/>
      <c r="L193" s="488"/>
      <c r="M193" s="485"/>
      <c r="N193" s="504"/>
      <c r="O193" s="491"/>
      <c r="P193" s="491"/>
      <c r="Q193" s="491"/>
      <c r="R193" s="492"/>
      <c r="S193" s="491"/>
      <c r="T193" s="493"/>
      <c r="U193" s="119" t="s">
        <v>64</v>
      </c>
      <c r="V193" s="948" t="s">
        <v>173</v>
      </c>
      <c r="W193" s="495"/>
      <c r="X193" s="223"/>
      <c r="Y193" s="223"/>
      <c r="Z193" s="497"/>
      <c r="AA193" s="129"/>
      <c r="AB193" s="129"/>
      <c r="AC193" s="483" t="s">
        <v>69</v>
      </c>
      <c r="AD193" s="129"/>
      <c r="AE193" s="562" t="s">
        <v>41</v>
      </c>
      <c r="AF193" s="129"/>
      <c r="AG193" s="497"/>
      <c r="AH193" s="497"/>
      <c r="AI193" s="497"/>
      <c r="AJ193" s="497"/>
      <c r="AK193" s="502"/>
      <c r="AL193" s="595"/>
      <c r="AM193" s="982"/>
      <c r="AN193" s="572"/>
      <c r="AO193" s="572"/>
      <c r="AP193" s="573"/>
    </row>
    <row r="194" spans="1:46" customFormat="1" ht="15" thickBot="1">
      <c r="A194" s="56">
        <v>44181</v>
      </c>
      <c r="B194" s="124" t="s">
        <v>64</v>
      </c>
      <c r="C194" s="926"/>
      <c r="D194" s="965"/>
      <c r="E194" s="662" t="s">
        <v>69</v>
      </c>
      <c r="F194" s="531">
        <v>264.59836425781248</v>
      </c>
      <c r="G194" s="532" t="s">
        <v>41</v>
      </c>
      <c r="H194" s="533">
        <v>259.27822265625002</v>
      </c>
      <c r="I194" s="927"/>
      <c r="J194" s="928"/>
      <c r="K194" s="928"/>
      <c r="L194" s="929"/>
      <c r="M194" s="930"/>
      <c r="N194" s="927"/>
      <c r="O194" s="931"/>
      <c r="P194" s="931"/>
      <c r="Q194" s="931"/>
      <c r="R194" s="932"/>
      <c r="S194" s="931"/>
      <c r="T194" s="933"/>
      <c r="U194" s="124" t="s">
        <v>64</v>
      </c>
      <c r="V194" s="955" t="s">
        <v>173</v>
      </c>
      <c r="W194" s="934"/>
      <c r="X194" s="935"/>
      <c r="Y194" s="935"/>
      <c r="Z194" s="936"/>
      <c r="AA194" s="937"/>
      <c r="AB194" s="937"/>
      <c r="AC194" s="523" t="s">
        <v>69</v>
      </c>
      <c r="AD194" s="937"/>
      <c r="AE194" s="578" t="s">
        <v>41</v>
      </c>
      <c r="AF194" s="937"/>
      <c r="AG194" s="936"/>
      <c r="AH194" s="936"/>
      <c r="AI194" s="936"/>
      <c r="AJ194" s="936"/>
      <c r="AK194" s="938"/>
      <c r="AL194" s="972"/>
      <c r="AM194" s="983"/>
      <c r="AN194" s="603"/>
      <c r="AO194" s="603"/>
      <c r="AP194" s="604"/>
    </row>
    <row r="195" spans="1:46" customFormat="1">
      <c r="A195" s="44">
        <v>44186</v>
      </c>
      <c r="B195" s="121" t="s">
        <v>239</v>
      </c>
      <c r="C195" s="992">
        <f>D195-1</f>
        <v>44181</v>
      </c>
      <c r="D195" s="581">
        <v>44182</v>
      </c>
      <c r="E195" s="461" t="s">
        <v>69</v>
      </c>
      <c r="F195" s="993">
        <v>2.3997362136840819</v>
      </c>
      <c r="G195" s="580" t="s">
        <v>41</v>
      </c>
      <c r="H195" s="994">
        <v>3.4583007812500002</v>
      </c>
      <c r="I195" s="456" t="s">
        <v>175</v>
      </c>
      <c r="J195" s="457" t="s">
        <v>133</v>
      </c>
      <c r="K195" s="582" t="s">
        <v>93</v>
      </c>
      <c r="L195" s="583">
        <v>404</v>
      </c>
      <c r="M195" s="583"/>
      <c r="N195" s="583"/>
      <c r="O195" s="584">
        <v>1</v>
      </c>
      <c r="P195" s="584">
        <v>0.5</v>
      </c>
      <c r="Q195" s="584">
        <v>0.4</v>
      </c>
      <c r="R195" s="184">
        <f t="shared" ref="R195:R208" si="135">O195/(O195+P195)*Q195</f>
        <v>0.26666666666666666</v>
      </c>
      <c r="S195" s="183"/>
      <c r="T195" s="183">
        <v>20</v>
      </c>
      <c r="U195" s="121" t="s">
        <v>239</v>
      </c>
      <c r="V195" s="470">
        <v>9.9485146356785226</v>
      </c>
      <c r="W195" s="194">
        <v>10.7</v>
      </c>
      <c r="X195" s="184">
        <v>1.91</v>
      </c>
      <c r="Y195" s="184">
        <v>1.42</v>
      </c>
      <c r="Z195" s="194">
        <f t="shared" ref="Z195:Z204" si="136">T195*W195</f>
        <v>214</v>
      </c>
      <c r="AA195" s="194">
        <f t="shared" ref="AA195:AA204" si="137">Z195/R195</f>
        <v>802.5</v>
      </c>
      <c r="AB195" s="194"/>
      <c r="AC195" s="461" t="s">
        <v>69</v>
      </c>
      <c r="AD195" s="194">
        <f t="shared" ref="AD195:AD208" si="138">T195*F195</f>
        <v>47.994724273681641</v>
      </c>
      <c r="AE195" s="585" t="s">
        <v>41</v>
      </c>
      <c r="AF195" s="586">
        <f t="shared" ref="AF195:AF208" si="139">T195*H195</f>
        <v>69.166015625</v>
      </c>
      <c r="AG195" s="586">
        <f t="shared" ref="AG195:AG204" si="140">AD195/R195*1000</f>
        <v>179980.21602630615</v>
      </c>
      <c r="AH195" s="586">
        <f t="shared" ref="AH195:AH204" si="141">AF195/R195*1000</f>
        <v>259372.55859375</v>
      </c>
      <c r="AI195" s="586">
        <f t="shared" ref="AI195:AI204" si="142">AG195/L195*1000</f>
        <v>445495.58422353008</v>
      </c>
      <c r="AJ195" s="586">
        <f t="shared" ref="AJ195:AJ204" si="143">AH195/L195*1000</f>
        <v>642011.28364789602</v>
      </c>
      <c r="AK195" s="587">
        <f t="shared" ref="AK195:AK204" si="144">AD195/Z195</f>
        <v>0.22427441249383945</v>
      </c>
      <c r="AL195" s="995">
        <f t="shared" ref="AL195:AL204" si="145">AF195/Z195</f>
        <v>0.32320568049065418</v>
      </c>
      <c r="AM195" s="605"/>
      <c r="AN195" s="606"/>
      <c r="AO195" s="606"/>
      <c r="AP195" s="607"/>
      <c r="AQ195" s="53"/>
      <c r="AR195" s="53"/>
      <c r="AS195" s="53"/>
      <c r="AT195" s="53"/>
    </row>
    <row r="196" spans="1:46" customFormat="1">
      <c r="A196" s="46">
        <v>44186</v>
      </c>
      <c r="B196" s="122" t="s">
        <v>240</v>
      </c>
      <c r="C196" s="996">
        <f t="shared" ref="C196:C208" si="146">D196-1</f>
        <v>44181</v>
      </c>
      <c r="D196" s="563">
        <v>44182</v>
      </c>
      <c r="E196" s="483" t="s">
        <v>69</v>
      </c>
      <c r="F196" s="997">
        <v>4.5561794281005863</v>
      </c>
      <c r="G196" s="562" t="s">
        <v>41</v>
      </c>
      <c r="H196" s="998">
        <v>6.0817378997802738</v>
      </c>
      <c r="I196" s="414" t="s">
        <v>175</v>
      </c>
      <c r="J196" s="415" t="s">
        <v>133</v>
      </c>
      <c r="K196" s="429" t="s">
        <v>93</v>
      </c>
      <c r="L196" s="390">
        <v>404</v>
      </c>
      <c r="M196" s="390"/>
      <c r="N196" s="390"/>
      <c r="O196" s="564">
        <v>1</v>
      </c>
      <c r="P196" s="564">
        <v>0.5</v>
      </c>
      <c r="Q196" s="564">
        <v>0.4</v>
      </c>
      <c r="R196" s="82">
        <f t="shared" si="135"/>
        <v>0.26666666666666666</v>
      </c>
      <c r="S196" s="81"/>
      <c r="T196" s="81">
        <v>20</v>
      </c>
      <c r="U196" s="122" t="s">
        <v>240</v>
      </c>
      <c r="V196" s="494">
        <v>9.9966489889257844</v>
      </c>
      <c r="W196" s="195">
        <v>10.6</v>
      </c>
      <c r="X196" s="82">
        <v>1.9</v>
      </c>
      <c r="Y196" s="82">
        <v>1.46</v>
      </c>
      <c r="Z196" s="195">
        <f t="shared" si="136"/>
        <v>212</v>
      </c>
      <c r="AA196" s="195">
        <f t="shared" si="137"/>
        <v>795</v>
      </c>
      <c r="AB196" s="195"/>
      <c r="AC196" s="499" t="s">
        <v>69</v>
      </c>
      <c r="AD196" s="195">
        <f t="shared" si="138"/>
        <v>91.123588562011719</v>
      </c>
      <c r="AE196" s="500" t="s">
        <v>41</v>
      </c>
      <c r="AF196" s="567">
        <f t="shared" si="139"/>
        <v>121.63475799560547</v>
      </c>
      <c r="AG196" s="567">
        <f t="shared" si="140"/>
        <v>341713.45710754395</v>
      </c>
      <c r="AH196" s="567">
        <f t="shared" si="141"/>
        <v>456130.34248352051</v>
      </c>
      <c r="AI196" s="568">
        <f t="shared" si="142"/>
        <v>845825.38888005924</v>
      </c>
      <c r="AJ196" s="568">
        <f t="shared" si="143"/>
        <v>1129035.5011968329</v>
      </c>
      <c r="AK196" s="569">
        <f t="shared" si="144"/>
        <v>0.42982824793401753</v>
      </c>
      <c r="AL196" s="999">
        <f t="shared" si="145"/>
        <v>0.57374885846983714</v>
      </c>
      <c r="AM196" s="571"/>
      <c r="AN196" s="572"/>
      <c r="AO196" s="572"/>
      <c r="AP196" s="573"/>
      <c r="AQ196" s="53"/>
      <c r="AR196" s="53"/>
      <c r="AS196" s="53"/>
      <c r="AT196" s="53"/>
    </row>
    <row r="197" spans="1:46" customFormat="1">
      <c r="A197" s="46">
        <v>44186</v>
      </c>
      <c r="B197" s="122" t="s">
        <v>241</v>
      </c>
      <c r="C197" s="996">
        <f t="shared" si="146"/>
        <v>44181</v>
      </c>
      <c r="D197" s="563">
        <v>44182</v>
      </c>
      <c r="E197" s="483" t="s">
        <v>69</v>
      </c>
      <c r="F197" s="997">
        <v>1.2091943740844726</v>
      </c>
      <c r="G197" s="562" t="s">
        <v>41</v>
      </c>
      <c r="H197" s="998">
        <v>1.1507230758666993</v>
      </c>
      <c r="I197" s="414" t="s">
        <v>175</v>
      </c>
      <c r="J197" s="415" t="s">
        <v>133</v>
      </c>
      <c r="K197" s="429" t="s">
        <v>93</v>
      </c>
      <c r="L197" s="390">
        <v>404</v>
      </c>
      <c r="M197" s="390"/>
      <c r="N197" s="390"/>
      <c r="O197" s="564">
        <v>1</v>
      </c>
      <c r="P197" s="564">
        <v>0.5</v>
      </c>
      <c r="Q197" s="564">
        <v>0.4</v>
      </c>
      <c r="R197" s="82">
        <f t="shared" si="135"/>
        <v>0.26666666666666666</v>
      </c>
      <c r="S197" s="81"/>
      <c r="T197" s="81">
        <v>20</v>
      </c>
      <c r="U197" s="122" t="s">
        <v>241</v>
      </c>
      <c r="V197" s="494">
        <v>78.738218017952647</v>
      </c>
      <c r="W197" s="195">
        <v>85.6</v>
      </c>
      <c r="X197" s="82">
        <v>2.08</v>
      </c>
      <c r="Y197" s="82">
        <v>1.98</v>
      </c>
      <c r="Z197" s="195">
        <f t="shared" si="136"/>
        <v>1712</v>
      </c>
      <c r="AA197" s="195">
        <f t="shared" si="137"/>
        <v>6420</v>
      </c>
      <c r="AB197" s="195"/>
      <c r="AC197" s="499" t="s">
        <v>69</v>
      </c>
      <c r="AD197" s="195">
        <f t="shared" si="138"/>
        <v>24.183887481689453</v>
      </c>
      <c r="AE197" s="500" t="s">
        <v>41</v>
      </c>
      <c r="AF197" s="567">
        <f t="shared" si="139"/>
        <v>23.014461517333984</v>
      </c>
      <c r="AG197" s="567">
        <f t="shared" si="140"/>
        <v>90689.578056335449</v>
      </c>
      <c r="AH197" s="567">
        <f t="shared" si="141"/>
        <v>86304.230690002441</v>
      </c>
      <c r="AI197" s="568">
        <f t="shared" si="142"/>
        <v>224479.15360479071</v>
      </c>
      <c r="AJ197" s="568">
        <f t="shared" si="143"/>
        <v>213624.33339109516</v>
      </c>
      <c r="AK197" s="569">
        <f t="shared" si="144"/>
        <v>1.412610250098683E-2</v>
      </c>
      <c r="AL197" s="999">
        <f t="shared" si="145"/>
        <v>1.3443026587227794E-2</v>
      </c>
      <c r="AM197" s="571"/>
      <c r="AN197" s="572"/>
      <c r="AO197" s="572"/>
      <c r="AP197" s="573"/>
      <c r="AQ197" s="53"/>
      <c r="AR197" s="53"/>
      <c r="AS197" s="53"/>
      <c r="AT197" s="53"/>
    </row>
    <row r="198" spans="1:46" customFormat="1">
      <c r="A198" s="46">
        <v>44186</v>
      </c>
      <c r="B198" s="122" t="s">
        <v>242</v>
      </c>
      <c r="C198" s="996">
        <f t="shared" si="146"/>
        <v>44181</v>
      </c>
      <c r="D198" s="563">
        <v>44182</v>
      </c>
      <c r="E198" s="483" t="s">
        <v>69</v>
      </c>
      <c r="F198" s="997">
        <v>0.84503917694091801</v>
      </c>
      <c r="G198" s="562" t="s">
        <v>41</v>
      </c>
      <c r="H198" s="998">
        <v>0</v>
      </c>
      <c r="I198" s="414" t="s">
        <v>175</v>
      </c>
      <c r="J198" s="415" t="s">
        <v>133</v>
      </c>
      <c r="K198" s="429" t="s">
        <v>93</v>
      </c>
      <c r="L198" s="390">
        <v>404</v>
      </c>
      <c r="M198" s="390"/>
      <c r="N198" s="390"/>
      <c r="O198" s="564">
        <v>1</v>
      </c>
      <c r="P198" s="564">
        <v>0.5</v>
      </c>
      <c r="Q198" s="564">
        <v>0.4</v>
      </c>
      <c r="R198" s="82">
        <f t="shared" si="135"/>
        <v>0.26666666666666666</v>
      </c>
      <c r="S198" s="81"/>
      <c r="T198" s="81">
        <v>20</v>
      </c>
      <c r="U198" s="122" t="s">
        <v>242</v>
      </c>
      <c r="V198" s="494">
        <v>52.234945254549373</v>
      </c>
      <c r="W198" s="195">
        <v>72.900000000000006</v>
      </c>
      <c r="X198" s="82">
        <v>2.04</v>
      </c>
      <c r="Y198" s="82">
        <v>1.59</v>
      </c>
      <c r="Z198" s="195">
        <f t="shared" si="136"/>
        <v>1458</v>
      </c>
      <c r="AA198" s="195">
        <f t="shared" si="137"/>
        <v>5467.5</v>
      </c>
      <c r="AB198" s="195"/>
      <c r="AC198" s="499" t="s">
        <v>69</v>
      </c>
      <c r="AD198" s="195">
        <f t="shared" si="138"/>
        <v>16.900783538818359</v>
      </c>
      <c r="AE198" s="500" t="s">
        <v>41</v>
      </c>
      <c r="AF198" s="567">
        <f t="shared" si="139"/>
        <v>0</v>
      </c>
      <c r="AG198" s="567">
        <f t="shared" si="140"/>
        <v>63377.938270568848</v>
      </c>
      <c r="AH198" s="567">
        <f t="shared" si="141"/>
        <v>0</v>
      </c>
      <c r="AI198" s="568">
        <f t="shared" si="142"/>
        <v>156876.08482814071</v>
      </c>
      <c r="AJ198" s="568">
        <f t="shared" si="143"/>
        <v>0</v>
      </c>
      <c r="AK198" s="569">
        <f t="shared" si="144"/>
        <v>1.1591758257077063E-2</v>
      </c>
      <c r="AL198" s="999">
        <f t="shared" si="145"/>
        <v>0</v>
      </c>
      <c r="AM198" s="571"/>
      <c r="AN198" s="572"/>
      <c r="AO198" s="572"/>
      <c r="AP198" s="573"/>
      <c r="AQ198" s="53"/>
      <c r="AR198" s="53"/>
      <c r="AS198" s="53"/>
      <c r="AT198" s="53"/>
    </row>
    <row r="199" spans="1:46" customFormat="1">
      <c r="A199" s="46">
        <v>44186</v>
      </c>
      <c r="B199" s="122" t="s">
        <v>243</v>
      </c>
      <c r="C199" s="996">
        <f t="shared" si="146"/>
        <v>44181</v>
      </c>
      <c r="D199" s="563">
        <v>44182</v>
      </c>
      <c r="E199" s="483" t="s">
        <v>69</v>
      </c>
      <c r="F199" s="997">
        <v>10.014517211914063</v>
      </c>
      <c r="G199" s="574" t="s">
        <v>41</v>
      </c>
      <c r="H199" s="998">
        <v>10.385081481933593</v>
      </c>
      <c r="I199" s="414" t="s">
        <v>175</v>
      </c>
      <c r="J199" s="415" t="s">
        <v>133</v>
      </c>
      <c r="K199" s="429" t="s">
        <v>93</v>
      </c>
      <c r="L199" s="390">
        <v>404</v>
      </c>
      <c r="M199" s="390"/>
      <c r="N199" s="390"/>
      <c r="O199" s="564">
        <v>1</v>
      </c>
      <c r="P199" s="564">
        <v>0.5</v>
      </c>
      <c r="Q199" s="564">
        <v>0.4</v>
      </c>
      <c r="R199" s="82">
        <f t="shared" si="135"/>
        <v>0.26666666666666666</v>
      </c>
      <c r="S199" s="81"/>
      <c r="T199" s="81">
        <v>20</v>
      </c>
      <c r="U199" s="122" t="s">
        <v>243</v>
      </c>
      <c r="V199" s="494">
        <v>27.829201843165542</v>
      </c>
      <c r="W199" s="195">
        <v>32.146999999999998</v>
      </c>
      <c r="X199" s="82">
        <v>2.0329999999999999</v>
      </c>
      <c r="Y199" s="82">
        <v>2.0139999999999998</v>
      </c>
      <c r="Z199" s="195">
        <f t="shared" si="136"/>
        <v>642.93999999999994</v>
      </c>
      <c r="AA199" s="195">
        <f t="shared" si="137"/>
        <v>2411.0249999999996</v>
      </c>
      <c r="AB199" s="195"/>
      <c r="AC199" s="499" t="s">
        <v>69</v>
      </c>
      <c r="AD199" s="195">
        <f t="shared" si="138"/>
        <v>200.29034423828125</v>
      </c>
      <c r="AE199" s="500" t="s">
        <v>41</v>
      </c>
      <c r="AF199" s="567">
        <f t="shared" si="139"/>
        <v>207.70162963867188</v>
      </c>
      <c r="AG199" s="567">
        <f t="shared" si="140"/>
        <v>751088.79089355469</v>
      </c>
      <c r="AH199" s="567">
        <f t="shared" si="141"/>
        <v>778881.11114501953</v>
      </c>
      <c r="AI199" s="568">
        <f t="shared" si="142"/>
        <v>1859130.6705286007</v>
      </c>
      <c r="AJ199" s="568">
        <f t="shared" si="143"/>
        <v>1927923.5424381671</v>
      </c>
      <c r="AK199" s="569">
        <f t="shared" si="144"/>
        <v>0.3115226059014547</v>
      </c>
      <c r="AL199" s="999">
        <f t="shared" si="145"/>
        <v>0.32304978635435949</v>
      </c>
      <c r="AM199" s="571"/>
      <c r="AN199" s="572"/>
      <c r="AO199" s="572"/>
      <c r="AP199" s="573"/>
      <c r="AQ199" s="53"/>
      <c r="AR199" s="53"/>
      <c r="AS199" s="53"/>
      <c r="AT199" s="53"/>
    </row>
    <row r="200" spans="1:46" customFormat="1">
      <c r="A200" s="46">
        <v>44186</v>
      </c>
      <c r="B200" s="122" t="s">
        <v>244</v>
      </c>
      <c r="C200" s="996">
        <f t="shared" si="146"/>
        <v>44181</v>
      </c>
      <c r="D200" s="563">
        <v>44182</v>
      </c>
      <c r="E200" s="483" t="s">
        <v>69</v>
      </c>
      <c r="F200" s="997">
        <v>6.674581146240234</v>
      </c>
      <c r="G200" s="574" t="s">
        <v>41</v>
      </c>
      <c r="H200" s="998">
        <v>14.020785522460937</v>
      </c>
      <c r="I200" s="414" t="s">
        <v>175</v>
      </c>
      <c r="J200" s="415" t="s">
        <v>133</v>
      </c>
      <c r="K200" s="429" t="s">
        <v>93</v>
      </c>
      <c r="L200" s="390">
        <v>404</v>
      </c>
      <c r="M200" s="390"/>
      <c r="N200" s="390"/>
      <c r="O200" s="564">
        <v>1</v>
      </c>
      <c r="P200" s="564">
        <v>0.5</v>
      </c>
      <c r="Q200" s="564">
        <v>0.4</v>
      </c>
      <c r="R200" s="82">
        <f t="shared" si="135"/>
        <v>0.26666666666666666</v>
      </c>
      <c r="S200" s="81"/>
      <c r="T200" s="81">
        <v>20</v>
      </c>
      <c r="U200" s="122" t="s">
        <v>244</v>
      </c>
      <c r="V200" s="494">
        <v>25.000307539724993</v>
      </c>
      <c r="W200" s="195">
        <v>28.619</v>
      </c>
      <c r="X200" s="82">
        <v>2.0379999999999998</v>
      </c>
      <c r="Y200" s="82">
        <v>1.641</v>
      </c>
      <c r="Z200" s="195">
        <f t="shared" si="136"/>
        <v>572.38</v>
      </c>
      <c r="AA200" s="195">
        <f t="shared" si="137"/>
        <v>2146.4250000000002</v>
      </c>
      <c r="AB200" s="195"/>
      <c r="AC200" s="499" t="s">
        <v>69</v>
      </c>
      <c r="AD200" s="195">
        <f t="shared" si="138"/>
        <v>133.49162292480469</v>
      </c>
      <c r="AE200" s="500" t="s">
        <v>41</v>
      </c>
      <c r="AF200" s="567">
        <f t="shared" si="139"/>
        <v>280.41571044921875</v>
      </c>
      <c r="AG200" s="567">
        <f t="shared" si="140"/>
        <v>500593.58596801758</v>
      </c>
      <c r="AH200" s="567">
        <f t="shared" si="141"/>
        <v>1051558.9141845703</v>
      </c>
      <c r="AI200" s="568">
        <f t="shared" si="142"/>
        <v>1239093.034574301</v>
      </c>
      <c r="AJ200" s="568">
        <f t="shared" si="143"/>
        <v>2602868.5994667578</v>
      </c>
      <c r="AK200" s="569">
        <f t="shared" si="144"/>
        <v>0.23322202544604054</v>
      </c>
      <c r="AL200" s="999">
        <f t="shared" si="145"/>
        <v>0.48991179015552389</v>
      </c>
      <c r="AM200" s="571"/>
      <c r="AN200" s="572"/>
      <c r="AO200" s="572"/>
      <c r="AP200" s="573"/>
      <c r="AQ200" s="53"/>
      <c r="AR200" s="53"/>
      <c r="AS200" s="53"/>
      <c r="AT200" s="53"/>
    </row>
    <row r="201" spans="1:46" customFormat="1">
      <c r="A201" s="46">
        <v>44186</v>
      </c>
      <c r="B201" s="122" t="s">
        <v>245</v>
      </c>
      <c r="C201" s="996">
        <f t="shared" si="146"/>
        <v>44182</v>
      </c>
      <c r="D201" s="563">
        <v>44183</v>
      </c>
      <c r="E201" s="483" t="s">
        <v>69</v>
      </c>
      <c r="F201" s="997">
        <v>6.7442634582519529</v>
      </c>
      <c r="G201" s="562" t="s">
        <v>41</v>
      </c>
      <c r="H201" s="998">
        <v>11.058869934082031</v>
      </c>
      <c r="I201" s="414" t="s">
        <v>175</v>
      </c>
      <c r="J201" s="415" t="s">
        <v>133</v>
      </c>
      <c r="K201" s="429" t="s">
        <v>93</v>
      </c>
      <c r="L201" s="390">
        <v>304</v>
      </c>
      <c r="M201" s="390"/>
      <c r="N201" s="390"/>
      <c r="O201" s="564">
        <v>1</v>
      </c>
      <c r="P201" s="564">
        <v>0.5</v>
      </c>
      <c r="Q201" s="564">
        <v>0.4</v>
      </c>
      <c r="R201" s="82">
        <f t="shared" si="135"/>
        <v>0.26666666666666666</v>
      </c>
      <c r="S201" s="81"/>
      <c r="T201" s="81">
        <v>20</v>
      </c>
      <c r="U201" s="122" t="s">
        <v>245</v>
      </c>
      <c r="V201" s="494">
        <v>20.890436154305338</v>
      </c>
      <c r="W201" s="195">
        <v>24.035</v>
      </c>
      <c r="X201" s="82">
        <v>2.044</v>
      </c>
      <c r="Y201" s="82">
        <v>1.6719999999999999</v>
      </c>
      <c r="Z201" s="195">
        <f t="shared" si="136"/>
        <v>480.7</v>
      </c>
      <c r="AA201" s="195">
        <f t="shared" si="137"/>
        <v>1802.625</v>
      </c>
      <c r="AB201" s="195"/>
      <c r="AC201" s="499" t="s">
        <v>69</v>
      </c>
      <c r="AD201" s="195">
        <f t="shared" si="138"/>
        <v>134.88526916503906</v>
      </c>
      <c r="AE201" s="500" t="s">
        <v>41</v>
      </c>
      <c r="AF201" s="567">
        <f t="shared" si="139"/>
        <v>221.17739868164063</v>
      </c>
      <c r="AG201" s="567">
        <f t="shared" si="140"/>
        <v>505819.75936889648</v>
      </c>
      <c r="AH201" s="567">
        <f t="shared" si="141"/>
        <v>829415.24505615234</v>
      </c>
      <c r="AI201" s="568">
        <f t="shared" si="142"/>
        <v>1663880.7873976857</v>
      </c>
      <c r="AJ201" s="568">
        <f t="shared" si="143"/>
        <v>2728339.6218952378</v>
      </c>
      <c r="AK201" s="569">
        <f t="shared" si="144"/>
        <v>0.28060176651765978</v>
      </c>
      <c r="AL201" s="999">
        <f t="shared" si="145"/>
        <v>0.46011524585321539</v>
      </c>
      <c r="AM201" s="571"/>
      <c r="AN201" s="572"/>
      <c r="AO201" s="572"/>
      <c r="AP201" s="573"/>
      <c r="AQ201" s="53"/>
      <c r="AR201" s="53"/>
      <c r="AS201" s="53"/>
      <c r="AT201" s="53"/>
    </row>
    <row r="202" spans="1:46" customFormat="1">
      <c r="A202" s="46">
        <v>44186</v>
      </c>
      <c r="B202" s="122" t="s">
        <v>246</v>
      </c>
      <c r="C202" s="996">
        <f t="shared" si="146"/>
        <v>44182</v>
      </c>
      <c r="D202" s="563">
        <v>44183</v>
      </c>
      <c r="E202" s="483" t="s">
        <v>69</v>
      </c>
      <c r="F202" s="997">
        <v>3.6918533325195311</v>
      </c>
      <c r="G202" s="562" t="s">
        <v>41</v>
      </c>
      <c r="H202" s="998">
        <v>6.2694953918457035</v>
      </c>
      <c r="I202" s="414" t="s">
        <v>175</v>
      </c>
      <c r="J202" s="415" t="s">
        <v>133</v>
      </c>
      <c r="K202" s="429" t="s">
        <v>93</v>
      </c>
      <c r="L202" s="390">
        <v>304</v>
      </c>
      <c r="M202" s="390"/>
      <c r="N202" s="390"/>
      <c r="O202" s="564">
        <v>1</v>
      </c>
      <c r="P202" s="564">
        <v>0.5</v>
      </c>
      <c r="Q202" s="564">
        <v>0.4</v>
      </c>
      <c r="R202" s="82">
        <f t="shared" si="135"/>
        <v>0.26666666666666666</v>
      </c>
      <c r="S202" s="81"/>
      <c r="T202" s="81">
        <v>20</v>
      </c>
      <c r="U202" s="122" t="s">
        <v>246</v>
      </c>
      <c r="V202" s="494">
        <v>14.20365925760025</v>
      </c>
      <c r="W202" s="195">
        <v>18.53</v>
      </c>
      <c r="X202" s="82">
        <v>1.96</v>
      </c>
      <c r="Y202" s="82">
        <v>1.3779999999999999</v>
      </c>
      <c r="Z202" s="195">
        <f t="shared" si="136"/>
        <v>370.6</v>
      </c>
      <c r="AA202" s="195">
        <f t="shared" si="137"/>
        <v>1389.75</v>
      </c>
      <c r="AB202" s="195"/>
      <c r="AC202" s="499" t="s">
        <v>69</v>
      </c>
      <c r="AD202" s="195">
        <f t="shared" si="138"/>
        <v>73.837066650390625</v>
      </c>
      <c r="AE202" s="500" t="s">
        <v>41</v>
      </c>
      <c r="AF202" s="567">
        <f t="shared" si="139"/>
        <v>125.38990783691406</v>
      </c>
      <c r="AG202" s="567">
        <f t="shared" si="140"/>
        <v>276888.99993896484</v>
      </c>
      <c r="AH202" s="567">
        <f t="shared" si="141"/>
        <v>470212.15438842773</v>
      </c>
      <c r="AI202" s="568">
        <f t="shared" si="142"/>
        <v>910819.07874659484</v>
      </c>
      <c r="AJ202" s="568">
        <f t="shared" si="143"/>
        <v>1546750.5078566701</v>
      </c>
      <c r="AK202" s="569">
        <f t="shared" si="144"/>
        <v>0.19923655329301301</v>
      </c>
      <c r="AL202" s="999">
        <f t="shared" si="145"/>
        <v>0.33834297851298989</v>
      </c>
      <c r="AM202" s="571"/>
      <c r="AN202" s="572"/>
      <c r="AO202" s="572"/>
      <c r="AP202" s="573"/>
      <c r="AQ202" s="53"/>
      <c r="AR202" s="53"/>
      <c r="AS202" s="53"/>
      <c r="AT202" s="53"/>
    </row>
    <row r="203" spans="1:46" customFormat="1">
      <c r="A203" s="46">
        <v>44186</v>
      </c>
      <c r="B203" s="122" t="s">
        <v>247</v>
      </c>
      <c r="C203" s="996">
        <f t="shared" si="146"/>
        <v>44185</v>
      </c>
      <c r="D203" s="563">
        <v>44186</v>
      </c>
      <c r="E203" s="483" t="s">
        <v>69</v>
      </c>
      <c r="F203" s="997">
        <v>5.6648887634277347</v>
      </c>
      <c r="G203" s="562" t="s">
        <v>41</v>
      </c>
      <c r="H203" s="998">
        <v>11.55124740600586</v>
      </c>
      <c r="I203" s="414" t="s">
        <v>175</v>
      </c>
      <c r="J203" s="415" t="s">
        <v>133</v>
      </c>
      <c r="K203" s="429" t="s">
        <v>93</v>
      </c>
      <c r="L203" s="390">
        <v>352</v>
      </c>
      <c r="M203" s="390"/>
      <c r="N203" s="390"/>
      <c r="O203" s="564">
        <v>1</v>
      </c>
      <c r="P203" s="564">
        <v>0.5</v>
      </c>
      <c r="Q203" s="564">
        <v>0.4</v>
      </c>
      <c r="R203" s="82">
        <f t="shared" si="135"/>
        <v>0.26666666666666666</v>
      </c>
      <c r="S203" s="81"/>
      <c r="T203" s="81">
        <v>20</v>
      </c>
      <c r="U203" s="122" t="s">
        <v>247</v>
      </c>
      <c r="V203" s="193">
        <v>14.923132248919368</v>
      </c>
      <c r="W203" s="195">
        <v>17.233000000000001</v>
      </c>
      <c r="X203" s="82">
        <v>2.0339999999999998</v>
      </c>
      <c r="Y203" s="82">
        <v>1.5840000000000001</v>
      </c>
      <c r="Z203" s="195">
        <f t="shared" si="136"/>
        <v>344.66</v>
      </c>
      <c r="AA203" s="195">
        <f t="shared" si="137"/>
        <v>1292.4750000000001</v>
      </c>
      <c r="AB203" s="195"/>
      <c r="AC203" s="499" t="s">
        <v>69</v>
      </c>
      <c r="AD203" s="195">
        <f t="shared" si="138"/>
        <v>113.29777526855469</v>
      </c>
      <c r="AE203" s="500" t="s">
        <v>41</v>
      </c>
      <c r="AF203" s="567">
        <f t="shared" si="139"/>
        <v>231.02494812011719</v>
      </c>
      <c r="AG203" s="567">
        <f t="shared" si="140"/>
        <v>424866.65725708008</v>
      </c>
      <c r="AH203" s="567">
        <f t="shared" si="141"/>
        <v>866343.55545043945</v>
      </c>
      <c r="AI203" s="568">
        <f t="shared" si="142"/>
        <v>1207007.5490257957</v>
      </c>
      <c r="AJ203" s="568">
        <f t="shared" si="143"/>
        <v>2461203.2825296572</v>
      </c>
      <c r="AK203" s="569">
        <f t="shared" si="144"/>
        <v>0.32872330780640246</v>
      </c>
      <c r="AL203" s="999">
        <f t="shared" si="145"/>
        <v>0.67029811443195375</v>
      </c>
      <c r="AM203" s="571"/>
      <c r="AN203" s="572"/>
      <c r="AO203" s="572"/>
      <c r="AP203" s="573"/>
      <c r="AQ203" s="53"/>
      <c r="AR203" s="53"/>
      <c r="AS203" s="53"/>
      <c r="AT203" s="53"/>
    </row>
    <row r="204" spans="1:46" customFormat="1">
      <c r="A204" s="46">
        <v>44186</v>
      </c>
      <c r="B204" s="122" t="s">
        <v>248</v>
      </c>
      <c r="C204" s="996">
        <f t="shared" si="146"/>
        <v>44185</v>
      </c>
      <c r="D204" s="563">
        <v>44186</v>
      </c>
      <c r="E204" s="483" t="s">
        <v>69</v>
      </c>
      <c r="F204" s="997">
        <v>6.1801231384277342</v>
      </c>
      <c r="G204" s="562" t="s">
        <v>41</v>
      </c>
      <c r="H204" s="998">
        <v>6.8909362792968754</v>
      </c>
      <c r="I204" s="414" t="s">
        <v>175</v>
      </c>
      <c r="J204" s="415" t="s">
        <v>133</v>
      </c>
      <c r="K204" s="429" t="s">
        <v>93</v>
      </c>
      <c r="L204" s="390">
        <v>352</v>
      </c>
      <c r="M204" s="390"/>
      <c r="N204" s="390"/>
      <c r="O204" s="564">
        <v>1</v>
      </c>
      <c r="P204" s="564">
        <v>0.5</v>
      </c>
      <c r="Q204" s="564">
        <v>0.4</v>
      </c>
      <c r="R204" s="82">
        <f t="shared" si="135"/>
        <v>0.26666666666666666</v>
      </c>
      <c r="S204" s="81"/>
      <c r="T204" s="81">
        <v>20</v>
      </c>
      <c r="U204" s="122" t="s">
        <v>248</v>
      </c>
      <c r="V204" s="193">
        <v>21.680415803902136</v>
      </c>
      <c r="W204" s="195">
        <v>31.042999999999999</v>
      </c>
      <c r="X204" s="82">
        <v>2.0009999999999999</v>
      </c>
      <c r="Y204" s="82">
        <v>1.3680000000000001</v>
      </c>
      <c r="Z204" s="195">
        <f t="shared" si="136"/>
        <v>620.86</v>
      </c>
      <c r="AA204" s="195">
        <f t="shared" si="137"/>
        <v>2328.2249999999999</v>
      </c>
      <c r="AB204" s="195"/>
      <c r="AC204" s="499" t="s">
        <v>69</v>
      </c>
      <c r="AD204" s="195">
        <f t="shared" si="138"/>
        <v>123.60246276855469</v>
      </c>
      <c r="AE204" s="500" t="s">
        <v>41</v>
      </c>
      <c r="AF204" s="567">
        <f t="shared" si="139"/>
        <v>137.8187255859375</v>
      </c>
      <c r="AG204" s="567">
        <f t="shared" si="140"/>
        <v>463509.23538208008</v>
      </c>
      <c r="AH204" s="567">
        <f t="shared" si="141"/>
        <v>516820.22094726563</v>
      </c>
      <c r="AI204" s="568">
        <f t="shared" si="142"/>
        <v>1316787.6005172729</v>
      </c>
      <c r="AJ204" s="568">
        <f t="shared" si="143"/>
        <v>1468239.2640547319</v>
      </c>
      <c r="AK204" s="569">
        <f t="shared" si="144"/>
        <v>0.19908266399599697</v>
      </c>
      <c r="AL204" s="999">
        <f t="shared" si="145"/>
        <v>0.22198035883441919</v>
      </c>
      <c r="AM204" s="571"/>
      <c r="AN204" s="572"/>
      <c r="AO204" s="572"/>
      <c r="AP204" s="573"/>
      <c r="AQ204" s="53"/>
      <c r="AR204" s="53"/>
      <c r="AS204" s="53"/>
      <c r="AT204" s="53"/>
    </row>
    <row r="205" spans="1:46" customFormat="1">
      <c r="A205" s="46">
        <v>44186</v>
      </c>
      <c r="B205" s="122" t="s">
        <v>249</v>
      </c>
      <c r="C205" s="996">
        <f t="shared" si="146"/>
        <v>44185</v>
      </c>
      <c r="D205" s="563">
        <v>44186</v>
      </c>
      <c r="E205" s="483" t="s">
        <v>69</v>
      </c>
      <c r="F205" s="997">
        <v>215.72683105468749</v>
      </c>
      <c r="G205" s="562" t="s">
        <v>41</v>
      </c>
      <c r="H205" s="998">
        <v>246.45991210937501</v>
      </c>
      <c r="I205" s="414" t="s">
        <v>175</v>
      </c>
      <c r="J205" s="415" t="s">
        <v>250</v>
      </c>
      <c r="K205" s="429" t="s">
        <v>251</v>
      </c>
      <c r="L205" s="390"/>
      <c r="M205" s="390"/>
      <c r="N205" s="390"/>
      <c r="O205" s="1000">
        <v>0.05</v>
      </c>
      <c r="P205" s="1000">
        <v>9.9499999999999993</v>
      </c>
      <c r="Q205" s="1000">
        <v>0.1</v>
      </c>
      <c r="R205" s="1001">
        <f t="shared" si="135"/>
        <v>5.0000000000000001E-4</v>
      </c>
      <c r="S205" s="81"/>
      <c r="T205" s="81">
        <v>200</v>
      </c>
      <c r="U205" s="122" t="s">
        <v>249</v>
      </c>
      <c r="V205" s="1010">
        <v>0.12283554834209459</v>
      </c>
      <c r="W205" s="195"/>
      <c r="X205" s="82"/>
      <c r="Y205" s="82"/>
      <c r="Z205" s="195"/>
      <c r="AA205" s="195"/>
      <c r="AB205" s="195"/>
      <c r="AC205" s="499" t="s">
        <v>69</v>
      </c>
      <c r="AD205" s="195">
        <f t="shared" si="138"/>
        <v>43145.3662109375</v>
      </c>
      <c r="AE205" s="500" t="s">
        <v>41</v>
      </c>
      <c r="AF205" s="567">
        <f t="shared" si="139"/>
        <v>49291.982421875</v>
      </c>
      <c r="AG205" s="567">
        <f>AD205/R205*1000/1000000</f>
        <v>86290.732421875</v>
      </c>
      <c r="AH205" s="567">
        <f>AF205/R205*1000/1000000</f>
        <v>98583.96484375</v>
      </c>
      <c r="AI205" s="568"/>
      <c r="AJ205" s="568"/>
      <c r="AK205" s="569"/>
      <c r="AL205" s="999"/>
      <c r="AM205" s="571"/>
      <c r="AN205" s="572"/>
      <c r="AO205" s="572"/>
      <c r="AP205" s="573"/>
      <c r="AQ205" s="53"/>
      <c r="AR205" s="53"/>
      <c r="AS205" s="53"/>
      <c r="AT205" s="53"/>
    </row>
    <row r="206" spans="1:46" customFormat="1">
      <c r="A206" s="46">
        <v>44186</v>
      </c>
      <c r="B206" s="122" t="s">
        <v>252</v>
      </c>
      <c r="C206" s="996">
        <f t="shared" si="146"/>
        <v>44185</v>
      </c>
      <c r="D206" s="563">
        <v>44186</v>
      </c>
      <c r="E206" s="483" t="s">
        <v>69</v>
      </c>
      <c r="F206" s="997">
        <v>578.18222656249998</v>
      </c>
      <c r="G206" s="562" t="s">
        <v>41</v>
      </c>
      <c r="H206" s="998">
        <v>711.39638671875002</v>
      </c>
      <c r="I206" s="414" t="s">
        <v>175</v>
      </c>
      <c r="J206" s="415" t="s">
        <v>250</v>
      </c>
      <c r="K206" s="429" t="s">
        <v>251</v>
      </c>
      <c r="L206" s="390"/>
      <c r="M206" s="390"/>
      <c r="N206" s="390"/>
      <c r="O206" s="1000">
        <v>0.05</v>
      </c>
      <c r="P206" s="1000">
        <v>9.9499999999999993</v>
      </c>
      <c r="Q206" s="1000">
        <v>0.1</v>
      </c>
      <c r="R206" s="1001">
        <f t="shared" si="135"/>
        <v>5.0000000000000001E-4</v>
      </c>
      <c r="S206" s="81"/>
      <c r="T206" s="81">
        <v>200</v>
      </c>
      <c r="U206" s="122" t="s">
        <v>252</v>
      </c>
      <c r="V206" s="1010">
        <v>0.60790779831978847</v>
      </c>
      <c r="W206" s="195"/>
      <c r="X206" s="82"/>
      <c r="Y206" s="82"/>
      <c r="Z206" s="195"/>
      <c r="AA206" s="195"/>
      <c r="AB206" s="195"/>
      <c r="AC206" s="499" t="s">
        <v>69</v>
      </c>
      <c r="AD206" s="195">
        <f t="shared" si="138"/>
        <v>115636.4453125</v>
      </c>
      <c r="AE206" s="500" t="s">
        <v>41</v>
      </c>
      <c r="AF206" s="567">
        <f t="shared" si="139"/>
        <v>142279.27734375</v>
      </c>
      <c r="AG206" s="567">
        <f>AD206/R206*1000/1000000</f>
        <v>231272.890625</v>
      </c>
      <c r="AH206" s="567">
        <f t="shared" ref="AH206:AH207" si="147">AF206/R206*1000/1000000</f>
        <v>284558.5546875</v>
      </c>
      <c r="AI206" s="568"/>
      <c r="AJ206" s="568"/>
      <c r="AK206" s="569"/>
      <c r="AL206" s="999"/>
      <c r="AM206" s="571"/>
      <c r="AN206" s="572"/>
      <c r="AO206" s="572"/>
      <c r="AP206" s="573"/>
      <c r="AQ206" s="53"/>
      <c r="AR206" s="53"/>
      <c r="AS206" s="53"/>
      <c r="AT206" s="53"/>
    </row>
    <row r="207" spans="1:46" customFormat="1">
      <c r="A207" s="46">
        <v>44186</v>
      </c>
      <c r="B207" s="122" t="s">
        <v>253</v>
      </c>
      <c r="C207" s="996">
        <f t="shared" si="146"/>
        <v>44185</v>
      </c>
      <c r="D207" s="563">
        <v>44186</v>
      </c>
      <c r="E207" s="483" t="s">
        <v>69</v>
      </c>
      <c r="F207" s="997">
        <v>307.57802734375002</v>
      </c>
      <c r="G207" s="562" t="s">
        <v>41</v>
      </c>
      <c r="H207" s="998">
        <v>366.86948242187498</v>
      </c>
      <c r="I207" s="414" t="s">
        <v>175</v>
      </c>
      <c r="J207" s="415" t="s">
        <v>250</v>
      </c>
      <c r="K207" s="429" t="s">
        <v>251</v>
      </c>
      <c r="L207" s="390"/>
      <c r="M207" s="390"/>
      <c r="N207" s="390"/>
      <c r="O207" s="1000">
        <v>0.05</v>
      </c>
      <c r="P207" s="1000">
        <v>9.9499999999999993</v>
      </c>
      <c r="Q207" s="1000">
        <v>0.1</v>
      </c>
      <c r="R207" s="1001">
        <f t="shared" si="135"/>
        <v>5.0000000000000001E-4</v>
      </c>
      <c r="S207" s="81"/>
      <c r="T207" s="81">
        <v>300</v>
      </c>
      <c r="U207" s="122" t="s">
        <v>253</v>
      </c>
      <c r="V207" s="1011">
        <v>0.62977164187224233</v>
      </c>
      <c r="W207" s="195"/>
      <c r="X207" s="82"/>
      <c r="Y207" s="82"/>
      <c r="Z207" s="195"/>
      <c r="AA207" s="195"/>
      <c r="AB207" s="195"/>
      <c r="AC207" s="499" t="s">
        <v>69</v>
      </c>
      <c r="AD207" s="195">
        <f t="shared" si="138"/>
        <v>92273.408203125</v>
      </c>
      <c r="AE207" s="500" t="s">
        <v>41</v>
      </c>
      <c r="AF207" s="567">
        <f t="shared" si="139"/>
        <v>110060.8447265625</v>
      </c>
      <c r="AG207" s="567">
        <f t="shared" ref="AG207" si="148">AD207/R207*1000/1000000</f>
        <v>184546.81640625</v>
      </c>
      <c r="AH207" s="567">
        <f t="shared" si="147"/>
        <v>220121.689453125</v>
      </c>
      <c r="AI207" s="568"/>
      <c r="AJ207" s="568"/>
      <c r="AK207" s="569"/>
      <c r="AL207" s="999"/>
      <c r="AM207" s="571"/>
      <c r="AN207" s="572"/>
      <c r="AO207" s="572"/>
      <c r="AP207" s="573"/>
      <c r="AQ207" s="53"/>
      <c r="AR207" s="53"/>
      <c r="AS207" s="53"/>
      <c r="AT207" s="53"/>
    </row>
    <row r="208" spans="1:46" customFormat="1">
      <c r="A208" s="46">
        <v>44186</v>
      </c>
      <c r="B208" s="122" t="s">
        <v>254</v>
      </c>
      <c r="C208" s="996">
        <f t="shared" si="146"/>
        <v>44182</v>
      </c>
      <c r="D208" s="563">
        <v>44183</v>
      </c>
      <c r="E208" s="483" t="s">
        <v>69</v>
      </c>
      <c r="F208" s="997">
        <v>795</v>
      </c>
      <c r="G208" s="562" t="s">
        <v>41</v>
      </c>
      <c r="H208" s="998">
        <v>934.10781250000002</v>
      </c>
      <c r="I208" s="414" t="s">
        <v>175</v>
      </c>
      <c r="J208" s="415" t="s">
        <v>255</v>
      </c>
      <c r="K208" s="429" t="s">
        <v>256</v>
      </c>
      <c r="L208" s="390"/>
      <c r="M208" s="390"/>
      <c r="N208" s="390"/>
      <c r="O208" s="1000">
        <v>0.1</v>
      </c>
      <c r="P208" s="1000">
        <v>0.1</v>
      </c>
      <c r="Q208" s="1000">
        <v>0.05</v>
      </c>
      <c r="R208" s="1002">
        <f t="shared" si="135"/>
        <v>2.5000000000000001E-2</v>
      </c>
      <c r="S208" s="81"/>
      <c r="T208" s="81">
        <v>100</v>
      </c>
      <c r="U208" s="122" t="s">
        <v>254</v>
      </c>
      <c r="V208" s="1011">
        <v>9.1649911026966818E-2</v>
      </c>
      <c r="W208" s="195"/>
      <c r="X208" s="82"/>
      <c r="Y208" s="82"/>
      <c r="Z208" s="195"/>
      <c r="AA208" s="195"/>
      <c r="AB208" s="195"/>
      <c r="AC208" s="499" t="s">
        <v>69</v>
      </c>
      <c r="AD208" s="195">
        <f t="shared" si="138"/>
        <v>79500</v>
      </c>
      <c r="AE208" s="500" t="s">
        <v>41</v>
      </c>
      <c r="AF208" s="567">
        <f t="shared" si="139"/>
        <v>93410.78125</v>
      </c>
      <c r="AG208" s="567">
        <f>AD208/R208*1000/1000000*100</f>
        <v>318000</v>
      </c>
      <c r="AH208" s="567">
        <f>AF208/R208*1000/1000000*100</f>
        <v>373643.125</v>
      </c>
      <c r="AI208" s="568"/>
      <c r="AJ208" s="568"/>
      <c r="AK208" s="569"/>
      <c r="AL208" s="999"/>
      <c r="AN208" s="572"/>
      <c r="AO208" s="572"/>
      <c r="AP208" s="573"/>
      <c r="AQ208" s="571">
        <v>100</v>
      </c>
      <c r="AR208" s="53"/>
      <c r="AS208" s="53"/>
      <c r="AT208" s="53"/>
    </row>
    <row r="209" spans="1:46" customFormat="1">
      <c r="A209" s="46">
        <v>44186</v>
      </c>
      <c r="B209" s="122" t="s">
        <v>60</v>
      </c>
      <c r="C209" s="122"/>
      <c r="D209" s="563"/>
      <c r="E209" s="483" t="s">
        <v>69</v>
      </c>
      <c r="F209" s="997">
        <v>0</v>
      </c>
      <c r="G209" s="562" t="s">
        <v>41</v>
      </c>
      <c r="H209" s="998">
        <v>0</v>
      </c>
      <c r="I209" s="81"/>
      <c r="J209" s="575"/>
      <c r="K209" s="390"/>
      <c r="L209" s="390"/>
      <c r="M209" s="390"/>
      <c r="N209" s="390"/>
      <c r="O209" s="564"/>
      <c r="P209" s="564"/>
      <c r="Q209" s="564"/>
      <c r="R209" s="82"/>
      <c r="S209" s="81"/>
      <c r="T209" s="81"/>
      <c r="U209" s="122" t="s">
        <v>60</v>
      </c>
      <c r="V209" s="948" t="s">
        <v>173</v>
      </c>
      <c r="W209" s="195"/>
      <c r="X209" s="82"/>
      <c r="Y209" s="82"/>
      <c r="Z209" s="195"/>
      <c r="AA209" s="195"/>
      <c r="AB209" s="195"/>
      <c r="AC209" s="483" t="s">
        <v>69</v>
      </c>
      <c r="AD209" s="576"/>
      <c r="AE209" s="577" t="s">
        <v>41</v>
      </c>
      <c r="AF209" s="576"/>
      <c r="AG209" s="390"/>
      <c r="AH209" s="390"/>
      <c r="AI209" s="568"/>
      <c r="AJ209" s="568"/>
      <c r="AK209" s="569"/>
      <c r="AL209" s="999"/>
      <c r="AM209" s="571"/>
      <c r="AN209" s="572"/>
      <c r="AO209" s="572"/>
      <c r="AP209" s="573"/>
      <c r="AQ209" s="53"/>
      <c r="AR209" s="53"/>
      <c r="AS209" s="53"/>
      <c r="AT209" s="53"/>
    </row>
    <row r="210" spans="1:46" customFormat="1" ht="15" thickBot="1">
      <c r="A210" s="49">
        <v>44186</v>
      </c>
      <c r="B210" s="123" t="s">
        <v>64</v>
      </c>
      <c r="C210" s="123"/>
      <c r="D210" s="1003"/>
      <c r="E210" s="1004" t="s">
        <v>69</v>
      </c>
      <c r="F210" s="1005">
        <v>288.8118896484375</v>
      </c>
      <c r="G210" s="578" t="s">
        <v>41</v>
      </c>
      <c r="H210" s="1006">
        <v>250.21245117187499</v>
      </c>
      <c r="I210" s="588"/>
      <c r="J210" s="589"/>
      <c r="K210" s="395"/>
      <c r="L210" s="395"/>
      <c r="M210" s="395"/>
      <c r="N210" s="395"/>
      <c r="O210" s="1007"/>
      <c r="P210" s="1007"/>
      <c r="Q210" s="1007"/>
      <c r="R210" s="590"/>
      <c r="S210" s="588"/>
      <c r="T210" s="588"/>
      <c r="U210" s="123" t="s">
        <v>64</v>
      </c>
      <c r="V210" s="955" t="s">
        <v>173</v>
      </c>
      <c r="W210" s="591"/>
      <c r="X210" s="590"/>
      <c r="Y210" s="590"/>
      <c r="Z210" s="591"/>
      <c r="AA210" s="591"/>
      <c r="AB210" s="591"/>
      <c r="AC210" s="523" t="s">
        <v>69</v>
      </c>
      <c r="AD210" s="70"/>
      <c r="AE210" s="578" t="s">
        <v>41</v>
      </c>
      <c r="AF210" s="70"/>
      <c r="AG210" s="395"/>
      <c r="AH210" s="395"/>
      <c r="AI210" s="592"/>
      <c r="AJ210" s="592"/>
      <c r="AK210" s="593"/>
      <c r="AL210" s="1008"/>
      <c r="AM210" s="1009"/>
      <c r="AN210" s="603"/>
      <c r="AO210" s="603"/>
      <c r="AP210" s="604"/>
      <c r="AQ210" s="53"/>
      <c r="AR210" s="53"/>
      <c r="AS210" s="53"/>
      <c r="AT210" s="53"/>
    </row>
    <row r="211" spans="1:46" customFormat="1">
      <c r="A211" s="32">
        <v>44193</v>
      </c>
      <c r="B211" s="118">
        <v>231</v>
      </c>
      <c r="C211" s="921">
        <f>D211-1</f>
        <v>44187</v>
      </c>
      <c r="D211" s="789">
        <v>44188</v>
      </c>
      <c r="E211" s="461" t="s">
        <v>69</v>
      </c>
      <c r="F211" s="993">
        <v>5.1567783355712891</v>
      </c>
      <c r="G211" s="577" t="s">
        <v>41</v>
      </c>
      <c r="H211" s="1013">
        <v>11.103148651123046</v>
      </c>
      <c r="I211" s="1014" t="s">
        <v>175</v>
      </c>
      <c r="J211" s="1015" t="s">
        <v>133</v>
      </c>
      <c r="K211" s="1015" t="s">
        <v>93</v>
      </c>
      <c r="L211" s="1016">
        <v>336</v>
      </c>
      <c r="M211" s="1017"/>
      <c r="N211" s="1014"/>
      <c r="O211" s="467">
        <v>1</v>
      </c>
      <c r="P211" s="467">
        <v>0.5</v>
      </c>
      <c r="Q211" s="467">
        <v>0.4</v>
      </c>
      <c r="R211" s="468">
        <f t="shared" ref="R211:R220" si="149">O211/(O211+P211)*Q211</f>
        <v>0.26666666666666666</v>
      </c>
      <c r="S211" s="467"/>
      <c r="T211" s="469">
        <v>20</v>
      </c>
      <c r="U211" s="118">
        <v>231</v>
      </c>
      <c r="V211" s="34">
        <v>24.982182983979037</v>
      </c>
      <c r="W211" s="1019">
        <v>26.722999999999999</v>
      </c>
      <c r="X211" s="1020">
        <v>2.12</v>
      </c>
      <c r="Y211" s="1020">
        <v>2.0129999999999999</v>
      </c>
      <c r="Z211" s="474">
        <f>T211*W211</f>
        <v>534.46</v>
      </c>
      <c r="AA211" s="200">
        <f>Z211/R211</f>
        <v>2004.2250000000001</v>
      </c>
      <c r="AB211" s="146">
        <f t="shared" ref="AB211:AB221" si="150">AA211*1000/(L211/1000)</f>
        <v>5964955.3571428573</v>
      </c>
      <c r="AC211" s="1021"/>
      <c r="AD211" s="501">
        <f t="shared" ref="AD211:AD221" si="151">T211*F211</f>
        <v>103.13556671142578</v>
      </c>
      <c r="AE211" s="577" t="s">
        <v>41</v>
      </c>
      <c r="AF211" s="501">
        <f t="shared" ref="AF211:AF221" si="152">T211*H211</f>
        <v>222.06297302246094</v>
      </c>
      <c r="AG211" s="501">
        <f t="shared" ref="AG211:AG221" si="153">AD211/R211*1000</f>
        <v>386758.37516784668</v>
      </c>
      <c r="AH211" s="501">
        <f t="shared" ref="AH211:AH221" si="154">AF211/R211*1000</f>
        <v>832736.14883422852</v>
      </c>
      <c r="AI211" s="501">
        <f t="shared" ref="AI211:AI221" si="155">AG211/L211*1000</f>
        <v>1151066.5927614484</v>
      </c>
      <c r="AJ211" s="501">
        <f t="shared" ref="AJ211:AJ221" si="156">AH211/L211*1000</f>
        <v>2478381.3953399658</v>
      </c>
      <c r="AK211" s="1022">
        <f t="shared" ref="AK211:AK221" si="157">AD211/Z211</f>
        <v>0.19297153521578</v>
      </c>
      <c r="AL211" s="1023">
        <f t="shared" ref="AL211:AL221" si="158">AF211/Z211</f>
        <v>0.41549035105052001</v>
      </c>
      <c r="AM211" s="1024"/>
      <c r="AN211" s="606"/>
      <c r="AO211" s="606"/>
      <c r="AP211" s="607"/>
    </row>
    <row r="212" spans="1:46" customFormat="1">
      <c r="A212" s="35">
        <v>44193</v>
      </c>
      <c r="B212" s="119">
        <v>232</v>
      </c>
      <c r="C212" s="782">
        <f t="shared" ref="C212:C221" si="159">D212-1</f>
        <v>44187</v>
      </c>
      <c r="D212" s="790">
        <v>44188</v>
      </c>
      <c r="E212" s="483" t="s">
        <v>69</v>
      </c>
      <c r="F212" s="997">
        <v>5.2508945465087891</v>
      </c>
      <c r="G212" s="562" t="s">
        <v>41</v>
      </c>
      <c r="H212" s="1025">
        <v>13.303109741210937</v>
      </c>
      <c r="I212" s="504" t="s">
        <v>175</v>
      </c>
      <c r="J212" s="484" t="s">
        <v>133</v>
      </c>
      <c r="K212" s="484" t="s">
        <v>93</v>
      </c>
      <c r="L212" s="488">
        <v>336</v>
      </c>
      <c r="M212" s="485"/>
      <c r="N212" s="504"/>
      <c r="O212" s="491">
        <v>1</v>
      </c>
      <c r="P212" s="491">
        <v>0.5</v>
      </c>
      <c r="Q212" s="491">
        <v>0.4</v>
      </c>
      <c r="R212" s="492">
        <f t="shared" si="149"/>
        <v>0.26666666666666666</v>
      </c>
      <c r="S212" s="491"/>
      <c r="T212" s="493">
        <v>20</v>
      </c>
      <c r="U212" s="119">
        <v>232</v>
      </c>
      <c r="V212" s="1091">
        <v>24.2</v>
      </c>
      <c r="W212" s="495">
        <v>28.84</v>
      </c>
      <c r="X212" s="223">
        <v>2.089</v>
      </c>
      <c r="Y212" s="223">
        <v>1.9790000000000001</v>
      </c>
      <c r="Z212" s="497">
        <f>T212*W212</f>
        <v>576.79999999999995</v>
      </c>
      <c r="AA212" s="129">
        <f>Z212/R212</f>
        <v>2163</v>
      </c>
      <c r="AB212" s="149">
        <f t="shared" si="150"/>
        <v>6437500</v>
      </c>
      <c r="AC212" s="924"/>
      <c r="AD212" s="497">
        <f t="shared" si="151"/>
        <v>105.01789093017578</v>
      </c>
      <c r="AE212" s="562" t="s">
        <v>41</v>
      </c>
      <c r="AF212" s="497">
        <f t="shared" si="152"/>
        <v>266.06219482421875</v>
      </c>
      <c r="AG212" s="497">
        <f t="shared" si="153"/>
        <v>393817.09098815918</v>
      </c>
      <c r="AH212" s="497">
        <f t="shared" si="154"/>
        <v>997733.23059082031</v>
      </c>
      <c r="AI212" s="497">
        <f t="shared" si="155"/>
        <v>1172074.6755599976</v>
      </c>
      <c r="AJ212" s="497">
        <f t="shared" si="156"/>
        <v>2969444.1386631555</v>
      </c>
      <c r="AK212" s="959">
        <f t="shared" si="157"/>
        <v>0.1820698525141744</v>
      </c>
      <c r="AL212" s="968">
        <f t="shared" si="158"/>
        <v>0.46127287590883975</v>
      </c>
      <c r="AM212" s="982"/>
      <c r="AN212" s="572"/>
      <c r="AO212" s="572"/>
      <c r="AP212" s="573"/>
    </row>
    <row r="213" spans="1:46" customFormat="1">
      <c r="A213" s="35">
        <v>44193</v>
      </c>
      <c r="B213" s="119">
        <v>241</v>
      </c>
      <c r="C213" s="782">
        <f t="shared" si="159"/>
        <v>44188</v>
      </c>
      <c r="D213" s="790">
        <v>44189</v>
      </c>
      <c r="E213" s="483" t="s">
        <v>69</v>
      </c>
      <c r="F213" s="997">
        <v>7.3476806640624996</v>
      </c>
      <c r="G213" s="562" t="s">
        <v>41</v>
      </c>
      <c r="H213" s="1025">
        <v>11.082276153564454</v>
      </c>
      <c r="I213" s="504" t="s">
        <v>175</v>
      </c>
      <c r="J213" s="484" t="s">
        <v>133</v>
      </c>
      <c r="K213" s="484" t="s">
        <v>93</v>
      </c>
      <c r="L213" s="488">
        <v>328</v>
      </c>
      <c r="M213" s="485"/>
      <c r="N213" s="504"/>
      <c r="O213" s="491">
        <v>1</v>
      </c>
      <c r="P213" s="491">
        <v>0.5</v>
      </c>
      <c r="Q213" s="491">
        <v>0.4</v>
      </c>
      <c r="R213" s="492">
        <f t="shared" si="149"/>
        <v>0.26666666666666666</v>
      </c>
      <c r="S213" s="491"/>
      <c r="T213" s="493">
        <v>20</v>
      </c>
      <c r="U213" s="119">
        <v>241</v>
      </c>
      <c r="V213" s="1091">
        <v>21.987105858417511</v>
      </c>
      <c r="W213" s="495">
        <v>25.317</v>
      </c>
      <c r="X213" s="223">
        <v>2.0710000000000002</v>
      </c>
      <c r="Y213" s="223">
        <v>1.883</v>
      </c>
      <c r="Z213" s="497">
        <f t="shared" ref="Z213:Z221" si="160">T213*W213</f>
        <v>506.34000000000003</v>
      </c>
      <c r="AA213" s="129">
        <f t="shared" ref="AA213:AA221" si="161">Z213/R213</f>
        <v>1898.7750000000001</v>
      </c>
      <c r="AB213" s="149">
        <f t="shared" si="150"/>
        <v>5788948.1707317075</v>
      </c>
      <c r="AC213" s="924"/>
      <c r="AD213" s="497">
        <f t="shared" si="151"/>
        <v>146.95361328125</v>
      </c>
      <c r="AE213" s="562" t="s">
        <v>41</v>
      </c>
      <c r="AF213" s="497">
        <f t="shared" si="152"/>
        <v>221.64552307128906</v>
      </c>
      <c r="AG213" s="497">
        <f t="shared" si="153"/>
        <v>551076.0498046875</v>
      </c>
      <c r="AH213" s="497">
        <f t="shared" si="154"/>
        <v>831170.71151733398</v>
      </c>
      <c r="AI213" s="497">
        <f t="shared" si="155"/>
        <v>1680109.9079411204</v>
      </c>
      <c r="AJ213" s="497">
        <f t="shared" si="156"/>
        <v>2534057.0473089451</v>
      </c>
      <c r="AK213" s="959">
        <f t="shared" si="157"/>
        <v>0.29022714634682228</v>
      </c>
      <c r="AL213" s="968">
        <f t="shared" si="158"/>
        <v>0.43774049664511799</v>
      </c>
      <c r="AM213" s="982"/>
      <c r="AN213" s="572"/>
      <c r="AO213" s="572"/>
      <c r="AP213" s="573"/>
    </row>
    <row r="214" spans="1:46" customFormat="1">
      <c r="A214" s="35">
        <v>44193</v>
      </c>
      <c r="B214" s="119">
        <v>242</v>
      </c>
      <c r="C214" s="782">
        <f t="shared" si="159"/>
        <v>44188</v>
      </c>
      <c r="D214" s="790">
        <v>44189</v>
      </c>
      <c r="E214" s="483" t="s">
        <v>69</v>
      </c>
      <c r="F214" s="997">
        <v>3.0868366241455076</v>
      </c>
      <c r="G214" s="562" t="s">
        <v>41</v>
      </c>
      <c r="H214" s="1025">
        <v>9.3331031799316406</v>
      </c>
      <c r="I214" s="504" t="s">
        <v>175</v>
      </c>
      <c r="J214" s="484" t="s">
        <v>133</v>
      </c>
      <c r="K214" s="484" t="s">
        <v>93</v>
      </c>
      <c r="L214" s="488">
        <v>328</v>
      </c>
      <c r="M214" s="485"/>
      <c r="N214" s="504"/>
      <c r="O214" s="491">
        <v>1</v>
      </c>
      <c r="P214" s="491">
        <v>0.5</v>
      </c>
      <c r="Q214" s="491">
        <v>0.4</v>
      </c>
      <c r="R214" s="492">
        <f t="shared" si="149"/>
        <v>0.26666666666666666</v>
      </c>
      <c r="S214" s="491"/>
      <c r="T214" s="493">
        <v>20</v>
      </c>
      <c r="U214" s="119">
        <v>242</v>
      </c>
      <c r="V214" s="1091">
        <v>20.709217883555507</v>
      </c>
      <c r="W214" s="495">
        <v>24.417999999999999</v>
      </c>
      <c r="X214" s="223">
        <v>2.0459999999999998</v>
      </c>
      <c r="Y214" s="223">
        <v>1.7330000000000001</v>
      </c>
      <c r="Z214" s="497">
        <f t="shared" si="160"/>
        <v>488.36</v>
      </c>
      <c r="AA214" s="129">
        <f t="shared" si="161"/>
        <v>1831.3500000000001</v>
      </c>
      <c r="AB214" s="149">
        <f t="shared" si="150"/>
        <v>5583384.1463414636</v>
      </c>
      <c r="AC214" s="924"/>
      <c r="AD214" s="497">
        <f t="shared" si="151"/>
        <v>61.736732482910156</v>
      </c>
      <c r="AE214" s="562" t="s">
        <v>41</v>
      </c>
      <c r="AF214" s="497">
        <f t="shared" si="152"/>
        <v>186.66206359863281</v>
      </c>
      <c r="AG214" s="497">
        <f t="shared" si="153"/>
        <v>231512.74681091309</v>
      </c>
      <c r="AH214" s="497">
        <f t="shared" si="154"/>
        <v>699982.73849487305</v>
      </c>
      <c r="AI214" s="497">
        <f t="shared" si="155"/>
        <v>705831.54515522276</v>
      </c>
      <c r="AJ214" s="497">
        <f t="shared" si="156"/>
        <v>2134093.7149233934</v>
      </c>
      <c r="AK214" s="959">
        <f t="shared" si="157"/>
        <v>0.12641643968160815</v>
      </c>
      <c r="AL214" s="968">
        <f t="shared" si="158"/>
        <v>0.38222226144367433</v>
      </c>
      <c r="AM214" s="982"/>
      <c r="AN214" s="572"/>
      <c r="AO214" s="572"/>
      <c r="AP214" s="573"/>
    </row>
    <row r="215" spans="1:46" customFormat="1">
      <c r="A215" s="35">
        <v>44193</v>
      </c>
      <c r="B215" s="119">
        <v>251</v>
      </c>
      <c r="C215" s="782">
        <f t="shared" si="159"/>
        <v>44189</v>
      </c>
      <c r="D215" s="790">
        <v>44190</v>
      </c>
      <c r="E215" s="483" t="s">
        <v>69</v>
      </c>
      <c r="F215" s="997">
        <v>6.6107513427734377</v>
      </c>
      <c r="G215" s="574" t="s">
        <v>41</v>
      </c>
      <c r="H215" s="1025">
        <v>13.795584106445313</v>
      </c>
      <c r="I215" s="504" t="s">
        <v>175</v>
      </c>
      <c r="J215" s="484" t="s">
        <v>133</v>
      </c>
      <c r="K215" s="484" t="s">
        <v>93</v>
      </c>
      <c r="L215" s="488">
        <v>292</v>
      </c>
      <c r="M215" s="485"/>
      <c r="N215" s="504"/>
      <c r="O215" s="491">
        <v>1</v>
      </c>
      <c r="P215" s="491">
        <v>0.5</v>
      </c>
      <c r="Q215" s="491">
        <v>0.4</v>
      </c>
      <c r="R215" s="492">
        <f t="shared" si="149"/>
        <v>0.26666666666666666</v>
      </c>
      <c r="S215" s="491"/>
      <c r="T215" s="493">
        <v>20</v>
      </c>
      <c r="U215" s="119">
        <v>251</v>
      </c>
      <c r="V215" s="1091">
        <v>28.693672791513798</v>
      </c>
      <c r="W215" s="495">
        <v>36.262</v>
      </c>
      <c r="X215" s="223">
        <v>2.0539999999999998</v>
      </c>
      <c r="Y215" s="223">
        <v>1.853</v>
      </c>
      <c r="Z215" s="497">
        <f t="shared" si="160"/>
        <v>725.24</v>
      </c>
      <c r="AA215" s="129">
        <f t="shared" si="161"/>
        <v>2719.65</v>
      </c>
      <c r="AB215" s="149">
        <f t="shared" si="150"/>
        <v>9313869.8630136997</v>
      </c>
      <c r="AC215" s="924"/>
      <c r="AD215" s="497">
        <f t="shared" si="151"/>
        <v>132.21502685546875</v>
      </c>
      <c r="AE215" s="562" t="s">
        <v>41</v>
      </c>
      <c r="AF215" s="497">
        <f t="shared" si="152"/>
        <v>275.91168212890625</v>
      </c>
      <c r="AG215" s="497">
        <f t="shared" si="153"/>
        <v>495806.35070800781</v>
      </c>
      <c r="AH215" s="497">
        <f t="shared" si="154"/>
        <v>1034668.8079833984</v>
      </c>
      <c r="AI215" s="497">
        <f t="shared" si="155"/>
        <v>1697966.9544794788</v>
      </c>
      <c r="AJ215" s="497">
        <f t="shared" si="156"/>
        <v>3543386.3287102687</v>
      </c>
      <c r="AK215" s="959">
        <f t="shared" si="157"/>
        <v>0.18230520497417235</v>
      </c>
      <c r="AL215" s="968">
        <f t="shared" si="158"/>
        <v>0.38044189803224621</v>
      </c>
      <c r="AM215" s="982"/>
      <c r="AN215" s="572"/>
      <c r="AO215" s="572"/>
      <c r="AP215" s="573"/>
    </row>
    <row r="216" spans="1:46" customFormat="1">
      <c r="A216" s="35">
        <v>44193</v>
      </c>
      <c r="B216" s="119">
        <v>252</v>
      </c>
      <c r="C216" s="782">
        <f t="shared" si="159"/>
        <v>44189</v>
      </c>
      <c r="D216" s="790">
        <v>44190</v>
      </c>
      <c r="E216" s="483" t="s">
        <v>69</v>
      </c>
      <c r="F216" s="997">
        <v>4.0315979003906248</v>
      </c>
      <c r="G216" s="574" t="s">
        <v>41</v>
      </c>
      <c r="H216" s="1025">
        <v>8.0471115112304688</v>
      </c>
      <c r="I216" s="504" t="s">
        <v>175</v>
      </c>
      <c r="J216" s="484" t="s">
        <v>133</v>
      </c>
      <c r="K216" s="484" t="s">
        <v>93</v>
      </c>
      <c r="L216" s="488">
        <v>292</v>
      </c>
      <c r="M216" s="485"/>
      <c r="N216" s="504"/>
      <c r="O216" s="491">
        <v>1</v>
      </c>
      <c r="P216" s="491">
        <v>0.5</v>
      </c>
      <c r="Q216" s="491">
        <v>0.4</v>
      </c>
      <c r="R216" s="492">
        <f t="shared" si="149"/>
        <v>0.26666666666666666</v>
      </c>
      <c r="S216" s="491"/>
      <c r="T216" s="493">
        <v>20</v>
      </c>
      <c r="U216" s="119">
        <v>252</v>
      </c>
      <c r="V216" s="1091">
        <v>20.698083121078831</v>
      </c>
      <c r="W216" s="495">
        <v>26.317</v>
      </c>
      <c r="X216" s="223">
        <v>2.0190000000000001</v>
      </c>
      <c r="Y216" s="223">
        <v>2.0249999999999999</v>
      </c>
      <c r="Z216" s="497">
        <f t="shared" si="160"/>
        <v>526.34</v>
      </c>
      <c r="AA216" s="129">
        <f t="shared" si="161"/>
        <v>1973.7750000000001</v>
      </c>
      <c r="AB216" s="149">
        <f t="shared" si="150"/>
        <v>6759503.4246575348</v>
      </c>
      <c r="AC216" s="924"/>
      <c r="AD216" s="497">
        <f t="shared" si="151"/>
        <v>80.6319580078125</v>
      </c>
      <c r="AE216" s="562" t="s">
        <v>41</v>
      </c>
      <c r="AF216" s="497">
        <f t="shared" si="152"/>
        <v>160.94223022460938</v>
      </c>
      <c r="AG216" s="497">
        <f t="shared" si="153"/>
        <v>302369.84252929688</v>
      </c>
      <c r="AH216" s="497">
        <f t="shared" si="154"/>
        <v>603533.36334228516</v>
      </c>
      <c r="AI216" s="497">
        <f t="shared" si="155"/>
        <v>1035513.1593469071</v>
      </c>
      <c r="AJ216" s="497">
        <f t="shared" si="156"/>
        <v>2066895.0799393328</v>
      </c>
      <c r="AK216" s="959">
        <f t="shared" si="157"/>
        <v>0.15319367330587166</v>
      </c>
      <c r="AL216" s="968">
        <f t="shared" si="158"/>
        <v>0.30577617172285854</v>
      </c>
      <c r="AM216" s="982"/>
      <c r="AN216" s="572"/>
      <c r="AO216" s="572"/>
      <c r="AP216" s="573"/>
    </row>
    <row r="217" spans="1:46" customFormat="1">
      <c r="A217" s="35">
        <v>44193</v>
      </c>
      <c r="B217" s="119" t="s">
        <v>257</v>
      </c>
      <c r="C217" s="782">
        <f t="shared" si="159"/>
        <v>44190</v>
      </c>
      <c r="D217" s="790">
        <v>44191</v>
      </c>
      <c r="E217" s="483" t="s">
        <v>69</v>
      </c>
      <c r="F217" s="997">
        <v>3.1578561782836916</v>
      </c>
      <c r="G217" s="562" t="s">
        <v>41</v>
      </c>
      <c r="H217" s="1025">
        <v>3.8836040496826172</v>
      </c>
      <c r="I217" s="504" t="s">
        <v>175</v>
      </c>
      <c r="J217" s="484" t="s">
        <v>133</v>
      </c>
      <c r="K217" s="484" t="s">
        <v>93</v>
      </c>
      <c r="L217" s="488">
        <v>204</v>
      </c>
      <c r="M217" s="485"/>
      <c r="N217" s="504"/>
      <c r="O217" s="491">
        <v>1</v>
      </c>
      <c r="P217" s="491">
        <v>0.5</v>
      </c>
      <c r="Q217" s="491">
        <v>0.4</v>
      </c>
      <c r="R217" s="492">
        <f t="shared" si="149"/>
        <v>0.26666666666666666</v>
      </c>
      <c r="S217" s="491"/>
      <c r="T217" s="493">
        <v>20</v>
      </c>
      <c r="U217" s="119" t="s">
        <v>257</v>
      </c>
      <c r="V217" s="1091">
        <v>43.172509733850909</v>
      </c>
      <c r="W217" s="495">
        <v>42.951000000000001</v>
      </c>
      <c r="X217" s="223">
        <v>2.1739999999999999</v>
      </c>
      <c r="Y217" s="223">
        <v>2.0840000000000001</v>
      </c>
      <c r="Z217" s="497">
        <f t="shared" si="160"/>
        <v>859.02</v>
      </c>
      <c r="AA217" s="129">
        <f t="shared" si="161"/>
        <v>3221.3249999999998</v>
      </c>
      <c r="AB217" s="149">
        <f t="shared" si="150"/>
        <v>15790808.823529413</v>
      </c>
      <c r="AC217" s="924"/>
      <c r="AD217" s="497">
        <f t="shared" si="151"/>
        <v>63.157123565673828</v>
      </c>
      <c r="AE217" s="562" t="s">
        <v>41</v>
      </c>
      <c r="AF217" s="497">
        <f t="shared" si="152"/>
        <v>77.672080993652344</v>
      </c>
      <c r="AG217" s="497">
        <f t="shared" si="153"/>
        <v>236839.21337127686</v>
      </c>
      <c r="AH217" s="497">
        <f t="shared" si="154"/>
        <v>291270.30372619629</v>
      </c>
      <c r="AI217" s="497">
        <f t="shared" si="155"/>
        <v>1160976.5361337101</v>
      </c>
      <c r="AJ217" s="497">
        <f t="shared" si="156"/>
        <v>1427795.6065009621</v>
      </c>
      <c r="AK217" s="959">
        <f t="shared" si="157"/>
        <v>7.3522296996197792E-2</v>
      </c>
      <c r="AL217" s="968">
        <f t="shared" si="158"/>
        <v>9.0419409319517988E-2</v>
      </c>
      <c r="AM217" s="982"/>
      <c r="AN217" s="572"/>
      <c r="AO217" s="572"/>
      <c r="AP217" s="573"/>
    </row>
    <row r="218" spans="1:46" customFormat="1">
      <c r="A218" s="35">
        <v>44193</v>
      </c>
      <c r="B218" s="119" t="s">
        <v>258</v>
      </c>
      <c r="C218" s="782">
        <f t="shared" si="159"/>
        <v>44190</v>
      </c>
      <c r="D218" s="790">
        <v>44191</v>
      </c>
      <c r="E218" s="483" t="s">
        <v>69</v>
      </c>
      <c r="F218" s="997">
        <v>3.884343719482422</v>
      </c>
      <c r="G218" s="562" t="s">
        <v>41</v>
      </c>
      <c r="H218" s="1025">
        <v>7.7275070190429691</v>
      </c>
      <c r="I218" s="504" t="s">
        <v>175</v>
      </c>
      <c r="J218" s="484" t="s">
        <v>133</v>
      </c>
      <c r="K218" s="484" t="s">
        <v>93</v>
      </c>
      <c r="L218" s="488">
        <v>204</v>
      </c>
      <c r="M218" s="485"/>
      <c r="N218" s="504"/>
      <c r="O218" s="491">
        <v>1</v>
      </c>
      <c r="P218" s="491">
        <v>0.5</v>
      </c>
      <c r="Q218" s="491">
        <v>0.4</v>
      </c>
      <c r="R218" s="492">
        <f t="shared" si="149"/>
        <v>0.26666666666666666</v>
      </c>
      <c r="S218" s="491"/>
      <c r="T218" s="493">
        <v>20</v>
      </c>
      <c r="U218" s="119" t="s">
        <v>258</v>
      </c>
      <c r="V218" s="1091">
        <v>24.71042518728272</v>
      </c>
      <c r="W218" s="495">
        <v>25.652000000000001</v>
      </c>
      <c r="X218" s="223">
        <v>2.1680000000000001</v>
      </c>
      <c r="Y218" s="223">
        <v>1.766</v>
      </c>
      <c r="Z218" s="497">
        <f t="shared" si="160"/>
        <v>513.04</v>
      </c>
      <c r="AA218" s="129">
        <f t="shared" si="161"/>
        <v>1923.8999999999999</v>
      </c>
      <c r="AB218" s="149">
        <f t="shared" si="150"/>
        <v>9430882.3529411759</v>
      </c>
      <c r="AC218" s="924"/>
      <c r="AD218" s="497">
        <f t="shared" si="151"/>
        <v>77.686874389648438</v>
      </c>
      <c r="AE218" s="562" t="s">
        <v>41</v>
      </c>
      <c r="AF218" s="497">
        <f t="shared" si="152"/>
        <v>154.55014038085938</v>
      </c>
      <c r="AG218" s="497">
        <f t="shared" si="153"/>
        <v>291325.77896118164</v>
      </c>
      <c r="AH218" s="497">
        <f t="shared" si="154"/>
        <v>579563.02642822266</v>
      </c>
      <c r="AI218" s="497">
        <f t="shared" si="155"/>
        <v>1428067.543927361</v>
      </c>
      <c r="AJ218" s="497">
        <f t="shared" si="156"/>
        <v>2840995.2275893264</v>
      </c>
      <c r="AK218" s="959">
        <f t="shared" si="157"/>
        <v>0.15142459533301195</v>
      </c>
      <c r="AL218" s="968">
        <f t="shared" si="158"/>
        <v>0.3012438413785658</v>
      </c>
      <c r="AM218" s="982"/>
      <c r="AN218" s="572"/>
      <c r="AO218" s="572"/>
      <c r="AP218" s="573"/>
    </row>
    <row r="219" spans="1:46" customFormat="1">
      <c r="A219" s="35">
        <v>44193</v>
      </c>
      <c r="B219" s="119" t="s">
        <v>190</v>
      </c>
      <c r="C219" s="782">
        <f t="shared" si="159"/>
        <v>44191</v>
      </c>
      <c r="D219" s="790">
        <v>44192</v>
      </c>
      <c r="E219" s="483" t="s">
        <v>69</v>
      </c>
      <c r="F219" s="997">
        <v>5.4630966186523438</v>
      </c>
      <c r="G219" s="562" t="s">
        <v>41</v>
      </c>
      <c r="H219" s="1025">
        <v>8.7600219726562507</v>
      </c>
      <c r="I219" s="504" t="s">
        <v>175</v>
      </c>
      <c r="J219" s="484" t="s">
        <v>133</v>
      </c>
      <c r="K219" s="484" t="s">
        <v>93</v>
      </c>
      <c r="L219" s="488">
        <v>268</v>
      </c>
      <c r="M219" s="485"/>
      <c r="N219" s="504"/>
      <c r="O219" s="491">
        <v>1</v>
      </c>
      <c r="P219" s="491">
        <v>0.5</v>
      </c>
      <c r="Q219" s="491">
        <v>0.4</v>
      </c>
      <c r="R219" s="492">
        <f t="shared" si="149"/>
        <v>0.26666666666666666</v>
      </c>
      <c r="S219" s="491"/>
      <c r="T219" s="493">
        <v>20</v>
      </c>
      <c r="U219" s="119" t="s">
        <v>190</v>
      </c>
      <c r="V219" s="1091">
        <v>31.303419375460951</v>
      </c>
      <c r="W219" s="495">
        <v>38.902999999999999</v>
      </c>
      <c r="X219" s="223">
        <v>2.1150000000000002</v>
      </c>
      <c r="Y219" s="223">
        <v>1.629</v>
      </c>
      <c r="Z219" s="497">
        <f t="shared" si="160"/>
        <v>778.06</v>
      </c>
      <c r="AA219" s="129">
        <f t="shared" si="161"/>
        <v>2917.7249999999999</v>
      </c>
      <c r="AB219" s="149">
        <f t="shared" si="150"/>
        <v>10887033.582089551</v>
      </c>
      <c r="AC219" s="924"/>
      <c r="AD219" s="497">
        <f t="shared" si="151"/>
        <v>109.26193237304688</v>
      </c>
      <c r="AE219" s="562" t="s">
        <v>41</v>
      </c>
      <c r="AF219" s="497">
        <f t="shared" si="152"/>
        <v>175.200439453125</v>
      </c>
      <c r="AG219" s="497">
        <f t="shared" si="153"/>
        <v>409732.24639892578</v>
      </c>
      <c r="AH219" s="497">
        <f t="shared" si="154"/>
        <v>657001.64794921875</v>
      </c>
      <c r="AI219" s="497">
        <f t="shared" si="155"/>
        <v>1528851.6656676335</v>
      </c>
      <c r="AJ219" s="497">
        <f t="shared" si="156"/>
        <v>2451498.6863776818</v>
      </c>
      <c r="AK219" s="959">
        <f t="shared" si="157"/>
        <v>0.14042867179015356</v>
      </c>
      <c r="AL219" s="968">
        <f t="shared" si="158"/>
        <v>0.22517600114788708</v>
      </c>
      <c r="AM219" s="982"/>
      <c r="AN219" s="572"/>
      <c r="AO219" s="572"/>
      <c r="AP219" s="573"/>
    </row>
    <row r="220" spans="1:46" customFormat="1">
      <c r="A220" s="35">
        <v>44193</v>
      </c>
      <c r="B220" s="119" t="s">
        <v>259</v>
      </c>
      <c r="C220" s="782">
        <f t="shared" si="159"/>
        <v>44192</v>
      </c>
      <c r="D220" s="790">
        <v>44193</v>
      </c>
      <c r="E220" s="483" t="s">
        <v>69</v>
      </c>
      <c r="F220" s="997">
        <v>7.4637321472167972</v>
      </c>
      <c r="G220" s="562" t="s">
        <v>41</v>
      </c>
      <c r="H220" s="1025">
        <v>9.131459045410157</v>
      </c>
      <c r="I220" s="504" t="s">
        <v>175</v>
      </c>
      <c r="J220" s="484" t="s">
        <v>133</v>
      </c>
      <c r="K220" s="484" t="s">
        <v>93</v>
      </c>
      <c r="L220" s="488">
        <v>252</v>
      </c>
      <c r="M220" s="485"/>
      <c r="N220" s="504"/>
      <c r="O220" s="491">
        <v>1</v>
      </c>
      <c r="P220" s="491">
        <v>0.5</v>
      </c>
      <c r="Q220" s="491">
        <v>0.4</v>
      </c>
      <c r="R220" s="492">
        <f t="shared" si="149"/>
        <v>0.26666666666666666</v>
      </c>
      <c r="S220" s="491"/>
      <c r="T220" s="493">
        <v>20</v>
      </c>
      <c r="U220" s="119" t="s">
        <v>259</v>
      </c>
      <c r="V220" s="1091">
        <v>23.473596649053448</v>
      </c>
      <c r="W220" s="495">
        <v>25.19</v>
      </c>
      <c r="X220" s="223">
        <v>2.1720000000000002</v>
      </c>
      <c r="Y220" s="223">
        <v>1.7310000000000001</v>
      </c>
      <c r="Z220" s="497">
        <f t="shared" si="160"/>
        <v>503.8</v>
      </c>
      <c r="AA220" s="129">
        <f t="shared" si="161"/>
        <v>1889.25</v>
      </c>
      <c r="AB220" s="149">
        <f t="shared" si="150"/>
        <v>7497023.8095238097</v>
      </c>
      <c r="AC220" s="924"/>
      <c r="AD220" s="497">
        <f t="shared" si="151"/>
        <v>149.27464294433594</v>
      </c>
      <c r="AE220" s="562" t="s">
        <v>41</v>
      </c>
      <c r="AF220" s="497">
        <f t="shared" si="152"/>
        <v>182.62918090820313</v>
      </c>
      <c r="AG220" s="497">
        <f t="shared" si="153"/>
        <v>559779.91104125977</v>
      </c>
      <c r="AH220" s="497">
        <f t="shared" si="154"/>
        <v>684859.42840576172</v>
      </c>
      <c r="AI220" s="497">
        <f t="shared" si="155"/>
        <v>2221348.8533383324</v>
      </c>
      <c r="AJ220" s="497">
        <f t="shared" si="156"/>
        <v>2717696.1444673082</v>
      </c>
      <c r="AK220" s="959">
        <f t="shared" si="157"/>
        <v>0.29629742545521226</v>
      </c>
      <c r="AL220" s="968">
        <f t="shared" si="158"/>
        <v>0.36250333645931543</v>
      </c>
      <c r="AM220" s="982"/>
      <c r="AN220" s="572"/>
      <c r="AO220" s="572"/>
      <c r="AP220" s="573"/>
    </row>
    <row r="221" spans="1:46" customFormat="1">
      <c r="A221" s="35">
        <v>44193</v>
      </c>
      <c r="B221" s="119" t="s">
        <v>260</v>
      </c>
      <c r="C221" s="782">
        <f t="shared" si="159"/>
        <v>44192</v>
      </c>
      <c r="D221" s="790">
        <v>44193</v>
      </c>
      <c r="E221" s="483" t="s">
        <v>69</v>
      </c>
      <c r="F221" s="997">
        <v>5.2857276916503908</v>
      </c>
      <c r="G221" s="562" t="s">
        <v>41</v>
      </c>
      <c r="H221" s="1025">
        <v>7.4366477966308597</v>
      </c>
      <c r="I221" s="504" t="s">
        <v>175</v>
      </c>
      <c r="J221" s="484" t="s">
        <v>133</v>
      </c>
      <c r="K221" s="484" t="s">
        <v>93</v>
      </c>
      <c r="L221" s="488">
        <v>252</v>
      </c>
      <c r="M221" s="485"/>
      <c r="N221" s="504"/>
      <c r="O221" s="491">
        <v>1</v>
      </c>
      <c r="P221" s="491">
        <v>0.5</v>
      </c>
      <c r="Q221" s="491">
        <v>0.4</v>
      </c>
      <c r="R221" s="492">
        <f>O221/(O221+P221)*Q221</f>
        <v>0.26666666666666666</v>
      </c>
      <c r="S221" s="491"/>
      <c r="T221" s="493">
        <v>20</v>
      </c>
      <c r="U221" s="119" t="s">
        <v>260</v>
      </c>
      <c r="V221" s="1091">
        <v>22.422405478989972</v>
      </c>
      <c r="W221" s="495">
        <v>25.484000000000002</v>
      </c>
      <c r="X221" s="223">
        <v>2.1120000000000001</v>
      </c>
      <c r="Y221" s="223">
        <v>1.5640000000000001</v>
      </c>
      <c r="Z221" s="497">
        <f t="shared" si="160"/>
        <v>509.68000000000006</v>
      </c>
      <c r="AA221" s="129">
        <f t="shared" si="161"/>
        <v>1911.3000000000002</v>
      </c>
      <c r="AB221" s="149">
        <f t="shared" si="150"/>
        <v>7584523.8095238106</v>
      </c>
      <c r="AC221" s="924"/>
      <c r="AD221" s="497">
        <f t="shared" si="151"/>
        <v>105.71455383300781</v>
      </c>
      <c r="AE221" s="562" t="s">
        <v>41</v>
      </c>
      <c r="AF221" s="497">
        <f t="shared" si="152"/>
        <v>148.73295593261719</v>
      </c>
      <c r="AG221" s="497">
        <f t="shared" si="153"/>
        <v>396429.5768737793</v>
      </c>
      <c r="AH221" s="497">
        <f t="shared" si="154"/>
        <v>557748.58474731445</v>
      </c>
      <c r="AI221" s="497">
        <f t="shared" si="155"/>
        <v>1573133.2415626161</v>
      </c>
      <c r="AJ221" s="497">
        <f t="shared" si="156"/>
        <v>2213288.0347115654</v>
      </c>
      <c r="AK221" s="959">
        <f t="shared" si="157"/>
        <v>0.20741358074283434</v>
      </c>
      <c r="AL221" s="968">
        <f t="shared" si="158"/>
        <v>0.29181634737995832</v>
      </c>
      <c r="AM221" s="982"/>
      <c r="AN221" s="572"/>
      <c r="AO221" s="572"/>
      <c r="AP221" s="573"/>
    </row>
    <row r="222" spans="1:46" customFormat="1">
      <c r="A222" s="35">
        <v>44193</v>
      </c>
      <c r="B222" s="119" t="s">
        <v>261</v>
      </c>
      <c r="C222" s="782">
        <v>44193</v>
      </c>
      <c r="D222" s="790">
        <v>44193</v>
      </c>
      <c r="E222" s="483" t="s">
        <v>69</v>
      </c>
      <c r="F222" s="1128">
        <v>349.69658203124999</v>
      </c>
      <c r="G222" s="574" t="s">
        <v>41</v>
      </c>
      <c r="H222" s="1129">
        <v>436.89375000000001</v>
      </c>
      <c r="I222" s="504" t="s">
        <v>175</v>
      </c>
      <c r="J222" s="484" t="s">
        <v>262</v>
      </c>
      <c r="K222" s="484" t="s">
        <v>263</v>
      </c>
      <c r="L222" s="488"/>
      <c r="M222" s="485"/>
      <c r="N222" s="504"/>
      <c r="O222" s="1026">
        <v>0.08</v>
      </c>
      <c r="P222" s="1026">
        <v>0.09</v>
      </c>
      <c r="Q222" s="1026">
        <v>0.08</v>
      </c>
      <c r="R222" s="1027">
        <f t="shared" ref="R222:R224" si="162">O222/(O222+P222)*Q222</f>
        <v>3.7647058823529415E-2</v>
      </c>
      <c r="S222" s="491"/>
      <c r="T222" s="493">
        <v>80</v>
      </c>
      <c r="U222" s="119" t="s">
        <v>261</v>
      </c>
      <c r="V222" s="1091"/>
      <c r="W222" s="495"/>
      <c r="X222" s="223"/>
      <c r="Y222" s="223"/>
      <c r="Z222" s="497"/>
      <c r="AA222" s="129"/>
      <c r="AB222" s="129"/>
      <c r="AC222" s="924"/>
      <c r="AD222" s="129"/>
      <c r="AE222" s="500"/>
      <c r="AF222" s="129"/>
      <c r="AG222" s="497"/>
      <c r="AH222" s="497"/>
      <c r="AI222" s="497"/>
      <c r="AJ222" s="497"/>
      <c r="AK222" s="502"/>
      <c r="AL222" s="595"/>
      <c r="AM222" s="1028">
        <f>100*F222/AQ222</f>
        <v>147.91107420708721</v>
      </c>
      <c r="AN222" s="1028">
        <f>100*H222/AQ222</f>
        <v>184.79283812699043</v>
      </c>
      <c r="AO222" s="572"/>
      <c r="AP222" s="573"/>
      <c r="AQ222" s="54">
        <f>314000*O222/(O222+P222)*Q222*1000/T222*0.04*0.04</f>
        <v>236.42352941176472</v>
      </c>
    </row>
    <row r="223" spans="1:46" customFormat="1">
      <c r="A223" s="35">
        <v>44193</v>
      </c>
      <c r="B223" s="119" t="s">
        <v>264</v>
      </c>
      <c r="C223" s="782">
        <v>44193</v>
      </c>
      <c r="D223" s="790">
        <v>44193</v>
      </c>
      <c r="E223" s="483" t="s">
        <v>69</v>
      </c>
      <c r="F223" s="1128">
        <v>285.06181640624999</v>
      </c>
      <c r="G223" s="574" t="s">
        <v>41</v>
      </c>
      <c r="H223" s="1129">
        <v>325.75483398437501</v>
      </c>
      <c r="I223" s="504" t="s">
        <v>175</v>
      </c>
      <c r="J223" s="484" t="s">
        <v>265</v>
      </c>
      <c r="K223" s="484" t="s">
        <v>263</v>
      </c>
      <c r="L223" s="488"/>
      <c r="M223" s="485"/>
      <c r="N223" s="504"/>
      <c r="O223" s="1026">
        <v>0.08</v>
      </c>
      <c r="P223" s="1026">
        <v>0.09</v>
      </c>
      <c r="Q223" s="1026">
        <v>0.08</v>
      </c>
      <c r="R223" s="1027">
        <f t="shared" si="162"/>
        <v>3.7647058823529415E-2</v>
      </c>
      <c r="S223" s="491"/>
      <c r="T223" s="493">
        <v>80</v>
      </c>
      <c r="U223" s="119" t="s">
        <v>264</v>
      </c>
      <c r="V223" s="1091"/>
      <c r="W223" s="495"/>
      <c r="X223" s="223"/>
      <c r="Y223" s="223"/>
      <c r="Z223" s="497"/>
      <c r="AA223" s="129"/>
      <c r="AB223" s="129"/>
      <c r="AC223" s="924"/>
      <c r="AD223" s="129"/>
      <c r="AE223" s="500"/>
      <c r="AF223" s="129"/>
      <c r="AG223" s="497"/>
      <c r="AH223" s="497"/>
      <c r="AI223" s="497"/>
      <c r="AJ223" s="497"/>
      <c r="AK223" s="502"/>
      <c r="AL223" s="595"/>
      <c r="AM223" s="1028">
        <f t="shared" ref="AM223:AM224" si="163">100*F223/AQ223</f>
        <v>120.57252385813719</v>
      </c>
      <c r="AN223" s="1028">
        <f t="shared" ref="AN223:AN224" si="164">100*H223/AQ223</f>
        <v>137.78443913550893</v>
      </c>
      <c r="AO223" s="572"/>
      <c r="AP223" s="573"/>
      <c r="AQ223" s="54">
        <f t="shared" ref="AQ223:AQ224" si="165">314000*O223/(O223+P223)*Q223*1000/T223*0.04*0.04</f>
        <v>236.42352941176472</v>
      </c>
    </row>
    <row r="224" spans="1:46" customFormat="1">
      <c r="A224" s="35">
        <v>44193</v>
      </c>
      <c r="B224" s="119" t="s">
        <v>266</v>
      </c>
      <c r="C224" s="782">
        <v>44193</v>
      </c>
      <c r="D224" s="790">
        <v>44193</v>
      </c>
      <c r="E224" s="483" t="s">
        <v>69</v>
      </c>
      <c r="F224" s="1128">
        <v>495.53603515625002</v>
      </c>
      <c r="G224" s="574" t="s">
        <v>41</v>
      </c>
      <c r="H224" s="1129">
        <v>580.669189453125</v>
      </c>
      <c r="I224" s="504" t="s">
        <v>175</v>
      </c>
      <c r="J224" s="484" t="s">
        <v>265</v>
      </c>
      <c r="K224" s="484" t="s">
        <v>263</v>
      </c>
      <c r="L224" s="488"/>
      <c r="M224" s="485"/>
      <c r="N224" s="504"/>
      <c r="O224" s="1026">
        <v>0.08</v>
      </c>
      <c r="P224" s="1026">
        <v>0.09</v>
      </c>
      <c r="Q224" s="1026">
        <v>0.08</v>
      </c>
      <c r="R224" s="1027">
        <f t="shared" si="162"/>
        <v>3.7647058823529415E-2</v>
      </c>
      <c r="S224" s="491"/>
      <c r="T224" s="493">
        <v>80</v>
      </c>
      <c r="U224" s="119" t="s">
        <v>266</v>
      </c>
      <c r="V224" s="1091"/>
      <c r="W224" s="495"/>
      <c r="X224" s="223"/>
      <c r="Y224" s="223"/>
      <c r="Z224" s="497"/>
      <c r="AA224" s="129"/>
      <c r="AB224" s="129"/>
      <c r="AC224" s="924"/>
      <c r="AD224" s="129"/>
      <c r="AE224" s="500"/>
      <c r="AF224" s="129"/>
      <c r="AG224" s="497"/>
      <c r="AH224" s="497"/>
      <c r="AI224" s="497"/>
      <c r="AJ224" s="497"/>
      <c r="AK224" s="502"/>
      <c r="AL224" s="595"/>
      <c r="AM224" s="1028">
        <f t="shared" si="163"/>
        <v>209.59675053881989</v>
      </c>
      <c r="AN224" s="1028">
        <f t="shared" si="164"/>
        <v>245.60549912179351</v>
      </c>
      <c r="AO224" s="572"/>
      <c r="AP224" s="573"/>
      <c r="AQ224" s="54">
        <f t="shared" si="165"/>
        <v>236.42352941176472</v>
      </c>
    </row>
    <row r="225" spans="1:46" customFormat="1">
      <c r="A225" s="35">
        <v>44193</v>
      </c>
      <c r="B225" s="119" t="s">
        <v>60</v>
      </c>
      <c r="C225" s="782"/>
      <c r="D225" s="790"/>
      <c r="E225" s="483" t="s">
        <v>69</v>
      </c>
      <c r="F225" s="1128">
        <v>0</v>
      </c>
      <c r="G225" s="574" t="s">
        <v>41</v>
      </c>
      <c r="H225" s="1129">
        <v>0</v>
      </c>
      <c r="I225" s="504"/>
      <c r="J225" s="484"/>
      <c r="K225" s="484"/>
      <c r="L225" s="488"/>
      <c r="M225" s="485"/>
      <c r="N225" s="504"/>
      <c r="O225" s="491"/>
      <c r="P225" s="491"/>
      <c r="Q225" s="491"/>
      <c r="R225" s="492"/>
      <c r="S225" s="491"/>
      <c r="T225" s="493"/>
      <c r="U225" s="119" t="s">
        <v>60</v>
      </c>
      <c r="V225" s="948" t="s">
        <v>173</v>
      </c>
      <c r="W225" s="495"/>
      <c r="X225" s="223"/>
      <c r="Y225" s="223"/>
      <c r="Z225" s="497"/>
      <c r="AA225" s="129"/>
      <c r="AB225" s="129"/>
      <c r="AC225" s="924"/>
      <c r="AD225" s="129"/>
      <c r="AE225" s="500"/>
      <c r="AF225" s="129"/>
      <c r="AG225" s="497"/>
      <c r="AH225" s="497"/>
      <c r="AI225" s="497"/>
      <c r="AJ225" s="497"/>
      <c r="AK225" s="502"/>
      <c r="AL225" s="595"/>
      <c r="AM225" s="982"/>
      <c r="AN225" s="572"/>
      <c r="AO225" s="572"/>
      <c r="AP225" s="573"/>
    </row>
    <row r="226" spans="1:46" customFormat="1" ht="15" thickBot="1">
      <c r="A226" s="41">
        <v>44193</v>
      </c>
      <c r="B226" s="120" t="s">
        <v>64</v>
      </c>
      <c r="C226" s="939"/>
      <c r="D226" s="963"/>
      <c r="E226" s="1004" t="s">
        <v>69</v>
      </c>
      <c r="F226" s="1130">
        <v>260.030517578125</v>
      </c>
      <c r="G226" s="1131" t="s">
        <v>41</v>
      </c>
      <c r="H226" s="1132">
        <v>248.56523437499999</v>
      </c>
      <c r="I226" s="942"/>
      <c r="J226" s="943"/>
      <c r="K226" s="943"/>
      <c r="L226" s="944"/>
      <c r="M226" s="1093"/>
      <c r="N226" s="942"/>
      <c r="O226" s="1094"/>
      <c r="P226" s="1094"/>
      <c r="Q226" s="1094"/>
      <c r="R226" s="1095"/>
      <c r="S226" s="1094"/>
      <c r="T226" s="1096"/>
      <c r="U226" s="120" t="s">
        <v>64</v>
      </c>
      <c r="V226" s="1097" t="s">
        <v>173</v>
      </c>
      <c r="W226" s="1098"/>
      <c r="X226" s="1099"/>
      <c r="Y226" s="1099"/>
      <c r="Z226" s="1100"/>
      <c r="AA226" s="1101"/>
      <c r="AB226" s="1101"/>
      <c r="AC226" s="1102"/>
      <c r="AD226" s="1101"/>
      <c r="AE226" s="1079"/>
      <c r="AF226" s="1101"/>
      <c r="AG226" s="1100"/>
      <c r="AH226" s="1100"/>
      <c r="AI226" s="1100"/>
      <c r="AJ226" s="1100"/>
      <c r="AK226" s="1103"/>
      <c r="AL226" s="1104"/>
      <c r="AM226" s="983"/>
      <c r="AN226" s="603"/>
      <c r="AO226" s="603"/>
      <c r="AP226" s="604"/>
    </row>
    <row r="227" spans="1:46" customFormat="1">
      <c r="A227" s="44">
        <v>44202</v>
      </c>
      <c r="B227" s="121">
        <v>292</v>
      </c>
      <c r="C227" s="992">
        <v>44193</v>
      </c>
      <c r="D227" s="1071">
        <v>44194</v>
      </c>
      <c r="E227" s="461" t="s">
        <v>69</v>
      </c>
      <c r="F227" s="993">
        <v>3.6843864440917971</v>
      </c>
      <c r="G227" s="477" t="s">
        <v>41</v>
      </c>
      <c r="H227" s="1111">
        <v>11.968089294433593</v>
      </c>
      <c r="I227" s="1112" t="s">
        <v>175</v>
      </c>
      <c r="J227" s="1112" t="s">
        <v>133</v>
      </c>
      <c r="K227" s="1112" t="s">
        <v>93</v>
      </c>
      <c r="L227" s="583">
        <v>376</v>
      </c>
      <c r="M227" s="583"/>
      <c r="N227" s="583"/>
      <c r="O227" s="584">
        <v>1</v>
      </c>
      <c r="P227" s="584">
        <v>0.5</v>
      </c>
      <c r="Q227" s="584">
        <v>0.4</v>
      </c>
      <c r="R227" s="184">
        <f t="shared" ref="R227:R240" si="166">O227/(O227+P227)*Q227</f>
        <v>0.26666666666666666</v>
      </c>
      <c r="S227" s="183"/>
      <c r="T227" s="183">
        <v>20</v>
      </c>
      <c r="U227" s="121">
        <v>292</v>
      </c>
      <c r="V227" s="923">
        <v>26.83147776549918</v>
      </c>
      <c r="W227" s="194">
        <v>28.303000000000001</v>
      </c>
      <c r="X227" s="184">
        <v>2.1379999999999999</v>
      </c>
      <c r="Y227" s="184">
        <v>1.958</v>
      </c>
      <c r="Z227" s="194">
        <f t="shared" ref="Z227:Z240" si="167">T227*W227</f>
        <v>566.06000000000006</v>
      </c>
      <c r="AA227" s="194">
        <f t="shared" ref="AA227:AA240" si="168">Z227/R227</f>
        <v>2122.7250000000004</v>
      </c>
      <c r="AB227" s="1113">
        <f t="shared" ref="AB227:AB240" si="169">AA227*1000/(L227/1000)</f>
        <v>5645545.2127659591</v>
      </c>
      <c r="AC227" s="1110" t="s">
        <v>69</v>
      </c>
      <c r="AD227" s="194">
        <f t="shared" ref="AD227:AD240" si="170">T227*F227</f>
        <v>73.687728881835938</v>
      </c>
      <c r="AE227" s="477" t="s">
        <v>41</v>
      </c>
      <c r="AF227" s="586">
        <f t="shared" ref="AF227:AF240" si="171">T227*H227</f>
        <v>239.36178588867188</v>
      </c>
      <c r="AG227" s="586">
        <f t="shared" ref="AG227:AG240" si="172">AD227/R227*1000</f>
        <v>276328.98330688477</v>
      </c>
      <c r="AH227" s="586">
        <f t="shared" ref="AH227:AH240" si="173">AF227/R227*1000</f>
        <v>897606.69708251953</v>
      </c>
      <c r="AI227" s="586">
        <f t="shared" ref="AI227:AI240" si="174">AG227/L227*1000</f>
        <v>734917.50879490632</v>
      </c>
      <c r="AJ227" s="586">
        <f t="shared" ref="AJ227:AJ240" si="175">AH227/L227*1000</f>
        <v>2387251.8539428711</v>
      </c>
      <c r="AK227" s="587">
        <f t="shared" ref="AK227:AK240" si="176">AD227/Z227</f>
        <v>0.13017653408090296</v>
      </c>
      <c r="AL227" s="995">
        <f t="shared" ref="AL227:AL240" si="177">AF227/Z227</f>
        <v>0.42285585607298137</v>
      </c>
      <c r="AM227" s="605"/>
      <c r="AN227" s="606"/>
      <c r="AO227" s="606"/>
      <c r="AP227" s="607"/>
      <c r="AQ227" s="53"/>
      <c r="AR227" s="53"/>
      <c r="AS227" s="53"/>
      <c r="AT227" s="53"/>
    </row>
    <row r="228" spans="1:46" customFormat="1">
      <c r="A228" s="46">
        <v>44202</v>
      </c>
      <c r="B228" s="122">
        <v>294</v>
      </c>
      <c r="C228" s="996">
        <v>44193</v>
      </c>
      <c r="D228" s="1061">
        <v>44194</v>
      </c>
      <c r="E228" s="483" t="s">
        <v>69</v>
      </c>
      <c r="F228" s="997">
        <v>5.2411331176757816</v>
      </c>
      <c r="G228" s="500" t="s">
        <v>41</v>
      </c>
      <c r="H228" s="1105">
        <v>7.6645767211914064</v>
      </c>
      <c r="I228" s="433" t="s">
        <v>175</v>
      </c>
      <c r="J228" s="433" t="s">
        <v>133</v>
      </c>
      <c r="K228" s="433" t="s">
        <v>93</v>
      </c>
      <c r="L228" s="390">
        <v>376</v>
      </c>
      <c r="M228" s="390"/>
      <c r="N228" s="390"/>
      <c r="O228" s="564">
        <v>1</v>
      </c>
      <c r="P228" s="564">
        <v>0.5</v>
      </c>
      <c r="Q228" s="564">
        <v>0.4</v>
      </c>
      <c r="R228" s="82">
        <f t="shared" si="166"/>
        <v>0.26666666666666666</v>
      </c>
      <c r="S228" s="81"/>
      <c r="T228" s="81">
        <v>20</v>
      </c>
      <c r="U228" s="122">
        <v>294</v>
      </c>
      <c r="V228" s="925">
        <v>20.801773971661408</v>
      </c>
      <c r="W228" s="195">
        <v>22.35</v>
      </c>
      <c r="X228" s="82">
        <v>2.133</v>
      </c>
      <c r="Y228" s="82">
        <v>2.0379999999999998</v>
      </c>
      <c r="Z228" s="195">
        <f t="shared" si="167"/>
        <v>447</v>
      </c>
      <c r="AA228" s="195">
        <f t="shared" si="168"/>
        <v>1676.25</v>
      </c>
      <c r="AB228" s="1092">
        <f t="shared" si="169"/>
        <v>4458111.7021276597</v>
      </c>
      <c r="AC228" s="924" t="s">
        <v>69</v>
      </c>
      <c r="AD228" s="195">
        <f t="shared" si="170"/>
        <v>104.82266235351563</v>
      </c>
      <c r="AE228" s="500" t="s">
        <v>41</v>
      </c>
      <c r="AF228" s="567">
        <f t="shared" si="171"/>
        <v>153.29153442382813</v>
      </c>
      <c r="AG228" s="567">
        <f t="shared" si="172"/>
        <v>393084.98382568359</v>
      </c>
      <c r="AH228" s="567">
        <f t="shared" si="173"/>
        <v>574843.25408935547</v>
      </c>
      <c r="AI228" s="567">
        <f t="shared" si="174"/>
        <v>1045438.7867704352</v>
      </c>
      <c r="AJ228" s="567">
        <f t="shared" si="175"/>
        <v>1528838.4417270091</v>
      </c>
      <c r="AK228" s="569">
        <f t="shared" si="176"/>
        <v>0.2345026003434354</v>
      </c>
      <c r="AL228" s="999">
        <f t="shared" si="177"/>
        <v>0.34293408148507409</v>
      </c>
      <c r="AM228" s="571"/>
      <c r="AN228" s="572"/>
      <c r="AO228" s="572"/>
      <c r="AP228" s="573"/>
      <c r="AQ228" s="53"/>
      <c r="AR228" s="53"/>
      <c r="AS228" s="53"/>
      <c r="AT228" s="53"/>
    </row>
    <row r="229" spans="1:46" customFormat="1">
      <c r="A229" s="46">
        <v>44202</v>
      </c>
      <c r="B229" s="122">
        <v>302</v>
      </c>
      <c r="C229" s="996">
        <v>44194</v>
      </c>
      <c r="D229" s="1061">
        <v>44195</v>
      </c>
      <c r="E229" s="483" t="s">
        <v>69</v>
      </c>
      <c r="F229" s="997">
        <v>5.1089202880859377</v>
      </c>
      <c r="G229" s="500" t="s">
        <v>41</v>
      </c>
      <c r="H229" s="1105">
        <v>6.2099758148193356</v>
      </c>
      <c r="I229" s="433" t="s">
        <v>175</v>
      </c>
      <c r="J229" s="433" t="s">
        <v>133</v>
      </c>
      <c r="K229" s="433" t="s">
        <v>93</v>
      </c>
      <c r="L229" s="390">
        <v>336</v>
      </c>
      <c r="M229" s="390"/>
      <c r="N229" s="390"/>
      <c r="O229" s="564">
        <v>1</v>
      </c>
      <c r="P229" s="564">
        <v>0.5</v>
      </c>
      <c r="Q229" s="564">
        <v>0.4</v>
      </c>
      <c r="R229" s="82">
        <f t="shared" si="166"/>
        <v>0.26666666666666666</v>
      </c>
      <c r="S229" s="81"/>
      <c r="T229" s="81">
        <v>20</v>
      </c>
      <c r="U229" s="122">
        <v>302</v>
      </c>
      <c r="V229" s="925">
        <v>22.935385244979667</v>
      </c>
      <c r="W229" s="195">
        <v>24.335999999999999</v>
      </c>
      <c r="X229" s="82">
        <v>2.0819999999999999</v>
      </c>
      <c r="Y229" s="82">
        <v>1.355</v>
      </c>
      <c r="Z229" s="195">
        <f t="shared" si="167"/>
        <v>486.71999999999997</v>
      </c>
      <c r="AA229" s="195">
        <f t="shared" si="168"/>
        <v>1825.1999999999998</v>
      </c>
      <c r="AB229" s="1092">
        <f t="shared" si="169"/>
        <v>5432142.8571428563</v>
      </c>
      <c r="AC229" s="924" t="s">
        <v>69</v>
      </c>
      <c r="AD229" s="195">
        <f t="shared" si="170"/>
        <v>102.17840576171875</v>
      </c>
      <c r="AE229" s="500" t="s">
        <v>41</v>
      </c>
      <c r="AF229" s="567">
        <f t="shared" si="171"/>
        <v>124.19951629638672</v>
      </c>
      <c r="AG229" s="567">
        <f t="shared" si="172"/>
        <v>383169.02160644531</v>
      </c>
      <c r="AH229" s="567">
        <f t="shared" si="173"/>
        <v>465748.1861114502</v>
      </c>
      <c r="AI229" s="567">
        <f t="shared" si="174"/>
        <v>1140383.9928763253</v>
      </c>
      <c r="AJ229" s="567">
        <f t="shared" si="175"/>
        <v>1386155.3158078876</v>
      </c>
      <c r="AK229" s="569">
        <f t="shared" si="176"/>
        <v>0.20993262196276866</v>
      </c>
      <c r="AL229" s="999">
        <f t="shared" si="177"/>
        <v>0.25517652099027516</v>
      </c>
      <c r="AM229" s="571"/>
      <c r="AN229" s="572"/>
      <c r="AO229" s="572"/>
      <c r="AP229" s="573"/>
      <c r="AQ229" s="53"/>
      <c r="AR229" s="53"/>
      <c r="AS229" s="53"/>
      <c r="AT229" s="53"/>
    </row>
    <row r="230" spans="1:46" customFormat="1">
      <c r="A230" s="46">
        <v>44202</v>
      </c>
      <c r="B230" s="122">
        <v>304</v>
      </c>
      <c r="C230" s="996">
        <v>44194</v>
      </c>
      <c r="D230" s="1061">
        <v>44195</v>
      </c>
      <c r="E230" s="483" t="s">
        <v>69</v>
      </c>
      <c r="F230" s="997">
        <v>3.8742172241210939</v>
      </c>
      <c r="G230" s="500" t="s">
        <v>41</v>
      </c>
      <c r="H230" s="1105">
        <v>7.1964088439941403</v>
      </c>
      <c r="I230" s="433" t="s">
        <v>175</v>
      </c>
      <c r="J230" s="433" t="s">
        <v>133</v>
      </c>
      <c r="K230" s="433" t="s">
        <v>93</v>
      </c>
      <c r="L230" s="390">
        <v>336</v>
      </c>
      <c r="M230" s="390"/>
      <c r="N230" s="390"/>
      <c r="O230" s="564">
        <v>1</v>
      </c>
      <c r="P230" s="564">
        <v>0.5</v>
      </c>
      <c r="Q230" s="564">
        <v>0.4</v>
      </c>
      <c r="R230" s="82">
        <f t="shared" si="166"/>
        <v>0.26666666666666666</v>
      </c>
      <c r="S230" s="81"/>
      <c r="T230" s="81">
        <v>20</v>
      </c>
      <c r="U230" s="122">
        <v>304</v>
      </c>
      <c r="V230" s="925">
        <v>18.970043536781144</v>
      </c>
      <c r="W230" s="195">
        <v>19.198</v>
      </c>
      <c r="X230" s="82">
        <v>2.0760000000000001</v>
      </c>
      <c r="Y230" s="82">
        <v>1.425</v>
      </c>
      <c r="Z230" s="195">
        <f t="shared" si="167"/>
        <v>383.96000000000004</v>
      </c>
      <c r="AA230" s="195">
        <f t="shared" si="168"/>
        <v>1439.8500000000001</v>
      </c>
      <c r="AB230" s="1092">
        <f t="shared" si="169"/>
        <v>4285267.8571428573</v>
      </c>
      <c r="AC230" s="924" t="s">
        <v>69</v>
      </c>
      <c r="AD230" s="195">
        <f t="shared" si="170"/>
        <v>77.484344482421875</v>
      </c>
      <c r="AE230" s="500" t="s">
        <v>41</v>
      </c>
      <c r="AF230" s="567">
        <f t="shared" si="171"/>
        <v>143.92817687988281</v>
      </c>
      <c r="AG230" s="567">
        <f t="shared" si="172"/>
        <v>290566.29180908203</v>
      </c>
      <c r="AH230" s="567">
        <f t="shared" si="173"/>
        <v>539730.66329956055</v>
      </c>
      <c r="AI230" s="567">
        <f t="shared" si="174"/>
        <v>864780.63038417266</v>
      </c>
      <c r="AJ230" s="567">
        <f t="shared" si="175"/>
        <v>1606341.2598201206</v>
      </c>
      <c r="AK230" s="569">
        <f t="shared" si="176"/>
        <v>0.20180316825299996</v>
      </c>
      <c r="AL230" s="999">
        <f t="shared" si="177"/>
        <v>0.37485200770883115</v>
      </c>
      <c r="AM230" s="571"/>
      <c r="AN230" s="572"/>
      <c r="AO230" s="572"/>
      <c r="AP230" s="573"/>
      <c r="AQ230" s="53"/>
      <c r="AR230" s="53"/>
      <c r="AS230" s="53"/>
      <c r="AT230" s="53"/>
    </row>
    <row r="231" spans="1:46" customFormat="1">
      <c r="A231" s="46">
        <v>44202</v>
      </c>
      <c r="B231" s="122">
        <v>313</v>
      </c>
      <c r="C231" s="996">
        <v>44195</v>
      </c>
      <c r="D231" s="1061">
        <v>44196</v>
      </c>
      <c r="E231" s="483" t="s">
        <v>69</v>
      </c>
      <c r="F231" s="997">
        <v>2.5841506958007812</v>
      </c>
      <c r="G231" s="1106" t="s">
        <v>41</v>
      </c>
      <c r="H231" s="1105">
        <v>3.9796047210693359</v>
      </c>
      <c r="I231" s="433" t="s">
        <v>175</v>
      </c>
      <c r="J231" s="433" t="s">
        <v>133</v>
      </c>
      <c r="K231" s="433" t="s">
        <v>93</v>
      </c>
      <c r="L231" s="390">
        <v>332</v>
      </c>
      <c r="M231" s="390"/>
      <c r="N231" s="390"/>
      <c r="O231" s="564">
        <v>1</v>
      </c>
      <c r="P231" s="564">
        <v>0.5</v>
      </c>
      <c r="Q231" s="564">
        <v>0.4</v>
      </c>
      <c r="R231" s="82">
        <f t="shared" si="166"/>
        <v>0.26666666666666666</v>
      </c>
      <c r="S231" s="81"/>
      <c r="T231" s="81">
        <v>20</v>
      </c>
      <c r="U231" s="122">
        <v>313</v>
      </c>
      <c r="V231" s="925">
        <v>20.296861379692082</v>
      </c>
      <c r="W231" s="195">
        <v>22.555</v>
      </c>
      <c r="X231" s="82">
        <v>2.085</v>
      </c>
      <c r="Y231" s="82">
        <v>1.8</v>
      </c>
      <c r="Z231" s="195">
        <f t="shared" si="167"/>
        <v>451.1</v>
      </c>
      <c r="AA231" s="195">
        <f t="shared" si="168"/>
        <v>1691.625</v>
      </c>
      <c r="AB231" s="1092">
        <f t="shared" si="169"/>
        <v>5095256.0240963856</v>
      </c>
      <c r="AC231" s="924" t="s">
        <v>69</v>
      </c>
      <c r="AD231" s="195">
        <f t="shared" si="170"/>
        <v>51.683013916015625</v>
      </c>
      <c r="AE231" s="500" t="s">
        <v>41</v>
      </c>
      <c r="AF231" s="567">
        <f t="shared" si="171"/>
        <v>79.592094421386719</v>
      </c>
      <c r="AG231" s="567">
        <f t="shared" si="172"/>
        <v>193811.30218505859</v>
      </c>
      <c r="AH231" s="567">
        <f t="shared" si="173"/>
        <v>298470.3540802002</v>
      </c>
      <c r="AI231" s="567">
        <f t="shared" si="174"/>
        <v>583768.98248511623</v>
      </c>
      <c r="AJ231" s="567">
        <f t="shared" si="175"/>
        <v>899007.09060301271</v>
      </c>
      <c r="AK231" s="569">
        <f t="shared" si="176"/>
        <v>0.11457107939706411</v>
      </c>
      <c r="AL231" s="999">
        <f t="shared" si="177"/>
        <v>0.17644002310216519</v>
      </c>
      <c r="AM231" s="571"/>
      <c r="AN231" s="572"/>
      <c r="AO231" s="572"/>
      <c r="AP231" s="573"/>
      <c r="AQ231" s="53"/>
      <c r="AR231" s="53"/>
      <c r="AS231" s="53"/>
      <c r="AT231" s="53"/>
    </row>
    <row r="232" spans="1:46" customFormat="1">
      <c r="A232" s="46">
        <v>44202</v>
      </c>
      <c r="B232" s="122" t="s">
        <v>267</v>
      </c>
      <c r="C232" s="996">
        <v>44196</v>
      </c>
      <c r="D232" s="1061">
        <v>44197</v>
      </c>
      <c r="E232" s="483" t="s">
        <v>69</v>
      </c>
      <c r="F232" s="997">
        <v>4.1966369628906248</v>
      </c>
      <c r="G232" s="1106" t="s">
        <v>41</v>
      </c>
      <c r="H232" s="1105">
        <v>6.7405044555664064</v>
      </c>
      <c r="I232" s="433" t="s">
        <v>175</v>
      </c>
      <c r="J232" s="433" t="s">
        <v>133</v>
      </c>
      <c r="K232" s="433" t="s">
        <v>93</v>
      </c>
      <c r="L232" s="390">
        <v>376</v>
      </c>
      <c r="M232" s="390"/>
      <c r="N232" s="390"/>
      <c r="O232" s="564">
        <v>1</v>
      </c>
      <c r="P232" s="564">
        <v>0.5</v>
      </c>
      <c r="Q232" s="564">
        <v>0.4</v>
      </c>
      <c r="R232" s="82">
        <f t="shared" si="166"/>
        <v>0.26666666666666666</v>
      </c>
      <c r="S232" s="81"/>
      <c r="T232" s="81">
        <v>20</v>
      </c>
      <c r="U232" s="122" t="s">
        <v>267</v>
      </c>
      <c r="V232" s="925">
        <v>22.019431134477571</v>
      </c>
      <c r="W232" s="195">
        <v>22.241</v>
      </c>
      <c r="X232" s="82">
        <v>2.101</v>
      </c>
      <c r="Y232" s="82">
        <v>1.631</v>
      </c>
      <c r="Z232" s="195">
        <f t="shared" si="167"/>
        <v>444.82</v>
      </c>
      <c r="AA232" s="195">
        <f t="shared" si="168"/>
        <v>1668.075</v>
      </c>
      <c r="AB232" s="1092">
        <f t="shared" si="169"/>
        <v>4436369.6808510637</v>
      </c>
      <c r="AC232" s="924" t="s">
        <v>69</v>
      </c>
      <c r="AD232" s="195">
        <f t="shared" si="170"/>
        <v>83.9327392578125</v>
      </c>
      <c r="AE232" s="500" t="s">
        <v>41</v>
      </c>
      <c r="AF232" s="567">
        <f t="shared" si="171"/>
        <v>134.81008911132813</v>
      </c>
      <c r="AG232" s="567">
        <f t="shared" si="172"/>
        <v>314747.77221679688</v>
      </c>
      <c r="AH232" s="567">
        <f t="shared" si="173"/>
        <v>505537.83416748047</v>
      </c>
      <c r="AI232" s="567">
        <f t="shared" si="174"/>
        <v>837095.13887445978</v>
      </c>
      <c r="AJ232" s="567">
        <f t="shared" si="175"/>
        <v>1344515.5164028737</v>
      </c>
      <c r="AK232" s="569">
        <f t="shared" si="176"/>
        <v>0.18868922093838519</v>
      </c>
      <c r="AL232" s="999">
        <f t="shared" si="177"/>
        <v>0.303066609215701</v>
      </c>
      <c r="AM232" s="571"/>
      <c r="AN232" s="572"/>
      <c r="AO232" s="572"/>
      <c r="AP232" s="573"/>
      <c r="AQ232" s="53"/>
      <c r="AR232" s="53"/>
      <c r="AS232" s="53"/>
      <c r="AT232" s="53"/>
    </row>
    <row r="233" spans="1:46" customFormat="1">
      <c r="A233" s="46">
        <v>44202</v>
      </c>
      <c r="B233" s="122" t="s">
        <v>268</v>
      </c>
      <c r="C233" s="996">
        <v>44197</v>
      </c>
      <c r="D233" s="1061">
        <v>44198</v>
      </c>
      <c r="E233" s="483" t="s">
        <v>69</v>
      </c>
      <c r="F233" s="997">
        <v>1.8086793899536133</v>
      </c>
      <c r="G233" s="500" t="s">
        <v>41</v>
      </c>
      <c r="H233" s="1105">
        <v>10.599223327636718</v>
      </c>
      <c r="I233" s="433" t="s">
        <v>175</v>
      </c>
      <c r="J233" s="433" t="s">
        <v>133</v>
      </c>
      <c r="K233" s="433" t="s">
        <v>93</v>
      </c>
      <c r="L233" s="390">
        <v>244</v>
      </c>
      <c r="M233" s="390"/>
      <c r="N233" s="390"/>
      <c r="O233" s="564">
        <v>1</v>
      </c>
      <c r="P233" s="564">
        <v>0.5</v>
      </c>
      <c r="Q233" s="564">
        <v>0.4</v>
      </c>
      <c r="R233" s="82">
        <f t="shared" si="166"/>
        <v>0.26666666666666666</v>
      </c>
      <c r="S233" s="81"/>
      <c r="T233" s="81">
        <v>20</v>
      </c>
      <c r="U233" s="122" t="s">
        <v>268</v>
      </c>
      <c r="V233" s="925">
        <v>32.42660184221436</v>
      </c>
      <c r="W233" s="195">
        <v>32.764000000000003</v>
      </c>
      <c r="X233" s="82">
        <v>2.1789999999999998</v>
      </c>
      <c r="Y233" s="82">
        <v>2.0779999999999998</v>
      </c>
      <c r="Z233" s="195">
        <f t="shared" si="167"/>
        <v>655.28000000000009</v>
      </c>
      <c r="AA233" s="195">
        <f t="shared" si="168"/>
        <v>2457.3000000000002</v>
      </c>
      <c r="AB233" s="1092">
        <f t="shared" si="169"/>
        <v>10070901.639344262</v>
      </c>
      <c r="AC233" s="924" t="s">
        <v>69</v>
      </c>
      <c r="AD233" s="195">
        <f t="shared" si="170"/>
        <v>36.173587799072266</v>
      </c>
      <c r="AE233" s="500" t="s">
        <v>41</v>
      </c>
      <c r="AF233" s="567">
        <f t="shared" si="171"/>
        <v>211.98446655273438</v>
      </c>
      <c r="AG233" s="567">
        <f t="shared" si="172"/>
        <v>135650.954246521</v>
      </c>
      <c r="AH233" s="567">
        <f t="shared" si="173"/>
        <v>794941.74957275391</v>
      </c>
      <c r="AI233" s="567">
        <f t="shared" si="174"/>
        <v>555946.53379721718</v>
      </c>
      <c r="AJ233" s="567">
        <f t="shared" si="175"/>
        <v>3257957.9900522698</v>
      </c>
      <c r="AK233" s="569">
        <f t="shared" si="176"/>
        <v>5.5203253264363726E-2</v>
      </c>
      <c r="AL233" s="999">
        <f t="shared" si="177"/>
        <v>0.32350211596986683</v>
      </c>
      <c r="AM233" s="571"/>
      <c r="AN233" s="572"/>
      <c r="AO233" s="572"/>
      <c r="AP233" s="573"/>
      <c r="AQ233" s="53"/>
      <c r="AR233" s="53"/>
      <c r="AS233" s="53"/>
      <c r="AT233" s="53"/>
    </row>
    <row r="234" spans="1:46" customFormat="1">
      <c r="A234" s="46">
        <v>44202</v>
      </c>
      <c r="B234" s="122" t="s">
        <v>269</v>
      </c>
      <c r="C234" s="996">
        <v>44198</v>
      </c>
      <c r="D234" s="1061">
        <v>44199</v>
      </c>
      <c r="E234" s="483" t="s">
        <v>69</v>
      </c>
      <c r="F234" s="997">
        <v>6.6865287780761715</v>
      </c>
      <c r="G234" s="500" t="s">
        <v>41</v>
      </c>
      <c r="H234" s="1105">
        <v>5.4096824645996096</v>
      </c>
      <c r="I234" s="433" t="s">
        <v>175</v>
      </c>
      <c r="J234" s="433" t="s">
        <v>133</v>
      </c>
      <c r="K234" s="433" t="s">
        <v>93</v>
      </c>
      <c r="L234" s="390">
        <v>272</v>
      </c>
      <c r="M234" s="390"/>
      <c r="N234" s="390"/>
      <c r="O234" s="564">
        <v>1</v>
      </c>
      <c r="P234" s="564">
        <v>0.5</v>
      </c>
      <c r="Q234" s="564">
        <v>0.4</v>
      </c>
      <c r="R234" s="82">
        <f t="shared" si="166"/>
        <v>0.26666666666666666</v>
      </c>
      <c r="S234" s="81"/>
      <c r="T234" s="81">
        <v>20</v>
      </c>
      <c r="U234" s="122" t="s">
        <v>269</v>
      </c>
      <c r="V234" s="925">
        <v>25.669993388837103</v>
      </c>
      <c r="W234" s="195">
        <v>25.015000000000001</v>
      </c>
      <c r="X234" s="82">
        <v>2.1120000000000001</v>
      </c>
      <c r="Y234" s="82">
        <v>1.7190000000000001</v>
      </c>
      <c r="Z234" s="195">
        <f t="shared" si="167"/>
        <v>500.3</v>
      </c>
      <c r="AA234" s="195">
        <f t="shared" si="168"/>
        <v>1876.125</v>
      </c>
      <c r="AB234" s="1092">
        <f t="shared" si="169"/>
        <v>6897518.3823529407</v>
      </c>
      <c r="AC234" s="924" t="s">
        <v>69</v>
      </c>
      <c r="AD234" s="195">
        <f t="shared" si="170"/>
        <v>133.73057556152344</v>
      </c>
      <c r="AE234" s="500" t="s">
        <v>41</v>
      </c>
      <c r="AF234" s="567">
        <f t="shared" si="171"/>
        <v>108.19364929199219</v>
      </c>
      <c r="AG234" s="567">
        <f t="shared" si="172"/>
        <v>501489.65835571289</v>
      </c>
      <c r="AH234" s="567">
        <f t="shared" si="173"/>
        <v>405726.1848449707</v>
      </c>
      <c r="AI234" s="567">
        <f t="shared" si="174"/>
        <v>1843711.9792489444</v>
      </c>
      <c r="AJ234" s="567">
        <f t="shared" si="175"/>
        <v>1491640.3854594512</v>
      </c>
      <c r="AK234" s="569">
        <f t="shared" si="176"/>
        <v>0.2673007706606505</v>
      </c>
      <c r="AL234" s="999">
        <f t="shared" si="177"/>
        <v>0.21625754405754985</v>
      </c>
      <c r="AM234" s="571"/>
      <c r="AN234" s="572"/>
      <c r="AO234" s="572"/>
      <c r="AP234" s="573"/>
      <c r="AQ234" s="53"/>
      <c r="AR234" s="53"/>
      <c r="AS234" s="53"/>
      <c r="AT234" s="53"/>
    </row>
    <row r="235" spans="1:46" customFormat="1">
      <c r="A235" s="46">
        <v>44202</v>
      </c>
      <c r="B235" s="122" t="s">
        <v>270</v>
      </c>
      <c r="C235" s="996">
        <v>44199</v>
      </c>
      <c r="D235" s="1061">
        <v>44200</v>
      </c>
      <c r="E235" s="483" t="s">
        <v>69</v>
      </c>
      <c r="F235" s="997">
        <v>3.0403686523437501</v>
      </c>
      <c r="G235" s="500" t="s">
        <v>41</v>
      </c>
      <c r="H235" s="1105">
        <v>3.6463008880615235</v>
      </c>
      <c r="I235" s="433" t="s">
        <v>175</v>
      </c>
      <c r="J235" s="433" t="s">
        <v>133</v>
      </c>
      <c r="K235" s="433" t="s">
        <v>93</v>
      </c>
      <c r="L235" s="390">
        <v>292</v>
      </c>
      <c r="M235" s="390"/>
      <c r="N235" s="390"/>
      <c r="O235" s="564">
        <v>1</v>
      </c>
      <c r="P235" s="564">
        <v>0.5</v>
      </c>
      <c r="Q235" s="564">
        <v>0.4</v>
      </c>
      <c r="R235" s="82">
        <f t="shared" si="166"/>
        <v>0.26666666666666666</v>
      </c>
      <c r="S235" s="81"/>
      <c r="T235" s="81">
        <v>20</v>
      </c>
      <c r="U235" s="122" t="s">
        <v>270</v>
      </c>
      <c r="V235" s="1107">
        <v>22.387092838770727</v>
      </c>
      <c r="W235" s="195">
        <v>24.568999999999999</v>
      </c>
      <c r="X235" s="82">
        <v>2.1179999999999999</v>
      </c>
      <c r="Y235" s="82">
        <v>1.7030000000000001</v>
      </c>
      <c r="Z235" s="195">
        <f t="shared" si="167"/>
        <v>491.38</v>
      </c>
      <c r="AA235" s="195">
        <f t="shared" si="168"/>
        <v>1842.675</v>
      </c>
      <c r="AB235" s="1092">
        <f t="shared" si="169"/>
        <v>6310530.8219178086</v>
      </c>
      <c r="AC235" s="924" t="s">
        <v>69</v>
      </c>
      <c r="AD235" s="195">
        <f t="shared" si="170"/>
        <v>60.807373046875</v>
      </c>
      <c r="AE235" s="500" t="s">
        <v>41</v>
      </c>
      <c r="AF235" s="567">
        <f t="shared" si="171"/>
        <v>72.926017761230469</v>
      </c>
      <c r="AG235" s="567">
        <f t="shared" si="172"/>
        <v>228027.64892578125</v>
      </c>
      <c r="AH235" s="567">
        <f t="shared" si="173"/>
        <v>273472.56660461426</v>
      </c>
      <c r="AI235" s="567">
        <f t="shared" si="174"/>
        <v>780916.60591020982</v>
      </c>
      <c r="AJ235" s="567">
        <f t="shared" si="175"/>
        <v>936549.88563224056</v>
      </c>
      <c r="AK235" s="569">
        <f t="shared" si="176"/>
        <v>0.12374816444884815</v>
      </c>
      <c r="AL235" s="999">
        <f t="shared" si="177"/>
        <v>0.148410634867578</v>
      </c>
      <c r="AM235" s="571"/>
      <c r="AN235" s="572"/>
      <c r="AO235" s="572"/>
      <c r="AP235" s="573"/>
      <c r="AQ235" s="53"/>
      <c r="AR235" s="53"/>
      <c r="AS235" s="53"/>
      <c r="AT235" s="53"/>
    </row>
    <row r="236" spans="1:46" customFormat="1">
      <c r="A236" s="46">
        <v>44202</v>
      </c>
      <c r="B236" s="122" t="s">
        <v>271</v>
      </c>
      <c r="C236" s="996">
        <v>44199</v>
      </c>
      <c r="D236" s="1061">
        <v>44200</v>
      </c>
      <c r="E236" s="483" t="s">
        <v>69</v>
      </c>
      <c r="F236" s="997">
        <v>3.0711235046386718</v>
      </c>
      <c r="G236" s="500" t="s">
        <v>41</v>
      </c>
      <c r="H236" s="1105">
        <v>4.6036167144775391</v>
      </c>
      <c r="I236" s="433" t="s">
        <v>175</v>
      </c>
      <c r="J236" s="433" t="s">
        <v>133</v>
      </c>
      <c r="K236" s="433" t="s">
        <v>93</v>
      </c>
      <c r="L236" s="390">
        <v>292</v>
      </c>
      <c r="M236" s="390"/>
      <c r="N236" s="390"/>
      <c r="O236" s="564">
        <v>1</v>
      </c>
      <c r="P236" s="564">
        <v>0.5</v>
      </c>
      <c r="Q236" s="564">
        <v>0.4</v>
      </c>
      <c r="R236" s="82">
        <f t="shared" si="166"/>
        <v>0.26666666666666666</v>
      </c>
      <c r="S236" s="81"/>
      <c r="T236" s="81">
        <v>20</v>
      </c>
      <c r="U236" s="122" t="s">
        <v>271</v>
      </c>
      <c r="V236" s="1107">
        <v>21.376023151964546</v>
      </c>
      <c r="W236" s="195">
        <v>25.216999999999999</v>
      </c>
      <c r="X236" s="82">
        <v>2.1230000000000002</v>
      </c>
      <c r="Y236" s="82">
        <v>1.869</v>
      </c>
      <c r="Z236" s="195">
        <f t="shared" si="167"/>
        <v>504.34</v>
      </c>
      <c r="AA236" s="195">
        <f t="shared" si="168"/>
        <v>1891.2749999999999</v>
      </c>
      <c r="AB236" s="1092">
        <f t="shared" si="169"/>
        <v>6476969.1780821914</v>
      </c>
      <c r="AC236" s="924" t="s">
        <v>69</v>
      </c>
      <c r="AD236" s="195">
        <f t="shared" si="170"/>
        <v>61.422470092773438</v>
      </c>
      <c r="AE236" s="500" t="s">
        <v>41</v>
      </c>
      <c r="AF236" s="567">
        <f t="shared" si="171"/>
        <v>92.072334289550781</v>
      </c>
      <c r="AG236" s="567">
        <f t="shared" si="172"/>
        <v>230334.26284790039</v>
      </c>
      <c r="AH236" s="567">
        <f t="shared" si="173"/>
        <v>345271.25358581543</v>
      </c>
      <c r="AI236" s="567">
        <f t="shared" si="174"/>
        <v>788815.96865719312</v>
      </c>
      <c r="AJ236" s="567">
        <f t="shared" si="175"/>
        <v>1182435.7999514227</v>
      </c>
      <c r="AK236" s="569">
        <f t="shared" si="176"/>
        <v>0.12178782189152841</v>
      </c>
      <c r="AL236" s="999">
        <f t="shared" si="177"/>
        <v>0.18256004736794779</v>
      </c>
      <c r="AM236" s="571"/>
      <c r="AN236" s="572"/>
      <c r="AO236" s="572"/>
      <c r="AP236" s="573"/>
      <c r="AQ236" s="53"/>
      <c r="AR236" s="53"/>
      <c r="AS236" s="53"/>
      <c r="AT236" s="53"/>
    </row>
    <row r="237" spans="1:46" customFormat="1">
      <c r="A237" s="46">
        <v>44202</v>
      </c>
      <c r="B237" s="122" t="s">
        <v>272</v>
      </c>
      <c r="C237" s="996">
        <v>44200</v>
      </c>
      <c r="D237" s="1061">
        <v>44201</v>
      </c>
      <c r="E237" s="483" t="s">
        <v>69</v>
      </c>
      <c r="F237" s="997">
        <v>2.0007396697998048</v>
      </c>
      <c r="G237" s="500" t="s">
        <v>41</v>
      </c>
      <c r="H237" s="1105">
        <v>5.8054313659667969</v>
      </c>
      <c r="I237" s="433" t="s">
        <v>175</v>
      </c>
      <c r="J237" s="433" t="s">
        <v>133</v>
      </c>
      <c r="K237" s="433" t="s">
        <v>93</v>
      </c>
      <c r="L237" s="390">
        <v>276</v>
      </c>
      <c r="M237" s="390"/>
      <c r="N237" s="390"/>
      <c r="O237" s="564">
        <v>1</v>
      </c>
      <c r="P237" s="564">
        <v>0.5</v>
      </c>
      <c r="Q237" s="564">
        <v>0.4</v>
      </c>
      <c r="R237" s="82">
        <f t="shared" si="166"/>
        <v>0.26666666666666666</v>
      </c>
      <c r="S237" s="81"/>
      <c r="T237" s="81">
        <v>20</v>
      </c>
      <c r="U237" s="122" t="s">
        <v>272</v>
      </c>
      <c r="V237" s="925">
        <v>32.354297516779766</v>
      </c>
      <c r="W237" s="195">
        <v>31.344999999999999</v>
      </c>
      <c r="X237" s="82">
        <v>2.1150000000000002</v>
      </c>
      <c r="Y237" s="82">
        <v>1.8420000000000001</v>
      </c>
      <c r="Z237" s="195">
        <f t="shared" si="167"/>
        <v>626.9</v>
      </c>
      <c r="AA237" s="195">
        <f t="shared" si="168"/>
        <v>2350.875</v>
      </c>
      <c r="AB237" s="1092">
        <f t="shared" si="169"/>
        <v>8517663.0434782598</v>
      </c>
      <c r="AC237" s="924" t="s">
        <v>69</v>
      </c>
      <c r="AD237" s="195">
        <f t="shared" si="170"/>
        <v>40.014793395996094</v>
      </c>
      <c r="AE237" s="500" t="s">
        <v>41</v>
      </c>
      <c r="AF237" s="567">
        <f t="shared" si="171"/>
        <v>116.10862731933594</v>
      </c>
      <c r="AG237" s="567">
        <f t="shared" si="172"/>
        <v>150055.47523498535</v>
      </c>
      <c r="AH237" s="567">
        <f t="shared" si="173"/>
        <v>435407.35244750977</v>
      </c>
      <c r="AI237" s="567">
        <f t="shared" si="174"/>
        <v>543679.25809777295</v>
      </c>
      <c r="AJ237" s="567">
        <f t="shared" si="175"/>
        <v>1577562.8711866296</v>
      </c>
      <c r="AK237" s="569">
        <f t="shared" si="176"/>
        <v>6.3829627366399896E-2</v>
      </c>
      <c r="AL237" s="999">
        <f t="shared" si="177"/>
        <v>0.18521076299144351</v>
      </c>
      <c r="AM237" s="571"/>
      <c r="AN237" s="572"/>
      <c r="AO237" s="572"/>
      <c r="AP237" s="573"/>
      <c r="AQ237" s="53"/>
      <c r="AR237" s="53"/>
      <c r="AS237" s="53"/>
      <c r="AT237" s="53"/>
    </row>
    <row r="238" spans="1:46" customFormat="1">
      <c r="A238" s="46">
        <v>44202</v>
      </c>
      <c r="B238" s="122" t="s">
        <v>273</v>
      </c>
      <c r="C238" s="996">
        <v>44200</v>
      </c>
      <c r="D238" s="1061">
        <v>44201</v>
      </c>
      <c r="E238" s="483" t="s">
        <v>69</v>
      </c>
      <c r="F238" s="997">
        <v>6.0183029174804688</v>
      </c>
      <c r="G238" s="500" t="s">
        <v>41</v>
      </c>
      <c r="H238" s="1105">
        <v>7.3432151794433596</v>
      </c>
      <c r="I238" s="433" t="s">
        <v>175</v>
      </c>
      <c r="J238" s="433" t="s">
        <v>133</v>
      </c>
      <c r="K238" s="433" t="s">
        <v>93</v>
      </c>
      <c r="L238" s="390">
        <v>276</v>
      </c>
      <c r="M238" s="390"/>
      <c r="N238" s="390"/>
      <c r="O238" s="564">
        <v>1</v>
      </c>
      <c r="P238" s="564">
        <v>0.5</v>
      </c>
      <c r="Q238" s="564">
        <v>0.4</v>
      </c>
      <c r="R238" s="82">
        <f t="shared" si="166"/>
        <v>0.26666666666666666</v>
      </c>
      <c r="S238" s="81"/>
      <c r="T238" s="81">
        <v>20</v>
      </c>
      <c r="U238" s="122" t="s">
        <v>273</v>
      </c>
      <c r="V238" s="925">
        <v>31.934317073297979</v>
      </c>
      <c r="W238" s="195">
        <v>29.54</v>
      </c>
      <c r="X238" s="82">
        <v>2.117</v>
      </c>
      <c r="Y238" s="82">
        <v>1.923</v>
      </c>
      <c r="Z238" s="195">
        <f t="shared" si="167"/>
        <v>590.79999999999995</v>
      </c>
      <c r="AA238" s="195">
        <f t="shared" si="168"/>
        <v>2215.5</v>
      </c>
      <c r="AB238" s="1092">
        <f t="shared" si="169"/>
        <v>8027173.9130434776</v>
      </c>
      <c r="AC238" s="924" t="s">
        <v>69</v>
      </c>
      <c r="AD238" s="195">
        <f t="shared" si="170"/>
        <v>120.36605834960938</v>
      </c>
      <c r="AE238" s="500" t="s">
        <v>41</v>
      </c>
      <c r="AF238" s="567">
        <f t="shared" si="171"/>
        <v>146.86430358886719</v>
      </c>
      <c r="AG238" s="567">
        <f t="shared" si="172"/>
        <v>451372.71881103516</v>
      </c>
      <c r="AH238" s="567">
        <f t="shared" si="173"/>
        <v>550741.13845825195</v>
      </c>
      <c r="AI238" s="567">
        <f t="shared" si="174"/>
        <v>1635408.4014892578</v>
      </c>
      <c r="AJ238" s="567">
        <f t="shared" si="175"/>
        <v>1995438.9074574346</v>
      </c>
      <c r="AK238" s="569">
        <f t="shared" si="176"/>
        <v>0.20373401887205381</v>
      </c>
      <c r="AL238" s="999">
        <f t="shared" si="177"/>
        <v>0.24858548339347866</v>
      </c>
      <c r="AM238" s="571"/>
      <c r="AN238" s="572"/>
      <c r="AO238" s="572"/>
      <c r="AP238" s="573"/>
      <c r="AQ238" s="53"/>
      <c r="AR238" s="53"/>
      <c r="AS238" s="53"/>
      <c r="AT238" s="53"/>
    </row>
    <row r="239" spans="1:46" customFormat="1">
      <c r="A239" s="46">
        <v>44202</v>
      </c>
      <c r="B239" s="122" t="s">
        <v>274</v>
      </c>
      <c r="C239" s="996">
        <v>44201</v>
      </c>
      <c r="D239" s="1061">
        <v>44202</v>
      </c>
      <c r="E239" s="483" t="s">
        <v>69</v>
      </c>
      <c r="F239" s="997">
        <v>5.3666519165039066</v>
      </c>
      <c r="G239" s="500" t="s">
        <v>41</v>
      </c>
      <c r="H239" s="1105">
        <v>7.886515045166016</v>
      </c>
      <c r="I239" s="433" t="s">
        <v>175</v>
      </c>
      <c r="J239" s="433" t="s">
        <v>133</v>
      </c>
      <c r="K239" s="433" t="s">
        <v>93</v>
      </c>
      <c r="L239" s="390">
        <v>276</v>
      </c>
      <c r="M239" s="390"/>
      <c r="N239" s="390"/>
      <c r="O239" s="564">
        <v>1</v>
      </c>
      <c r="P239" s="564">
        <v>0.5</v>
      </c>
      <c r="Q239" s="564">
        <v>0.4</v>
      </c>
      <c r="R239" s="82">
        <f t="shared" si="166"/>
        <v>0.26666666666666666</v>
      </c>
      <c r="S239" s="81"/>
      <c r="T239" s="81">
        <v>20</v>
      </c>
      <c r="U239" s="122" t="s">
        <v>274</v>
      </c>
      <c r="V239" s="1107">
        <v>27.865275780223563</v>
      </c>
      <c r="W239" s="195">
        <v>26.745000000000001</v>
      </c>
      <c r="X239" s="82">
        <v>2.157</v>
      </c>
      <c r="Y239" s="82">
        <v>1.74</v>
      </c>
      <c r="Z239" s="195">
        <f t="shared" si="167"/>
        <v>534.9</v>
      </c>
      <c r="AA239" s="195">
        <f t="shared" si="168"/>
        <v>2005.875</v>
      </c>
      <c r="AB239" s="1092">
        <f t="shared" si="169"/>
        <v>7267663.0434782598</v>
      </c>
      <c r="AC239" s="924" t="s">
        <v>69</v>
      </c>
      <c r="AD239" s="195">
        <f t="shared" si="170"/>
        <v>107.33303833007813</v>
      </c>
      <c r="AE239" s="500" t="s">
        <v>41</v>
      </c>
      <c r="AF239" s="567">
        <f t="shared" si="171"/>
        <v>157.73030090332031</v>
      </c>
      <c r="AG239" s="567">
        <f t="shared" si="172"/>
        <v>402498.89373779297</v>
      </c>
      <c r="AH239" s="567">
        <f t="shared" si="173"/>
        <v>591488.62838745117</v>
      </c>
      <c r="AI239" s="567">
        <f t="shared" si="174"/>
        <v>1458329.3251369309</v>
      </c>
      <c r="AJ239" s="567">
        <f t="shared" si="175"/>
        <v>2143074.7405342436</v>
      </c>
      <c r="AK239" s="569">
        <f t="shared" si="176"/>
        <v>0.20066000809511708</v>
      </c>
      <c r="AL239" s="999">
        <f t="shared" si="177"/>
        <v>0.29487810974634571</v>
      </c>
      <c r="AM239" s="571"/>
      <c r="AN239" s="572"/>
      <c r="AO239" s="572"/>
      <c r="AP239" s="573"/>
      <c r="AQ239" s="53"/>
      <c r="AR239" s="53"/>
      <c r="AS239" s="53"/>
      <c r="AT239" s="53"/>
    </row>
    <row r="240" spans="1:46" customFormat="1">
      <c r="A240" s="46">
        <v>44202</v>
      </c>
      <c r="B240" s="122" t="s">
        <v>275</v>
      </c>
      <c r="C240" s="996">
        <v>44201</v>
      </c>
      <c r="D240" s="1061">
        <v>44202</v>
      </c>
      <c r="E240" s="483" t="s">
        <v>69</v>
      </c>
      <c r="F240" s="997">
        <v>3.6458511352539063</v>
      </c>
      <c r="G240" s="500" t="s">
        <v>41</v>
      </c>
      <c r="H240" s="1105">
        <v>3.8599174499511717</v>
      </c>
      <c r="I240" s="433" t="s">
        <v>175</v>
      </c>
      <c r="J240" s="433" t="s">
        <v>133</v>
      </c>
      <c r="K240" s="433" t="s">
        <v>93</v>
      </c>
      <c r="L240" s="390">
        <v>276</v>
      </c>
      <c r="M240" s="390"/>
      <c r="N240" s="390"/>
      <c r="O240" s="564">
        <v>1</v>
      </c>
      <c r="P240" s="564">
        <v>0.5</v>
      </c>
      <c r="Q240" s="564">
        <v>0.4</v>
      </c>
      <c r="R240" s="82">
        <f t="shared" si="166"/>
        <v>0.26666666666666666</v>
      </c>
      <c r="S240" s="81"/>
      <c r="T240" s="81">
        <v>20</v>
      </c>
      <c r="U240" s="122" t="s">
        <v>275</v>
      </c>
      <c r="V240" s="1107">
        <v>21.101165804364342</v>
      </c>
      <c r="W240" s="195">
        <v>20.693000000000001</v>
      </c>
      <c r="X240" s="82">
        <v>2.1960000000000002</v>
      </c>
      <c r="Y240" s="82">
        <v>1.6359999999999999</v>
      </c>
      <c r="Z240" s="195">
        <f t="shared" si="167"/>
        <v>413.86</v>
      </c>
      <c r="AA240" s="195">
        <f t="shared" si="168"/>
        <v>1551.9750000000001</v>
      </c>
      <c r="AB240" s="1092">
        <f t="shared" si="169"/>
        <v>5623097.826086957</v>
      </c>
      <c r="AC240" s="924" t="s">
        <v>69</v>
      </c>
      <c r="AD240" s="195">
        <f t="shared" si="170"/>
        <v>72.917022705078125</v>
      </c>
      <c r="AE240" s="500" t="s">
        <v>41</v>
      </c>
      <c r="AF240" s="567">
        <f t="shared" si="171"/>
        <v>77.198348999023438</v>
      </c>
      <c r="AG240" s="567">
        <f t="shared" si="172"/>
        <v>273438.83514404297</v>
      </c>
      <c r="AH240" s="567">
        <f t="shared" si="173"/>
        <v>289493.80874633789</v>
      </c>
      <c r="AI240" s="567">
        <f t="shared" si="174"/>
        <v>990720.41718856141</v>
      </c>
      <c r="AJ240" s="567">
        <f t="shared" si="175"/>
        <v>1048890.6113997751</v>
      </c>
      <c r="AK240" s="569">
        <f t="shared" si="176"/>
        <v>0.1761876545331226</v>
      </c>
      <c r="AL240" s="999">
        <f t="shared" si="177"/>
        <v>0.18653252065680045</v>
      </c>
      <c r="AM240" s="601"/>
      <c r="AN240" s="572"/>
      <c r="AO240" s="572"/>
      <c r="AP240" s="573"/>
      <c r="AQ240" s="908"/>
      <c r="AR240" s="53"/>
      <c r="AS240" s="53"/>
      <c r="AT240" s="53"/>
    </row>
    <row r="241" spans="1:46" customFormat="1">
      <c r="A241" s="46">
        <v>44202</v>
      </c>
      <c r="B241" s="122" t="s">
        <v>60</v>
      </c>
      <c r="C241" s="122"/>
      <c r="D241" s="1061"/>
      <c r="E241" s="483" t="s">
        <v>69</v>
      </c>
      <c r="F241" s="997">
        <v>0</v>
      </c>
      <c r="G241" s="500" t="s">
        <v>41</v>
      </c>
      <c r="H241" s="1105">
        <v>0</v>
      </c>
      <c r="I241" s="81"/>
      <c r="J241" s="390"/>
      <c r="K241" s="390"/>
      <c r="L241" s="390"/>
      <c r="M241" s="390"/>
      <c r="N241" s="390"/>
      <c r="O241" s="564"/>
      <c r="P241" s="564"/>
      <c r="Q241" s="564"/>
      <c r="R241" s="82"/>
      <c r="S241" s="81"/>
      <c r="T241" s="81"/>
      <c r="U241" s="122"/>
      <c r="V241" s="948"/>
      <c r="W241" s="195"/>
      <c r="X241" s="82"/>
      <c r="Y241" s="82"/>
      <c r="Z241" s="195"/>
      <c r="AA241" s="195"/>
      <c r="AB241" s="195"/>
      <c r="AC241" s="924" t="s">
        <v>69</v>
      </c>
      <c r="AD241" s="87"/>
      <c r="AE241" s="500" t="s">
        <v>41</v>
      </c>
      <c r="AF241" s="87"/>
      <c r="AG241" s="390"/>
      <c r="AH241" s="390"/>
      <c r="AI241" s="567"/>
      <c r="AJ241" s="567"/>
      <c r="AK241" s="569"/>
      <c r="AL241" s="999"/>
      <c r="AM241" s="571"/>
      <c r="AN241" s="572"/>
      <c r="AO241" s="572"/>
      <c r="AP241" s="573"/>
      <c r="AQ241" s="53"/>
      <c r="AR241" s="53"/>
      <c r="AS241" s="53"/>
      <c r="AT241" s="53"/>
    </row>
    <row r="242" spans="1:46" customFormat="1" ht="15" thickBot="1">
      <c r="A242" s="49">
        <v>44202</v>
      </c>
      <c r="B242" s="123" t="s">
        <v>64</v>
      </c>
      <c r="C242" s="123"/>
      <c r="D242" s="1073"/>
      <c r="E242" s="1004" t="s">
        <v>69</v>
      </c>
      <c r="F242" s="1005">
        <v>275.16630859374999</v>
      </c>
      <c r="G242" s="1030" t="s">
        <v>41</v>
      </c>
      <c r="H242" s="1114">
        <v>245.73940429687499</v>
      </c>
      <c r="I242" s="588"/>
      <c r="J242" s="395"/>
      <c r="K242" s="395"/>
      <c r="L242" s="395"/>
      <c r="M242" s="395"/>
      <c r="N242" s="395"/>
      <c r="O242" s="1007"/>
      <c r="P242" s="1007"/>
      <c r="Q242" s="1007"/>
      <c r="R242" s="590"/>
      <c r="S242" s="588"/>
      <c r="T242" s="588"/>
      <c r="U242" s="123"/>
      <c r="V242" s="189"/>
      <c r="W242" s="591"/>
      <c r="X242" s="590"/>
      <c r="Y242" s="590"/>
      <c r="Z242" s="591"/>
      <c r="AA242" s="591"/>
      <c r="AB242" s="591"/>
      <c r="AC242" s="1029" t="s">
        <v>69</v>
      </c>
      <c r="AD242" s="70"/>
      <c r="AE242" s="1030" t="s">
        <v>41</v>
      </c>
      <c r="AF242" s="70"/>
      <c r="AG242" s="395"/>
      <c r="AH242" s="395"/>
      <c r="AI242" s="1115"/>
      <c r="AJ242" s="1115"/>
      <c r="AK242" s="593"/>
      <c r="AL242" s="1008"/>
      <c r="AM242" s="1009"/>
      <c r="AN242" s="603"/>
      <c r="AO242" s="603"/>
      <c r="AP242" s="604"/>
      <c r="AQ242" s="53"/>
      <c r="AR242" s="53"/>
      <c r="AS242" s="53"/>
      <c r="AT242" s="53"/>
    </row>
    <row r="243" spans="1:46" customFormat="1">
      <c r="A243" s="32">
        <v>44209</v>
      </c>
      <c r="B243" s="118" t="s">
        <v>276</v>
      </c>
      <c r="C243" s="1133">
        <v>44202</v>
      </c>
      <c r="D243" s="789">
        <v>44203</v>
      </c>
      <c r="E243" s="660" t="s">
        <v>69</v>
      </c>
      <c r="F243" s="993">
        <v>3.9885993957519532</v>
      </c>
      <c r="G243" s="477" t="s">
        <v>41</v>
      </c>
      <c r="H243" s="1111">
        <v>6.6833633422851566</v>
      </c>
      <c r="I243" s="1014" t="s">
        <v>175</v>
      </c>
      <c r="J243" s="1015" t="s">
        <v>133</v>
      </c>
      <c r="K243" s="1015" t="s">
        <v>93</v>
      </c>
      <c r="L243" s="1016">
        <v>236</v>
      </c>
      <c r="M243" s="1017"/>
      <c r="N243" s="1014"/>
      <c r="O243" s="1017">
        <v>1</v>
      </c>
      <c r="P243" s="1017">
        <v>0.5</v>
      </c>
      <c r="Q243" s="1017">
        <v>0.4</v>
      </c>
      <c r="R243" s="1134">
        <f t="shared" ref="R243:R256" si="178">O243/(O243+P243)*Q243</f>
        <v>0.26666666666666666</v>
      </c>
      <c r="S243" s="1017"/>
      <c r="T243" s="1016">
        <v>20</v>
      </c>
      <c r="U243" s="118" t="s">
        <v>276</v>
      </c>
      <c r="V243" s="1018"/>
      <c r="W243" s="200">
        <v>33.49</v>
      </c>
      <c r="X243" s="1020">
        <v>2.105</v>
      </c>
      <c r="Y243" s="1020">
        <v>1.3560000000000001</v>
      </c>
      <c r="Z243" s="200">
        <f t="shared" ref="Z243:Z256" si="179">T243*W243</f>
        <v>669.80000000000007</v>
      </c>
      <c r="AA243" s="200">
        <f t="shared" ref="AA243:AA256" si="180">Z243/R243</f>
        <v>2511.7500000000005</v>
      </c>
      <c r="AB243" s="146">
        <f t="shared" ref="AB243:AB256" si="181">AA243*1000/(L243/1000)</f>
        <v>10643008.474576274</v>
      </c>
      <c r="AC243" s="461" t="s">
        <v>69</v>
      </c>
      <c r="AD243" s="195">
        <f t="shared" ref="AD243:AD256" si="182">T243*F243</f>
        <v>79.771987915039063</v>
      </c>
      <c r="AE243" s="500" t="s">
        <v>41</v>
      </c>
      <c r="AF243" s="567">
        <f t="shared" ref="AF243:AF256" si="183">T243*H243</f>
        <v>133.66726684570313</v>
      </c>
      <c r="AG243" s="501">
        <f t="shared" ref="AG243:AG256" si="184">AD243/R243*1000</f>
        <v>299144.95468139648</v>
      </c>
      <c r="AH243" s="501">
        <f t="shared" ref="AH243:AH256" si="185">AF243/R243*1000</f>
        <v>501252.25067138672</v>
      </c>
      <c r="AI243" s="501">
        <f t="shared" ref="AI243:AI256" si="186">AG243/L243*1000</f>
        <v>1267563.3672940528</v>
      </c>
      <c r="AJ243" s="501">
        <f t="shared" ref="AJ243:AJ256" si="187">AH243/L243*1000</f>
        <v>2123950.2147092656</v>
      </c>
      <c r="AK243" s="1022">
        <f t="shared" ref="AK243:AK256" si="188">AD243/Z243</f>
        <v>0.1190982202374426</v>
      </c>
      <c r="AL243" s="1023">
        <f t="shared" ref="AL243:AL256" si="189">AF243/Z243</f>
        <v>0.19956295438295477</v>
      </c>
      <c r="AM243" s="1024"/>
      <c r="AN243" s="606"/>
      <c r="AO243" s="606"/>
      <c r="AP243" s="607"/>
    </row>
    <row r="244" spans="1:46" customFormat="1">
      <c r="A244" s="35">
        <v>44209</v>
      </c>
      <c r="B244" s="119" t="s">
        <v>277</v>
      </c>
      <c r="C244" s="782">
        <v>44202</v>
      </c>
      <c r="D244" s="790">
        <v>44203</v>
      </c>
      <c r="E244" s="661" t="s">
        <v>69</v>
      </c>
      <c r="F244" s="997">
        <v>2.0645656585693359</v>
      </c>
      <c r="G244" s="500" t="s">
        <v>41</v>
      </c>
      <c r="H244" s="1105">
        <v>7.0876182556152347</v>
      </c>
      <c r="I244" s="504" t="s">
        <v>175</v>
      </c>
      <c r="J244" s="484" t="s">
        <v>133</v>
      </c>
      <c r="K244" s="484" t="s">
        <v>93</v>
      </c>
      <c r="L244" s="488">
        <v>236</v>
      </c>
      <c r="M244" s="485"/>
      <c r="N244" s="504"/>
      <c r="O244" s="485">
        <v>1</v>
      </c>
      <c r="P244" s="485">
        <v>0.5</v>
      </c>
      <c r="Q244" s="485">
        <v>0.4</v>
      </c>
      <c r="R244" s="490">
        <f t="shared" si="178"/>
        <v>0.26666666666666666</v>
      </c>
      <c r="S244" s="485"/>
      <c r="T244" s="488">
        <v>20</v>
      </c>
      <c r="U244" s="119" t="s">
        <v>277</v>
      </c>
      <c r="V244" s="948"/>
      <c r="W244" s="129">
        <v>32.715000000000003</v>
      </c>
      <c r="X244" s="223">
        <v>2.1469999999999998</v>
      </c>
      <c r="Y244" s="223">
        <v>1.413</v>
      </c>
      <c r="Z244" s="129">
        <f t="shared" si="179"/>
        <v>654.30000000000007</v>
      </c>
      <c r="AA244" s="129">
        <f t="shared" si="180"/>
        <v>2453.6250000000005</v>
      </c>
      <c r="AB244" s="149">
        <f t="shared" si="181"/>
        <v>10396716.101694917</v>
      </c>
      <c r="AC244" s="499" t="s">
        <v>69</v>
      </c>
      <c r="AD244" s="195">
        <f t="shared" si="182"/>
        <v>41.291313171386719</v>
      </c>
      <c r="AE244" s="500" t="s">
        <v>41</v>
      </c>
      <c r="AF244" s="567">
        <f t="shared" si="183"/>
        <v>141.75236511230469</v>
      </c>
      <c r="AG244" s="497">
        <f t="shared" si="184"/>
        <v>154842.4243927002</v>
      </c>
      <c r="AH244" s="497">
        <f t="shared" si="185"/>
        <v>531571.36917114258</v>
      </c>
      <c r="AI244" s="497">
        <f t="shared" si="186"/>
        <v>656111.96776567877</v>
      </c>
      <c r="AJ244" s="497">
        <f t="shared" si="187"/>
        <v>2252421.0558099262</v>
      </c>
      <c r="AK244" s="959">
        <f t="shared" si="188"/>
        <v>6.310761603452042E-2</v>
      </c>
      <c r="AL244" s="968">
        <f t="shared" si="189"/>
        <v>0.21664735612456773</v>
      </c>
      <c r="AM244" s="982"/>
      <c r="AN244" s="572"/>
      <c r="AO244" s="572"/>
      <c r="AP244" s="573"/>
    </row>
    <row r="245" spans="1:46" customFormat="1">
      <c r="A245" s="35">
        <v>44209</v>
      </c>
      <c r="B245" s="119" t="s">
        <v>278</v>
      </c>
      <c r="C245" s="782">
        <v>44203</v>
      </c>
      <c r="D245" s="790">
        <v>44204</v>
      </c>
      <c r="E245" s="661" t="s">
        <v>69</v>
      </c>
      <c r="F245" s="997">
        <v>4.0204040527343752</v>
      </c>
      <c r="G245" s="500" t="s">
        <v>41</v>
      </c>
      <c r="H245" s="1105">
        <v>5.9219570159912109</v>
      </c>
      <c r="I245" s="504" t="s">
        <v>175</v>
      </c>
      <c r="J245" s="484" t="s">
        <v>133</v>
      </c>
      <c r="K245" s="484" t="s">
        <v>93</v>
      </c>
      <c r="L245" s="488">
        <v>264</v>
      </c>
      <c r="M245" s="485"/>
      <c r="N245" s="504"/>
      <c r="O245" s="485">
        <v>1</v>
      </c>
      <c r="P245" s="485">
        <v>0.5</v>
      </c>
      <c r="Q245" s="485">
        <v>0.4</v>
      </c>
      <c r="R245" s="490">
        <f t="shared" si="178"/>
        <v>0.26666666666666666</v>
      </c>
      <c r="S245" s="485"/>
      <c r="T245" s="488">
        <v>20</v>
      </c>
      <c r="U245" s="119" t="s">
        <v>278</v>
      </c>
      <c r="V245" s="948"/>
      <c r="W245" s="129">
        <v>30.035</v>
      </c>
      <c r="X245" s="223">
        <v>2.113</v>
      </c>
      <c r="Y245" s="223">
        <v>1.8380000000000001</v>
      </c>
      <c r="Z245" s="129">
        <f t="shared" si="179"/>
        <v>600.70000000000005</v>
      </c>
      <c r="AA245" s="129">
        <f t="shared" si="180"/>
        <v>2252.625</v>
      </c>
      <c r="AB245" s="149">
        <f t="shared" si="181"/>
        <v>8532670.4545454551</v>
      </c>
      <c r="AC245" s="499" t="s">
        <v>69</v>
      </c>
      <c r="AD245" s="195">
        <f t="shared" si="182"/>
        <v>80.4080810546875</v>
      </c>
      <c r="AE245" s="500" t="s">
        <v>41</v>
      </c>
      <c r="AF245" s="567">
        <f t="shared" si="183"/>
        <v>118.43914031982422</v>
      </c>
      <c r="AG245" s="497">
        <f t="shared" si="184"/>
        <v>301530.30395507813</v>
      </c>
      <c r="AH245" s="497">
        <f t="shared" si="185"/>
        <v>444146.77619934082</v>
      </c>
      <c r="AI245" s="497">
        <f t="shared" si="186"/>
        <v>1142160.242254084</v>
      </c>
      <c r="AJ245" s="497">
        <f t="shared" si="187"/>
        <v>1682374.1522702302</v>
      </c>
      <c r="AK245" s="959">
        <f t="shared" si="188"/>
        <v>0.13385730157264442</v>
      </c>
      <c r="AL245" s="968">
        <f t="shared" si="189"/>
        <v>0.19716853723959415</v>
      </c>
      <c r="AM245" s="982"/>
      <c r="AN245" s="572"/>
      <c r="AO245" s="572"/>
      <c r="AP245" s="573"/>
    </row>
    <row r="246" spans="1:46" customFormat="1">
      <c r="A246" s="35">
        <v>44209</v>
      </c>
      <c r="B246" s="119" t="s">
        <v>279</v>
      </c>
      <c r="C246" s="782">
        <v>44203</v>
      </c>
      <c r="D246" s="790">
        <v>44204</v>
      </c>
      <c r="E246" s="661" t="s">
        <v>69</v>
      </c>
      <c r="F246" s="997">
        <v>5.2550334930419922</v>
      </c>
      <c r="G246" s="500" t="s">
        <v>41</v>
      </c>
      <c r="H246" s="1105">
        <v>6.936605072021484</v>
      </c>
      <c r="I246" s="504" t="s">
        <v>175</v>
      </c>
      <c r="J246" s="484" t="s">
        <v>133</v>
      </c>
      <c r="K246" s="484" t="s">
        <v>93</v>
      </c>
      <c r="L246" s="488">
        <v>264</v>
      </c>
      <c r="M246" s="485"/>
      <c r="N246" s="504"/>
      <c r="O246" s="485">
        <v>1</v>
      </c>
      <c r="P246" s="485">
        <v>0.5</v>
      </c>
      <c r="Q246" s="485">
        <v>0.4</v>
      </c>
      <c r="R246" s="490">
        <f t="shared" si="178"/>
        <v>0.26666666666666666</v>
      </c>
      <c r="S246" s="485"/>
      <c r="T246" s="488">
        <v>20</v>
      </c>
      <c r="U246" s="119" t="s">
        <v>279</v>
      </c>
      <c r="V246" s="948"/>
      <c r="W246" s="129">
        <v>30.672000000000001</v>
      </c>
      <c r="X246" s="223">
        <v>2.0579999999999998</v>
      </c>
      <c r="Y246" s="223">
        <v>1.597</v>
      </c>
      <c r="Z246" s="129">
        <f t="shared" si="179"/>
        <v>613.44000000000005</v>
      </c>
      <c r="AA246" s="129">
        <f t="shared" si="180"/>
        <v>2300.4</v>
      </c>
      <c r="AB246" s="149">
        <f t="shared" si="181"/>
        <v>8713636.3636363633</v>
      </c>
      <c r="AC246" s="499" t="s">
        <v>69</v>
      </c>
      <c r="AD246" s="195">
        <f t="shared" si="182"/>
        <v>105.10066986083984</v>
      </c>
      <c r="AE246" s="500" t="s">
        <v>41</v>
      </c>
      <c r="AF246" s="567">
        <f t="shared" si="183"/>
        <v>138.73210144042969</v>
      </c>
      <c r="AG246" s="497">
        <f t="shared" si="184"/>
        <v>394127.51197814941</v>
      </c>
      <c r="AH246" s="497">
        <f t="shared" si="185"/>
        <v>520245.38040161133</v>
      </c>
      <c r="AI246" s="497">
        <f t="shared" si="186"/>
        <v>1492907.2423414751</v>
      </c>
      <c r="AJ246" s="497">
        <f t="shared" si="187"/>
        <v>1970626.4409151946</v>
      </c>
      <c r="AK246" s="959">
        <f t="shared" si="188"/>
        <v>0.17132999129636123</v>
      </c>
      <c r="AL246" s="968">
        <f t="shared" si="189"/>
        <v>0.22615431246809742</v>
      </c>
      <c r="AM246" s="982"/>
      <c r="AN246" s="572"/>
      <c r="AO246" s="572"/>
      <c r="AP246" s="573"/>
    </row>
    <row r="247" spans="1:46" customFormat="1">
      <c r="A247" s="35">
        <v>44209</v>
      </c>
      <c r="B247" s="119" t="s">
        <v>280</v>
      </c>
      <c r="C247" s="782">
        <v>44203</v>
      </c>
      <c r="D247" s="790">
        <v>44204</v>
      </c>
      <c r="E247" s="661" t="s">
        <v>69</v>
      </c>
      <c r="F247" s="997">
        <v>3.2680770874023439</v>
      </c>
      <c r="G247" s="1106" t="s">
        <v>41</v>
      </c>
      <c r="H247" s="1105">
        <v>8.7649162292480476</v>
      </c>
      <c r="I247" s="504" t="s">
        <v>175</v>
      </c>
      <c r="J247" s="484" t="s">
        <v>133</v>
      </c>
      <c r="K247" s="484" t="s">
        <v>93</v>
      </c>
      <c r="L247" s="488">
        <v>264</v>
      </c>
      <c r="M247" s="485"/>
      <c r="N247" s="504"/>
      <c r="O247" s="485">
        <v>1</v>
      </c>
      <c r="P247" s="485">
        <v>0.5</v>
      </c>
      <c r="Q247" s="485">
        <v>0.4</v>
      </c>
      <c r="R247" s="490">
        <f t="shared" si="178"/>
        <v>0.26666666666666666</v>
      </c>
      <c r="S247" s="485"/>
      <c r="T247" s="488">
        <v>20</v>
      </c>
      <c r="U247" s="119" t="s">
        <v>280</v>
      </c>
      <c r="V247" s="948"/>
      <c r="W247" s="129">
        <v>23.503</v>
      </c>
      <c r="X247" s="223">
        <v>2.2970000000000002</v>
      </c>
      <c r="Y247" s="223">
        <v>2.2989999999999999</v>
      </c>
      <c r="Z247" s="129">
        <f t="shared" si="179"/>
        <v>470.06</v>
      </c>
      <c r="AA247" s="129">
        <f t="shared" si="180"/>
        <v>1762.7250000000001</v>
      </c>
      <c r="AB247" s="149">
        <f t="shared" si="181"/>
        <v>6676988.6363636367</v>
      </c>
      <c r="AC247" s="499" t="s">
        <v>69</v>
      </c>
      <c r="AD247" s="195">
        <f t="shared" si="182"/>
        <v>65.361541748046875</v>
      </c>
      <c r="AE247" s="500" t="s">
        <v>41</v>
      </c>
      <c r="AF247" s="567">
        <f t="shared" si="183"/>
        <v>175.29832458496094</v>
      </c>
      <c r="AG247" s="497">
        <f t="shared" si="184"/>
        <v>245105.78155517578</v>
      </c>
      <c r="AH247" s="497">
        <f t="shared" si="185"/>
        <v>657368.71719360352</v>
      </c>
      <c r="AI247" s="497">
        <f t="shared" si="186"/>
        <v>928430.99073930213</v>
      </c>
      <c r="AJ247" s="497">
        <f t="shared" si="187"/>
        <v>2490033.0196727403</v>
      </c>
      <c r="AK247" s="959">
        <f t="shared" si="188"/>
        <v>0.13904935912021205</v>
      </c>
      <c r="AL247" s="968">
        <f t="shared" si="189"/>
        <v>0.37292755091894852</v>
      </c>
      <c r="AM247" s="982"/>
      <c r="AN247" s="572"/>
      <c r="AO247" s="572"/>
      <c r="AP247" s="573"/>
    </row>
    <row r="248" spans="1:46" customFormat="1">
      <c r="A248" s="35">
        <v>44209</v>
      </c>
      <c r="B248" s="119" t="s">
        <v>281</v>
      </c>
      <c r="C248" s="782">
        <v>44203</v>
      </c>
      <c r="D248" s="790">
        <v>44204</v>
      </c>
      <c r="E248" s="661" t="s">
        <v>69</v>
      </c>
      <c r="F248" s="997">
        <v>5.1878997802734377</v>
      </c>
      <c r="G248" s="1106" t="s">
        <v>41</v>
      </c>
      <c r="H248" s="1105">
        <v>11.249005126953126</v>
      </c>
      <c r="I248" s="504" t="s">
        <v>175</v>
      </c>
      <c r="J248" s="484" t="s">
        <v>133</v>
      </c>
      <c r="K248" s="484" t="s">
        <v>93</v>
      </c>
      <c r="L248" s="488">
        <v>264</v>
      </c>
      <c r="M248" s="485"/>
      <c r="N248" s="504"/>
      <c r="O248" s="485">
        <v>1</v>
      </c>
      <c r="P248" s="485">
        <v>0.5</v>
      </c>
      <c r="Q248" s="485">
        <v>0.4</v>
      </c>
      <c r="R248" s="490">
        <f t="shared" si="178"/>
        <v>0.26666666666666666</v>
      </c>
      <c r="S248" s="485"/>
      <c r="T248" s="488">
        <v>20</v>
      </c>
      <c r="U248" s="119" t="s">
        <v>281</v>
      </c>
      <c r="V248" s="948"/>
      <c r="W248" s="129">
        <v>18.113</v>
      </c>
      <c r="X248" s="223">
        <v>2.2509999999999999</v>
      </c>
      <c r="Y248" s="223">
        <v>1.998</v>
      </c>
      <c r="Z248" s="129">
        <f t="shared" si="179"/>
        <v>362.26</v>
      </c>
      <c r="AA248" s="129">
        <f t="shared" si="180"/>
        <v>1358.4749999999999</v>
      </c>
      <c r="AB248" s="149">
        <f t="shared" si="181"/>
        <v>5145738.6363636358</v>
      </c>
      <c r="AC248" s="499" t="s">
        <v>69</v>
      </c>
      <c r="AD248" s="195">
        <f t="shared" si="182"/>
        <v>103.75799560546875</v>
      </c>
      <c r="AE248" s="500" t="s">
        <v>41</v>
      </c>
      <c r="AF248" s="567">
        <f t="shared" si="183"/>
        <v>224.9801025390625</v>
      </c>
      <c r="AG248" s="497">
        <f t="shared" si="184"/>
        <v>389092.48352050781</v>
      </c>
      <c r="AH248" s="497">
        <f t="shared" si="185"/>
        <v>843675.38452148438</v>
      </c>
      <c r="AI248" s="497">
        <f t="shared" si="186"/>
        <v>1473835.1648504082</v>
      </c>
      <c r="AJ248" s="497">
        <f t="shared" si="187"/>
        <v>3195740.0928844102</v>
      </c>
      <c r="AK248" s="959">
        <f t="shared" si="188"/>
        <v>0.28641858224885097</v>
      </c>
      <c r="AL248" s="968">
        <f t="shared" si="189"/>
        <v>0.62104594086860954</v>
      </c>
      <c r="AM248" s="982"/>
      <c r="AN248" s="572"/>
      <c r="AO248" s="572"/>
      <c r="AP248" s="573"/>
    </row>
    <row r="249" spans="1:46" customFormat="1">
      <c r="A249" s="35">
        <v>44209</v>
      </c>
      <c r="B249" s="119" t="s">
        <v>282</v>
      </c>
      <c r="C249" s="782">
        <v>44206</v>
      </c>
      <c r="D249" s="790">
        <v>44207</v>
      </c>
      <c r="E249" s="661" t="s">
        <v>69</v>
      </c>
      <c r="F249" s="997">
        <v>2.8060382843017577</v>
      </c>
      <c r="G249" s="500" t="s">
        <v>41</v>
      </c>
      <c r="H249" s="1105">
        <v>7.4989730834960939</v>
      </c>
      <c r="I249" s="504" t="s">
        <v>175</v>
      </c>
      <c r="J249" s="484" t="s">
        <v>133</v>
      </c>
      <c r="K249" s="484" t="s">
        <v>93</v>
      </c>
      <c r="L249" s="488">
        <v>248</v>
      </c>
      <c r="M249" s="485"/>
      <c r="N249" s="504"/>
      <c r="O249" s="485">
        <v>1</v>
      </c>
      <c r="P249" s="485">
        <v>0.5</v>
      </c>
      <c r="Q249" s="485">
        <v>0.4</v>
      </c>
      <c r="R249" s="490">
        <f t="shared" si="178"/>
        <v>0.26666666666666666</v>
      </c>
      <c r="S249" s="485"/>
      <c r="T249" s="488">
        <v>20</v>
      </c>
      <c r="U249" s="119" t="s">
        <v>282</v>
      </c>
      <c r="V249" s="948"/>
      <c r="W249" s="129">
        <v>24.265000000000001</v>
      </c>
      <c r="X249" s="223">
        <v>2.0979999999999999</v>
      </c>
      <c r="Y249" s="223">
        <v>1.843</v>
      </c>
      <c r="Z249" s="129">
        <f t="shared" si="179"/>
        <v>485.3</v>
      </c>
      <c r="AA249" s="129">
        <f t="shared" si="180"/>
        <v>1819.875</v>
      </c>
      <c r="AB249" s="149">
        <f t="shared" si="181"/>
        <v>7338205.6451612907</v>
      </c>
      <c r="AC249" s="499" t="s">
        <v>69</v>
      </c>
      <c r="AD249" s="195">
        <f t="shared" si="182"/>
        <v>56.120765686035156</v>
      </c>
      <c r="AE249" s="500" t="s">
        <v>41</v>
      </c>
      <c r="AF249" s="567">
        <f t="shared" si="183"/>
        <v>149.97946166992188</v>
      </c>
      <c r="AG249" s="497">
        <f t="shared" si="184"/>
        <v>210452.87132263184</v>
      </c>
      <c r="AH249" s="497">
        <f t="shared" si="185"/>
        <v>562422.98126220703</v>
      </c>
      <c r="AI249" s="497">
        <f t="shared" si="186"/>
        <v>848600.28759125737</v>
      </c>
      <c r="AJ249" s="497">
        <f t="shared" si="187"/>
        <v>2267834.6018637381</v>
      </c>
      <c r="AK249" s="959">
        <f t="shared" si="188"/>
        <v>0.1156413881847005</v>
      </c>
      <c r="AL249" s="968">
        <f t="shared" si="189"/>
        <v>0.30904484168539431</v>
      </c>
      <c r="AM249" s="982"/>
      <c r="AN249" s="572"/>
      <c r="AO249" s="572"/>
      <c r="AP249" s="573"/>
    </row>
    <row r="250" spans="1:46" customFormat="1">
      <c r="A250" s="35">
        <v>44209</v>
      </c>
      <c r="B250" s="119" t="s">
        <v>283</v>
      </c>
      <c r="C250" s="782">
        <v>44206</v>
      </c>
      <c r="D250" s="790">
        <v>44207</v>
      </c>
      <c r="E250" s="661" t="s">
        <v>69</v>
      </c>
      <c r="F250" s="997">
        <v>2.8013984680175783</v>
      </c>
      <c r="G250" s="500" t="s">
        <v>41</v>
      </c>
      <c r="H250" s="1105">
        <v>4.7841838836669925</v>
      </c>
      <c r="I250" s="504" t="s">
        <v>175</v>
      </c>
      <c r="J250" s="484" t="s">
        <v>133</v>
      </c>
      <c r="K250" s="484" t="s">
        <v>93</v>
      </c>
      <c r="L250" s="488">
        <v>248</v>
      </c>
      <c r="M250" s="485"/>
      <c r="N250" s="504"/>
      <c r="O250" s="485">
        <v>1</v>
      </c>
      <c r="P250" s="485">
        <v>0.5</v>
      </c>
      <c r="Q250" s="485">
        <v>0.4</v>
      </c>
      <c r="R250" s="490">
        <f t="shared" si="178"/>
        <v>0.26666666666666666</v>
      </c>
      <c r="S250" s="485"/>
      <c r="T250" s="488">
        <v>20</v>
      </c>
      <c r="U250" s="119" t="s">
        <v>283</v>
      </c>
      <c r="V250" s="948"/>
      <c r="W250" s="129">
        <v>18.151</v>
      </c>
      <c r="X250" s="223">
        <v>2.1110000000000002</v>
      </c>
      <c r="Y250" s="223">
        <v>1.6559999999999999</v>
      </c>
      <c r="Z250" s="129">
        <f t="shared" si="179"/>
        <v>363.02</v>
      </c>
      <c r="AA250" s="129">
        <f t="shared" si="180"/>
        <v>1361.325</v>
      </c>
      <c r="AB250" s="149">
        <f t="shared" si="181"/>
        <v>5489213.7096774196</v>
      </c>
      <c r="AC250" s="499" t="s">
        <v>69</v>
      </c>
      <c r="AD250" s="195">
        <f t="shared" si="182"/>
        <v>56.027969360351563</v>
      </c>
      <c r="AE250" s="500" t="s">
        <v>41</v>
      </c>
      <c r="AF250" s="567">
        <f t="shared" si="183"/>
        <v>95.683677673339844</v>
      </c>
      <c r="AG250" s="497">
        <f t="shared" si="184"/>
        <v>210104.88510131836</v>
      </c>
      <c r="AH250" s="497">
        <f t="shared" si="185"/>
        <v>358813.79127502441</v>
      </c>
      <c r="AI250" s="497">
        <f t="shared" si="186"/>
        <v>847197.11734402564</v>
      </c>
      <c r="AJ250" s="497">
        <f t="shared" si="187"/>
        <v>1446829.8035283242</v>
      </c>
      <c r="AK250" s="959">
        <f t="shared" si="188"/>
        <v>0.15433851953157282</v>
      </c>
      <c r="AL250" s="968">
        <f t="shared" si="189"/>
        <v>0.26357687640719479</v>
      </c>
      <c r="AM250" s="982"/>
      <c r="AN250" s="572"/>
      <c r="AO250" s="572"/>
      <c r="AP250" s="573"/>
    </row>
    <row r="251" spans="1:46" customFormat="1">
      <c r="A251" s="35">
        <v>44209</v>
      </c>
      <c r="B251" s="119" t="s">
        <v>284</v>
      </c>
      <c r="C251" s="782">
        <v>44207</v>
      </c>
      <c r="D251" s="790">
        <v>44208</v>
      </c>
      <c r="E251" s="661" t="s">
        <v>69</v>
      </c>
      <c r="F251" s="997">
        <v>3.2342838287353515</v>
      </c>
      <c r="G251" s="500" t="s">
        <v>41</v>
      </c>
      <c r="H251" s="1105">
        <v>5.4277767181396488</v>
      </c>
      <c r="I251" s="504" t="s">
        <v>175</v>
      </c>
      <c r="J251" s="484" t="s">
        <v>133</v>
      </c>
      <c r="K251" s="484" t="s">
        <v>93</v>
      </c>
      <c r="L251" s="488">
        <v>320</v>
      </c>
      <c r="M251" s="485"/>
      <c r="N251" s="504"/>
      <c r="O251" s="485">
        <v>1</v>
      </c>
      <c r="P251" s="485">
        <v>0.5</v>
      </c>
      <c r="Q251" s="485">
        <v>0.4</v>
      </c>
      <c r="R251" s="490">
        <f t="shared" si="178"/>
        <v>0.26666666666666666</v>
      </c>
      <c r="S251" s="485"/>
      <c r="T251" s="488">
        <v>20</v>
      </c>
      <c r="U251" s="119" t="s">
        <v>284</v>
      </c>
      <c r="V251" s="948"/>
      <c r="W251" s="129">
        <v>11.1</v>
      </c>
      <c r="X251" s="223">
        <v>2.1</v>
      </c>
      <c r="Y251" s="223">
        <v>1.35</v>
      </c>
      <c r="Z251" s="129">
        <f t="shared" si="179"/>
        <v>222</v>
      </c>
      <c r="AA251" s="129">
        <f t="shared" si="180"/>
        <v>832.5</v>
      </c>
      <c r="AB251" s="149">
        <f t="shared" si="181"/>
        <v>2601562.5</v>
      </c>
      <c r="AC251" s="499" t="s">
        <v>69</v>
      </c>
      <c r="AD251" s="195">
        <f t="shared" si="182"/>
        <v>64.685676574707031</v>
      </c>
      <c r="AE251" s="500" t="s">
        <v>41</v>
      </c>
      <c r="AF251" s="567">
        <f t="shared" si="183"/>
        <v>108.55553436279297</v>
      </c>
      <c r="AG251" s="497">
        <f t="shared" si="184"/>
        <v>242571.28715515137</v>
      </c>
      <c r="AH251" s="497">
        <f t="shared" si="185"/>
        <v>407083.25386047363</v>
      </c>
      <c r="AI251" s="497">
        <f t="shared" si="186"/>
        <v>758035.27235984802</v>
      </c>
      <c r="AJ251" s="497">
        <f t="shared" si="187"/>
        <v>1272135.1683139801</v>
      </c>
      <c r="AK251" s="959">
        <f t="shared" si="188"/>
        <v>0.29137692150768935</v>
      </c>
      <c r="AL251" s="968">
        <f t="shared" si="189"/>
        <v>0.48898889352609448</v>
      </c>
      <c r="AM251" s="982"/>
      <c r="AN251" s="572"/>
      <c r="AO251" s="572"/>
      <c r="AP251" s="573"/>
    </row>
    <row r="252" spans="1:46" customFormat="1">
      <c r="A252" s="35">
        <v>44209</v>
      </c>
      <c r="B252" s="119" t="s">
        <v>285</v>
      </c>
      <c r="C252" s="782">
        <v>44207</v>
      </c>
      <c r="D252" s="790">
        <v>44208</v>
      </c>
      <c r="E252" s="661" t="s">
        <v>69</v>
      </c>
      <c r="F252" s="997">
        <v>2.5220779418945312</v>
      </c>
      <c r="G252" s="500" t="s">
        <v>41</v>
      </c>
      <c r="H252" s="1105">
        <v>6.2474384307861328</v>
      </c>
      <c r="I252" s="504" t="s">
        <v>175</v>
      </c>
      <c r="J252" s="484" t="s">
        <v>133</v>
      </c>
      <c r="K252" s="484" t="s">
        <v>93</v>
      </c>
      <c r="L252" s="488">
        <v>320</v>
      </c>
      <c r="M252" s="485"/>
      <c r="N252" s="504"/>
      <c r="O252" s="485">
        <v>1</v>
      </c>
      <c r="P252" s="485">
        <v>0.5</v>
      </c>
      <c r="Q252" s="485">
        <v>0.4</v>
      </c>
      <c r="R252" s="490">
        <f t="shared" si="178"/>
        <v>0.26666666666666666</v>
      </c>
      <c r="S252" s="485"/>
      <c r="T252" s="488">
        <v>20</v>
      </c>
      <c r="U252" s="119" t="s">
        <v>285</v>
      </c>
      <c r="V252" s="948"/>
      <c r="W252" s="129">
        <v>14.7</v>
      </c>
      <c r="X252" s="223">
        <v>2.0699999999999998</v>
      </c>
      <c r="Y252" s="223">
        <v>1.74</v>
      </c>
      <c r="Z252" s="129">
        <f t="shared" si="179"/>
        <v>294</v>
      </c>
      <c r="AA252" s="129">
        <f t="shared" si="180"/>
        <v>1102.5</v>
      </c>
      <c r="AB252" s="149">
        <f t="shared" si="181"/>
        <v>3445312.5</v>
      </c>
      <c r="AC252" s="499" t="s">
        <v>69</v>
      </c>
      <c r="AD252" s="195">
        <f t="shared" si="182"/>
        <v>50.441558837890625</v>
      </c>
      <c r="AE252" s="500" t="s">
        <v>41</v>
      </c>
      <c r="AF252" s="567">
        <f t="shared" si="183"/>
        <v>124.94876861572266</v>
      </c>
      <c r="AG252" s="497">
        <f t="shared" si="184"/>
        <v>189155.84564208984</v>
      </c>
      <c r="AH252" s="497">
        <f t="shared" si="185"/>
        <v>468557.88230895996</v>
      </c>
      <c r="AI252" s="497">
        <f t="shared" si="186"/>
        <v>591112.01763153076</v>
      </c>
      <c r="AJ252" s="497">
        <f t="shared" si="187"/>
        <v>1464243.3822154999</v>
      </c>
      <c r="AK252" s="959">
        <f t="shared" si="188"/>
        <v>0.17156992802003615</v>
      </c>
      <c r="AL252" s="968">
        <f t="shared" si="189"/>
        <v>0.42499581161810429</v>
      </c>
      <c r="AM252" s="982"/>
      <c r="AN252" s="572"/>
      <c r="AO252" s="572"/>
      <c r="AP252" s="573"/>
    </row>
    <row r="253" spans="1:46" customFormat="1">
      <c r="A253" s="35">
        <v>44209</v>
      </c>
      <c r="B253" s="119" t="s">
        <v>286</v>
      </c>
      <c r="C253" s="782">
        <v>44207</v>
      </c>
      <c r="D253" s="790">
        <v>44208</v>
      </c>
      <c r="E253" s="661" t="s">
        <v>69</v>
      </c>
      <c r="F253" s="997">
        <v>3.1921600341796874</v>
      </c>
      <c r="G253" s="500" t="s">
        <v>41</v>
      </c>
      <c r="H253" s="1105">
        <v>6.5476135253906254</v>
      </c>
      <c r="I253" s="504" t="s">
        <v>175</v>
      </c>
      <c r="J253" s="484" t="s">
        <v>133</v>
      </c>
      <c r="K253" s="484" t="s">
        <v>93</v>
      </c>
      <c r="L253" s="488">
        <v>320</v>
      </c>
      <c r="M253" s="485"/>
      <c r="N253" s="504"/>
      <c r="O253" s="485">
        <v>1</v>
      </c>
      <c r="P253" s="485">
        <v>0.5</v>
      </c>
      <c r="Q253" s="485">
        <v>0.4</v>
      </c>
      <c r="R253" s="490">
        <f t="shared" si="178"/>
        <v>0.26666666666666666</v>
      </c>
      <c r="S253" s="485"/>
      <c r="T253" s="488">
        <v>20</v>
      </c>
      <c r="U253" s="119" t="s">
        <v>286</v>
      </c>
      <c r="V253" s="948"/>
      <c r="W253" s="129">
        <v>29.494</v>
      </c>
      <c r="X253" s="223">
        <v>2.1160000000000001</v>
      </c>
      <c r="Y253" s="223">
        <v>1.8380000000000001</v>
      </c>
      <c r="Z253" s="129">
        <f t="shared" si="179"/>
        <v>589.88</v>
      </c>
      <c r="AA253" s="129">
        <f t="shared" si="180"/>
        <v>2212.0500000000002</v>
      </c>
      <c r="AB253" s="149">
        <f t="shared" si="181"/>
        <v>6912656.25</v>
      </c>
      <c r="AC253" s="499" t="s">
        <v>69</v>
      </c>
      <c r="AD253" s="195">
        <f t="shared" si="182"/>
        <v>63.84320068359375</v>
      </c>
      <c r="AE253" s="500" t="s">
        <v>41</v>
      </c>
      <c r="AF253" s="567">
        <f t="shared" si="183"/>
        <v>130.9522705078125</v>
      </c>
      <c r="AG253" s="497">
        <f t="shared" si="184"/>
        <v>239412.00256347656</v>
      </c>
      <c r="AH253" s="497">
        <f t="shared" si="185"/>
        <v>491071.01440429688</v>
      </c>
      <c r="AI253" s="497">
        <f t="shared" si="186"/>
        <v>748162.50801086426</v>
      </c>
      <c r="AJ253" s="497">
        <f t="shared" si="187"/>
        <v>1534596.9200134277</v>
      </c>
      <c r="AK253" s="959">
        <f t="shared" si="188"/>
        <v>0.10823082776767097</v>
      </c>
      <c r="AL253" s="968">
        <f t="shared" si="189"/>
        <v>0.2219981530274166</v>
      </c>
      <c r="AM253" s="982"/>
      <c r="AN253" s="572"/>
      <c r="AO253" s="572"/>
      <c r="AP253" s="573"/>
    </row>
    <row r="254" spans="1:46" customFormat="1">
      <c r="A254" s="35">
        <v>44209</v>
      </c>
      <c r="B254" s="119" t="s">
        <v>287</v>
      </c>
      <c r="C254" s="782">
        <v>44207</v>
      </c>
      <c r="D254" s="790">
        <v>44208</v>
      </c>
      <c r="E254" s="661" t="s">
        <v>69</v>
      </c>
      <c r="F254" s="997">
        <v>3.0683565139770508</v>
      </c>
      <c r="G254" s="500" t="s">
        <v>41</v>
      </c>
      <c r="H254" s="1105">
        <v>4.2532005310058594</v>
      </c>
      <c r="I254" s="504" t="s">
        <v>175</v>
      </c>
      <c r="J254" s="484" t="s">
        <v>133</v>
      </c>
      <c r="K254" s="484" t="s">
        <v>93</v>
      </c>
      <c r="L254" s="488">
        <v>320</v>
      </c>
      <c r="M254" s="485"/>
      <c r="N254" s="504"/>
      <c r="O254" s="485">
        <v>1</v>
      </c>
      <c r="P254" s="485">
        <v>0.5</v>
      </c>
      <c r="Q254" s="485">
        <v>0.4</v>
      </c>
      <c r="R254" s="490">
        <f t="shared" si="178"/>
        <v>0.26666666666666666</v>
      </c>
      <c r="S254" s="485"/>
      <c r="T254" s="488">
        <v>20</v>
      </c>
      <c r="U254" s="119" t="s">
        <v>287</v>
      </c>
      <c r="V254" s="948"/>
      <c r="W254" s="129">
        <v>23.16</v>
      </c>
      <c r="X254" s="223">
        <v>2.1349999999999998</v>
      </c>
      <c r="Y254" s="223">
        <v>1.635</v>
      </c>
      <c r="Z254" s="129">
        <f t="shared" si="179"/>
        <v>463.2</v>
      </c>
      <c r="AA254" s="129">
        <f t="shared" si="180"/>
        <v>1737</v>
      </c>
      <c r="AB254" s="149">
        <f t="shared" si="181"/>
        <v>5428125</v>
      </c>
      <c r="AC254" s="499" t="s">
        <v>69</v>
      </c>
      <c r="AD254" s="195">
        <f t="shared" si="182"/>
        <v>61.367130279541016</v>
      </c>
      <c r="AE254" s="500" t="s">
        <v>41</v>
      </c>
      <c r="AF254" s="567">
        <f t="shared" si="183"/>
        <v>85.064010620117188</v>
      </c>
      <c r="AG254" s="497">
        <f t="shared" si="184"/>
        <v>230126.73854827881</v>
      </c>
      <c r="AH254" s="497">
        <f t="shared" si="185"/>
        <v>318990.03982543945</v>
      </c>
      <c r="AI254" s="497">
        <f t="shared" si="186"/>
        <v>719146.05796337128</v>
      </c>
      <c r="AJ254" s="497">
        <f t="shared" si="187"/>
        <v>996843.87445449829</v>
      </c>
      <c r="AK254" s="959">
        <f t="shared" si="188"/>
        <v>0.13248516899728199</v>
      </c>
      <c r="AL254" s="968">
        <f t="shared" si="189"/>
        <v>0.18364423709006303</v>
      </c>
      <c r="AM254" s="1135"/>
      <c r="AN254" s="1136"/>
      <c r="AO254" s="572"/>
      <c r="AP254" s="573"/>
      <c r="AQ254" s="54"/>
    </row>
    <row r="255" spans="1:46" customFormat="1">
      <c r="A255" s="35">
        <v>44209</v>
      </c>
      <c r="B255" s="119" t="s">
        <v>288</v>
      </c>
      <c r="C255" s="782">
        <v>44208</v>
      </c>
      <c r="D255" s="790">
        <v>44209</v>
      </c>
      <c r="E255" s="661" t="s">
        <v>69</v>
      </c>
      <c r="F255" s="997">
        <v>4.0243705749511722</v>
      </c>
      <c r="G255" s="500" t="s">
        <v>41</v>
      </c>
      <c r="H255" s="1105">
        <v>5.5513538360595707</v>
      </c>
      <c r="I255" s="504" t="s">
        <v>175</v>
      </c>
      <c r="J255" s="484" t="s">
        <v>133</v>
      </c>
      <c r="K255" s="484" t="s">
        <v>93</v>
      </c>
      <c r="L255" s="488">
        <v>256</v>
      </c>
      <c r="M255" s="485"/>
      <c r="N255" s="504"/>
      <c r="O255" s="485">
        <v>1</v>
      </c>
      <c r="P255" s="485">
        <v>0.5</v>
      </c>
      <c r="Q255" s="485">
        <v>0.4</v>
      </c>
      <c r="R255" s="490">
        <f t="shared" si="178"/>
        <v>0.26666666666666666</v>
      </c>
      <c r="S255" s="485"/>
      <c r="T255" s="488">
        <v>20</v>
      </c>
      <c r="U255" s="119" t="s">
        <v>288</v>
      </c>
      <c r="V255" s="948"/>
      <c r="W255" s="129">
        <v>18.587</v>
      </c>
      <c r="X255" s="223">
        <v>2.129</v>
      </c>
      <c r="Y255" s="223">
        <v>1.397</v>
      </c>
      <c r="Z255" s="129">
        <f t="shared" si="179"/>
        <v>371.74</v>
      </c>
      <c r="AA255" s="129">
        <f t="shared" si="180"/>
        <v>1394.0250000000001</v>
      </c>
      <c r="AB255" s="149">
        <f t="shared" si="181"/>
        <v>5445410.15625</v>
      </c>
      <c r="AC255" s="499" t="s">
        <v>69</v>
      </c>
      <c r="AD255" s="195">
        <f t="shared" si="182"/>
        <v>80.487411499023438</v>
      </c>
      <c r="AE255" s="500" t="s">
        <v>41</v>
      </c>
      <c r="AF255" s="567">
        <f t="shared" si="183"/>
        <v>111.02707672119141</v>
      </c>
      <c r="AG255" s="497">
        <f t="shared" si="184"/>
        <v>301827.79312133789</v>
      </c>
      <c r="AH255" s="497">
        <f t="shared" si="185"/>
        <v>416351.53770446777</v>
      </c>
      <c r="AI255" s="497">
        <f t="shared" si="186"/>
        <v>1179014.8168802261</v>
      </c>
      <c r="AJ255" s="497">
        <f t="shared" si="187"/>
        <v>1626373.1941580772</v>
      </c>
      <c r="AK255" s="959">
        <f t="shared" si="188"/>
        <v>0.21651533732991723</v>
      </c>
      <c r="AL255" s="968">
        <f t="shared" si="189"/>
        <v>0.29866863055143755</v>
      </c>
      <c r="AM255" s="1135"/>
      <c r="AN255" s="1136"/>
      <c r="AO255" s="572"/>
      <c r="AP255" s="573"/>
      <c r="AQ255" s="54"/>
    </row>
    <row r="256" spans="1:46" customFormat="1">
      <c r="A256" s="35">
        <v>44209</v>
      </c>
      <c r="B256" s="119" t="s">
        <v>289</v>
      </c>
      <c r="C256" s="782">
        <v>44208</v>
      </c>
      <c r="D256" s="790">
        <v>44209</v>
      </c>
      <c r="E256" s="661" t="s">
        <v>69</v>
      </c>
      <c r="F256" s="997">
        <v>2.8795366287231445</v>
      </c>
      <c r="G256" s="500" t="s">
        <v>41</v>
      </c>
      <c r="H256" s="1105">
        <v>3.4482131958007813</v>
      </c>
      <c r="I256" s="504" t="s">
        <v>175</v>
      </c>
      <c r="J256" s="484" t="s">
        <v>133</v>
      </c>
      <c r="K256" s="484" t="s">
        <v>93</v>
      </c>
      <c r="L256" s="488">
        <v>256</v>
      </c>
      <c r="M256" s="485"/>
      <c r="N256" s="504"/>
      <c r="O256" s="485">
        <v>1</v>
      </c>
      <c r="P256" s="485">
        <v>0.5</v>
      </c>
      <c r="Q256" s="485">
        <v>0.4</v>
      </c>
      <c r="R256" s="490">
        <f t="shared" si="178"/>
        <v>0.26666666666666666</v>
      </c>
      <c r="S256" s="485"/>
      <c r="T256" s="488">
        <v>20</v>
      </c>
      <c r="U256" s="119" t="s">
        <v>289</v>
      </c>
      <c r="V256" s="948"/>
      <c r="W256" s="129">
        <v>13.662000000000001</v>
      </c>
      <c r="X256" s="223">
        <v>2.3090000000000002</v>
      </c>
      <c r="Y256" s="223">
        <v>1.8109999999999999</v>
      </c>
      <c r="Z256" s="129">
        <f t="shared" si="179"/>
        <v>273.24</v>
      </c>
      <c r="AA256" s="129">
        <f t="shared" si="180"/>
        <v>1024.6500000000001</v>
      </c>
      <c r="AB256" s="149">
        <f t="shared" si="181"/>
        <v>4002539.0625000005</v>
      </c>
      <c r="AC256" s="499" t="s">
        <v>69</v>
      </c>
      <c r="AD256" s="195">
        <f t="shared" si="182"/>
        <v>57.590732574462891</v>
      </c>
      <c r="AE256" s="500" t="s">
        <v>41</v>
      </c>
      <c r="AF256" s="567">
        <f t="shared" si="183"/>
        <v>68.964263916015625</v>
      </c>
      <c r="AG256" s="497">
        <f t="shared" si="184"/>
        <v>215965.24715423584</v>
      </c>
      <c r="AH256" s="497">
        <f t="shared" si="185"/>
        <v>258615.98968505859</v>
      </c>
      <c r="AI256" s="497">
        <f t="shared" si="186"/>
        <v>843614.24669623375</v>
      </c>
      <c r="AJ256" s="497">
        <f t="shared" si="187"/>
        <v>1010218.7097072601</v>
      </c>
      <c r="AK256" s="959">
        <f t="shared" si="188"/>
        <v>0.21076977226783372</v>
      </c>
      <c r="AL256" s="968">
        <f t="shared" si="189"/>
        <v>0.25239446609579719</v>
      </c>
      <c r="AM256" s="1135"/>
      <c r="AN256" s="1136"/>
      <c r="AO256" s="572"/>
      <c r="AP256" s="573"/>
      <c r="AQ256" s="54"/>
    </row>
    <row r="257" spans="1:46" customFormat="1">
      <c r="A257" s="35">
        <v>44209</v>
      </c>
      <c r="B257" s="119" t="s">
        <v>60</v>
      </c>
      <c r="C257" s="782"/>
      <c r="D257" s="790"/>
      <c r="E257" s="661" t="s">
        <v>69</v>
      </c>
      <c r="F257" s="997">
        <v>0</v>
      </c>
      <c r="G257" s="500" t="s">
        <v>41</v>
      </c>
      <c r="H257" s="1105">
        <v>0</v>
      </c>
      <c r="I257" s="504"/>
      <c r="J257" s="484"/>
      <c r="K257" s="484"/>
      <c r="L257" s="488"/>
      <c r="M257" s="485"/>
      <c r="N257" s="504"/>
      <c r="O257" s="491"/>
      <c r="P257" s="491"/>
      <c r="Q257" s="491"/>
      <c r="R257" s="492"/>
      <c r="S257" s="491"/>
      <c r="T257" s="493"/>
      <c r="U257" s="119" t="s">
        <v>60</v>
      </c>
      <c r="V257" s="948"/>
      <c r="W257" s="495"/>
      <c r="X257" s="223"/>
      <c r="Y257" s="223"/>
      <c r="Z257" s="497"/>
      <c r="AA257" s="129"/>
      <c r="AB257" s="129"/>
      <c r="AC257" s="483" t="s">
        <v>69</v>
      </c>
      <c r="AD257" s="576"/>
      <c r="AE257" s="577" t="s">
        <v>41</v>
      </c>
      <c r="AF257" s="576"/>
      <c r="AG257" s="497"/>
      <c r="AH257" s="497"/>
      <c r="AI257" s="497"/>
      <c r="AJ257" s="497"/>
      <c r="AK257" s="502"/>
      <c r="AL257" s="595"/>
      <c r="AM257" s="982"/>
      <c r="AN257" s="572"/>
      <c r="AO257" s="572"/>
      <c r="AP257" s="573"/>
    </row>
    <row r="258" spans="1:46" customFormat="1" ht="15" thickBot="1">
      <c r="A258" s="56">
        <v>44209</v>
      </c>
      <c r="B258" s="124" t="s">
        <v>64</v>
      </c>
      <c r="C258" s="926"/>
      <c r="D258" s="965"/>
      <c r="E258" s="662" t="s">
        <v>69</v>
      </c>
      <c r="F258" s="1005">
        <v>244.29445800781249</v>
      </c>
      <c r="G258" s="1030" t="s">
        <v>41</v>
      </c>
      <c r="H258" s="1114">
        <v>251.089599609375</v>
      </c>
      <c r="I258" s="927"/>
      <c r="J258" s="928"/>
      <c r="K258" s="928"/>
      <c r="L258" s="929"/>
      <c r="M258" s="930"/>
      <c r="N258" s="927"/>
      <c r="O258" s="931"/>
      <c r="P258" s="931"/>
      <c r="Q258" s="931"/>
      <c r="R258" s="932"/>
      <c r="S258" s="931"/>
      <c r="T258" s="933"/>
      <c r="U258" s="124" t="s">
        <v>64</v>
      </c>
      <c r="V258" s="955"/>
      <c r="W258" s="934"/>
      <c r="X258" s="935"/>
      <c r="Y258" s="935"/>
      <c r="Z258" s="936"/>
      <c r="AA258" s="937"/>
      <c r="AB258" s="937"/>
      <c r="AC258" s="1004" t="s">
        <v>69</v>
      </c>
      <c r="AD258" s="1137"/>
      <c r="AE258" s="578" t="s">
        <v>41</v>
      </c>
      <c r="AF258" s="70"/>
      <c r="AG258" s="936"/>
      <c r="AH258" s="936"/>
      <c r="AI258" s="936"/>
      <c r="AJ258" s="936"/>
      <c r="AK258" s="938"/>
      <c r="AL258" s="972"/>
      <c r="AM258" s="983"/>
      <c r="AN258" s="603"/>
      <c r="AO258" s="603"/>
      <c r="AP258" s="604"/>
    </row>
    <row r="259" spans="1:46" customFormat="1">
      <c r="A259" s="44">
        <v>44216</v>
      </c>
      <c r="B259" s="121">
        <v>141</v>
      </c>
      <c r="C259" s="1146">
        <v>44209</v>
      </c>
      <c r="D259" s="1071">
        <v>44210</v>
      </c>
      <c r="E259" s="660" t="s">
        <v>69</v>
      </c>
      <c r="F259" s="1147">
        <v>2.0497915267944338</v>
      </c>
      <c r="G259" s="580" t="s">
        <v>41</v>
      </c>
      <c r="H259" s="1148">
        <v>3.8444133758544923</v>
      </c>
      <c r="I259" s="456" t="s">
        <v>175</v>
      </c>
      <c r="J259" s="457" t="s">
        <v>133</v>
      </c>
      <c r="K259" s="582" t="s">
        <v>93</v>
      </c>
      <c r="L259" s="583">
        <v>248</v>
      </c>
      <c r="M259" s="583"/>
      <c r="N259" s="583"/>
      <c r="O259" s="584">
        <v>1</v>
      </c>
      <c r="P259" s="584">
        <v>0.5</v>
      </c>
      <c r="Q259" s="584">
        <v>0.4</v>
      </c>
      <c r="R259" s="184">
        <f t="shared" ref="R259:R272" si="190">O259/(O259+P259)*Q259</f>
        <v>0.26666666666666666</v>
      </c>
      <c r="S259" s="183"/>
      <c r="T259" s="183">
        <v>20</v>
      </c>
      <c r="U259" s="121">
        <v>141</v>
      </c>
      <c r="V259" s="470">
        <v>20.674408923446357</v>
      </c>
      <c r="W259" s="194">
        <v>24.117999999999999</v>
      </c>
      <c r="X259" s="184">
        <v>2.052</v>
      </c>
      <c r="Y259" s="184">
        <v>1.7170000000000001</v>
      </c>
      <c r="Z259" s="194">
        <f t="shared" ref="Z259:Z272" si="191">T259*W259</f>
        <v>482.35999999999996</v>
      </c>
      <c r="AA259" s="194">
        <f t="shared" ref="AA259:AA272" si="192">Z259/R259</f>
        <v>1808.85</v>
      </c>
      <c r="AB259" s="1113">
        <f t="shared" ref="AB259:AB272" si="193">AA259*1000/(L259/1000)</f>
        <v>7293750</v>
      </c>
      <c r="AC259" s="461" t="s">
        <v>69</v>
      </c>
      <c r="AD259" s="194">
        <f t="shared" ref="AD259:AD272" si="194">T259*F259</f>
        <v>40.995830535888672</v>
      </c>
      <c r="AE259" s="477" t="s">
        <v>41</v>
      </c>
      <c r="AF259" s="586">
        <f t="shared" ref="AF259:AF272" si="195">T259*H259</f>
        <v>76.888267517089844</v>
      </c>
      <c r="AG259" s="586">
        <f t="shared" ref="AG259:AG272" si="196">AD259/R259*1000</f>
        <v>153734.36450958252</v>
      </c>
      <c r="AH259" s="586">
        <f t="shared" ref="AH259:AH272" si="197">AF259/R259*1000</f>
        <v>288331.00318908691</v>
      </c>
      <c r="AI259" s="586">
        <f t="shared" ref="AI259:AI272" si="198">AG259/L259*1000</f>
        <v>619896.63108702633</v>
      </c>
      <c r="AJ259" s="586">
        <f t="shared" ref="AJ259:AJ272" si="199">AH259/L259*1000</f>
        <v>1162625.0128592215</v>
      </c>
      <c r="AK259" s="587">
        <f t="shared" ref="AK259:AK272" si="200">AD259/Z259</f>
        <v>8.4990112231297529E-2</v>
      </c>
      <c r="AL259" s="995">
        <f t="shared" ref="AL259:AL272" si="201">AF259/Z259</f>
        <v>0.15940017314265248</v>
      </c>
      <c r="AM259" s="605"/>
      <c r="AN259" s="606"/>
      <c r="AO259" s="606"/>
      <c r="AP259" s="607"/>
      <c r="AQ259" s="53"/>
      <c r="AR259" s="53"/>
      <c r="AS259" s="53"/>
      <c r="AT259" s="53"/>
    </row>
    <row r="260" spans="1:46" customFormat="1">
      <c r="A260" s="46">
        <v>44216</v>
      </c>
      <c r="B260" s="122">
        <v>148</v>
      </c>
      <c r="C260" s="996">
        <v>44209</v>
      </c>
      <c r="D260" s="1061">
        <v>44210</v>
      </c>
      <c r="E260" s="661" t="s">
        <v>69</v>
      </c>
      <c r="F260" s="1149">
        <v>2.0424203872680664</v>
      </c>
      <c r="G260" s="562" t="s">
        <v>41</v>
      </c>
      <c r="H260" s="1025">
        <v>6.8487159729003908</v>
      </c>
      <c r="I260" s="414" t="s">
        <v>175</v>
      </c>
      <c r="J260" s="415" t="s">
        <v>133</v>
      </c>
      <c r="K260" s="429" t="s">
        <v>93</v>
      </c>
      <c r="L260" s="390">
        <v>248</v>
      </c>
      <c r="M260" s="390"/>
      <c r="N260" s="390"/>
      <c r="O260" s="564">
        <v>1</v>
      </c>
      <c r="P260" s="564">
        <v>0.5</v>
      </c>
      <c r="Q260" s="564">
        <v>0.4</v>
      </c>
      <c r="R260" s="82">
        <f t="shared" si="190"/>
        <v>0.26666666666666666</v>
      </c>
      <c r="S260" s="81"/>
      <c r="T260" s="81">
        <v>20</v>
      </c>
      <c r="U260" s="122">
        <v>148</v>
      </c>
      <c r="V260" s="494">
        <v>22.730873829004988</v>
      </c>
      <c r="W260" s="195">
        <v>25.280999999999999</v>
      </c>
      <c r="X260" s="82">
        <v>2.09</v>
      </c>
      <c r="Y260" s="82">
        <v>1.849</v>
      </c>
      <c r="Z260" s="195">
        <f t="shared" si="191"/>
        <v>505.62</v>
      </c>
      <c r="AA260" s="195">
        <f t="shared" si="192"/>
        <v>1896.075</v>
      </c>
      <c r="AB260" s="1092">
        <f t="shared" si="193"/>
        <v>7645463.7096774196</v>
      </c>
      <c r="AC260" s="499" t="s">
        <v>69</v>
      </c>
      <c r="AD260" s="195">
        <f t="shared" si="194"/>
        <v>40.848407745361328</v>
      </c>
      <c r="AE260" s="500" t="s">
        <v>41</v>
      </c>
      <c r="AF260" s="567">
        <f t="shared" si="195"/>
        <v>136.97431945800781</v>
      </c>
      <c r="AG260" s="567">
        <f t="shared" si="196"/>
        <v>153181.52904510498</v>
      </c>
      <c r="AH260" s="567">
        <f t="shared" si="197"/>
        <v>513653.6979675293</v>
      </c>
      <c r="AI260" s="568">
        <f t="shared" si="198"/>
        <v>617667.45582703617</v>
      </c>
      <c r="AJ260" s="568">
        <f t="shared" si="199"/>
        <v>2071184.265998102</v>
      </c>
      <c r="AK260" s="569">
        <f t="shared" si="200"/>
        <v>8.0788749941381521E-2</v>
      </c>
      <c r="AL260" s="999">
        <f t="shared" si="201"/>
        <v>0.270903681535556</v>
      </c>
      <c r="AM260" s="571"/>
      <c r="AN260" s="572"/>
      <c r="AO260" s="572"/>
      <c r="AP260" s="573"/>
      <c r="AQ260" s="53"/>
      <c r="AR260" s="53"/>
      <c r="AS260" s="53"/>
      <c r="AT260" s="53"/>
    </row>
    <row r="261" spans="1:46" customFormat="1">
      <c r="A261" s="46">
        <v>44216</v>
      </c>
      <c r="B261" s="122">
        <v>151</v>
      </c>
      <c r="C261" s="996">
        <v>44210</v>
      </c>
      <c r="D261" s="1061">
        <v>44211</v>
      </c>
      <c r="E261" s="661" t="s">
        <v>69</v>
      </c>
      <c r="F261" s="1149">
        <v>4.5524017333984377</v>
      </c>
      <c r="G261" s="562" t="s">
        <v>41</v>
      </c>
      <c r="H261" s="1025">
        <v>5.8515285491943363</v>
      </c>
      <c r="I261" s="414" t="s">
        <v>175</v>
      </c>
      <c r="J261" s="415" t="s">
        <v>133</v>
      </c>
      <c r="K261" s="429" t="s">
        <v>93</v>
      </c>
      <c r="L261" s="390">
        <v>292</v>
      </c>
      <c r="M261" s="390"/>
      <c r="N261" s="390"/>
      <c r="O261" s="564">
        <v>1</v>
      </c>
      <c r="P261" s="564">
        <v>0.5</v>
      </c>
      <c r="Q261" s="564">
        <v>0.4</v>
      </c>
      <c r="R261" s="82">
        <f t="shared" si="190"/>
        <v>0.26666666666666666</v>
      </c>
      <c r="S261" s="81"/>
      <c r="T261" s="81">
        <v>20</v>
      </c>
      <c r="U261" s="122">
        <v>151</v>
      </c>
      <c r="V261" s="494">
        <v>23.605907459120452</v>
      </c>
      <c r="W261" s="195">
        <v>26.032</v>
      </c>
      <c r="X261" s="82">
        <v>2.1040000000000001</v>
      </c>
      <c r="Y261" s="82">
        <v>1.84</v>
      </c>
      <c r="Z261" s="195">
        <f t="shared" si="191"/>
        <v>520.64</v>
      </c>
      <c r="AA261" s="195">
        <f t="shared" si="192"/>
        <v>1952.3999999999999</v>
      </c>
      <c r="AB261" s="1092">
        <f t="shared" si="193"/>
        <v>6686301.3698630137</v>
      </c>
      <c r="AC261" s="499" t="s">
        <v>69</v>
      </c>
      <c r="AD261" s="195">
        <f t="shared" si="194"/>
        <v>91.04803466796875</v>
      </c>
      <c r="AE261" s="500" t="s">
        <v>41</v>
      </c>
      <c r="AF261" s="567">
        <f t="shared" si="195"/>
        <v>117.03057098388672</v>
      </c>
      <c r="AG261" s="567">
        <f t="shared" si="196"/>
        <v>341430.13000488281</v>
      </c>
      <c r="AH261" s="567">
        <f t="shared" si="197"/>
        <v>438864.6411895752</v>
      </c>
      <c r="AI261" s="568">
        <f t="shared" si="198"/>
        <v>1169281.2671400097</v>
      </c>
      <c r="AJ261" s="568">
        <f t="shared" si="199"/>
        <v>1502961.0999642988</v>
      </c>
      <c r="AK261" s="569">
        <f t="shared" si="200"/>
        <v>0.17487714095722331</v>
      </c>
      <c r="AL261" s="999">
        <f t="shared" si="201"/>
        <v>0.22478213541772957</v>
      </c>
      <c r="AM261" s="571"/>
      <c r="AN261" s="572"/>
      <c r="AO261" s="572"/>
      <c r="AP261" s="573"/>
      <c r="AQ261" s="53"/>
      <c r="AR261" s="53"/>
      <c r="AS261" s="53"/>
      <c r="AT261" s="53"/>
    </row>
    <row r="262" spans="1:46" customFormat="1">
      <c r="A262" s="46">
        <v>44216</v>
      </c>
      <c r="B262" s="122">
        <v>152</v>
      </c>
      <c r="C262" s="996">
        <v>44210</v>
      </c>
      <c r="D262" s="1061">
        <v>44211</v>
      </c>
      <c r="E262" s="661" t="s">
        <v>69</v>
      </c>
      <c r="F262" s="1149">
        <v>3.0403686523437501</v>
      </c>
      <c r="G262" s="562" t="s">
        <v>41</v>
      </c>
      <c r="H262" s="1025">
        <v>4.9140758514404297</v>
      </c>
      <c r="I262" s="414" t="s">
        <v>175</v>
      </c>
      <c r="J262" s="415" t="s">
        <v>133</v>
      </c>
      <c r="K262" s="429" t="s">
        <v>93</v>
      </c>
      <c r="L262" s="390">
        <v>292</v>
      </c>
      <c r="M262" s="390"/>
      <c r="N262" s="390"/>
      <c r="O262" s="564">
        <v>1</v>
      </c>
      <c r="P262" s="564">
        <v>0.5</v>
      </c>
      <c r="Q262" s="564">
        <v>0.4</v>
      </c>
      <c r="R262" s="82">
        <f t="shared" si="190"/>
        <v>0.26666666666666666</v>
      </c>
      <c r="S262" s="81"/>
      <c r="T262" s="81">
        <v>20</v>
      </c>
      <c r="U262" s="122">
        <v>152</v>
      </c>
      <c r="V262" s="494">
        <v>21.353443172903198</v>
      </c>
      <c r="W262" s="195">
        <v>23.853999999999999</v>
      </c>
      <c r="X262" s="82">
        <v>2.089</v>
      </c>
      <c r="Y262" s="82">
        <v>1.8380000000000001</v>
      </c>
      <c r="Z262" s="195">
        <f t="shared" si="191"/>
        <v>477.08</v>
      </c>
      <c r="AA262" s="195">
        <f t="shared" si="192"/>
        <v>1789.05</v>
      </c>
      <c r="AB262" s="1092">
        <f t="shared" si="193"/>
        <v>6126883.5616438361</v>
      </c>
      <c r="AC262" s="499" t="s">
        <v>69</v>
      </c>
      <c r="AD262" s="195">
        <f t="shared" si="194"/>
        <v>60.807373046875</v>
      </c>
      <c r="AE262" s="500" t="s">
        <v>41</v>
      </c>
      <c r="AF262" s="567">
        <f t="shared" si="195"/>
        <v>98.281517028808594</v>
      </c>
      <c r="AG262" s="567">
        <f t="shared" si="196"/>
        <v>228027.64892578125</v>
      </c>
      <c r="AH262" s="567">
        <f t="shared" si="197"/>
        <v>368555.68885803223</v>
      </c>
      <c r="AI262" s="568">
        <f t="shared" si="198"/>
        <v>780916.60591020982</v>
      </c>
      <c r="AJ262" s="568">
        <f t="shared" si="199"/>
        <v>1262177.0166370966</v>
      </c>
      <c r="AK262" s="569">
        <f t="shared" si="200"/>
        <v>0.12745739298833531</v>
      </c>
      <c r="AL262" s="999">
        <f t="shared" si="201"/>
        <v>0.20600636586905466</v>
      </c>
      <c r="AM262" s="571"/>
      <c r="AN262" s="572"/>
      <c r="AO262" s="572"/>
      <c r="AP262" s="573"/>
      <c r="AQ262" s="53"/>
      <c r="AR262" s="53"/>
      <c r="AS262" s="53"/>
      <c r="AT262" s="53"/>
    </row>
    <row r="263" spans="1:46" customFormat="1">
      <c r="A263" s="46">
        <v>44216</v>
      </c>
      <c r="B263" s="122">
        <v>162</v>
      </c>
      <c r="C263" s="996">
        <v>44211</v>
      </c>
      <c r="D263" s="1061">
        <v>44212</v>
      </c>
      <c r="E263" s="661" t="s">
        <v>69</v>
      </c>
      <c r="F263" s="1149">
        <v>4.1908870697021481</v>
      </c>
      <c r="G263" s="574" t="s">
        <v>41</v>
      </c>
      <c r="H263" s="1025">
        <v>4.6214729309082028</v>
      </c>
      <c r="I263" s="414" t="s">
        <v>175</v>
      </c>
      <c r="J263" s="415" t="s">
        <v>133</v>
      </c>
      <c r="K263" s="429" t="s">
        <v>93</v>
      </c>
      <c r="L263" s="390">
        <v>216</v>
      </c>
      <c r="M263" s="390"/>
      <c r="N263" s="390"/>
      <c r="O263" s="564">
        <v>1</v>
      </c>
      <c r="P263" s="564">
        <v>0.5</v>
      </c>
      <c r="Q263" s="564">
        <v>0.4</v>
      </c>
      <c r="R263" s="82">
        <f t="shared" si="190"/>
        <v>0.26666666666666666</v>
      </c>
      <c r="S263" s="81"/>
      <c r="T263" s="81">
        <v>20</v>
      </c>
      <c r="U263" s="122">
        <v>162</v>
      </c>
      <c r="V263" s="494">
        <v>26.252846552682708</v>
      </c>
      <c r="W263" s="195">
        <v>24.599</v>
      </c>
      <c r="X263" s="82">
        <v>2.0880000000000001</v>
      </c>
      <c r="Y263" s="82">
        <v>1.9350000000000001</v>
      </c>
      <c r="Z263" s="195">
        <f t="shared" si="191"/>
        <v>491.98</v>
      </c>
      <c r="AA263" s="195">
        <f t="shared" si="192"/>
        <v>1844.9250000000002</v>
      </c>
      <c r="AB263" s="1092">
        <f t="shared" si="193"/>
        <v>8541319.4444444459</v>
      </c>
      <c r="AC263" s="499" t="s">
        <v>69</v>
      </c>
      <c r="AD263" s="195">
        <f t="shared" si="194"/>
        <v>83.817741394042969</v>
      </c>
      <c r="AE263" s="500" t="s">
        <v>41</v>
      </c>
      <c r="AF263" s="567">
        <f t="shared" si="195"/>
        <v>92.429458618164063</v>
      </c>
      <c r="AG263" s="567">
        <f t="shared" si="196"/>
        <v>314316.53022766113</v>
      </c>
      <c r="AH263" s="567">
        <f t="shared" si="197"/>
        <v>346610.46981811523</v>
      </c>
      <c r="AI263" s="568">
        <f t="shared" si="198"/>
        <v>1455169.1214243572</v>
      </c>
      <c r="AJ263" s="568">
        <f t="shared" si="199"/>
        <v>1604678.1010097926</v>
      </c>
      <c r="AK263" s="569">
        <f t="shared" si="200"/>
        <v>0.17036818853214147</v>
      </c>
      <c r="AL263" s="999">
        <f t="shared" si="201"/>
        <v>0.18787239037799108</v>
      </c>
      <c r="AM263" s="571"/>
      <c r="AN263" s="572"/>
      <c r="AO263" s="572"/>
      <c r="AP263" s="573"/>
      <c r="AQ263" s="53"/>
      <c r="AR263" s="53"/>
      <c r="AS263" s="53"/>
      <c r="AT263" s="53"/>
    </row>
    <row r="264" spans="1:46" customFormat="1">
      <c r="A264" s="46">
        <v>44216</v>
      </c>
      <c r="B264" s="122">
        <v>171</v>
      </c>
      <c r="C264" s="996">
        <v>44212</v>
      </c>
      <c r="D264" s="1061">
        <v>44213</v>
      </c>
      <c r="E264" s="661" t="s">
        <v>69</v>
      </c>
      <c r="F264" s="1149">
        <v>2.5709741592407225</v>
      </c>
      <c r="G264" s="574" t="s">
        <v>41</v>
      </c>
      <c r="H264" s="1025">
        <v>5.2730453491210936</v>
      </c>
      <c r="I264" s="414" t="s">
        <v>175</v>
      </c>
      <c r="J264" s="415" t="s">
        <v>133</v>
      </c>
      <c r="K264" s="429" t="s">
        <v>93</v>
      </c>
      <c r="L264" s="390">
        <v>288</v>
      </c>
      <c r="M264" s="390"/>
      <c r="N264" s="390"/>
      <c r="O264" s="564">
        <v>1</v>
      </c>
      <c r="P264" s="564">
        <v>0.5</v>
      </c>
      <c r="Q264" s="564">
        <v>0.4</v>
      </c>
      <c r="R264" s="82">
        <f t="shared" si="190"/>
        <v>0.26666666666666666</v>
      </c>
      <c r="S264" s="81"/>
      <c r="T264" s="81">
        <v>20</v>
      </c>
      <c r="U264" s="122">
        <v>171</v>
      </c>
      <c r="V264" s="494">
        <v>31.530027262993944</v>
      </c>
      <c r="W264" s="195">
        <v>31.030999999999999</v>
      </c>
      <c r="X264" s="82">
        <v>2.089</v>
      </c>
      <c r="Y264" s="82">
        <v>1.8520000000000001</v>
      </c>
      <c r="Z264" s="195">
        <f t="shared" si="191"/>
        <v>620.62</v>
      </c>
      <c r="AA264" s="195">
        <f t="shared" si="192"/>
        <v>2327.3250000000003</v>
      </c>
      <c r="AB264" s="1092">
        <f t="shared" si="193"/>
        <v>8080989.5833333358</v>
      </c>
      <c r="AC264" s="499" t="s">
        <v>69</v>
      </c>
      <c r="AD264" s="195">
        <f t="shared" si="194"/>
        <v>51.419483184814453</v>
      </c>
      <c r="AE264" s="500" t="s">
        <v>41</v>
      </c>
      <c r="AF264" s="567">
        <f t="shared" si="195"/>
        <v>105.46090698242188</v>
      </c>
      <c r="AG264" s="567">
        <f t="shared" si="196"/>
        <v>192823.0619430542</v>
      </c>
      <c r="AH264" s="567">
        <f t="shared" si="197"/>
        <v>395478.40118408203</v>
      </c>
      <c r="AI264" s="568">
        <f t="shared" si="198"/>
        <v>669524.52063560486</v>
      </c>
      <c r="AJ264" s="568">
        <f t="shared" si="199"/>
        <v>1373188.8930002849</v>
      </c>
      <c r="AK264" s="569">
        <f t="shared" si="200"/>
        <v>8.2851798499588236E-2</v>
      </c>
      <c r="AL264" s="999">
        <f t="shared" si="201"/>
        <v>0.16992830875966272</v>
      </c>
      <c r="AM264" s="571"/>
      <c r="AN264" s="572"/>
      <c r="AO264" s="572"/>
      <c r="AP264" s="573"/>
      <c r="AQ264" s="53"/>
      <c r="AR264" s="53"/>
      <c r="AS264" s="53"/>
      <c r="AT264" s="53"/>
    </row>
    <row r="265" spans="1:46" customFormat="1">
      <c r="A265" s="46">
        <v>44216</v>
      </c>
      <c r="B265" s="122" t="s">
        <v>290</v>
      </c>
      <c r="C265" s="996">
        <v>44213</v>
      </c>
      <c r="D265" s="1061">
        <v>44214</v>
      </c>
      <c r="E265" s="661" t="s">
        <v>69</v>
      </c>
      <c r="F265" s="1149">
        <v>2.2618997573852537</v>
      </c>
      <c r="G265" s="562" t="s">
        <v>41</v>
      </c>
      <c r="H265" s="1025">
        <v>5.6540702819824222</v>
      </c>
      <c r="I265" s="414" t="s">
        <v>175</v>
      </c>
      <c r="J265" s="415" t="s">
        <v>133</v>
      </c>
      <c r="K265" s="429" t="s">
        <v>93</v>
      </c>
      <c r="L265" s="390">
        <v>256</v>
      </c>
      <c r="M265" s="390"/>
      <c r="N265" s="390"/>
      <c r="O265" s="564">
        <v>1</v>
      </c>
      <c r="P265" s="564">
        <v>0.5</v>
      </c>
      <c r="Q265" s="564">
        <v>0.4</v>
      </c>
      <c r="R265" s="82">
        <f t="shared" si="190"/>
        <v>0.26666666666666666</v>
      </c>
      <c r="S265" s="81"/>
      <c r="T265" s="81">
        <v>20</v>
      </c>
      <c r="U265" s="122" t="s">
        <v>290</v>
      </c>
      <c r="V265" s="494">
        <v>19.695940611510178</v>
      </c>
      <c r="W265" s="195">
        <v>22.669</v>
      </c>
      <c r="X265" s="82">
        <v>2.0409999999999999</v>
      </c>
      <c r="Y265" s="82">
        <v>2.5230000000000001</v>
      </c>
      <c r="Z265" s="195">
        <f t="shared" si="191"/>
        <v>453.38</v>
      </c>
      <c r="AA265" s="195">
        <f t="shared" si="192"/>
        <v>1700.175</v>
      </c>
      <c r="AB265" s="1092">
        <f t="shared" si="193"/>
        <v>6641308.59375</v>
      </c>
      <c r="AC265" s="499" t="s">
        <v>69</v>
      </c>
      <c r="AD265" s="195">
        <f t="shared" si="194"/>
        <v>45.237995147705078</v>
      </c>
      <c r="AE265" s="500" t="s">
        <v>41</v>
      </c>
      <c r="AF265" s="567">
        <f t="shared" si="195"/>
        <v>113.08140563964844</v>
      </c>
      <c r="AG265" s="567">
        <f t="shared" si="196"/>
        <v>169642.48180389404</v>
      </c>
      <c r="AH265" s="567">
        <f t="shared" si="197"/>
        <v>424055.27114868164</v>
      </c>
      <c r="AI265" s="568">
        <f t="shared" si="198"/>
        <v>662665.94454646111</v>
      </c>
      <c r="AJ265" s="568">
        <f t="shared" si="199"/>
        <v>1656465.9029245377</v>
      </c>
      <c r="AK265" s="569">
        <f t="shared" si="200"/>
        <v>9.9779423767491021E-2</v>
      </c>
      <c r="AL265" s="999">
        <f t="shared" si="201"/>
        <v>0.24941860170199046</v>
      </c>
      <c r="AM265" s="571"/>
      <c r="AN265" s="572"/>
      <c r="AO265" s="572"/>
      <c r="AP265" s="573"/>
      <c r="AQ265" s="53"/>
      <c r="AR265" s="53"/>
      <c r="AS265" s="53"/>
      <c r="AT265" s="53"/>
    </row>
    <row r="266" spans="1:46" customFormat="1">
      <c r="A266" s="46">
        <v>44216</v>
      </c>
      <c r="B266" s="122" t="s">
        <v>291</v>
      </c>
      <c r="C266" s="996">
        <v>44213</v>
      </c>
      <c r="D266" s="1061">
        <v>44214</v>
      </c>
      <c r="E266" s="661" t="s">
        <v>69</v>
      </c>
      <c r="F266" s="1149">
        <v>2.7381893157958985</v>
      </c>
      <c r="G266" s="562" t="s">
        <v>41</v>
      </c>
      <c r="H266" s="1025">
        <v>4.1056663513183596</v>
      </c>
      <c r="I266" s="414" t="s">
        <v>175</v>
      </c>
      <c r="J266" s="415" t="s">
        <v>133</v>
      </c>
      <c r="K266" s="429" t="s">
        <v>93</v>
      </c>
      <c r="L266" s="390">
        <v>256</v>
      </c>
      <c r="M266" s="390"/>
      <c r="N266" s="390"/>
      <c r="O266" s="564">
        <v>1</v>
      </c>
      <c r="P266" s="564">
        <v>0.5</v>
      </c>
      <c r="Q266" s="564">
        <v>0.4</v>
      </c>
      <c r="R266" s="82">
        <f t="shared" si="190"/>
        <v>0.26666666666666666</v>
      </c>
      <c r="S266" s="81"/>
      <c r="T266" s="81">
        <v>20</v>
      </c>
      <c r="U266" s="122" t="s">
        <v>291</v>
      </c>
      <c r="V266" s="494">
        <v>21.116511512574959</v>
      </c>
      <c r="W266" s="195">
        <v>20.791</v>
      </c>
      <c r="X266" s="82">
        <v>2.1909999999999998</v>
      </c>
      <c r="Y266" s="82">
        <v>1.8680000000000001</v>
      </c>
      <c r="Z266" s="195">
        <f t="shared" si="191"/>
        <v>415.82</v>
      </c>
      <c r="AA266" s="195">
        <f t="shared" si="192"/>
        <v>1559.325</v>
      </c>
      <c r="AB266" s="1092">
        <f t="shared" si="193"/>
        <v>6091113.28125</v>
      </c>
      <c r="AC266" s="499" t="s">
        <v>69</v>
      </c>
      <c r="AD266" s="195">
        <f t="shared" si="194"/>
        <v>54.763786315917969</v>
      </c>
      <c r="AE266" s="500" t="s">
        <v>41</v>
      </c>
      <c r="AF266" s="567">
        <f t="shared" si="195"/>
        <v>82.113327026367188</v>
      </c>
      <c r="AG266" s="567">
        <f t="shared" si="196"/>
        <v>205364.19868469238</v>
      </c>
      <c r="AH266" s="567">
        <f t="shared" si="197"/>
        <v>307924.97634887695</v>
      </c>
      <c r="AI266" s="568">
        <f t="shared" si="198"/>
        <v>802203.90111207962</v>
      </c>
      <c r="AJ266" s="568">
        <f t="shared" si="199"/>
        <v>1202831.9388628006</v>
      </c>
      <c r="AK266" s="569">
        <f t="shared" si="200"/>
        <v>0.13170070298667205</v>
      </c>
      <c r="AL266" s="999">
        <f t="shared" si="201"/>
        <v>0.19747325050831416</v>
      </c>
      <c r="AM266" s="571"/>
      <c r="AN266" s="572"/>
      <c r="AO266" s="572"/>
      <c r="AP266" s="573"/>
      <c r="AQ266" s="53"/>
      <c r="AR266" s="53"/>
      <c r="AS266" s="53"/>
      <c r="AT266" s="53"/>
    </row>
    <row r="267" spans="1:46" customFormat="1">
      <c r="A267" s="46">
        <v>44216</v>
      </c>
      <c r="B267" s="122" t="s">
        <v>292</v>
      </c>
      <c r="C267" s="996">
        <v>44214</v>
      </c>
      <c r="D267" s="1061">
        <v>44215</v>
      </c>
      <c r="E267" s="661" t="s">
        <v>69</v>
      </c>
      <c r="F267" s="1149">
        <v>2.7288387298583983</v>
      </c>
      <c r="G267" s="562" t="s">
        <v>41</v>
      </c>
      <c r="H267" s="1025">
        <v>3.6094974517822265</v>
      </c>
      <c r="I267" s="414" t="s">
        <v>175</v>
      </c>
      <c r="J267" s="415" t="s">
        <v>133</v>
      </c>
      <c r="K267" s="429" t="s">
        <v>93</v>
      </c>
      <c r="L267" s="390">
        <v>252</v>
      </c>
      <c r="M267" s="390"/>
      <c r="N267" s="390"/>
      <c r="O267" s="564">
        <v>1</v>
      </c>
      <c r="P267" s="564">
        <v>0.5</v>
      </c>
      <c r="Q267" s="564">
        <v>0.4</v>
      </c>
      <c r="R267" s="82">
        <f t="shared" si="190"/>
        <v>0.26666666666666666</v>
      </c>
      <c r="S267" s="81"/>
      <c r="T267" s="81">
        <v>20</v>
      </c>
      <c r="U267" s="122" t="s">
        <v>292</v>
      </c>
      <c r="V267" s="193">
        <v>21.632835704258</v>
      </c>
      <c r="W267" s="195">
        <v>28.071000000000002</v>
      </c>
      <c r="X267" s="82">
        <v>2.1</v>
      </c>
      <c r="Y267" s="82">
        <v>1.496</v>
      </c>
      <c r="Z267" s="195">
        <f t="shared" si="191"/>
        <v>561.42000000000007</v>
      </c>
      <c r="AA267" s="195">
        <f t="shared" si="192"/>
        <v>2105.3250000000003</v>
      </c>
      <c r="AB267" s="1092">
        <f t="shared" si="193"/>
        <v>8354464.2857142873</v>
      </c>
      <c r="AC267" s="499" t="s">
        <v>69</v>
      </c>
      <c r="AD267" s="195">
        <f t="shared" si="194"/>
        <v>54.576774597167969</v>
      </c>
      <c r="AE267" s="500" t="s">
        <v>41</v>
      </c>
      <c r="AF267" s="567">
        <f t="shared" si="195"/>
        <v>72.189949035644531</v>
      </c>
      <c r="AG267" s="567">
        <f t="shared" si="196"/>
        <v>204662.90473937988</v>
      </c>
      <c r="AH267" s="567">
        <f t="shared" si="197"/>
        <v>270712.30888366699</v>
      </c>
      <c r="AI267" s="568">
        <f t="shared" si="198"/>
        <v>812154.3838864282</v>
      </c>
      <c r="AJ267" s="568">
        <f t="shared" si="199"/>
        <v>1074255.1939828056</v>
      </c>
      <c r="AK267" s="569">
        <f t="shared" si="200"/>
        <v>9.7212024147996082E-2</v>
      </c>
      <c r="AL267" s="999">
        <f t="shared" si="201"/>
        <v>0.12858456954801134</v>
      </c>
      <c r="AM267" s="571"/>
      <c r="AN267" s="572"/>
      <c r="AO267" s="572"/>
      <c r="AP267" s="573"/>
      <c r="AQ267" s="53"/>
      <c r="AR267" s="53"/>
      <c r="AS267" s="53"/>
      <c r="AT267" s="53"/>
    </row>
    <row r="268" spans="1:46" customFormat="1">
      <c r="A268" s="46">
        <v>44216</v>
      </c>
      <c r="B268" s="122" t="s">
        <v>293</v>
      </c>
      <c r="C268" s="996">
        <v>44214</v>
      </c>
      <c r="D268" s="1061">
        <v>44215</v>
      </c>
      <c r="E268" s="661" t="s">
        <v>69</v>
      </c>
      <c r="F268" s="1149">
        <v>3.0949571609497069</v>
      </c>
      <c r="G268" s="562" t="s">
        <v>41</v>
      </c>
      <c r="H268" s="1025">
        <v>5.2203804016113278</v>
      </c>
      <c r="I268" s="414" t="s">
        <v>175</v>
      </c>
      <c r="J268" s="415" t="s">
        <v>133</v>
      </c>
      <c r="K268" s="429" t="s">
        <v>93</v>
      </c>
      <c r="L268" s="390">
        <v>252</v>
      </c>
      <c r="M268" s="390"/>
      <c r="N268" s="390"/>
      <c r="O268" s="564">
        <v>1</v>
      </c>
      <c r="P268" s="564">
        <v>0.5</v>
      </c>
      <c r="Q268" s="564">
        <v>0.4</v>
      </c>
      <c r="R268" s="82">
        <f t="shared" si="190"/>
        <v>0.26666666666666666</v>
      </c>
      <c r="S268" s="81"/>
      <c r="T268" s="81">
        <v>20</v>
      </c>
      <c r="U268" s="122" t="s">
        <v>293</v>
      </c>
      <c r="V268" s="193">
        <v>20.036816484111448</v>
      </c>
      <c r="W268" s="195">
        <v>22.454000000000001</v>
      </c>
      <c r="X268" s="82">
        <v>2.113</v>
      </c>
      <c r="Y268" s="82">
        <v>1.7250000000000001</v>
      </c>
      <c r="Z268" s="195">
        <f t="shared" si="191"/>
        <v>449.08000000000004</v>
      </c>
      <c r="AA268" s="195">
        <f t="shared" si="192"/>
        <v>1684.0500000000002</v>
      </c>
      <c r="AB268" s="1092">
        <f t="shared" si="193"/>
        <v>6682738.0952380961</v>
      </c>
      <c r="AC268" s="499" t="s">
        <v>69</v>
      </c>
      <c r="AD268" s="195">
        <f t="shared" si="194"/>
        <v>61.899143218994141</v>
      </c>
      <c r="AE268" s="500" t="s">
        <v>41</v>
      </c>
      <c r="AF268" s="567">
        <f t="shared" si="195"/>
        <v>104.40760803222656</v>
      </c>
      <c r="AG268" s="567">
        <f t="shared" si="196"/>
        <v>232121.78707122803</v>
      </c>
      <c r="AH268" s="567">
        <f t="shared" si="197"/>
        <v>391528.53012084961</v>
      </c>
      <c r="AI268" s="568">
        <f t="shared" si="198"/>
        <v>921118.20266360324</v>
      </c>
      <c r="AJ268" s="568">
        <f t="shared" si="199"/>
        <v>1553684.6433367047</v>
      </c>
      <c r="AK268" s="569">
        <f t="shared" si="200"/>
        <v>0.13783544851472818</v>
      </c>
      <c r="AL268" s="999">
        <f t="shared" si="201"/>
        <v>0.23249222417437104</v>
      </c>
      <c r="AM268" s="571"/>
      <c r="AN268" s="572"/>
      <c r="AO268" s="572"/>
      <c r="AP268" s="573"/>
      <c r="AQ268" s="53"/>
      <c r="AR268" s="53"/>
      <c r="AS268" s="53"/>
      <c r="AT268" s="53"/>
    </row>
    <row r="269" spans="1:46" customFormat="1">
      <c r="A269" s="46">
        <v>44216</v>
      </c>
      <c r="B269" s="122" t="s">
        <v>294</v>
      </c>
      <c r="C269" s="996">
        <v>44215</v>
      </c>
      <c r="D269" s="1061">
        <v>44216</v>
      </c>
      <c r="E269" s="661" t="s">
        <v>69</v>
      </c>
      <c r="F269" s="1149">
        <v>2.6180152893066406</v>
      </c>
      <c r="G269" s="562" t="s">
        <v>41</v>
      </c>
      <c r="H269" s="1025">
        <v>5.02875862121582</v>
      </c>
      <c r="I269" s="414" t="s">
        <v>175</v>
      </c>
      <c r="J269" s="415" t="s">
        <v>133</v>
      </c>
      <c r="K269" s="429" t="s">
        <v>93</v>
      </c>
      <c r="L269" s="390">
        <v>268</v>
      </c>
      <c r="M269" s="390"/>
      <c r="N269" s="390"/>
      <c r="O269" s="564">
        <v>1</v>
      </c>
      <c r="P269" s="564">
        <v>0.5</v>
      </c>
      <c r="Q269" s="564">
        <v>0.4</v>
      </c>
      <c r="R269" s="82">
        <f t="shared" si="190"/>
        <v>0.26666666666666666</v>
      </c>
      <c r="S269" s="81"/>
      <c r="T269" s="81">
        <v>20</v>
      </c>
      <c r="U269" s="122" t="s">
        <v>294</v>
      </c>
      <c r="V269" s="494">
        <v>22.051160205611723</v>
      </c>
      <c r="W269" s="195">
        <v>23.856999999999999</v>
      </c>
      <c r="X269" s="82">
        <v>2.1309999999999998</v>
      </c>
      <c r="Y269" s="82">
        <v>1.8440000000000001</v>
      </c>
      <c r="Z269" s="195">
        <f t="shared" si="191"/>
        <v>477.14</v>
      </c>
      <c r="AA269" s="195">
        <f t="shared" si="192"/>
        <v>1789.2749999999999</v>
      </c>
      <c r="AB269" s="1092">
        <f t="shared" si="193"/>
        <v>6676399.253731342</v>
      </c>
      <c r="AC269" s="499" t="s">
        <v>69</v>
      </c>
      <c r="AD269" s="195">
        <f t="shared" si="194"/>
        <v>52.360305786132813</v>
      </c>
      <c r="AE269" s="500" t="s">
        <v>41</v>
      </c>
      <c r="AF269" s="567">
        <f t="shared" si="195"/>
        <v>100.57517242431641</v>
      </c>
      <c r="AG269" s="567">
        <f t="shared" si="196"/>
        <v>196351.14669799805</v>
      </c>
      <c r="AH269" s="567">
        <f t="shared" si="197"/>
        <v>377156.89659118652</v>
      </c>
      <c r="AI269" s="568">
        <f t="shared" si="198"/>
        <v>732653.53245521663</v>
      </c>
      <c r="AJ269" s="568">
        <f t="shared" si="199"/>
        <v>1407301.8529521886</v>
      </c>
      <c r="AK269" s="569">
        <f t="shared" si="200"/>
        <v>0.10973782492797253</v>
      </c>
      <c r="AL269" s="999">
        <f t="shared" si="201"/>
        <v>0.21078755171294883</v>
      </c>
      <c r="AM269" s="571"/>
      <c r="AN269" s="572"/>
      <c r="AO269" s="572"/>
      <c r="AP269" s="573"/>
      <c r="AQ269" s="53"/>
      <c r="AR269" s="53"/>
      <c r="AS269" s="53"/>
      <c r="AT269" s="53"/>
    </row>
    <row r="270" spans="1:46" customFormat="1">
      <c r="A270" s="46">
        <v>44216</v>
      </c>
      <c r="B270" s="122" t="s">
        <v>295</v>
      </c>
      <c r="C270" s="996">
        <v>44215</v>
      </c>
      <c r="D270" s="1061">
        <v>44216</v>
      </c>
      <c r="E270" s="661" t="s">
        <v>69</v>
      </c>
      <c r="F270" s="1149">
        <v>0.29255433082580568</v>
      </c>
      <c r="G270" s="562" t="s">
        <v>41</v>
      </c>
      <c r="H270" s="1025">
        <v>1.7855747222900391</v>
      </c>
      <c r="I270" s="414" t="s">
        <v>175</v>
      </c>
      <c r="J270" s="415" t="s">
        <v>133</v>
      </c>
      <c r="K270" s="429" t="s">
        <v>93</v>
      </c>
      <c r="L270" s="390">
        <v>268</v>
      </c>
      <c r="M270" s="390"/>
      <c r="N270" s="390"/>
      <c r="O270" s="564">
        <v>1</v>
      </c>
      <c r="P270" s="564">
        <v>0.5</v>
      </c>
      <c r="Q270" s="564">
        <v>0.4</v>
      </c>
      <c r="R270" s="82">
        <f t="shared" si="190"/>
        <v>0.26666666666666666</v>
      </c>
      <c r="S270" s="81"/>
      <c r="T270" s="81">
        <v>20</v>
      </c>
      <c r="U270" s="122" t="s">
        <v>295</v>
      </c>
      <c r="V270" s="494">
        <v>19.927946810799334</v>
      </c>
      <c r="W270" s="195">
        <v>21.231999999999999</v>
      </c>
      <c r="X270" s="82">
        <v>2.0720000000000001</v>
      </c>
      <c r="Y270" s="82">
        <v>1.802</v>
      </c>
      <c r="Z270" s="195">
        <f t="shared" si="191"/>
        <v>424.64</v>
      </c>
      <c r="AA270" s="195">
        <f t="shared" si="192"/>
        <v>1592.3999999999999</v>
      </c>
      <c r="AB270" s="1092">
        <f t="shared" si="193"/>
        <v>5941791.0447761184</v>
      </c>
      <c r="AC270" s="499" t="s">
        <v>69</v>
      </c>
      <c r="AD270" s="195">
        <f t="shared" si="194"/>
        <v>5.8510866165161133</v>
      </c>
      <c r="AE270" s="500" t="s">
        <v>41</v>
      </c>
      <c r="AF270" s="567">
        <f t="shared" si="195"/>
        <v>35.711494445800781</v>
      </c>
      <c r="AG270" s="567">
        <f t="shared" si="196"/>
        <v>21941.574811935425</v>
      </c>
      <c r="AH270" s="567">
        <f t="shared" si="197"/>
        <v>133918.10417175293</v>
      </c>
      <c r="AI270" s="568">
        <f t="shared" si="198"/>
        <v>81871.547805729191</v>
      </c>
      <c r="AJ270" s="568">
        <f t="shared" si="199"/>
        <v>499694.41855131689</v>
      </c>
      <c r="AK270" s="569">
        <f t="shared" si="200"/>
        <v>1.3778934194885347E-2</v>
      </c>
      <c r="AL270" s="999">
        <f t="shared" si="201"/>
        <v>8.4098281946591899E-2</v>
      </c>
      <c r="AM270" s="571"/>
      <c r="AN270" s="572"/>
      <c r="AO270" s="572"/>
      <c r="AP270" s="573"/>
      <c r="AQ270" s="53"/>
      <c r="AR270" s="53"/>
      <c r="AS270" s="53"/>
      <c r="AT270" s="53"/>
    </row>
    <row r="271" spans="1:46" customFormat="1">
      <c r="A271" s="46">
        <v>44216</v>
      </c>
      <c r="B271" s="122" t="s">
        <v>296</v>
      </c>
      <c r="C271" s="996">
        <v>44209</v>
      </c>
      <c r="D271" s="1061">
        <v>44210</v>
      </c>
      <c r="E271" s="661" t="s">
        <v>69</v>
      </c>
      <c r="F271" s="1149">
        <v>2.7049188613891602</v>
      </c>
      <c r="G271" s="562" t="s">
        <v>41</v>
      </c>
      <c r="H271" s="1025">
        <v>4.8270416259765625</v>
      </c>
      <c r="I271" s="414" t="s">
        <v>175</v>
      </c>
      <c r="J271" s="415" t="s">
        <v>133</v>
      </c>
      <c r="K271" s="429" t="s">
        <v>93</v>
      </c>
      <c r="L271" s="390">
        <v>204</v>
      </c>
      <c r="M271" s="390"/>
      <c r="N271" s="390"/>
      <c r="O271" s="564">
        <v>1</v>
      </c>
      <c r="P271" s="564">
        <v>0.5</v>
      </c>
      <c r="Q271" s="564">
        <v>0.4</v>
      </c>
      <c r="R271" s="82">
        <f t="shared" si="190"/>
        <v>0.26666666666666666</v>
      </c>
      <c r="S271" s="81"/>
      <c r="T271" s="81">
        <v>20</v>
      </c>
      <c r="U271" s="122" t="s">
        <v>296</v>
      </c>
      <c r="V271" s="193">
        <v>19.824002598526302</v>
      </c>
      <c r="W271" s="195">
        <v>19.45</v>
      </c>
      <c r="X271" s="82">
        <v>2.0859999999999999</v>
      </c>
      <c r="Y271" s="82">
        <v>1.839</v>
      </c>
      <c r="Z271" s="195">
        <f t="shared" si="191"/>
        <v>389</v>
      </c>
      <c r="AA271" s="195">
        <f t="shared" si="192"/>
        <v>1458.75</v>
      </c>
      <c r="AB271" s="1092">
        <f t="shared" si="193"/>
        <v>7150735.2941176472</v>
      </c>
      <c r="AC271" s="499" t="s">
        <v>69</v>
      </c>
      <c r="AD271" s="195">
        <f t="shared" si="194"/>
        <v>54.098377227783203</v>
      </c>
      <c r="AE271" s="500" t="s">
        <v>41</v>
      </c>
      <c r="AF271" s="567">
        <f t="shared" si="195"/>
        <v>96.54083251953125</v>
      </c>
      <c r="AG271" s="567">
        <f t="shared" si="196"/>
        <v>202868.91460418701</v>
      </c>
      <c r="AH271" s="567">
        <f t="shared" si="197"/>
        <v>362028.12194824219</v>
      </c>
      <c r="AI271" s="568">
        <f t="shared" si="198"/>
        <v>994455.46374601475</v>
      </c>
      <c r="AJ271" s="568">
        <f t="shared" si="199"/>
        <v>1774647.6566090302</v>
      </c>
      <c r="AK271" s="569">
        <f t="shared" si="200"/>
        <v>0.13907037847759179</v>
      </c>
      <c r="AL271" s="999">
        <f t="shared" si="201"/>
        <v>0.24817694735098009</v>
      </c>
      <c r="AM271" s="571"/>
      <c r="AN271" s="572"/>
      <c r="AO271" s="572"/>
      <c r="AP271" s="573"/>
      <c r="AQ271" s="53"/>
      <c r="AR271" s="53"/>
      <c r="AS271" s="53"/>
      <c r="AT271" s="53"/>
    </row>
    <row r="272" spans="1:46" customFormat="1">
      <c r="A272" s="46">
        <v>44216</v>
      </c>
      <c r="B272" s="122" t="s">
        <v>297</v>
      </c>
      <c r="C272" s="996">
        <v>44214</v>
      </c>
      <c r="D272" s="1061">
        <v>44215</v>
      </c>
      <c r="E272" s="661" t="s">
        <v>69</v>
      </c>
      <c r="F272" s="1149">
        <v>2.9206407546997069</v>
      </c>
      <c r="G272" s="562" t="s">
        <v>41</v>
      </c>
      <c r="H272" s="1025">
        <v>5.6603111267089847</v>
      </c>
      <c r="I272" s="414" t="s">
        <v>175</v>
      </c>
      <c r="J272" s="415" t="s">
        <v>133</v>
      </c>
      <c r="K272" s="429" t="s">
        <v>93</v>
      </c>
      <c r="L272" s="390">
        <v>198</v>
      </c>
      <c r="M272" s="390"/>
      <c r="N272" s="390"/>
      <c r="O272" s="564">
        <v>1</v>
      </c>
      <c r="P272" s="564">
        <v>0.5</v>
      </c>
      <c r="Q272" s="564">
        <v>0.4</v>
      </c>
      <c r="R272" s="82">
        <f t="shared" si="190"/>
        <v>0.26666666666666666</v>
      </c>
      <c r="S272" s="81"/>
      <c r="T272" s="81">
        <v>20</v>
      </c>
      <c r="U272" s="122" t="s">
        <v>297</v>
      </c>
      <c r="V272" s="193">
        <v>25.347222172495499</v>
      </c>
      <c r="W272" s="195">
        <v>29.756</v>
      </c>
      <c r="X272" s="82">
        <v>2.1110000000000002</v>
      </c>
      <c r="Y272" s="82">
        <v>1.754</v>
      </c>
      <c r="Z272" s="195">
        <f t="shared" si="191"/>
        <v>595.12</v>
      </c>
      <c r="AA272" s="195">
        <f t="shared" si="192"/>
        <v>2231.7000000000003</v>
      </c>
      <c r="AB272" s="1092">
        <f t="shared" si="193"/>
        <v>11271212.121212123</v>
      </c>
      <c r="AC272" s="499" t="s">
        <v>69</v>
      </c>
      <c r="AD272" s="195">
        <f t="shared" si="194"/>
        <v>58.412815093994141</v>
      </c>
      <c r="AE272" s="500" t="s">
        <v>41</v>
      </c>
      <c r="AF272" s="567">
        <f t="shared" si="195"/>
        <v>113.20622253417969</v>
      </c>
      <c r="AG272" s="567">
        <f t="shared" si="196"/>
        <v>219048.05660247803</v>
      </c>
      <c r="AH272" s="567">
        <f t="shared" si="197"/>
        <v>424523.33450317383</v>
      </c>
      <c r="AI272" s="568">
        <f t="shared" si="198"/>
        <v>1106303.3161741314</v>
      </c>
      <c r="AJ272" s="568">
        <f t="shared" si="199"/>
        <v>2144057.2449655244</v>
      </c>
      <c r="AK272" s="569">
        <f t="shared" si="200"/>
        <v>9.8153002913688225E-2</v>
      </c>
      <c r="AL272" s="999">
        <f t="shared" si="201"/>
        <v>0.19022419433757845</v>
      </c>
      <c r="AN272" s="572"/>
      <c r="AO272" s="572"/>
      <c r="AP272" s="573"/>
      <c r="AQ272" s="908"/>
      <c r="AR272" s="53"/>
      <c r="AS272" s="53"/>
      <c r="AT272" s="53"/>
    </row>
    <row r="273" spans="1:46" customFormat="1">
      <c r="A273" s="46">
        <v>44216</v>
      </c>
      <c r="B273" s="122" t="s">
        <v>60</v>
      </c>
      <c r="C273" s="122"/>
      <c r="D273" s="1061"/>
      <c r="E273" s="661" t="s">
        <v>69</v>
      </c>
      <c r="F273" s="1149">
        <v>0</v>
      </c>
      <c r="G273" s="562" t="s">
        <v>41</v>
      </c>
      <c r="H273" s="1025">
        <v>0</v>
      </c>
      <c r="I273" s="81"/>
      <c r="J273" s="575"/>
      <c r="K273" s="390"/>
      <c r="L273" s="390"/>
      <c r="M273" s="390"/>
      <c r="N273" s="390"/>
      <c r="O273" s="564"/>
      <c r="P273" s="564"/>
      <c r="Q273" s="564"/>
      <c r="R273" s="82"/>
      <c r="S273" s="81"/>
      <c r="T273" s="81"/>
      <c r="U273" s="122" t="s">
        <v>60</v>
      </c>
      <c r="V273" s="39" t="s">
        <v>173</v>
      </c>
      <c r="W273" s="195"/>
      <c r="X273" s="82"/>
      <c r="Y273" s="82"/>
      <c r="Z273" s="195"/>
      <c r="AA273" s="195"/>
      <c r="AB273" s="195"/>
      <c r="AC273" s="483" t="s">
        <v>69</v>
      </c>
      <c r="AD273" s="576"/>
      <c r="AE273" s="577" t="s">
        <v>41</v>
      </c>
      <c r="AF273" s="576"/>
      <c r="AG273" s="390"/>
      <c r="AH273" s="390"/>
      <c r="AI273" s="568"/>
      <c r="AJ273" s="568"/>
      <c r="AK273" s="569"/>
      <c r="AL273" s="999"/>
      <c r="AM273" s="571"/>
      <c r="AN273" s="572"/>
      <c r="AO273" s="572"/>
      <c r="AP273" s="573"/>
      <c r="AQ273" s="53"/>
      <c r="AR273" s="53"/>
      <c r="AS273" s="53"/>
      <c r="AT273" s="53"/>
    </row>
    <row r="274" spans="1:46" customFormat="1" ht="15" thickBot="1">
      <c r="A274" s="49">
        <v>44216</v>
      </c>
      <c r="B274" s="123" t="s">
        <v>64</v>
      </c>
      <c r="C274" s="123"/>
      <c r="D274" s="1073"/>
      <c r="E274" s="662" t="s">
        <v>69</v>
      </c>
      <c r="F274" s="1150">
        <v>267.6807861328125</v>
      </c>
      <c r="G274" s="578" t="s">
        <v>41</v>
      </c>
      <c r="H274" s="1151">
        <v>260.36496582031248</v>
      </c>
      <c r="I274" s="588"/>
      <c r="J274" s="589"/>
      <c r="K274" s="395"/>
      <c r="L274" s="395"/>
      <c r="M274" s="395"/>
      <c r="N274" s="395"/>
      <c r="O274" s="1007"/>
      <c r="P274" s="1007"/>
      <c r="Q274" s="1007"/>
      <c r="R274" s="590"/>
      <c r="S274" s="588"/>
      <c r="T274" s="588"/>
      <c r="U274" s="123" t="s">
        <v>64</v>
      </c>
      <c r="V274" s="189" t="s">
        <v>173</v>
      </c>
      <c r="W274" s="591"/>
      <c r="X274" s="590"/>
      <c r="Y274" s="590"/>
      <c r="Z274" s="591"/>
      <c r="AA274" s="590"/>
      <c r="AB274" s="590"/>
      <c r="AC274" s="1004" t="s">
        <v>69</v>
      </c>
      <c r="AD274" s="1137"/>
      <c r="AE274" s="578" t="s">
        <v>41</v>
      </c>
      <c r="AF274" s="70"/>
      <c r="AG274" s="395"/>
      <c r="AH274" s="395"/>
      <c r="AI274" s="592"/>
      <c r="AJ274" s="592"/>
      <c r="AK274" s="593"/>
      <c r="AL274" s="1008"/>
      <c r="AM274" s="1009"/>
      <c r="AN274" s="603"/>
      <c r="AO274" s="603"/>
      <c r="AP274" s="604"/>
      <c r="AQ274" s="53"/>
      <c r="AR274" s="53"/>
      <c r="AS274" s="53"/>
      <c r="AT274" s="53"/>
    </row>
    <row r="275" spans="1:46" customFormat="1">
      <c r="A275" s="32">
        <v>44223</v>
      </c>
      <c r="B275" s="118">
        <v>173</v>
      </c>
      <c r="C275" s="921">
        <v>44212</v>
      </c>
      <c r="D275" s="1153">
        <v>44213</v>
      </c>
      <c r="E275" s="1110" t="s">
        <v>69</v>
      </c>
      <c r="F275" s="1154">
        <v>1.7541807174682618</v>
      </c>
      <c r="G275" s="477" t="s">
        <v>41</v>
      </c>
      <c r="H275" s="1111">
        <v>3.277267074584961</v>
      </c>
      <c r="I275" s="1155" t="s">
        <v>175</v>
      </c>
      <c r="J275" s="1156" t="s">
        <v>133</v>
      </c>
      <c r="K275" s="462" t="s">
        <v>93</v>
      </c>
      <c r="L275" s="465">
        <v>288</v>
      </c>
      <c r="M275" s="463"/>
      <c r="N275" s="922"/>
      <c r="O275" s="463">
        <v>1</v>
      </c>
      <c r="P275" s="463">
        <v>0.5</v>
      </c>
      <c r="Q275" s="463">
        <v>0.4</v>
      </c>
      <c r="R275" s="466">
        <f t="shared" ref="R275:R288" si="202">O275/(O275+P275)*Q275</f>
        <v>0.26666666666666666</v>
      </c>
      <c r="S275" s="463"/>
      <c r="T275" s="465">
        <v>20</v>
      </c>
      <c r="U275" s="118">
        <v>173</v>
      </c>
      <c r="V275" s="923">
        <v>19.744737618671167</v>
      </c>
      <c r="W275" s="471">
        <v>23.373999999999999</v>
      </c>
      <c r="X275" s="472">
        <v>2.0299999999999998</v>
      </c>
      <c r="Y275" s="472">
        <v>1.696</v>
      </c>
      <c r="Z275" s="145">
        <f t="shared" ref="Z275:Z288" si="203">T275*W275</f>
        <v>467.47999999999996</v>
      </c>
      <c r="AA275" s="145">
        <f t="shared" ref="AA275:AA288" si="204">Z275/R275</f>
        <v>1753.05</v>
      </c>
      <c r="AB275" s="1157">
        <f t="shared" ref="AB275:AB288" si="205">AA275*1000/(L275/1000)</f>
        <v>6086979.166666667</v>
      </c>
      <c r="AC275" s="1110" t="s">
        <v>69</v>
      </c>
      <c r="AD275" s="194">
        <f t="shared" ref="AD275:AD304" si="206">T275*F275</f>
        <v>35.083614349365234</v>
      </c>
      <c r="AE275" s="477" t="s">
        <v>41</v>
      </c>
      <c r="AF275" s="586">
        <f t="shared" ref="AF275:AF304" si="207">T275*H275</f>
        <v>65.545341491699219</v>
      </c>
      <c r="AG275" s="478">
        <f t="shared" ref="AG275:AG288" si="208">AD275/R275*1000</f>
        <v>131563.55381011963</v>
      </c>
      <c r="AH275" s="478">
        <f t="shared" ref="AH275:AH288" si="209">AF275/R275*1000</f>
        <v>245795.03059387207</v>
      </c>
      <c r="AI275" s="478">
        <f t="shared" ref="AI275:AI288" si="210">AG275/L275*1000</f>
        <v>456817.89517402649</v>
      </c>
      <c r="AJ275" s="478">
        <f t="shared" ref="AJ275:AJ288" si="211">AH275/L275*1000</f>
        <v>853454.96733983362</v>
      </c>
      <c r="AK275" s="1084">
        <f t="shared" ref="AK275:AK288" si="212">AD275/Z275</f>
        <v>7.5048375009337809E-2</v>
      </c>
      <c r="AL275" s="1085">
        <f t="shared" ref="AL275:AL288" si="213">AF275/Z275</f>
        <v>0.14020993730576542</v>
      </c>
      <c r="AP275" s="602"/>
    </row>
    <row r="276" spans="1:46" customFormat="1">
      <c r="A276" s="35">
        <v>44223</v>
      </c>
      <c r="B276" s="119">
        <v>206</v>
      </c>
      <c r="C276" s="782">
        <v>44215</v>
      </c>
      <c r="D276" s="1158">
        <v>44216</v>
      </c>
      <c r="E276" s="924" t="s">
        <v>69</v>
      </c>
      <c r="F276" s="1159">
        <v>1.9084348678588867</v>
      </c>
      <c r="G276" s="500" t="s">
        <v>41</v>
      </c>
      <c r="H276" s="1105">
        <v>2.4762733459472654</v>
      </c>
      <c r="I276" s="1160" t="s">
        <v>175</v>
      </c>
      <c r="J276" s="1161" t="s">
        <v>133</v>
      </c>
      <c r="K276" s="484" t="s">
        <v>93</v>
      </c>
      <c r="L276" s="488">
        <v>268</v>
      </c>
      <c r="M276" s="485"/>
      <c r="N276" s="504"/>
      <c r="O276" s="485">
        <v>1</v>
      </c>
      <c r="P276" s="485">
        <v>0.5</v>
      </c>
      <c r="Q276" s="485">
        <v>0.4</v>
      </c>
      <c r="R276" s="490">
        <f t="shared" si="202"/>
        <v>0.26666666666666666</v>
      </c>
      <c r="S276" s="485"/>
      <c r="T276" s="488">
        <v>20</v>
      </c>
      <c r="U276" s="119">
        <v>206</v>
      </c>
      <c r="V276" s="925">
        <v>20.019178519276046</v>
      </c>
      <c r="W276" s="495">
        <v>27.998999999999999</v>
      </c>
      <c r="X276" s="223">
        <v>2.0750000000000002</v>
      </c>
      <c r="Y276" s="223">
        <v>1.593</v>
      </c>
      <c r="Z276" s="129">
        <f t="shared" si="203"/>
        <v>559.98</v>
      </c>
      <c r="AA276" s="129">
        <f t="shared" si="204"/>
        <v>2099.9250000000002</v>
      </c>
      <c r="AB276" s="149">
        <f t="shared" si="205"/>
        <v>7835541.0447761193</v>
      </c>
      <c r="AC276" s="924" t="s">
        <v>69</v>
      </c>
      <c r="AD276" s="195">
        <f t="shared" si="206"/>
        <v>38.168697357177734</v>
      </c>
      <c r="AE276" s="500" t="s">
        <v>41</v>
      </c>
      <c r="AF276" s="567">
        <f t="shared" si="207"/>
        <v>49.525466918945313</v>
      </c>
      <c r="AG276" s="497">
        <f t="shared" si="208"/>
        <v>143132.6150894165</v>
      </c>
      <c r="AH276" s="497">
        <f t="shared" si="209"/>
        <v>185720.50094604492</v>
      </c>
      <c r="AI276" s="497">
        <f t="shared" si="210"/>
        <v>534076.92197543476</v>
      </c>
      <c r="AJ276" s="497">
        <f t="shared" si="211"/>
        <v>692986.94382852584</v>
      </c>
      <c r="AK276" s="959">
        <f t="shared" si="212"/>
        <v>6.8160822452904987E-2</v>
      </c>
      <c r="AL276" s="1086">
        <f t="shared" si="213"/>
        <v>8.8441492408559794E-2</v>
      </c>
      <c r="AP276" s="602"/>
    </row>
    <row r="277" spans="1:46" customFormat="1">
      <c r="A277" s="35">
        <v>44223</v>
      </c>
      <c r="B277" s="119">
        <v>211</v>
      </c>
      <c r="C277" s="782">
        <v>44216</v>
      </c>
      <c r="D277" s="1158">
        <v>44217</v>
      </c>
      <c r="E277" s="924" t="s">
        <v>69</v>
      </c>
      <c r="F277" s="1159">
        <v>2.1959321975708006</v>
      </c>
      <c r="G277" s="500" t="s">
        <v>41</v>
      </c>
      <c r="H277" s="1105">
        <v>4.9420852661132813</v>
      </c>
      <c r="I277" s="1160" t="s">
        <v>175</v>
      </c>
      <c r="J277" s="1161" t="s">
        <v>133</v>
      </c>
      <c r="K277" s="484" t="s">
        <v>93</v>
      </c>
      <c r="L277" s="488">
        <v>248</v>
      </c>
      <c r="M277" s="485"/>
      <c r="N277" s="504"/>
      <c r="O277" s="485">
        <v>1</v>
      </c>
      <c r="P277" s="485">
        <v>0.5</v>
      </c>
      <c r="Q277" s="485">
        <v>0.4</v>
      </c>
      <c r="R277" s="490">
        <f t="shared" si="202"/>
        <v>0.26666666666666666</v>
      </c>
      <c r="S277" s="485"/>
      <c r="T277" s="488">
        <v>20</v>
      </c>
      <c r="U277" s="119">
        <v>211</v>
      </c>
      <c r="V277" s="925">
        <v>18.55536541268367</v>
      </c>
      <c r="W277" s="495">
        <v>22.087</v>
      </c>
      <c r="X277" s="223">
        <v>2.0339999999999998</v>
      </c>
      <c r="Y277" s="223">
        <v>1.014</v>
      </c>
      <c r="Z277" s="129">
        <f t="shared" si="203"/>
        <v>441.74</v>
      </c>
      <c r="AA277" s="129">
        <f t="shared" si="204"/>
        <v>1656.5250000000001</v>
      </c>
      <c r="AB277" s="149">
        <f t="shared" si="205"/>
        <v>6679536.2903225804</v>
      </c>
      <c r="AC277" s="924" t="s">
        <v>69</v>
      </c>
      <c r="AD277" s="195">
        <f t="shared" si="206"/>
        <v>43.918643951416016</v>
      </c>
      <c r="AE277" s="500" t="s">
        <v>41</v>
      </c>
      <c r="AF277" s="567">
        <f t="shared" si="207"/>
        <v>98.841705322265625</v>
      </c>
      <c r="AG277" s="497">
        <f t="shared" si="208"/>
        <v>164694.91481781006</v>
      </c>
      <c r="AH277" s="497">
        <f t="shared" si="209"/>
        <v>370656.39495849609</v>
      </c>
      <c r="AI277" s="497">
        <f t="shared" si="210"/>
        <v>664092.39845891146</v>
      </c>
      <c r="AJ277" s="497">
        <f t="shared" si="211"/>
        <v>1494582.2377358712</v>
      </c>
      <c r="AK277" s="959">
        <f t="shared" si="212"/>
        <v>9.9421931342907624E-2</v>
      </c>
      <c r="AL277" s="1086">
        <f t="shared" si="213"/>
        <v>0.22375538851420659</v>
      </c>
      <c r="AP277" s="602"/>
    </row>
    <row r="278" spans="1:46" customFormat="1">
      <c r="A278" s="35">
        <v>44223</v>
      </c>
      <c r="B278" s="119">
        <v>222</v>
      </c>
      <c r="C278" s="782">
        <v>44217</v>
      </c>
      <c r="D278" s="1158">
        <v>44218</v>
      </c>
      <c r="E278" s="924" t="s">
        <v>69</v>
      </c>
      <c r="F278" s="1159">
        <v>2.7903247833251954</v>
      </c>
      <c r="G278" s="500" t="s">
        <v>41</v>
      </c>
      <c r="H278" s="1105">
        <v>2.3542654037475588</v>
      </c>
      <c r="I278" s="1160" t="s">
        <v>175</v>
      </c>
      <c r="J278" s="1161" t="s">
        <v>133</v>
      </c>
      <c r="K278" s="484" t="s">
        <v>93</v>
      </c>
      <c r="L278" s="488">
        <v>344</v>
      </c>
      <c r="M278" s="485"/>
      <c r="N278" s="504"/>
      <c r="O278" s="485">
        <v>1</v>
      </c>
      <c r="P278" s="485">
        <v>0.5</v>
      </c>
      <c r="Q278" s="485">
        <v>0.4</v>
      </c>
      <c r="R278" s="490">
        <f t="shared" si="202"/>
        <v>0.26666666666666666</v>
      </c>
      <c r="S278" s="485"/>
      <c r="T278" s="488">
        <v>20</v>
      </c>
      <c r="U278" s="119">
        <v>222</v>
      </c>
      <c r="V278" s="925">
        <v>18.225882367918203</v>
      </c>
      <c r="W278" s="495">
        <v>21.556999999999999</v>
      </c>
      <c r="X278" s="223">
        <v>2.0499999999999998</v>
      </c>
      <c r="Y278" s="223">
        <v>1.532</v>
      </c>
      <c r="Z278" s="129">
        <f t="shared" si="203"/>
        <v>431.14</v>
      </c>
      <c r="AA278" s="129">
        <f t="shared" si="204"/>
        <v>1616.7749999999999</v>
      </c>
      <c r="AB278" s="149">
        <f t="shared" si="205"/>
        <v>4699927.3255813951</v>
      </c>
      <c r="AC278" s="924" t="s">
        <v>69</v>
      </c>
      <c r="AD278" s="195">
        <f t="shared" si="206"/>
        <v>55.806495666503906</v>
      </c>
      <c r="AE278" s="500" t="s">
        <v>41</v>
      </c>
      <c r="AF278" s="567">
        <f t="shared" si="207"/>
        <v>47.085308074951172</v>
      </c>
      <c r="AG278" s="497">
        <f t="shared" si="208"/>
        <v>209274.35874938965</v>
      </c>
      <c r="AH278" s="497">
        <f t="shared" si="209"/>
        <v>176569.90528106689</v>
      </c>
      <c r="AI278" s="497">
        <f t="shared" si="210"/>
        <v>608355.69403892336</v>
      </c>
      <c r="AJ278" s="497">
        <f t="shared" si="211"/>
        <v>513284.60837519448</v>
      </c>
      <c r="AK278" s="959">
        <f t="shared" si="212"/>
        <v>0.12943938318528531</v>
      </c>
      <c r="AL278" s="1086">
        <f t="shared" si="213"/>
        <v>0.10921117983706261</v>
      </c>
      <c r="AP278" s="602"/>
    </row>
    <row r="279" spans="1:46" customFormat="1">
      <c r="A279" s="35">
        <v>44223</v>
      </c>
      <c r="B279" s="119">
        <v>224</v>
      </c>
      <c r="C279" s="782">
        <v>44217</v>
      </c>
      <c r="D279" s="1158">
        <v>44218</v>
      </c>
      <c r="E279" s="924" t="s">
        <v>69</v>
      </c>
      <c r="F279" s="1159">
        <v>3.5124481201171873</v>
      </c>
      <c r="G279" s="500" t="s">
        <v>41</v>
      </c>
      <c r="H279" s="1105">
        <v>4.8872543334960934</v>
      </c>
      <c r="I279" s="1160" t="s">
        <v>175</v>
      </c>
      <c r="J279" s="1161" t="s">
        <v>133</v>
      </c>
      <c r="K279" s="484" t="s">
        <v>93</v>
      </c>
      <c r="L279" s="488">
        <v>344</v>
      </c>
      <c r="M279" s="485"/>
      <c r="N279" s="504"/>
      <c r="O279" s="485">
        <v>1</v>
      </c>
      <c r="P279" s="485">
        <v>0.5</v>
      </c>
      <c r="Q279" s="485">
        <v>0.4</v>
      </c>
      <c r="R279" s="490">
        <f t="shared" si="202"/>
        <v>0.26666666666666666</v>
      </c>
      <c r="S279" s="485"/>
      <c r="T279" s="488">
        <v>20</v>
      </c>
      <c r="U279" s="119">
        <v>224</v>
      </c>
      <c r="V279" s="925">
        <v>19.328072436476518</v>
      </c>
      <c r="W279" s="495">
        <v>20.347999999999999</v>
      </c>
      <c r="X279" s="223">
        <v>2.1110000000000002</v>
      </c>
      <c r="Y279" s="223">
        <v>1.6140000000000001</v>
      </c>
      <c r="Z279" s="129">
        <f t="shared" si="203"/>
        <v>406.96</v>
      </c>
      <c r="AA279" s="129">
        <f t="shared" si="204"/>
        <v>1526.1</v>
      </c>
      <c r="AB279" s="149">
        <f t="shared" si="205"/>
        <v>4436337.2093023257</v>
      </c>
      <c r="AC279" s="924" t="s">
        <v>69</v>
      </c>
      <c r="AD279" s="195">
        <f t="shared" si="206"/>
        <v>70.24896240234375</v>
      </c>
      <c r="AE279" s="500" t="s">
        <v>41</v>
      </c>
      <c r="AF279" s="567">
        <f t="shared" si="207"/>
        <v>97.745086669921875</v>
      </c>
      <c r="AG279" s="497">
        <f t="shared" si="208"/>
        <v>263433.60900878906</v>
      </c>
      <c r="AH279" s="497">
        <f t="shared" si="209"/>
        <v>366544.07501220703</v>
      </c>
      <c r="AI279" s="497">
        <f t="shared" si="210"/>
        <v>765795.37502554955</v>
      </c>
      <c r="AJ279" s="497">
        <f t="shared" si="211"/>
        <v>1065535.1017796716</v>
      </c>
      <c r="AK279" s="959">
        <f t="shared" si="212"/>
        <v>0.17261883822081717</v>
      </c>
      <c r="AL279" s="1086">
        <f t="shared" si="213"/>
        <v>0.24018352336819807</v>
      </c>
      <c r="AP279" s="602"/>
    </row>
    <row r="280" spans="1:46" customFormat="1">
      <c r="A280" s="35">
        <v>44223</v>
      </c>
      <c r="B280" s="119">
        <v>231</v>
      </c>
      <c r="C280" s="782">
        <v>44218</v>
      </c>
      <c r="D280" s="1158">
        <v>44219</v>
      </c>
      <c r="E280" s="924" t="s">
        <v>69</v>
      </c>
      <c r="F280" s="1159">
        <v>2.3247945785522459</v>
      </c>
      <c r="G280" s="500" t="s">
        <v>41</v>
      </c>
      <c r="H280" s="1105">
        <v>2.3312316894531251</v>
      </c>
      <c r="I280" s="1160" t="s">
        <v>175</v>
      </c>
      <c r="J280" s="1161" t="s">
        <v>133</v>
      </c>
      <c r="K280" s="484" t="s">
        <v>93</v>
      </c>
      <c r="L280" s="488">
        <v>284</v>
      </c>
      <c r="M280" s="485"/>
      <c r="N280" s="504"/>
      <c r="O280" s="485">
        <v>1</v>
      </c>
      <c r="P280" s="485">
        <v>0.5</v>
      </c>
      <c r="Q280" s="485">
        <v>0.4</v>
      </c>
      <c r="R280" s="490">
        <f t="shared" si="202"/>
        <v>0.26666666666666666</v>
      </c>
      <c r="S280" s="485"/>
      <c r="T280" s="488">
        <v>20</v>
      </c>
      <c r="U280" s="119">
        <v>231</v>
      </c>
      <c r="V280" s="925">
        <v>23.998571578046835</v>
      </c>
      <c r="W280" s="495">
        <v>28.834</v>
      </c>
      <c r="X280" s="223">
        <v>2.0579999999999998</v>
      </c>
      <c r="Y280" s="223">
        <v>1.6339999999999999</v>
      </c>
      <c r="Z280" s="129">
        <f t="shared" si="203"/>
        <v>576.67999999999995</v>
      </c>
      <c r="AA280" s="129">
        <f t="shared" si="204"/>
        <v>2162.5499999999997</v>
      </c>
      <c r="AB280" s="149">
        <f t="shared" si="205"/>
        <v>7614612.6760563366</v>
      </c>
      <c r="AC280" s="924" t="s">
        <v>69</v>
      </c>
      <c r="AD280" s="195">
        <f t="shared" si="206"/>
        <v>46.495891571044922</v>
      </c>
      <c r="AE280" s="500" t="s">
        <v>41</v>
      </c>
      <c r="AF280" s="567">
        <f t="shared" si="207"/>
        <v>46.6246337890625</v>
      </c>
      <c r="AG280" s="497">
        <f t="shared" si="208"/>
        <v>174359.59339141846</v>
      </c>
      <c r="AH280" s="497">
        <f t="shared" si="209"/>
        <v>174842.37670898438</v>
      </c>
      <c r="AI280" s="497">
        <f t="shared" si="210"/>
        <v>613942.23025147349</v>
      </c>
      <c r="AJ280" s="497">
        <f t="shared" si="211"/>
        <v>615642.17151050828</v>
      </c>
      <c r="AK280" s="959">
        <f t="shared" si="212"/>
        <v>8.0626849502401551E-2</v>
      </c>
      <c r="AL280" s="1086">
        <f t="shared" si="213"/>
        <v>8.0850096741802213E-2</v>
      </c>
      <c r="AP280" s="602"/>
    </row>
    <row r="281" spans="1:46" customFormat="1">
      <c r="A281" s="35">
        <v>44223</v>
      </c>
      <c r="B281" s="119">
        <v>234</v>
      </c>
      <c r="C281" s="782">
        <v>44218</v>
      </c>
      <c r="D281" s="1158">
        <v>44219</v>
      </c>
      <c r="E281" s="924" t="s">
        <v>69</v>
      </c>
      <c r="F281" s="1159">
        <v>1.5893417358398438</v>
      </c>
      <c r="G281" s="500" t="s">
        <v>41</v>
      </c>
      <c r="H281" s="1105">
        <v>2.1490150451660157</v>
      </c>
      <c r="I281" s="1160" t="s">
        <v>175</v>
      </c>
      <c r="J281" s="1161" t="s">
        <v>133</v>
      </c>
      <c r="K281" s="484" t="s">
        <v>93</v>
      </c>
      <c r="L281" s="488">
        <v>284</v>
      </c>
      <c r="M281" s="485"/>
      <c r="N281" s="504"/>
      <c r="O281" s="485">
        <v>1</v>
      </c>
      <c r="P281" s="485">
        <v>0.5</v>
      </c>
      <c r="Q281" s="485">
        <v>0.4</v>
      </c>
      <c r="R281" s="490">
        <f t="shared" si="202"/>
        <v>0.26666666666666666</v>
      </c>
      <c r="S281" s="485"/>
      <c r="T281" s="488">
        <v>20</v>
      </c>
      <c r="U281" s="119">
        <v>234</v>
      </c>
      <c r="V281" s="925">
        <v>17.567878553634827</v>
      </c>
      <c r="W281" s="495">
        <v>18.213999999999999</v>
      </c>
      <c r="X281" s="223">
        <v>2.097</v>
      </c>
      <c r="Y281" s="223">
        <v>1.577</v>
      </c>
      <c r="Z281" s="129">
        <f t="shared" si="203"/>
        <v>364.28</v>
      </c>
      <c r="AA281" s="129">
        <f t="shared" si="204"/>
        <v>1366.05</v>
      </c>
      <c r="AB281" s="149">
        <f t="shared" si="205"/>
        <v>4810035.2112676064</v>
      </c>
      <c r="AC281" s="924" t="s">
        <v>69</v>
      </c>
      <c r="AD281" s="195">
        <f t="shared" si="206"/>
        <v>31.786834716796875</v>
      </c>
      <c r="AE281" s="500" t="s">
        <v>41</v>
      </c>
      <c r="AF281" s="567">
        <f t="shared" si="207"/>
        <v>42.980300903320313</v>
      </c>
      <c r="AG281" s="497">
        <f t="shared" si="208"/>
        <v>119200.63018798828</v>
      </c>
      <c r="AH281" s="497">
        <f t="shared" si="209"/>
        <v>161176.12838745117</v>
      </c>
      <c r="AI281" s="497">
        <f t="shared" si="210"/>
        <v>419720.52883094468</v>
      </c>
      <c r="AJ281" s="497">
        <f t="shared" si="211"/>
        <v>567521.57882905344</v>
      </c>
      <c r="AK281" s="959">
        <f t="shared" si="212"/>
        <v>8.7259346428013834E-2</v>
      </c>
      <c r="AL281" s="1086">
        <f t="shared" si="213"/>
        <v>0.11798699051092652</v>
      </c>
      <c r="AP281" s="602"/>
    </row>
    <row r="282" spans="1:46" customFormat="1">
      <c r="A282" s="35">
        <v>44223</v>
      </c>
      <c r="B282" s="119" t="s">
        <v>298</v>
      </c>
      <c r="C282" s="782">
        <v>44219</v>
      </c>
      <c r="D282" s="1158">
        <v>44220</v>
      </c>
      <c r="E282" s="924" t="s">
        <v>69</v>
      </c>
      <c r="F282" s="1159">
        <v>3.0679199218750002</v>
      </c>
      <c r="G282" s="500" t="s">
        <v>41</v>
      </c>
      <c r="H282" s="1105">
        <v>3.4967884063720702</v>
      </c>
      <c r="I282" s="1160" t="s">
        <v>175</v>
      </c>
      <c r="J282" s="1161" t="s">
        <v>133</v>
      </c>
      <c r="K282" s="484" t="s">
        <v>93</v>
      </c>
      <c r="L282" s="488">
        <v>260</v>
      </c>
      <c r="M282" s="485"/>
      <c r="N282" s="504"/>
      <c r="O282" s="485">
        <v>1</v>
      </c>
      <c r="P282" s="485">
        <v>0.5</v>
      </c>
      <c r="Q282" s="485">
        <v>0.4</v>
      </c>
      <c r="R282" s="490">
        <f t="shared" si="202"/>
        <v>0.26666666666666666</v>
      </c>
      <c r="S282" s="485"/>
      <c r="T282" s="488">
        <v>20</v>
      </c>
      <c r="U282" s="119">
        <v>241</v>
      </c>
      <c r="V282" s="925">
        <v>24.523588953117045</v>
      </c>
      <c r="W282" s="495">
        <v>27.916</v>
      </c>
      <c r="X282" s="223">
        <v>2.13</v>
      </c>
      <c r="Y282" s="223">
        <v>1.655</v>
      </c>
      <c r="Z282" s="129">
        <f t="shared" si="203"/>
        <v>558.32000000000005</v>
      </c>
      <c r="AA282" s="129">
        <f t="shared" si="204"/>
        <v>2093.7000000000003</v>
      </c>
      <c r="AB282" s="149">
        <f t="shared" si="205"/>
        <v>8052692.307692308</v>
      </c>
      <c r="AC282" s="924" t="s">
        <v>69</v>
      </c>
      <c r="AD282" s="195">
        <f t="shared" si="206"/>
        <v>61.3583984375</v>
      </c>
      <c r="AE282" s="500" t="s">
        <v>41</v>
      </c>
      <c r="AF282" s="567">
        <f t="shared" si="207"/>
        <v>69.935768127441406</v>
      </c>
      <c r="AG282" s="497">
        <f t="shared" si="208"/>
        <v>230093.994140625</v>
      </c>
      <c r="AH282" s="497">
        <f t="shared" si="209"/>
        <v>262259.13047790527</v>
      </c>
      <c r="AI282" s="497">
        <f t="shared" si="210"/>
        <v>884976.90054086538</v>
      </c>
      <c r="AJ282" s="497">
        <f t="shared" si="211"/>
        <v>1008688.9633765587</v>
      </c>
      <c r="AK282" s="959">
        <f t="shared" si="212"/>
        <v>0.10989826342867888</v>
      </c>
      <c r="AL282" s="1086">
        <f t="shared" si="213"/>
        <v>0.12526108347800796</v>
      </c>
      <c r="AP282" s="602"/>
    </row>
    <row r="283" spans="1:46" customFormat="1">
      <c r="A283" s="35">
        <v>44223</v>
      </c>
      <c r="B283" s="119" t="s">
        <v>299</v>
      </c>
      <c r="C283" s="782">
        <v>44219</v>
      </c>
      <c r="D283" s="1158">
        <v>44220</v>
      </c>
      <c r="E283" s="924" t="s">
        <v>69</v>
      </c>
      <c r="F283" s="1159">
        <v>1.0398590087890625</v>
      </c>
      <c r="G283" s="500" t="s">
        <v>41</v>
      </c>
      <c r="H283" s="1105">
        <v>3.0484794616699218</v>
      </c>
      <c r="I283" s="1160" t="s">
        <v>175</v>
      </c>
      <c r="J283" s="1161" t="s">
        <v>133</v>
      </c>
      <c r="K283" s="484" t="s">
        <v>93</v>
      </c>
      <c r="L283" s="488">
        <v>260</v>
      </c>
      <c r="M283" s="485"/>
      <c r="N283" s="504"/>
      <c r="O283" s="485">
        <v>1</v>
      </c>
      <c r="P283" s="485">
        <v>0.5</v>
      </c>
      <c r="Q283" s="485">
        <v>0.4</v>
      </c>
      <c r="R283" s="490">
        <f t="shared" si="202"/>
        <v>0.26666666666666666</v>
      </c>
      <c r="S283" s="485"/>
      <c r="T283" s="488">
        <v>20</v>
      </c>
      <c r="U283" s="119">
        <v>242</v>
      </c>
      <c r="V283" s="925">
        <v>23.849226459625104</v>
      </c>
      <c r="W283" s="495">
        <v>28.481999999999999</v>
      </c>
      <c r="X283" s="223">
        <v>2.1030000000000002</v>
      </c>
      <c r="Y283" s="223">
        <v>1.663</v>
      </c>
      <c r="Z283" s="129">
        <f t="shared" si="203"/>
        <v>569.64</v>
      </c>
      <c r="AA283" s="129">
        <f t="shared" si="204"/>
        <v>2136.15</v>
      </c>
      <c r="AB283" s="149">
        <f t="shared" si="205"/>
        <v>8215961.538461538</v>
      </c>
      <c r="AC283" s="924" t="s">
        <v>69</v>
      </c>
      <c r="AD283" s="195">
        <f t="shared" si="206"/>
        <v>20.79718017578125</v>
      </c>
      <c r="AE283" s="500" t="s">
        <v>41</v>
      </c>
      <c r="AF283" s="567">
        <f t="shared" si="207"/>
        <v>60.969589233398438</v>
      </c>
      <c r="AG283" s="497">
        <f t="shared" si="208"/>
        <v>77989.425659179688</v>
      </c>
      <c r="AH283" s="497">
        <f t="shared" si="209"/>
        <v>228635.95962524414</v>
      </c>
      <c r="AI283" s="497">
        <f t="shared" si="210"/>
        <v>299959.32945838344</v>
      </c>
      <c r="AJ283" s="497">
        <f t="shared" si="211"/>
        <v>879369.07548170828</v>
      </c>
      <c r="AK283" s="959">
        <f t="shared" si="212"/>
        <v>3.650933954037857E-2</v>
      </c>
      <c r="AL283" s="1086">
        <f t="shared" si="213"/>
        <v>0.10703179066322316</v>
      </c>
      <c r="AP283" s="602"/>
    </row>
    <row r="284" spans="1:46" customFormat="1">
      <c r="A284" s="35">
        <v>44223</v>
      </c>
      <c r="B284" s="119" t="s">
        <v>300</v>
      </c>
      <c r="C284" s="782">
        <v>44220</v>
      </c>
      <c r="D284" s="1158">
        <v>44221</v>
      </c>
      <c r="E284" s="924" t="s">
        <v>69</v>
      </c>
      <c r="F284" s="1159">
        <v>2.5981008529663088</v>
      </c>
      <c r="G284" s="500" t="s">
        <v>41</v>
      </c>
      <c r="H284" s="1105">
        <v>6.1409687042236332</v>
      </c>
      <c r="I284" s="1160" t="s">
        <v>175</v>
      </c>
      <c r="J284" s="1161" t="s">
        <v>133</v>
      </c>
      <c r="K284" s="484" t="s">
        <v>93</v>
      </c>
      <c r="L284" s="488">
        <v>220</v>
      </c>
      <c r="M284" s="485"/>
      <c r="N284" s="504"/>
      <c r="O284" s="485">
        <v>1</v>
      </c>
      <c r="P284" s="485">
        <v>0.5</v>
      </c>
      <c r="Q284" s="485">
        <v>0.4</v>
      </c>
      <c r="R284" s="490">
        <f t="shared" si="202"/>
        <v>0.26666666666666666</v>
      </c>
      <c r="S284" s="485"/>
      <c r="T284" s="488">
        <v>20</v>
      </c>
      <c r="U284" s="119">
        <v>251</v>
      </c>
      <c r="V284" s="925">
        <v>19.080190332704369</v>
      </c>
      <c r="W284" s="495">
        <v>21.062000000000001</v>
      </c>
      <c r="X284" s="223">
        <v>2.2010000000000001</v>
      </c>
      <c r="Y284" s="223">
        <v>1.7889999999999999</v>
      </c>
      <c r="Z284" s="129">
        <f t="shared" si="203"/>
        <v>421.24</v>
      </c>
      <c r="AA284" s="129">
        <f t="shared" si="204"/>
        <v>1579.65</v>
      </c>
      <c r="AB284" s="149">
        <f t="shared" si="205"/>
        <v>7180227.2727272725</v>
      </c>
      <c r="AC284" s="924" t="s">
        <v>69</v>
      </c>
      <c r="AD284" s="195">
        <f t="shared" si="206"/>
        <v>51.962017059326172</v>
      </c>
      <c r="AE284" s="500" t="s">
        <v>41</v>
      </c>
      <c r="AF284" s="567">
        <f t="shared" si="207"/>
        <v>122.81937408447266</v>
      </c>
      <c r="AG284" s="497">
        <f t="shared" si="208"/>
        <v>194857.56397247314</v>
      </c>
      <c r="AH284" s="497">
        <f t="shared" si="209"/>
        <v>460572.65281677246</v>
      </c>
      <c r="AI284" s="497">
        <f t="shared" si="210"/>
        <v>885716.19987487793</v>
      </c>
      <c r="AJ284" s="497">
        <f t="shared" si="211"/>
        <v>2093512.0582580566</v>
      </c>
      <c r="AK284" s="959">
        <f t="shared" si="212"/>
        <v>0.12335489758647368</v>
      </c>
      <c r="AL284" s="1086">
        <f t="shared" si="213"/>
        <v>0.29156626646204692</v>
      </c>
      <c r="AP284" s="602"/>
    </row>
    <row r="285" spans="1:46" customFormat="1">
      <c r="A285" s="35">
        <v>44223</v>
      </c>
      <c r="B285" s="119" t="s">
        <v>301</v>
      </c>
      <c r="C285" s="782">
        <v>44220</v>
      </c>
      <c r="D285" s="1158">
        <v>44221</v>
      </c>
      <c r="E285" s="924" t="s">
        <v>69</v>
      </c>
      <c r="F285" s="1159">
        <v>2.7111957550048826</v>
      </c>
      <c r="G285" s="500" t="s">
        <v>41</v>
      </c>
      <c r="H285" s="1105">
        <v>2.2940137863159178</v>
      </c>
      <c r="I285" s="1160" t="s">
        <v>175</v>
      </c>
      <c r="J285" s="1161" t="s">
        <v>133</v>
      </c>
      <c r="K285" s="484" t="s">
        <v>93</v>
      </c>
      <c r="L285" s="488">
        <v>220</v>
      </c>
      <c r="M285" s="485"/>
      <c r="N285" s="504"/>
      <c r="O285" s="485">
        <v>1</v>
      </c>
      <c r="P285" s="485">
        <v>0.5</v>
      </c>
      <c r="Q285" s="485">
        <v>0.4</v>
      </c>
      <c r="R285" s="490">
        <f t="shared" si="202"/>
        <v>0.26666666666666666</v>
      </c>
      <c r="S285" s="485"/>
      <c r="T285" s="488">
        <v>20</v>
      </c>
      <c r="U285" s="119">
        <v>252</v>
      </c>
      <c r="V285" s="925">
        <v>15.687785174946828</v>
      </c>
      <c r="W285" s="495">
        <v>17.969000000000001</v>
      </c>
      <c r="X285" s="223">
        <v>2.1680000000000001</v>
      </c>
      <c r="Y285" s="223">
        <v>1.89</v>
      </c>
      <c r="Z285" s="129">
        <f t="shared" si="203"/>
        <v>359.38</v>
      </c>
      <c r="AA285" s="129">
        <f t="shared" si="204"/>
        <v>1347.675</v>
      </c>
      <c r="AB285" s="149">
        <f t="shared" si="205"/>
        <v>6125795.4545454541</v>
      </c>
      <c r="AC285" s="924" t="s">
        <v>69</v>
      </c>
      <c r="AD285" s="195">
        <f t="shared" si="206"/>
        <v>54.223915100097656</v>
      </c>
      <c r="AE285" s="500" t="s">
        <v>41</v>
      </c>
      <c r="AF285" s="567">
        <f t="shared" si="207"/>
        <v>45.880275726318359</v>
      </c>
      <c r="AG285" s="497">
        <f t="shared" si="208"/>
        <v>203339.68162536621</v>
      </c>
      <c r="AH285" s="497">
        <f t="shared" si="209"/>
        <v>172051.03397369385</v>
      </c>
      <c r="AI285" s="497">
        <f t="shared" si="210"/>
        <v>924271.28011530102</v>
      </c>
      <c r="AJ285" s="497">
        <f t="shared" si="211"/>
        <v>782050.1544258811</v>
      </c>
      <c r="AK285" s="959">
        <f t="shared" si="212"/>
        <v>0.15088183844425859</v>
      </c>
      <c r="AL285" s="1086">
        <f t="shared" si="213"/>
        <v>0.12766507798519217</v>
      </c>
      <c r="AP285" s="602"/>
    </row>
    <row r="286" spans="1:46" customFormat="1">
      <c r="A286" s="35">
        <v>44223</v>
      </c>
      <c r="B286" s="119" t="s">
        <v>302</v>
      </c>
      <c r="C286" s="782">
        <v>44221</v>
      </c>
      <c r="D286" s="1158">
        <v>44222</v>
      </c>
      <c r="E286" s="924" t="s">
        <v>69</v>
      </c>
      <c r="F286" s="1159">
        <v>1.7195672988891602</v>
      </c>
      <c r="G286" s="500" t="s">
        <v>41</v>
      </c>
      <c r="H286" s="1105">
        <v>5.6626060485839842</v>
      </c>
      <c r="I286" s="1160" t="s">
        <v>175</v>
      </c>
      <c r="J286" s="1161" t="s">
        <v>133</v>
      </c>
      <c r="K286" s="484" t="s">
        <v>93</v>
      </c>
      <c r="L286" s="488">
        <v>258</v>
      </c>
      <c r="M286" s="485"/>
      <c r="N286" s="504"/>
      <c r="O286" s="485">
        <v>1</v>
      </c>
      <c r="P286" s="485">
        <v>0.5</v>
      </c>
      <c r="Q286" s="485">
        <v>0.4</v>
      </c>
      <c r="R286" s="490">
        <f t="shared" si="202"/>
        <v>0.26666666666666666</v>
      </c>
      <c r="S286" s="485"/>
      <c r="T286" s="488">
        <v>20</v>
      </c>
      <c r="U286" s="119">
        <v>262</v>
      </c>
      <c r="V286" s="925">
        <v>21.850195860338349</v>
      </c>
      <c r="W286" s="495">
        <v>25.774000000000001</v>
      </c>
      <c r="X286" s="223">
        <v>2.085</v>
      </c>
      <c r="Y286" s="223">
        <v>1.7430000000000001</v>
      </c>
      <c r="Z286" s="129">
        <f t="shared" si="203"/>
        <v>515.48</v>
      </c>
      <c r="AA286" s="129">
        <f t="shared" si="204"/>
        <v>1933.0500000000002</v>
      </c>
      <c r="AB286" s="149">
        <f t="shared" si="205"/>
        <v>7492441.8604651168</v>
      </c>
      <c r="AC286" s="924" t="s">
        <v>69</v>
      </c>
      <c r="AD286" s="195">
        <f t="shared" si="206"/>
        <v>34.391345977783203</v>
      </c>
      <c r="AE286" s="500" t="s">
        <v>41</v>
      </c>
      <c r="AF286" s="567">
        <f t="shared" si="207"/>
        <v>113.25212097167969</v>
      </c>
      <c r="AG286" s="497">
        <f t="shared" si="208"/>
        <v>128967.54741668701</v>
      </c>
      <c r="AH286" s="497">
        <f t="shared" si="209"/>
        <v>424695.45364379883</v>
      </c>
      <c r="AI286" s="497">
        <f t="shared" si="210"/>
        <v>499874.2147933605</v>
      </c>
      <c r="AJ286" s="497">
        <f t="shared" si="211"/>
        <v>1646106.4094720883</v>
      </c>
      <c r="AK286" s="959">
        <f t="shared" si="212"/>
        <v>6.6717129622455185E-2</v>
      </c>
      <c r="AL286" s="1086">
        <f t="shared" si="213"/>
        <v>0.21970225997454737</v>
      </c>
      <c r="AP286" s="602"/>
    </row>
    <row r="287" spans="1:46" customFormat="1">
      <c r="A287" s="35">
        <v>44223</v>
      </c>
      <c r="B287" s="119" t="s">
        <v>303</v>
      </c>
      <c r="C287" s="782">
        <v>44221</v>
      </c>
      <c r="D287" s="1158">
        <v>44222</v>
      </c>
      <c r="E287" s="924" t="s">
        <v>69</v>
      </c>
      <c r="F287" s="1159">
        <v>3.4904220581054686</v>
      </c>
      <c r="G287" s="500" t="s">
        <v>41</v>
      </c>
      <c r="H287" s="1105">
        <v>8.1741943359375</v>
      </c>
      <c r="I287" s="1160" t="s">
        <v>175</v>
      </c>
      <c r="J287" s="1161" t="s">
        <v>133</v>
      </c>
      <c r="K287" s="484" t="s">
        <v>93</v>
      </c>
      <c r="L287" s="488">
        <v>258</v>
      </c>
      <c r="M287" s="485"/>
      <c r="N287" s="504"/>
      <c r="O287" s="485">
        <v>1</v>
      </c>
      <c r="P287" s="485">
        <v>0.5</v>
      </c>
      <c r="Q287" s="485">
        <v>0.4</v>
      </c>
      <c r="R287" s="490">
        <f t="shared" si="202"/>
        <v>0.26666666666666666</v>
      </c>
      <c r="S287" s="485"/>
      <c r="T287" s="488">
        <v>20</v>
      </c>
      <c r="U287" s="119">
        <v>263</v>
      </c>
      <c r="V287" s="925">
        <v>18.438737652679073</v>
      </c>
      <c r="W287" s="495">
        <v>21.388999999999999</v>
      </c>
      <c r="X287" s="223">
        <v>2.1110000000000002</v>
      </c>
      <c r="Y287" s="223">
        <v>1.9319999999999999</v>
      </c>
      <c r="Z287" s="129">
        <f t="shared" si="203"/>
        <v>427.78</v>
      </c>
      <c r="AA287" s="129">
        <f t="shared" si="204"/>
        <v>1604.175</v>
      </c>
      <c r="AB287" s="149">
        <f t="shared" si="205"/>
        <v>6217732.5581395347</v>
      </c>
      <c r="AC287" s="924" t="s">
        <v>69</v>
      </c>
      <c r="AD287" s="195">
        <f t="shared" si="206"/>
        <v>69.808441162109375</v>
      </c>
      <c r="AE287" s="500" t="s">
        <v>41</v>
      </c>
      <c r="AF287" s="567">
        <f t="shared" si="207"/>
        <v>163.48388671875</v>
      </c>
      <c r="AG287" s="497">
        <f t="shared" si="208"/>
        <v>261781.65435791016</v>
      </c>
      <c r="AH287" s="497">
        <f t="shared" si="209"/>
        <v>613064.5751953125</v>
      </c>
      <c r="AI287" s="497">
        <f t="shared" si="210"/>
        <v>1014657.5750306594</v>
      </c>
      <c r="AJ287" s="497">
        <f t="shared" si="211"/>
        <v>2376219.2837027614</v>
      </c>
      <c r="AK287" s="959">
        <f t="shared" si="212"/>
        <v>0.16318771602718543</v>
      </c>
      <c r="AL287" s="1086">
        <f t="shared" si="213"/>
        <v>0.38216813950804152</v>
      </c>
      <c r="AP287" s="602"/>
    </row>
    <row r="288" spans="1:46" customFormat="1">
      <c r="A288" s="35">
        <v>44223</v>
      </c>
      <c r="B288" s="119" t="s">
        <v>191</v>
      </c>
      <c r="C288" s="782">
        <v>44222</v>
      </c>
      <c r="D288" s="1158">
        <v>44223</v>
      </c>
      <c r="E288" s="924" t="s">
        <v>69</v>
      </c>
      <c r="F288" s="1159">
        <v>14.631593322753906</v>
      </c>
      <c r="G288" s="500" t="s">
        <v>41</v>
      </c>
      <c r="H288" s="1105">
        <v>21.109979248046876</v>
      </c>
      <c r="I288" s="1160" t="s">
        <v>175</v>
      </c>
      <c r="J288" s="1161" t="s">
        <v>133</v>
      </c>
      <c r="K288" s="484" t="s">
        <v>93</v>
      </c>
      <c r="L288" s="488">
        <v>240</v>
      </c>
      <c r="M288" s="485"/>
      <c r="N288" s="504"/>
      <c r="O288" s="485">
        <v>1</v>
      </c>
      <c r="P288" s="485">
        <v>0.5</v>
      </c>
      <c r="Q288" s="485">
        <v>0.4</v>
      </c>
      <c r="R288" s="490">
        <f t="shared" si="202"/>
        <v>0.26666666666666666</v>
      </c>
      <c r="S288" s="485"/>
      <c r="T288" s="488">
        <v>20</v>
      </c>
      <c r="U288" s="119">
        <v>272</v>
      </c>
      <c r="V288" s="925">
        <v>17.703751818590682</v>
      </c>
      <c r="W288" s="495">
        <v>19.89</v>
      </c>
      <c r="X288" s="223">
        <v>2.11</v>
      </c>
      <c r="Y288" s="223">
        <v>1.9239999999999999</v>
      </c>
      <c r="Z288" s="129">
        <f t="shared" si="203"/>
        <v>397.8</v>
      </c>
      <c r="AA288" s="129">
        <f t="shared" si="204"/>
        <v>1491.75</v>
      </c>
      <c r="AB288" s="149">
        <f t="shared" si="205"/>
        <v>6215625</v>
      </c>
      <c r="AC288" s="924" t="s">
        <v>69</v>
      </c>
      <c r="AD288" s="195">
        <f t="shared" si="206"/>
        <v>292.63186645507813</v>
      </c>
      <c r="AE288" s="500" t="s">
        <v>41</v>
      </c>
      <c r="AF288" s="567">
        <f t="shared" si="207"/>
        <v>422.1995849609375</v>
      </c>
      <c r="AG288" s="497">
        <f t="shared" si="208"/>
        <v>1097369.499206543</v>
      </c>
      <c r="AH288" s="497">
        <f t="shared" si="209"/>
        <v>1583248.4436035156</v>
      </c>
      <c r="AI288" s="497">
        <f t="shared" si="210"/>
        <v>4572372.9133605957</v>
      </c>
      <c r="AJ288" s="497">
        <f t="shared" si="211"/>
        <v>6596868.5150146484</v>
      </c>
      <c r="AK288" s="959">
        <f t="shared" si="212"/>
        <v>0.73562560697606361</v>
      </c>
      <c r="AL288" s="1086">
        <f t="shared" si="213"/>
        <v>1.0613363121189983</v>
      </c>
      <c r="AP288" s="602"/>
    </row>
    <row r="289" spans="1:48" customFormat="1">
      <c r="A289" s="35"/>
      <c r="B289" s="119" t="s">
        <v>60</v>
      </c>
      <c r="C289" s="782"/>
      <c r="D289" s="1158"/>
      <c r="E289" s="924" t="s">
        <v>69</v>
      </c>
      <c r="F289" s="1159">
        <v>0</v>
      </c>
      <c r="G289" s="500" t="s">
        <v>41</v>
      </c>
      <c r="H289" s="1105">
        <v>0</v>
      </c>
      <c r="I289" s="1160"/>
      <c r="J289" s="1161"/>
      <c r="K289" s="484"/>
      <c r="L289" s="488"/>
      <c r="M289" s="485"/>
      <c r="N289" s="504"/>
      <c r="O289" s="491"/>
      <c r="P289" s="491"/>
      <c r="Q289" s="491"/>
      <c r="R289" s="492"/>
      <c r="S289" s="491"/>
      <c r="T289" s="493"/>
      <c r="U289" s="119"/>
      <c r="V289" s="948" t="s">
        <v>173</v>
      </c>
      <c r="W289" s="495"/>
      <c r="X289" s="223"/>
      <c r="Y289" s="223"/>
      <c r="Z289" s="497"/>
      <c r="AA289" s="129"/>
      <c r="AB289" s="497"/>
      <c r="AC289" s="924"/>
      <c r="AD289" s="195"/>
      <c r="AE289" s="500"/>
      <c r="AF289" s="567"/>
      <c r="AG289" s="497"/>
      <c r="AH289" s="497"/>
      <c r="AI289" s="497"/>
      <c r="AJ289" s="497"/>
      <c r="AK289" s="959"/>
      <c r="AL289" s="1086"/>
      <c r="AP289" s="602"/>
      <c r="AQ289" s="1"/>
      <c r="AR289" s="1"/>
      <c r="AV289" s="1"/>
    </row>
    <row r="290" spans="1:48" customFormat="1">
      <c r="A290" s="35"/>
      <c r="B290" s="119" t="s">
        <v>64</v>
      </c>
      <c r="C290" s="782"/>
      <c r="D290" s="1158"/>
      <c r="E290" s="924" t="s">
        <v>69</v>
      </c>
      <c r="F290" s="1159">
        <v>280.4180908203125</v>
      </c>
      <c r="G290" s="500" t="s">
        <v>41</v>
      </c>
      <c r="H290" s="1105">
        <v>254.69819335937501</v>
      </c>
      <c r="I290" s="1160"/>
      <c r="J290" s="1161"/>
      <c r="K290" s="484"/>
      <c r="L290" s="488"/>
      <c r="M290" s="485"/>
      <c r="N290" s="504"/>
      <c r="O290" s="491"/>
      <c r="P290" s="491"/>
      <c r="Q290" s="491"/>
      <c r="R290" s="492"/>
      <c r="S290" s="491"/>
      <c r="T290" s="493"/>
      <c r="U290" s="119"/>
      <c r="V290" s="948" t="s">
        <v>173</v>
      </c>
      <c r="W290" s="495"/>
      <c r="X290" s="223"/>
      <c r="Y290" s="223"/>
      <c r="Z290" s="497"/>
      <c r="AA290" s="129"/>
      <c r="AB290" s="497"/>
      <c r="AC290" s="924"/>
      <c r="AD290" s="195"/>
      <c r="AE290" s="500"/>
      <c r="AF290" s="567"/>
      <c r="AG290" s="497"/>
      <c r="AH290" s="497"/>
      <c r="AI290" s="497"/>
      <c r="AJ290" s="497"/>
      <c r="AK290" s="959"/>
      <c r="AL290" s="1086"/>
      <c r="AP290" s="602"/>
    </row>
    <row r="291" spans="1:48" customFormat="1">
      <c r="A291" s="35">
        <v>44223</v>
      </c>
      <c r="B291" s="119" t="s">
        <v>304</v>
      </c>
      <c r="C291" s="782">
        <v>44210</v>
      </c>
      <c r="D291" s="1158">
        <v>44211</v>
      </c>
      <c r="E291" s="924" t="s">
        <v>69</v>
      </c>
      <c r="F291" s="1159">
        <v>6.5268844604492191</v>
      </c>
      <c r="G291" s="500" t="s">
        <v>41</v>
      </c>
      <c r="H291" s="1105">
        <v>3.824605178833008</v>
      </c>
      <c r="I291" s="1160" t="s">
        <v>305</v>
      </c>
      <c r="J291" s="1161" t="s">
        <v>133</v>
      </c>
      <c r="K291" s="484" t="s">
        <v>93</v>
      </c>
      <c r="L291" s="488">
        <v>292</v>
      </c>
      <c r="M291" s="485"/>
      <c r="N291" s="504"/>
      <c r="O291" s="491">
        <v>2.5</v>
      </c>
      <c r="P291" s="492">
        <v>1.25</v>
      </c>
      <c r="Q291" s="492">
        <f>O291+P291</f>
        <v>3.75</v>
      </c>
      <c r="R291" s="490">
        <f t="shared" ref="R291:R297" si="214">O291/(O291+P291)*Q291</f>
        <v>2.5</v>
      </c>
      <c r="S291" s="491"/>
      <c r="T291" s="493">
        <v>200</v>
      </c>
      <c r="U291" s="119" t="s">
        <v>304</v>
      </c>
      <c r="V291" s="925">
        <v>56.362718287045155</v>
      </c>
      <c r="W291" s="495">
        <v>72.739999999999995</v>
      </c>
      <c r="X291" s="223">
        <v>2.1749999999999998</v>
      </c>
      <c r="Y291" s="223">
        <v>2.149</v>
      </c>
      <c r="Z291" s="129">
        <f t="shared" ref="Z291:Z304" si="215">T291*W291</f>
        <v>14547.999999999998</v>
      </c>
      <c r="AA291" s="129">
        <f t="shared" ref="AA291:AA304" si="216">Z291/R291</f>
        <v>5819.1999999999989</v>
      </c>
      <c r="AB291" s="149">
        <f t="shared" ref="AB291:AB304" si="217">AA291*1000/(L291/1000)</f>
        <v>19928767.12328767</v>
      </c>
      <c r="AC291" s="924" t="s">
        <v>69</v>
      </c>
      <c r="AD291" s="195">
        <f t="shared" si="206"/>
        <v>1305.3768920898438</v>
      </c>
      <c r="AE291" s="500" t="s">
        <v>41</v>
      </c>
      <c r="AF291" s="567">
        <f t="shared" si="207"/>
        <v>764.92103576660156</v>
      </c>
      <c r="AG291" s="497">
        <f t="shared" ref="AG291:AG304" si="218">AD291/R291*1000</f>
        <v>522150.7568359375</v>
      </c>
      <c r="AH291" s="497">
        <f t="shared" ref="AH291:AH304" si="219">AF291/R291*1000</f>
        <v>305968.41430664063</v>
      </c>
      <c r="AI291" s="497">
        <f t="shared" ref="AI291:AI304" si="220">AG291/L291*1000</f>
        <v>1788187.523410745</v>
      </c>
      <c r="AJ291" s="497">
        <f t="shared" ref="AJ291:AJ304" si="221">AH291/L291*1000</f>
        <v>1047837.0352967145</v>
      </c>
      <c r="AK291" s="959">
        <f t="shared" ref="AK291:AK304" si="222">AD291/Z291</f>
        <v>8.972895876339318E-2</v>
      </c>
      <c r="AL291" s="1086">
        <f t="shared" ref="AL291:AL304" si="223">AF291/Z291</f>
        <v>5.2579119862977843E-2</v>
      </c>
      <c r="AP291" s="602"/>
      <c r="AQ291" s="1"/>
      <c r="AR291" s="1"/>
      <c r="AV291" s="1"/>
    </row>
    <row r="292" spans="1:48" customFormat="1">
      <c r="A292" s="35">
        <v>44223</v>
      </c>
      <c r="B292" s="119" t="s">
        <v>306</v>
      </c>
      <c r="C292" s="782">
        <v>44210</v>
      </c>
      <c r="D292" s="1158">
        <v>44211</v>
      </c>
      <c r="E292" s="924" t="s">
        <v>69</v>
      </c>
      <c r="F292" s="1159">
        <v>6.0094619750976559</v>
      </c>
      <c r="G292" s="500" t="s">
        <v>41</v>
      </c>
      <c r="H292" s="1105">
        <v>7.3098915100097654</v>
      </c>
      <c r="I292" s="1160" t="s">
        <v>305</v>
      </c>
      <c r="J292" s="1161" t="s">
        <v>133</v>
      </c>
      <c r="K292" s="484" t="s">
        <v>93</v>
      </c>
      <c r="L292" s="488">
        <v>292</v>
      </c>
      <c r="M292" s="485"/>
      <c r="N292" s="504"/>
      <c r="O292" s="491">
        <v>2.5</v>
      </c>
      <c r="P292" s="492">
        <v>1.25</v>
      </c>
      <c r="Q292" s="492">
        <f t="shared" ref="Q292:Q304" si="224">O292+P292</f>
        <v>3.75</v>
      </c>
      <c r="R292" s="490">
        <f t="shared" si="214"/>
        <v>2.5</v>
      </c>
      <c r="S292" s="491"/>
      <c r="T292" s="493">
        <v>200</v>
      </c>
      <c r="U292" s="119" t="s">
        <v>306</v>
      </c>
      <c r="V292" s="925">
        <v>53.624003038828285</v>
      </c>
      <c r="W292" s="495">
        <v>69.085999999999999</v>
      </c>
      <c r="X292" s="223">
        <v>2.2000000000000002</v>
      </c>
      <c r="Y292" s="223">
        <v>2.387</v>
      </c>
      <c r="Z292" s="129">
        <f t="shared" si="215"/>
        <v>13817.199999999999</v>
      </c>
      <c r="AA292" s="129">
        <f t="shared" si="216"/>
        <v>5526.8799999999992</v>
      </c>
      <c r="AB292" s="149">
        <f t="shared" si="217"/>
        <v>18927671.232876711</v>
      </c>
      <c r="AC292" s="924" t="s">
        <v>69</v>
      </c>
      <c r="AD292" s="195">
        <f t="shared" si="206"/>
        <v>1201.8923950195313</v>
      </c>
      <c r="AE292" s="500" t="s">
        <v>41</v>
      </c>
      <c r="AF292" s="567">
        <f t="shared" si="207"/>
        <v>1461.9783020019531</v>
      </c>
      <c r="AG292" s="497">
        <f t="shared" si="218"/>
        <v>480756.9580078125</v>
      </c>
      <c r="AH292" s="497">
        <f t="shared" si="219"/>
        <v>584791.32080078125</v>
      </c>
      <c r="AI292" s="497">
        <f t="shared" si="220"/>
        <v>1646427.9383829196</v>
      </c>
      <c r="AJ292" s="497">
        <f t="shared" si="221"/>
        <v>2002710.0027424016</v>
      </c>
      <c r="AK292" s="959">
        <f t="shared" si="222"/>
        <v>8.6985235432615243E-2</v>
      </c>
      <c r="AL292" s="1086">
        <f t="shared" si="223"/>
        <v>0.10580857930709212</v>
      </c>
      <c r="AP292" s="602"/>
    </row>
    <row r="293" spans="1:48" customFormat="1">
      <c r="A293" s="35">
        <v>44223</v>
      </c>
      <c r="B293" s="119" t="s">
        <v>307</v>
      </c>
      <c r="C293" s="782">
        <v>44212</v>
      </c>
      <c r="D293" s="1158">
        <v>44213</v>
      </c>
      <c r="E293" s="924" t="s">
        <v>69</v>
      </c>
      <c r="F293" s="1159">
        <v>4.007761383056641</v>
      </c>
      <c r="G293" s="500" t="s">
        <v>41</v>
      </c>
      <c r="H293" s="1105">
        <v>3.7322883605957031</v>
      </c>
      <c r="I293" s="1160" t="s">
        <v>305</v>
      </c>
      <c r="J293" s="1161" t="s">
        <v>133</v>
      </c>
      <c r="K293" s="484" t="s">
        <v>93</v>
      </c>
      <c r="L293" s="488">
        <v>288</v>
      </c>
      <c r="M293" s="485"/>
      <c r="N293" s="504"/>
      <c r="O293" s="491">
        <v>2.5</v>
      </c>
      <c r="P293" s="492">
        <v>1.25</v>
      </c>
      <c r="Q293" s="492">
        <f t="shared" si="224"/>
        <v>3.75</v>
      </c>
      <c r="R293" s="490">
        <f t="shared" si="214"/>
        <v>2.5</v>
      </c>
      <c r="S293" s="491"/>
      <c r="T293" s="493">
        <v>200</v>
      </c>
      <c r="U293" s="119" t="s">
        <v>307</v>
      </c>
      <c r="V293" s="925">
        <v>45.377266118565615</v>
      </c>
      <c r="W293" s="495">
        <v>56.552</v>
      </c>
      <c r="X293" s="223">
        <v>2.234</v>
      </c>
      <c r="Y293" s="223">
        <v>2.1930000000000001</v>
      </c>
      <c r="Z293" s="129">
        <f t="shared" si="215"/>
        <v>11310.4</v>
      </c>
      <c r="AA293" s="129">
        <f t="shared" si="216"/>
        <v>4524.16</v>
      </c>
      <c r="AB293" s="149">
        <f t="shared" si="217"/>
        <v>15708888.88888889</v>
      </c>
      <c r="AC293" s="924" t="s">
        <v>69</v>
      </c>
      <c r="AD293" s="195">
        <f t="shared" si="206"/>
        <v>801.55227661132824</v>
      </c>
      <c r="AE293" s="500" t="s">
        <v>41</v>
      </c>
      <c r="AF293" s="567">
        <f t="shared" si="207"/>
        <v>746.45767211914063</v>
      </c>
      <c r="AG293" s="497">
        <f t="shared" si="218"/>
        <v>320620.91064453131</v>
      </c>
      <c r="AH293" s="497">
        <f t="shared" si="219"/>
        <v>298583.06884765625</v>
      </c>
      <c r="AI293" s="497">
        <f t="shared" si="220"/>
        <v>1113267.050849067</v>
      </c>
      <c r="AJ293" s="497">
        <f t="shared" si="221"/>
        <v>1036746.7668321397</v>
      </c>
      <c r="AK293" s="959">
        <f t="shared" si="222"/>
        <v>7.0868605585242633E-2</v>
      </c>
      <c r="AL293" s="1086">
        <f t="shared" si="223"/>
        <v>6.5997460047314035E-2</v>
      </c>
      <c r="AP293" s="602"/>
      <c r="AQ293" s="1"/>
      <c r="AR293" s="1"/>
      <c r="AV293" s="1"/>
    </row>
    <row r="294" spans="1:48" customFormat="1">
      <c r="A294" s="35">
        <v>44223</v>
      </c>
      <c r="B294" s="119" t="s">
        <v>308</v>
      </c>
      <c r="C294" s="782">
        <v>44213</v>
      </c>
      <c r="D294" s="1158">
        <v>44214</v>
      </c>
      <c r="E294" s="924" t="s">
        <v>69</v>
      </c>
      <c r="F294" s="1159">
        <v>4.9960975646972656</v>
      </c>
      <c r="G294" s="500" t="s">
        <v>41</v>
      </c>
      <c r="H294" s="1105">
        <v>5.6465755462646481</v>
      </c>
      <c r="I294" s="1160" t="s">
        <v>305</v>
      </c>
      <c r="J294" s="1161" t="s">
        <v>133</v>
      </c>
      <c r="K294" s="484" t="s">
        <v>93</v>
      </c>
      <c r="L294" s="488">
        <v>256</v>
      </c>
      <c r="M294" s="485"/>
      <c r="N294" s="504"/>
      <c r="O294" s="491">
        <v>2.5</v>
      </c>
      <c r="P294" s="492">
        <v>1.25</v>
      </c>
      <c r="Q294" s="492">
        <f t="shared" si="224"/>
        <v>3.75</v>
      </c>
      <c r="R294" s="490">
        <f t="shared" si="214"/>
        <v>2.5</v>
      </c>
      <c r="S294" s="491"/>
      <c r="T294" s="493">
        <v>200</v>
      </c>
      <c r="U294" s="119" t="s">
        <v>308</v>
      </c>
      <c r="V294" s="925">
        <v>49.771124973582573</v>
      </c>
      <c r="W294" s="495">
        <v>60.384999999999998</v>
      </c>
      <c r="X294" s="223">
        <v>2.2160000000000002</v>
      </c>
      <c r="Y294" s="223">
        <v>2.169</v>
      </c>
      <c r="Z294" s="129">
        <f t="shared" si="215"/>
        <v>12077</v>
      </c>
      <c r="AA294" s="129">
        <f t="shared" si="216"/>
        <v>4830.8</v>
      </c>
      <c r="AB294" s="149">
        <f t="shared" si="217"/>
        <v>18870312.5</v>
      </c>
      <c r="AC294" s="924" t="s">
        <v>69</v>
      </c>
      <c r="AD294" s="195">
        <f t="shared" si="206"/>
        <v>999.21951293945313</v>
      </c>
      <c r="AE294" s="500" t="s">
        <v>41</v>
      </c>
      <c r="AF294" s="567">
        <f t="shared" si="207"/>
        <v>1129.3151092529297</v>
      </c>
      <c r="AG294" s="497">
        <f t="shared" si="218"/>
        <v>399687.80517578125</v>
      </c>
      <c r="AH294" s="497">
        <f t="shared" si="219"/>
        <v>451726.04370117188</v>
      </c>
      <c r="AI294" s="497">
        <f t="shared" si="220"/>
        <v>1561280.4889678955</v>
      </c>
      <c r="AJ294" s="497">
        <f t="shared" si="221"/>
        <v>1764554.8582077026</v>
      </c>
      <c r="AK294" s="959">
        <f t="shared" si="222"/>
        <v>8.2737394463811634E-2</v>
      </c>
      <c r="AL294" s="1086">
        <f t="shared" si="223"/>
        <v>9.3509572679715963E-2</v>
      </c>
      <c r="AP294" s="602"/>
    </row>
    <row r="295" spans="1:48" customFormat="1">
      <c r="A295" s="35">
        <v>44223</v>
      </c>
      <c r="B295" s="119" t="s">
        <v>309</v>
      </c>
      <c r="C295" s="782">
        <v>44213</v>
      </c>
      <c r="D295" s="1158">
        <v>44214</v>
      </c>
      <c r="E295" s="924" t="s">
        <v>69</v>
      </c>
      <c r="F295" s="1159">
        <v>2.4558837890624998</v>
      </c>
      <c r="G295" s="500" t="s">
        <v>41</v>
      </c>
      <c r="H295" s="1105">
        <v>4.8214561462402346</v>
      </c>
      <c r="I295" s="1160" t="s">
        <v>305</v>
      </c>
      <c r="J295" s="1161" t="s">
        <v>133</v>
      </c>
      <c r="K295" s="484" t="s">
        <v>93</v>
      </c>
      <c r="L295" s="488">
        <v>256</v>
      </c>
      <c r="M295" s="485"/>
      <c r="N295" s="504"/>
      <c r="O295" s="491">
        <v>2.5</v>
      </c>
      <c r="P295" s="492">
        <v>1.25</v>
      </c>
      <c r="Q295" s="492">
        <f t="shared" si="224"/>
        <v>3.75</v>
      </c>
      <c r="R295" s="490">
        <f t="shared" si="214"/>
        <v>2.5</v>
      </c>
      <c r="S295" s="491"/>
      <c r="T295" s="493">
        <v>200</v>
      </c>
      <c r="U295" s="119" t="s">
        <v>309</v>
      </c>
      <c r="V295" s="925">
        <v>43.298676238819596</v>
      </c>
      <c r="W295" s="495">
        <v>56.273000000000003</v>
      </c>
      <c r="X295" s="223">
        <v>2.2010000000000001</v>
      </c>
      <c r="Y295" s="223">
        <v>2.3140000000000001</v>
      </c>
      <c r="Z295" s="129">
        <f t="shared" si="215"/>
        <v>11254.6</v>
      </c>
      <c r="AA295" s="129">
        <f t="shared" si="216"/>
        <v>4501.84</v>
      </c>
      <c r="AB295" s="149">
        <f t="shared" si="217"/>
        <v>17585312.5</v>
      </c>
      <c r="AC295" s="924" t="s">
        <v>69</v>
      </c>
      <c r="AD295" s="195">
        <f t="shared" si="206"/>
        <v>491.17675781249994</v>
      </c>
      <c r="AE295" s="500" t="s">
        <v>41</v>
      </c>
      <c r="AF295" s="567">
        <f t="shared" si="207"/>
        <v>964.29122924804688</v>
      </c>
      <c r="AG295" s="497">
        <f t="shared" si="218"/>
        <v>196470.70312499997</v>
      </c>
      <c r="AH295" s="497">
        <f t="shared" si="219"/>
        <v>385716.49169921875</v>
      </c>
      <c r="AI295" s="497">
        <f t="shared" si="220"/>
        <v>767463.68408203113</v>
      </c>
      <c r="AJ295" s="497">
        <f t="shared" si="221"/>
        <v>1506705.0457000732</v>
      </c>
      <c r="AK295" s="959">
        <f t="shared" si="222"/>
        <v>4.3642311393785646E-2</v>
      </c>
      <c r="AL295" s="1086">
        <f t="shared" si="223"/>
        <v>8.567974243847376E-2</v>
      </c>
      <c r="AP295" s="602"/>
    </row>
    <row r="296" spans="1:48" customFormat="1">
      <c r="A296" s="35">
        <v>44223</v>
      </c>
      <c r="B296" s="119" t="s">
        <v>310</v>
      </c>
      <c r="C296" s="782">
        <v>44214</v>
      </c>
      <c r="D296" s="1158">
        <v>44215</v>
      </c>
      <c r="E296" s="924" t="s">
        <v>69</v>
      </c>
      <c r="F296" s="1159">
        <v>1.8141412734985352</v>
      </c>
      <c r="G296" s="500" t="s">
        <v>41</v>
      </c>
      <c r="H296" s="1105">
        <v>2.8902952194213869</v>
      </c>
      <c r="I296" s="1160" t="s">
        <v>305</v>
      </c>
      <c r="J296" s="1161" t="s">
        <v>133</v>
      </c>
      <c r="K296" s="484" t="s">
        <v>93</v>
      </c>
      <c r="L296" s="488">
        <v>252</v>
      </c>
      <c r="M296" s="485"/>
      <c r="N296" s="504"/>
      <c r="O296" s="491">
        <v>2.5</v>
      </c>
      <c r="P296" s="492">
        <v>1.25</v>
      </c>
      <c r="Q296" s="492">
        <f t="shared" si="224"/>
        <v>3.75</v>
      </c>
      <c r="R296" s="490">
        <f t="shared" si="214"/>
        <v>2.5</v>
      </c>
      <c r="S296" s="491"/>
      <c r="T296" s="493">
        <v>200</v>
      </c>
      <c r="U296" s="119" t="s">
        <v>310</v>
      </c>
      <c r="V296" s="925">
        <v>67.691113634754672</v>
      </c>
      <c r="W296" s="495">
        <v>79.69</v>
      </c>
      <c r="X296" s="223">
        <v>2.2290000000000001</v>
      </c>
      <c r="Y296" s="223">
        <v>2.0590000000000002</v>
      </c>
      <c r="Z296" s="129">
        <f t="shared" si="215"/>
        <v>15938</v>
      </c>
      <c r="AA296" s="129">
        <f t="shared" si="216"/>
        <v>6375.2</v>
      </c>
      <c r="AB296" s="149">
        <f t="shared" si="217"/>
        <v>25298412.698412698</v>
      </c>
      <c r="AC296" s="924" t="s">
        <v>69</v>
      </c>
      <c r="AD296" s="195">
        <f t="shared" si="206"/>
        <v>362.82825469970703</v>
      </c>
      <c r="AE296" s="500" t="s">
        <v>41</v>
      </c>
      <c r="AF296" s="567">
        <f t="shared" si="207"/>
        <v>578.05904388427734</v>
      </c>
      <c r="AG296" s="497">
        <f t="shared" si="218"/>
        <v>145131.30187988281</v>
      </c>
      <c r="AH296" s="497">
        <f t="shared" si="219"/>
        <v>231223.61755371094</v>
      </c>
      <c r="AI296" s="497">
        <f t="shared" si="220"/>
        <v>575917.86460270954</v>
      </c>
      <c r="AJ296" s="497">
        <f t="shared" si="221"/>
        <v>917554.03791155131</v>
      </c>
      <c r="AK296" s="959">
        <f t="shared" si="222"/>
        <v>2.2764980217072846E-2</v>
      </c>
      <c r="AL296" s="1086">
        <f t="shared" si="223"/>
        <v>3.6269233522667671E-2</v>
      </c>
      <c r="AP296" s="602"/>
    </row>
    <row r="297" spans="1:48" customFormat="1">
      <c r="A297" s="35">
        <v>44223</v>
      </c>
      <c r="B297" s="119" t="s">
        <v>311</v>
      </c>
      <c r="C297" s="782">
        <v>44214</v>
      </c>
      <c r="D297" s="1158">
        <v>44215</v>
      </c>
      <c r="E297" s="924" t="s">
        <v>69</v>
      </c>
      <c r="F297" s="1159">
        <v>1.7777053833007812</v>
      </c>
      <c r="G297" s="500" t="s">
        <v>41</v>
      </c>
      <c r="H297" s="1105">
        <v>2.2383649826049803</v>
      </c>
      <c r="I297" s="1160" t="s">
        <v>305</v>
      </c>
      <c r="J297" s="1161" t="s">
        <v>133</v>
      </c>
      <c r="K297" s="484" t="s">
        <v>93</v>
      </c>
      <c r="L297" s="488">
        <v>252</v>
      </c>
      <c r="M297" s="485"/>
      <c r="N297" s="504"/>
      <c r="O297" s="491">
        <v>2.5</v>
      </c>
      <c r="P297" s="492">
        <v>1.25</v>
      </c>
      <c r="Q297" s="492">
        <f t="shared" si="224"/>
        <v>3.75</v>
      </c>
      <c r="R297" s="490">
        <f t="shared" si="214"/>
        <v>2.5</v>
      </c>
      <c r="S297" s="491"/>
      <c r="T297" s="493">
        <v>200</v>
      </c>
      <c r="U297" s="119" t="s">
        <v>311</v>
      </c>
      <c r="V297" s="925">
        <v>69.344647179680436</v>
      </c>
      <c r="W297" s="495">
        <v>71.438000000000002</v>
      </c>
      <c r="X297" s="223">
        <v>2.2280000000000002</v>
      </c>
      <c r="Y297" s="223">
        <v>2.12</v>
      </c>
      <c r="Z297" s="129">
        <f t="shared" si="215"/>
        <v>14287.6</v>
      </c>
      <c r="AA297" s="129">
        <f t="shared" si="216"/>
        <v>5715.04</v>
      </c>
      <c r="AB297" s="149">
        <f t="shared" si="217"/>
        <v>22678730.158730157</v>
      </c>
      <c r="AC297" s="924" t="s">
        <v>69</v>
      </c>
      <c r="AD297" s="195">
        <f t="shared" si="206"/>
        <v>355.54107666015625</v>
      </c>
      <c r="AE297" s="500" t="s">
        <v>41</v>
      </c>
      <c r="AF297" s="567">
        <f t="shared" si="207"/>
        <v>447.67299652099604</v>
      </c>
      <c r="AG297" s="497">
        <f t="shared" si="218"/>
        <v>142216.4306640625</v>
      </c>
      <c r="AH297" s="497">
        <f t="shared" si="219"/>
        <v>179069.19860839841</v>
      </c>
      <c r="AI297" s="497">
        <f t="shared" si="220"/>
        <v>564350.91533358139</v>
      </c>
      <c r="AJ297" s="497">
        <f t="shared" si="221"/>
        <v>710592.057969835</v>
      </c>
      <c r="AK297" s="959">
        <f t="shared" si="222"/>
        <v>2.4884590600251704E-2</v>
      </c>
      <c r="AL297" s="1086">
        <f t="shared" si="223"/>
        <v>3.1332973803927605E-2</v>
      </c>
      <c r="AP297" s="602"/>
    </row>
    <row r="298" spans="1:48" customFormat="1">
      <c r="A298" s="35">
        <v>44223</v>
      </c>
      <c r="B298" s="119" t="s">
        <v>312</v>
      </c>
      <c r="C298" s="782">
        <v>44210</v>
      </c>
      <c r="D298" s="1158">
        <v>44211</v>
      </c>
      <c r="E298" s="924" t="s">
        <v>69</v>
      </c>
      <c r="F298" s="1159">
        <v>36.783312988281253</v>
      </c>
      <c r="G298" s="500" t="s">
        <v>41</v>
      </c>
      <c r="H298" s="1105">
        <v>48.166439819335935</v>
      </c>
      <c r="I298" s="1160" t="s">
        <v>313</v>
      </c>
      <c r="J298" s="1161" t="s">
        <v>133</v>
      </c>
      <c r="K298" s="484" t="s">
        <v>93</v>
      </c>
      <c r="L298" s="488">
        <v>292</v>
      </c>
      <c r="M298" s="485"/>
      <c r="N298" s="504"/>
      <c r="O298" s="491">
        <v>2.5</v>
      </c>
      <c r="P298" s="492">
        <v>1.25</v>
      </c>
      <c r="Q298" s="492">
        <f t="shared" si="224"/>
        <v>3.75</v>
      </c>
      <c r="R298" s="490">
        <f>O298/(O298+P298)*Q298*175/200</f>
        <v>2.1875</v>
      </c>
      <c r="S298" s="491"/>
      <c r="T298" s="493">
        <v>20</v>
      </c>
      <c r="U298" s="119" t="s">
        <v>312</v>
      </c>
      <c r="V298" s="925">
        <v>701.59196886407869</v>
      </c>
      <c r="W298" s="495">
        <v>573.26199999999994</v>
      </c>
      <c r="X298" s="223">
        <v>2.2160000000000002</v>
      </c>
      <c r="Y298" s="223">
        <v>2.5760000000000001</v>
      </c>
      <c r="Z298" s="129">
        <f t="shared" si="215"/>
        <v>11465.239999999998</v>
      </c>
      <c r="AA298" s="129">
        <f t="shared" si="216"/>
        <v>5241.2525714285703</v>
      </c>
      <c r="AB298" s="149">
        <f t="shared" si="217"/>
        <v>17949495.107632089</v>
      </c>
      <c r="AC298" s="924" t="s">
        <v>69</v>
      </c>
      <c r="AD298" s="195">
        <f t="shared" si="206"/>
        <v>735.666259765625</v>
      </c>
      <c r="AE298" s="500" t="s">
        <v>41</v>
      </c>
      <c r="AF298" s="567">
        <f t="shared" si="207"/>
        <v>963.32879638671875</v>
      </c>
      <c r="AG298" s="497">
        <f t="shared" si="218"/>
        <v>336304.57589285716</v>
      </c>
      <c r="AH298" s="497">
        <f t="shared" si="219"/>
        <v>440378.87834821432</v>
      </c>
      <c r="AI298" s="497">
        <f t="shared" si="220"/>
        <v>1151727.9996330724</v>
      </c>
      <c r="AJ298" s="497">
        <f t="shared" si="221"/>
        <v>1508146.8436582682</v>
      </c>
      <c r="AK298" s="959">
        <f t="shared" si="222"/>
        <v>6.4164924569012516E-2</v>
      </c>
      <c r="AL298" s="1086">
        <f t="shared" si="223"/>
        <v>8.40216861039733E-2</v>
      </c>
      <c r="AP298" s="602"/>
    </row>
    <row r="299" spans="1:48" customFormat="1">
      <c r="A299" s="35">
        <v>44223</v>
      </c>
      <c r="B299" s="119" t="s">
        <v>314</v>
      </c>
      <c r="C299" s="782">
        <v>44210</v>
      </c>
      <c r="D299" s="1158">
        <v>44211</v>
      </c>
      <c r="E299" s="924" t="s">
        <v>69</v>
      </c>
      <c r="F299" s="1159">
        <v>33.982180786132815</v>
      </c>
      <c r="G299" s="500" t="s">
        <v>41</v>
      </c>
      <c r="H299" s="1105">
        <v>44.086047363281253</v>
      </c>
      <c r="I299" s="1160" t="s">
        <v>313</v>
      </c>
      <c r="J299" s="1161" t="s">
        <v>133</v>
      </c>
      <c r="K299" s="484" t="s">
        <v>93</v>
      </c>
      <c r="L299" s="488">
        <v>292</v>
      </c>
      <c r="M299" s="485"/>
      <c r="N299" s="504"/>
      <c r="O299" s="491">
        <v>2.5</v>
      </c>
      <c r="P299" s="492">
        <v>1.25</v>
      </c>
      <c r="Q299" s="492">
        <f t="shared" si="224"/>
        <v>3.75</v>
      </c>
      <c r="R299" s="490">
        <f t="shared" ref="R299:R304" si="225">O299/(O299+P299)*Q299*175/200</f>
        <v>2.1875</v>
      </c>
      <c r="S299" s="491"/>
      <c r="T299" s="493">
        <v>20</v>
      </c>
      <c r="U299" s="119" t="s">
        <v>314</v>
      </c>
      <c r="V299" s="925">
        <v>523.29532696385058</v>
      </c>
      <c r="W299" s="495">
        <v>552.42899999999997</v>
      </c>
      <c r="X299" s="223">
        <v>2.21</v>
      </c>
      <c r="Y299" s="223">
        <v>2.5179999999999998</v>
      </c>
      <c r="Z299" s="129">
        <f t="shared" si="215"/>
        <v>11048.58</v>
      </c>
      <c r="AA299" s="129">
        <f t="shared" si="216"/>
        <v>5050.779428571429</v>
      </c>
      <c r="AB299" s="149">
        <f t="shared" si="217"/>
        <v>17297189.823874757</v>
      </c>
      <c r="AC299" s="924" t="s">
        <v>69</v>
      </c>
      <c r="AD299" s="195">
        <f t="shared" si="206"/>
        <v>679.64361572265625</v>
      </c>
      <c r="AE299" s="500" t="s">
        <v>41</v>
      </c>
      <c r="AF299" s="567">
        <f t="shared" si="207"/>
        <v>881.720947265625</v>
      </c>
      <c r="AG299" s="497">
        <f t="shared" si="218"/>
        <v>310694.22433035716</v>
      </c>
      <c r="AH299" s="497">
        <f t="shared" si="219"/>
        <v>403072.43303571432</v>
      </c>
      <c r="AI299" s="497">
        <f t="shared" si="220"/>
        <v>1064021.3161998533</v>
      </c>
      <c r="AJ299" s="497">
        <f t="shared" si="221"/>
        <v>1380385.0446428573</v>
      </c>
      <c r="AK299" s="959">
        <f t="shared" si="222"/>
        <v>6.1514114548897346E-2</v>
      </c>
      <c r="AL299" s="1086">
        <f t="shared" si="223"/>
        <v>7.9804006240224989E-2</v>
      </c>
      <c r="AP299" s="602"/>
    </row>
    <row r="300" spans="1:48" customFormat="1">
      <c r="A300" s="35">
        <v>44223</v>
      </c>
      <c r="B300" s="119" t="s">
        <v>315</v>
      </c>
      <c r="C300" s="782">
        <v>44212</v>
      </c>
      <c r="D300" s="1158">
        <v>44213</v>
      </c>
      <c r="E300" s="924" t="s">
        <v>69</v>
      </c>
      <c r="F300" s="1159">
        <v>30.231591796875001</v>
      </c>
      <c r="G300" s="500" t="s">
        <v>41</v>
      </c>
      <c r="H300" s="1105">
        <v>41.569360351562501</v>
      </c>
      <c r="I300" s="1160" t="s">
        <v>313</v>
      </c>
      <c r="J300" s="1161" t="s">
        <v>133</v>
      </c>
      <c r="K300" s="484" t="s">
        <v>93</v>
      </c>
      <c r="L300" s="488">
        <v>288</v>
      </c>
      <c r="M300" s="485"/>
      <c r="N300" s="504"/>
      <c r="O300" s="491">
        <v>2.5</v>
      </c>
      <c r="P300" s="492">
        <v>1.25</v>
      </c>
      <c r="Q300" s="492">
        <f t="shared" si="224"/>
        <v>3.75</v>
      </c>
      <c r="R300" s="490">
        <f t="shared" si="225"/>
        <v>2.1875</v>
      </c>
      <c r="S300" s="491"/>
      <c r="T300" s="493">
        <v>20</v>
      </c>
      <c r="U300" s="119" t="s">
        <v>315</v>
      </c>
      <c r="V300" s="925">
        <v>467.93173935351228</v>
      </c>
      <c r="W300" s="495">
        <v>455.63900000000001</v>
      </c>
      <c r="X300" s="223">
        <v>2.2370000000000001</v>
      </c>
      <c r="Y300" s="223">
        <v>2.3809999999999998</v>
      </c>
      <c r="Z300" s="129">
        <f t="shared" si="215"/>
        <v>9112.7800000000007</v>
      </c>
      <c r="AA300" s="129">
        <f t="shared" si="216"/>
        <v>4165.8422857142859</v>
      </c>
      <c r="AB300" s="149">
        <f t="shared" si="217"/>
        <v>14464730.15873016</v>
      </c>
      <c r="AC300" s="924" t="s">
        <v>69</v>
      </c>
      <c r="AD300" s="195">
        <f t="shared" si="206"/>
        <v>604.6318359375</v>
      </c>
      <c r="AE300" s="500" t="s">
        <v>41</v>
      </c>
      <c r="AF300" s="567">
        <f t="shared" si="207"/>
        <v>831.38720703125</v>
      </c>
      <c r="AG300" s="497">
        <f t="shared" si="218"/>
        <v>276403.125</v>
      </c>
      <c r="AH300" s="497">
        <f t="shared" si="219"/>
        <v>380062.72321428574</v>
      </c>
      <c r="AI300" s="497">
        <f t="shared" si="220"/>
        <v>959733.07291666663</v>
      </c>
      <c r="AJ300" s="497">
        <f t="shared" si="221"/>
        <v>1319662.2333829366</v>
      </c>
      <c r="AK300" s="959">
        <f t="shared" si="222"/>
        <v>6.6349877418032693E-2</v>
      </c>
      <c r="AL300" s="1086">
        <f t="shared" si="223"/>
        <v>9.1233104171421886E-2</v>
      </c>
      <c r="AP300" s="602"/>
    </row>
    <row r="301" spans="1:48" customFormat="1">
      <c r="A301" s="35">
        <v>44223</v>
      </c>
      <c r="B301" s="119" t="s">
        <v>316</v>
      </c>
      <c r="C301" s="782">
        <v>44213</v>
      </c>
      <c r="D301" s="1158">
        <v>44214</v>
      </c>
      <c r="E301" s="924" t="s">
        <v>69</v>
      </c>
      <c r="F301" s="1159">
        <v>31.847375488281251</v>
      </c>
      <c r="G301" s="500" t="s">
        <v>41</v>
      </c>
      <c r="H301" s="1105">
        <v>32.116317749023438</v>
      </c>
      <c r="I301" s="1160" t="s">
        <v>313</v>
      </c>
      <c r="J301" s="1161" t="s">
        <v>133</v>
      </c>
      <c r="K301" s="484" t="s">
        <v>93</v>
      </c>
      <c r="L301" s="488">
        <v>256</v>
      </c>
      <c r="M301" s="485"/>
      <c r="N301" s="504"/>
      <c r="O301" s="491">
        <v>2.5</v>
      </c>
      <c r="P301" s="492">
        <v>1.25</v>
      </c>
      <c r="Q301" s="492">
        <f t="shared" si="224"/>
        <v>3.75</v>
      </c>
      <c r="R301" s="490">
        <f t="shared" si="225"/>
        <v>2.1875</v>
      </c>
      <c r="S301" s="491"/>
      <c r="T301" s="493">
        <v>20</v>
      </c>
      <c r="U301" s="119" t="s">
        <v>316</v>
      </c>
      <c r="V301" s="925">
        <v>520.54695134438771</v>
      </c>
      <c r="W301" s="495">
        <v>521.26199999999994</v>
      </c>
      <c r="X301" s="223">
        <v>2.1880000000000002</v>
      </c>
      <c r="Y301" s="223">
        <v>2.548</v>
      </c>
      <c r="Z301" s="129">
        <f t="shared" si="215"/>
        <v>10425.239999999998</v>
      </c>
      <c r="AA301" s="129">
        <f t="shared" si="216"/>
        <v>4765.8239999999987</v>
      </c>
      <c r="AB301" s="149">
        <f t="shared" si="217"/>
        <v>18616499.999999996</v>
      </c>
      <c r="AC301" s="924" t="s">
        <v>69</v>
      </c>
      <c r="AD301" s="195">
        <f t="shared" si="206"/>
        <v>636.947509765625</v>
      </c>
      <c r="AE301" s="500" t="s">
        <v>41</v>
      </c>
      <c r="AF301" s="567">
        <f t="shared" si="207"/>
        <v>642.32635498046875</v>
      </c>
      <c r="AG301" s="497">
        <f t="shared" si="218"/>
        <v>291176.00446428574</v>
      </c>
      <c r="AH301" s="497">
        <f t="shared" si="219"/>
        <v>293634.90513392858</v>
      </c>
      <c r="AI301" s="497">
        <f t="shared" si="220"/>
        <v>1137406.2674386161</v>
      </c>
      <c r="AJ301" s="497">
        <f t="shared" si="221"/>
        <v>1147011.3481794086</v>
      </c>
      <c r="AK301" s="959">
        <f t="shared" si="222"/>
        <v>6.1096675929343126E-2</v>
      </c>
      <c r="AL301" s="1086">
        <f t="shared" si="223"/>
        <v>6.1612620427008769E-2</v>
      </c>
      <c r="AP301" s="602"/>
    </row>
    <row r="302" spans="1:48" customFormat="1">
      <c r="A302" s="35">
        <v>44223</v>
      </c>
      <c r="B302" s="119" t="s">
        <v>317</v>
      </c>
      <c r="C302" s="782">
        <v>44213</v>
      </c>
      <c r="D302" s="1158">
        <v>44214</v>
      </c>
      <c r="E302" s="924" t="s">
        <v>69</v>
      </c>
      <c r="F302" s="1159">
        <v>20.413677978515626</v>
      </c>
      <c r="G302" s="500" t="s">
        <v>41</v>
      </c>
      <c r="H302" s="1105">
        <v>28.307849121093749</v>
      </c>
      <c r="I302" s="1160" t="s">
        <v>313</v>
      </c>
      <c r="J302" s="1161" t="s">
        <v>133</v>
      </c>
      <c r="K302" s="484" t="s">
        <v>93</v>
      </c>
      <c r="L302" s="488">
        <v>256</v>
      </c>
      <c r="M302" s="485"/>
      <c r="N302" s="504"/>
      <c r="O302" s="491">
        <v>2.5</v>
      </c>
      <c r="P302" s="492">
        <v>1.25</v>
      </c>
      <c r="Q302" s="492">
        <f t="shared" si="224"/>
        <v>3.75</v>
      </c>
      <c r="R302" s="490">
        <f t="shared" si="225"/>
        <v>2.1875</v>
      </c>
      <c r="S302" s="491"/>
      <c r="T302" s="493">
        <v>20</v>
      </c>
      <c r="U302" s="119" t="s">
        <v>317</v>
      </c>
      <c r="V302" s="925">
        <v>505.90665872120371</v>
      </c>
      <c r="W302" s="495">
        <v>504.875</v>
      </c>
      <c r="X302" s="223">
        <v>2.1930000000000001</v>
      </c>
      <c r="Y302" s="223">
        <v>2.5430000000000001</v>
      </c>
      <c r="Z302" s="129">
        <f t="shared" si="215"/>
        <v>10097.5</v>
      </c>
      <c r="AA302" s="129">
        <f t="shared" si="216"/>
        <v>4616</v>
      </c>
      <c r="AB302" s="149">
        <f t="shared" si="217"/>
        <v>18031250</v>
      </c>
      <c r="AC302" s="924" t="s">
        <v>69</v>
      </c>
      <c r="AD302" s="195">
        <f t="shared" si="206"/>
        <v>408.2735595703125</v>
      </c>
      <c r="AE302" s="500" t="s">
        <v>41</v>
      </c>
      <c r="AF302" s="567">
        <f t="shared" si="207"/>
        <v>566.156982421875</v>
      </c>
      <c r="AG302" s="497">
        <f t="shared" si="218"/>
        <v>186639.34151785713</v>
      </c>
      <c r="AH302" s="497">
        <f t="shared" si="219"/>
        <v>258814.62053571432</v>
      </c>
      <c r="AI302" s="497">
        <f t="shared" si="220"/>
        <v>729059.92780412943</v>
      </c>
      <c r="AJ302" s="497">
        <f t="shared" si="221"/>
        <v>1010994.6114676341</v>
      </c>
      <c r="AK302" s="959">
        <f t="shared" si="222"/>
        <v>4.0433132911147564E-2</v>
      </c>
      <c r="AL302" s="1086">
        <f t="shared" si="223"/>
        <v>5.6069025246038622E-2</v>
      </c>
      <c r="AP302" s="602"/>
    </row>
    <row r="303" spans="1:48" customFormat="1">
      <c r="A303" s="35">
        <v>44223</v>
      </c>
      <c r="B303" s="119" t="s">
        <v>318</v>
      </c>
      <c r="C303" s="782">
        <v>44214</v>
      </c>
      <c r="D303" s="1158">
        <v>44215</v>
      </c>
      <c r="E303" s="924" t="s">
        <v>69</v>
      </c>
      <c r="F303" s="1159">
        <v>15.120001220703125</v>
      </c>
      <c r="G303" s="500" t="s">
        <v>41</v>
      </c>
      <c r="H303" s="1105">
        <v>17.724624633789063</v>
      </c>
      <c r="I303" s="1160" t="s">
        <v>313</v>
      </c>
      <c r="J303" s="1161" t="s">
        <v>133</v>
      </c>
      <c r="K303" s="484" t="s">
        <v>93</v>
      </c>
      <c r="L303" s="488">
        <v>252</v>
      </c>
      <c r="M303" s="485"/>
      <c r="N303" s="504"/>
      <c r="O303" s="491">
        <v>2.5</v>
      </c>
      <c r="P303" s="492">
        <v>1.25</v>
      </c>
      <c r="Q303" s="492">
        <f t="shared" si="224"/>
        <v>3.75</v>
      </c>
      <c r="R303" s="490">
        <f t="shared" si="225"/>
        <v>2.1875</v>
      </c>
      <c r="S303" s="491"/>
      <c r="T303" s="493">
        <v>20</v>
      </c>
      <c r="U303" s="119" t="s">
        <v>318</v>
      </c>
      <c r="V303" s="1107">
        <v>715.20826213519558</v>
      </c>
      <c r="W303" s="495">
        <v>655.29100000000005</v>
      </c>
      <c r="X303" s="223">
        <v>2.19</v>
      </c>
      <c r="Y303" s="223">
        <v>2.5419999999999998</v>
      </c>
      <c r="Z303" s="129">
        <f t="shared" si="215"/>
        <v>13105.820000000002</v>
      </c>
      <c r="AA303" s="129">
        <f t="shared" si="216"/>
        <v>5991.2320000000009</v>
      </c>
      <c r="AB303" s="149">
        <f t="shared" si="217"/>
        <v>23774730.15873016</v>
      </c>
      <c r="AC303" s="924" t="s">
        <v>69</v>
      </c>
      <c r="AD303" s="195">
        <f t="shared" si="206"/>
        <v>302.4000244140625</v>
      </c>
      <c r="AE303" s="500" t="s">
        <v>41</v>
      </c>
      <c r="AF303" s="567">
        <f t="shared" si="207"/>
        <v>354.49249267578125</v>
      </c>
      <c r="AG303" s="497">
        <f t="shared" si="218"/>
        <v>138240.01116071429</v>
      </c>
      <c r="AH303" s="497">
        <f t="shared" si="219"/>
        <v>162053.7109375</v>
      </c>
      <c r="AI303" s="497">
        <f t="shared" si="220"/>
        <v>548571.4728599774</v>
      </c>
      <c r="AJ303" s="497">
        <f t="shared" si="221"/>
        <v>643070.28149801586</v>
      </c>
      <c r="AK303" s="959">
        <f t="shared" si="222"/>
        <v>2.3073720256654103E-2</v>
      </c>
      <c r="AL303" s="1086">
        <f t="shared" si="223"/>
        <v>2.7048478666407839E-2</v>
      </c>
      <c r="AP303" s="602"/>
    </row>
    <row r="304" spans="1:48" customFormat="1">
      <c r="A304" s="35">
        <v>44223</v>
      </c>
      <c r="B304" s="119" t="s">
        <v>319</v>
      </c>
      <c r="C304" s="782">
        <v>44214</v>
      </c>
      <c r="D304" s="1158">
        <v>44215</v>
      </c>
      <c r="E304" s="924" t="s">
        <v>69</v>
      </c>
      <c r="F304" s="1159">
        <v>13.812562561035156</v>
      </c>
      <c r="G304" s="500" t="s">
        <v>41</v>
      </c>
      <c r="H304" s="1105">
        <v>18.412243652343751</v>
      </c>
      <c r="I304" s="1160" t="s">
        <v>313</v>
      </c>
      <c r="J304" s="1161" t="s">
        <v>133</v>
      </c>
      <c r="K304" s="484" t="s">
        <v>93</v>
      </c>
      <c r="L304" s="488">
        <v>252</v>
      </c>
      <c r="M304" s="485"/>
      <c r="N304" s="504"/>
      <c r="O304" s="491">
        <v>2.5</v>
      </c>
      <c r="P304" s="492">
        <v>1.25</v>
      </c>
      <c r="Q304" s="492">
        <f t="shared" si="224"/>
        <v>3.75</v>
      </c>
      <c r="R304" s="490">
        <f t="shared" si="225"/>
        <v>2.1875</v>
      </c>
      <c r="S304" s="491"/>
      <c r="T304" s="493">
        <v>20</v>
      </c>
      <c r="U304" s="119" t="s">
        <v>319</v>
      </c>
      <c r="V304" s="1107">
        <v>656.39109180444279</v>
      </c>
      <c r="W304" s="495">
        <v>759.29499999999996</v>
      </c>
      <c r="X304" s="223">
        <v>2.1989999999999998</v>
      </c>
      <c r="Y304" s="223">
        <v>2.5619999999999998</v>
      </c>
      <c r="Z304" s="129">
        <f t="shared" si="215"/>
        <v>15185.9</v>
      </c>
      <c r="AA304" s="129">
        <f t="shared" si="216"/>
        <v>6942.1257142857139</v>
      </c>
      <c r="AB304" s="149">
        <f t="shared" si="217"/>
        <v>27548117.913832195</v>
      </c>
      <c r="AC304" s="924" t="s">
        <v>69</v>
      </c>
      <c r="AD304" s="195">
        <f t="shared" si="206"/>
        <v>276.25125122070313</v>
      </c>
      <c r="AE304" s="500" t="s">
        <v>41</v>
      </c>
      <c r="AF304" s="567">
        <f t="shared" si="207"/>
        <v>368.244873046875</v>
      </c>
      <c r="AG304" s="497">
        <f t="shared" si="218"/>
        <v>126286.28627232143</v>
      </c>
      <c r="AH304" s="497">
        <f t="shared" si="219"/>
        <v>168340.51339285713</v>
      </c>
      <c r="AI304" s="497">
        <f t="shared" si="220"/>
        <v>501136.05663619615</v>
      </c>
      <c r="AJ304" s="497">
        <f t="shared" si="221"/>
        <v>668017.91028911551</v>
      </c>
      <c r="AK304" s="959">
        <f t="shared" si="222"/>
        <v>1.8191299246057405E-2</v>
      </c>
      <c r="AL304" s="1086">
        <f t="shared" si="223"/>
        <v>2.4249130644010235E-2</v>
      </c>
      <c r="AP304" s="602"/>
    </row>
    <row r="305" spans="1:46" customFormat="1">
      <c r="A305" s="35"/>
      <c r="B305" s="119" t="s">
        <v>60</v>
      </c>
      <c r="C305" s="782"/>
      <c r="D305" s="1158"/>
      <c r="E305" s="924" t="s">
        <v>69</v>
      </c>
      <c r="F305" s="1159">
        <v>0</v>
      </c>
      <c r="G305" s="500" t="s">
        <v>41</v>
      </c>
      <c r="H305" s="1105">
        <v>0</v>
      </c>
      <c r="I305" s="1160"/>
      <c r="J305" s="1161"/>
      <c r="K305" s="484"/>
      <c r="L305" s="488"/>
      <c r="M305" s="485"/>
      <c r="N305" s="504"/>
      <c r="O305" s="491"/>
      <c r="P305" s="491"/>
      <c r="Q305" s="491"/>
      <c r="R305" s="492"/>
      <c r="S305" s="491"/>
      <c r="T305" s="493"/>
      <c r="U305" s="119"/>
      <c r="V305" s="948" t="s">
        <v>173</v>
      </c>
      <c r="W305" s="495"/>
      <c r="X305" s="223"/>
      <c r="Y305" s="223"/>
      <c r="Z305" s="497"/>
      <c r="AA305" s="129"/>
      <c r="AB305" s="129"/>
      <c r="AC305" s="924"/>
      <c r="AD305" s="195"/>
      <c r="AE305" s="500"/>
      <c r="AF305" s="567"/>
      <c r="AG305" s="497"/>
      <c r="AH305" s="497"/>
      <c r="AI305" s="497"/>
      <c r="AJ305" s="497"/>
      <c r="AK305" s="502"/>
      <c r="AL305" s="503"/>
      <c r="AP305" s="602"/>
    </row>
    <row r="306" spans="1:46" customFormat="1" ht="15" thickBot="1">
      <c r="A306" s="56"/>
      <c r="B306" s="124" t="s">
        <v>64</v>
      </c>
      <c r="C306" s="926"/>
      <c r="D306" s="1162"/>
      <c r="E306" s="1029" t="s">
        <v>69</v>
      </c>
      <c r="F306" s="1163">
        <v>272.47836914062498</v>
      </c>
      <c r="G306" s="1030" t="s">
        <v>41</v>
      </c>
      <c r="H306" s="1114">
        <v>245.06965332031251</v>
      </c>
      <c r="I306" s="1164"/>
      <c r="J306" s="1165"/>
      <c r="K306" s="928"/>
      <c r="L306" s="929"/>
      <c r="M306" s="930"/>
      <c r="N306" s="927"/>
      <c r="O306" s="931"/>
      <c r="P306" s="931"/>
      <c r="Q306" s="931"/>
      <c r="R306" s="932"/>
      <c r="S306" s="931"/>
      <c r="T306" s="933"/>
      <c r="U306" s="124"/>
      <c r="V306" s="955" t="s">
        <v>173</v>
      </c>
      <c r="W306" s="934"/>
      <c r="X306" s="935"/>
      <c r="Y306" s="935"/>
      <c r="Z306" s="936"/>
      <c r="AA306" s="937"/>
      <c r="AB306" s="937"/>
      <c r="AC306" s="1029"/>
      <c r="AD306" s="591"/>
      <c r="AE306" s="1030"/>
      <c r="AF306" s="1115"/>
      <c r="AG306" s="936"/>
      <c r="AH306" s="936"/>
      <c r="AI306" s="936"/>
      <c r="AJ306" s="936"/>
      <c r="AK306" s="938"/>
      <c r="AL306" s="1166"/>
      <c r="AP306" s="602"/>
    </row>
    <row r="307" spans="1:46" customFormat="1">
      <c r="A307" s="1167">
        <v>44230</v>
      </c>
      <c r="B307" s="121">
        <v>191</v>
      </c>
      <c r="C307" s="1168">
        <v>44214</v>
      </c>
      <c r="D307" s="1169">
        <v>44215</v>
      </c>
      <c r="E307" s="1110" t="s">
        <v>69</v>
      </c>
      <c r="F307" s="1147">
        <v>1.2231012344360352</v>
      </c>
      <c r="G307" s="477" t="s">
        <v>41</v>
      </c>
      <c r="H307" s="994">
        <v>4.7448581695556644</v>
      </c>
      <c r="I307" s="456" t="s">
        <v>175</v>
      </c>
      <c r="J307" s="457" t="s">
        <v>133</v>
      </c>
      <c r="K307" s="582" t="s">
        <v>93</v>
      </c>
      <c r="L307" s="583">
        <v>252</v>
      </c>
      <c r="M307" s="583"/>
      <c r="N307" s="583"/>
      <c r="O307" s="584">
        <v>1</v>
      </c>
      <c r="P307" s="584">
        <v>0.5</v>
      </c>
      <c r="Q307" s="584">
        <v>0.4</v>
      </c>
      <c r="R307" s="184">
        <f t="shared" ref="R307:R320" si="226">O307/(O307+P307)*Q307</f>
        <v>0.26666666666666666</v>
      </c>
      <c r="S307" s="183"/>
      <c r="T307" s="183">
        <v>20</v>
      </c>
      <c r="U307" s="121">
        <v>191</v>
      </c>
      <c r="V307" s="923">
        <v>19.094135971008903</v>
      </c>
      <c r="W307" s="194">
        <v>31.094000000000001</v>
      </c>
      <c r="X307" s="184">
        <v>2.0049999999999999</v>
      </c>
      <c r="Y307" s="184">
        <v>1.425</v>
      </c>
      <c r="Z307" s="194">
        <f t="shared" ref="Z307:Z320" si="227">T307*W307</f>
        <v>621.88</v>
      </c>
      <c r="AA307" s="194">
        <f t="shared" ref="AA307:AA320" si="228">Z307/R307</f>
        <v>2332.0500000000002</v>
      </c>
      <c r="AB307" s="1113">
        <f t="shared" ref="AB307:AB320" si="229">AA307*1000/(L307/1000)</f>
        <v>9254166.666666666</v>
      </c>
      <c r="AC307" s="476" t="s">
        <v>69</v>
      </c>
      <c r="AD307" s="194">
        <f t="shared" ref="AD307:AD320" si="230">T307*F307</f>
        <v>24.462024688720703</v>
      </c>
      <c r="AE307" s="477" t="s">
        <v>41</v>
      </c>
      <c r="AF307" s="586">
        <f t="shared" ref="AF307:AF320" si="231">T307*H307</f>
        <v>94.897163391113281</v>
      </c>
      <c r="AG307" s="586">
        <f t="shared" ref="AG307:AG320" si="232">AD307/R307*1000</f>
        <v>91732.592582702637</v>
      </c>
      <c r="AH307" s="586">
        <f t="shared" ref="AH307:AH320" si="233">AF307/R307*1000</f>
        <v>355864.3627166748</v>
      </c>
      <c r="AI307" s="586">
        <f t="shared" ref="AI307:AI320" si="234">AG307/L307*1000</f>
        <v>364018.22453453427</v>
      </c>
      <c r="AJ307" s="586">
        <f t="shared" ref="AJ307:AJ320" si="235">AH307/L307*1000</f>
        <v>1412160.1695106141</v>
      </c>
      <c r="AK307" s="587">
        <f t="shared" ref="AK307:AK320" si="236">AD307/Z307</f>
        <v>3.9335602831286912E-2</v>
      </c>
      <c r="AL307" s="995">
        <f t="shared" ref="AL307:AL320" si="237">AF307/Z307</f>
        <v>0.15259722678187637</v>
      </c>
      <c r="AM307" s="605"/>
      <c r="AN307" s="606"/>
      <c r="AO307" s="606"/>
      <c r="AP307" s="607"/>
      <c r="AQ307" s="53"/>
      <c r="AR307" s="53"/>
      <c r="AS307" s="53"/>
      <c r="AT307" s="53"/>
    </row>
    <row r="308" spans="1:46" customFormat="1">
      <c r="A308" s="46">
        <v>44230</v>
      </c>
      <c r="B308" s="122">
        <v>276</v>
      </c>
      <c r="C308" s="769">
        <v>44222</v>
      </c>
      <c r="D308" s="1170">
        <v>44223</v>
      </c>
      <c r="E308" s="924" t="s">
        <v>69</v>
      </c>
      <c r="F308" s="1149">
        <v>3.1669086456298827</v>
      </c>
      <c r="G308" s="500" t="s">
        <v>41</v>
      </c>
      <c r="H308" s="998">
        <v>7.5919982910156252</v>
      </c>
      <c r="I308" s="414" t="s">
        <v>175</v>
      </c>
      <c r="J308" s="415" t="s">
        <v>133</v>
      </c>
      <c r="K308" s="429" t="s">
        <v>93</v>
      </c>
      <c r="L308" s="390">
        <v>240</v>
      </c>
      <c r="M308" s="390"/>
      <c r="N308" s="390"/>
      <c r="O308" s="564">
        <v>1</v>
      </c>
      <c r="P308" s="564">
        <v>0.5</v>
      </c>
      <c r="Q308" s="564">
        <v>0.4</v>
      </c>
      <c r="R308" s="82">
        <f t="shared" si="226"/>
        <v>0.26666666666666666</v>
      </c>
      <c r="S308" s="81"/>
      <c r="T308" s="81">
        <v>20</v>
      </c>
      <c r="U308" s="122">
        <v>276</v>
      </c>
      <c r="V308" s="925">
        <v>34.098198141005085</v>
      </c>
      <c r="W308" s="195">
        <v>43.957999999999998</v>
      </c>
      <c r="X308" s="82">
        <v>2.1520000000000001</v>
      </c>
      <c r="Y308" s="82">
        <v>1.8660000000000001</v>
      </c>
      <c r="Z308" s="195">
        <f t="shared" si="227"/>
        <v>879.16</v>
      </c>
      <c r="AA308" s="195">
        <f t="shared" si="228"/>
        <v>3296.85</v>
      </c>
      <c r="AB308" s="1092">
        <f t="shared" si="229"/>
        <v>13736875</v>
      </c>
      <c r="AC308" s="499" t="s">
        <v>69</v>
      </c>
      <c r="AD308" s="195">
        <f t="shared" si="230"/>
        <v>63.338172912597656</v>
      </c>
      <c r="AE308" s="500" t="s">
        <v>41</v>
      </c>
      <c r="AF308" s="567">
        <f t="shared" si="231"/>
        <v>151.8399658203125</v>
      </c>
      <c r="AG308" s="567">
        <f t="shared" si="232"/>
        <v>237518.14842224121</v>
      </c>
      <c r="AH308" s="567">
        <f t="shared" si="233"/>
        <v>569399.87182617188</v>
      </c>
      <c r="AI308" s="568">
        <f t="shared" si="234"/>
        <v>989658.95175933838</v>
      </c>
      <c r="AJ308" s="568">
        <f t="shared" si="235"/>
        <v>2372499.4659423828</v>
      </c>
      <c r="AK308" s="569">
        <f t="shared" si="236"/>
        <v>7.2043965731604778E-2</v>
      </c>
      <c r="AL308" s="999">
        <f t="shared" si="237"/>
        <v>0.17271027551334514</v>
      </c>
      <c r="AM308" s="571"/>
      <c r="AN308" s="572"/>
      <c r="AO308" s="572"/>
      <c r="AP308" s="573"/>
      <c r="AQ308" s="53"/>
      <c r="AR308" s="53"/>
      <c r="AS308" s="53"/>
      <c r="AT308" s="53"/>
    </row>
    <row r="309" spans="1:46" customFormat="1">
      <c r="A309" s="46">
        <v>44230</v>
      </c>
      <c r="B309" s="122">
        <v>278</v>
      </c>
      <c r="C309" s="769">
        <v>44222</v>
      </c>
      <c r="D309" s="1170">
        <v>44223</v>
      </c>
      <c r="E309" s="924" t="s">
        <v>69</v>
      </c>
      <c r="F309" s="1149">
        <v>2.4397031784057619</v>
      </c>
      <c r="G309" s="500" t="s">
        <v>41</v>
      </c>
      <c r="H309" s="998">
        <v>4.2601310729980471</v>
      </c>
      <c r="I309" s="414" t="s">
        <v>175</v>
      </c>
      <c r="J309" s="415" t="s">
        <v>133</v>
      </c>
      <c r="K309" s="429" t="s">
        <v>93</v>
      </c>
      <c r="L309" s="390">
        <v>240</v>
      </c>
      <c r="M309" s="390"/>
      <c r="N309" s="390"/>
      <c r="O309" s="564">
        <v>1</v>
      </c>
      <c r="P309" s="564">
        <v>0.5</v>
      </c>
      <c r="Q309" s="564">
        <v>0.4</v>
      </c>
      <c r="R309" s="82">
        <f t="shared" si="226"/>
        <v>0.26666666666666666</v>
      </c>
      <c r="S309" s="81"/>
      <c r="T309" s="81">
        <v>20</v>
      </c>
      <c r="U309" s="122">
        <v>278</v>
      </c>
      <c r="V309" s="925">
        <v>26.88064691208119</v>
      </c>
      <c r="W309" s="195">
        <v>40.319000000000003</v>
      </c>
      <c r="X309" s="82">
        <v>2.17</v>
      </c>
      <c r="Y309" s="82">
        <v>1.841</v>
      </c>
      <c r="Z309" s="195">
        <f t="shared" si="227"/>
        <v>806.38000000000011</v>
      </c>
      <c r="AA309" s="195">
        <f t="shared" si="228"/>
        <v>3023.9250000000006</v>
      </c>
      <c r="AB309" s="1092">
        <f t="shared" si="229"/>
        <v>12599687.500000002</v>
      </c>
      <c r="AC309" s="499" t="s">
        <v>69</v>
      </c>
      <c r="AD309" s="195">
        <f t="shared" si="230"/>
        <v>48.794063568115234</v>
      </c>
      <c r="AE309" s="500" t="s">
        <v>41</v>
      </c>
      <c r="AF309" s="567">
        <f t="shared" si="231"/>
        <v>85.202621459960938</v>
      </c>
      <c r="AG309" s="567">
        <f t="shared" si="232"/>
        <v>182977.73838043213</v>
      </c>
      <c r="AH309" s="567">
        <f t="shared" si="233"/>
        <v>319509.83047485352</v>
      </c>
      <c r="AI309" s="568">
        <f t="shared" si="234"/>
        <v>762407.24325180054</v>
      </c>
      <c r="AJ309" s="568">
        <f t="shared" si="235"/>
        <v>1331290.9603118896</v>
      </c>
      <c r="AK309" s="569">
        <f t="shared" si="236"/>
        <v>6.0510012113538562E-2</v>
      </c>
      <c r="AL309" s="999">
        <f t="shared" si="237"/>
        <v>0.10566063327458633</v>
      </c>
      <c r="AM309" s="571"/>
      <c r="AN309" s="572"/>
      <c r="AO309" s="572"/>
      <c r="AP309" s="573"/>
      <c r="AQ309" s="53"/>
      <c r="AR309" s="53"/>
      <c r="AS309" s="53"/>
      <c r="AT309" s="53"/>
    </row>
    <row r="310" spans="1:46" customFormat="1">
      <c r="A310" s="46">
        <v>44230</v>
      </c>
      <c r="B310" s="122">
        <v>281</v>
      </c>
      <c r="C310" s="769">
        <v>44223</v>
      </c>
      <c r="D310" s="1170">
        <v>44224</v>
      </c>
      <c r="E310" s="924" t="s">
        <v>69</v>
      </c>
      <c r="F310" s="1149">
        <v>40.68832702636719</v>
      </c>
      <c r="G310" s="500" t="s">
        <v>41</v>
      </c>
      <c r="H310" s="998">
        <v>48.964465332031253</v>
      </c>
      <c r="I310" s="414" t="s">
        <v>175</v>
      </c>
      <c r="J310" s="415" t="s">
        <v>133</v>
      </c>
      <c r="K310" s="429" t="s">
        <v>93</v>
      </c>
      <c r="L310" s="390">
        <v>250</v>
      </c>
      <c r="M310" s="390"/>
      <c r="N310" s="390"/>
      <c r="O310" s="564">
        <v>1</v>
      </c>
      <c r="P310" s="564">
        <v>0.5</v>
      </c>
      <c r="Q310" s="564">
        <v>0.4</v>
      </c>
      <c r="R310" s="82">
        <f t="shared" si="226"/>
        <v>0.26666666666666666</v>
      </c>
      <c r="S310" s="81"/>
      <c r="T310" s="81">
        <v>20</v>
      </c>
      <c r="U310" s="122">
        <v>281</v>
      </c>
      <c r="V310" s="925">
        <v>19.861857088071556</v>
      </c>
      <c r="W310" s="195">
        <v>25.428000000000001</v>
      </c>
      <c r="X310" s="82">
        <v>2.12</v>
      </c>
      <c r="Y310" s="82">
        <v>1.835</v>
      </c>
      <c r="Z310" s="195">
        <f t="shared" si="227"/>
        <v>508.56</v>
      </c>
      <c r="AA310" s="195">
        <f t="shared" si="228"/>
        <v>1907.1000000000001</v>
      </c>
      <c r="AB310" s="1092">
        <f t="shared" si="229"/>
        <v>7628400.0000000009</v>
      </c>
      <c r="AC310" s="499" t="s">
        <v>69</v>
      </c>
      <c r="AD310" s="195">
        <f t="shared" si="230"/>
        <v>813.76654052734375</v>
      </c>
      <c r="AE310" s="500" t="s">
        <v>41</v>
      </c>
      <c r="AF310" s="567">
        <f t="shared" si="231"/>
        <v>979.289306640625</v>
      </c>
      <c r="AG310" s="567">
        <f t="shared" si="232"/>
        <v>3051624.5269775391</v>
      </c>
      <c r="AH310" s="567">
        <f t="shared" si="233"/>
        <v>3672334.8999023438</v>
      </c>
      <c r="AI310" s="568">
        <f t="shared" si="234"/>
        <v>12206498.107910156</v>
      </c>
      <c r="AJ310" s="568">
        <f t="shared" si="235"/>
        <v>14689339.599609375</v>
      </c>
      <c r="AK310" s="569">
        <f t="shared" si="236"/>
        <v>1.6001387064011006</v>
      </c>
      <c r="AL310" s="999">
        <f t="shared" si="237"/>
        <v>1.925612133554792</v>
      </c>
      <c r="AM310" s="571"/>
      <c r="AN310" s="572"/>
      <c r="AO310" s="572"/>
      <c r="AP310" s="573"/>
      <c r="AQ310" s="53"/>
      <c r="AR310" s="53"/>
      <c r="AS310" s="53"/>
      <c r="AT310" s="53"/>
    </row>
    <row r="311" spans="1:46" customFormat="1">
      <c r="A311" s="46">
        <v>44230</v>
      </c>
      <c r="B311" s="122">
        <v>283</v>
      </c>
      <c r="C311" s="769">
        <v>44223</v>
      </c>
      <c r="D311" s="1170">
        <v>44224</v>
      </c>
      <c r="E311" s="924" t="s">
        <v>69</v>
      </c>
      <c r="F311" s="1149">
        <v>8.7450340270996101</v>
      </c>
      <c r="G311" s="500" t="s">
        <v>41</v>
      </c>
      <c r="H311" s="998">
        <v>16.450619506835938</v>
      </c>
      <c r="I311" s="414" t="s">
        <v>175</v>
      </c>
      <c r="J311" s="415" t="s">
        <v>133</v>
      </c>
      <c r="K311" s="429" t="s">
        <v>93</v>
      </c>
      <c r="L311" s="390">
        <v>250</v>
      </c>
      <c r="M311" s="390"/>
      <c r="N311" s="390"/>
      <c r="O311" s="564">
        <v>1</v>
      </c>
      <c r="P311" s="564">
        <v>0.5</v>
      </c>
      <c r="Q311" s="564">
        <v>0.4</v>
      </c>
      <c r="R311" s="82">
        <f t="shared" si="226"/>
        <v>0.26666666666666666</v>
      </c>
      <c r="S311" s="81"/>
      <c r="T311" s="81">
        <v>20</v>
      </c>
      <c r="U311" s="122">
        <v>283</v>
      </c>
      <c r="V311" s="925">
        <v>13.143859450018368</v>
      </c>
      <c r="W311" s="195">
        <v>17.384</v>
      </c>
      <c r="X311" s="82">
        <v>2.0990000000000002</v>
      </c>
      <c r="Y311" s="82">
        <v>1.7949999999999999</v>
      </c>
      <c r="Z311" s="195">
        <f t="shared" si="227"/>
        <v>347.68</v>
      </c>
      <c r="AA311" s="195">
        <f t="shared" si="228"/>
        <v>1303.8</v>
      </c>
      <c r="AB311" s="1092">
        <f t="shared" si="229"/>
        <v>5215200</v>
      </c>
      <c r="AC311" s="499" t="s">
        <v>69</v>
      </c>
      <c r="AD311" s="195">
        <f t="shared" si="230"/>
        <v>174.90068054199219</v>
      </c>
      <c r="AE311" s="500" t="s">
        <v>41</v>
      </c>
      <c r="AF311" s="567">
        <f t="shared" si="231"/>
        <v>329.01239013671875</v>
      </c>
      <c r="AG311" s="567">
        <f t="shared" si="232"/>
        <v>655877.5520324707</v>
      </c>
      <c r="AH311" s="567">
        <f t="shared" si="233"/>
        <v>1233796.4630126953</v>
      </c>
      <c r="AI311" s="568">
        <f t="shared" si="234"/>
        <v>2623510.2081298828</v>
      </c>
      <c r="AJ311" s="568">
        <f t="shared" si="235"/>
        <v>4935185.8520507813</v>
      </c>
      <c r="AK311" s="569">
        <f t="shared" si="236"/>
        <v>0.50305073786813215</v>
      </c>
      <c r="AL311" s="999">
        <f t="shared" si="237"/>
        <v>0.94630807103290016</v>
      </c>
      <c r="AM311" s="571"/>
      <c r="AN311" s="572"/>
      <c r="AO311" s="572"/>
      <c r="AP311" s="573"/>
      <c r="AQ311" s="53"/>
      <c r="AR311" s="53"/>
      <c r="AS311" s="53"/>
      <c r="AT311" s="53"/>
    </row>
    <row r="312" spans="1:46" customFormat="1">
      <c r="A312" s="46">
        <v>44230</v>
      </c>
      <c r="B312" s="122">
        <v>291</v>
      </c>
      <c r="C312" s="769">
        <v>44224</v>
      </c>
      <c r="D312" s="1170">
        <v>44225</v>
      </c>
      <c r="E312" s="924" t="s">
        <v>69</v>
      </c>
      <c r="F312" s="1149">
        <v>3.2608715057373048</v>
      </c>
      <c r="G312" s="500" t="s">
        <v>41</v>
      </c>
      <c r="H312" s="998">
        <v>3.8029697418212889</v>
      </c>
      <c r="I312" s="414" t="s">
        <v>175</v>
      </c>
      <c r="J312" s="415" t="s">
        <v>133</v>
      </c>
      <c r="K312" s="429" t="s">
        <v>93</v>
      </c>
      <c r="L312" s="390">
        <v>280</v>
      </c>
      <c r="M312" s="390"/>
      <c r="N312" s="390"/>
      <c r="O312" s="564">
        <v>1</v>
      </c>
      <c r="P312" s="564">
        <v>0.5</v>
      </c>
      <c r="Q312" s="564">
        <v>0.4</v>
      </c>
      <c r="R312" s="82">
        <f t="shared" si="226"/>
        <v>0.26666666666666666</v>
      </c>
      <c r="S312" s="81"/>
      <c r="T312" s="81">
        <v>20</v>
      </c>
      <c r="U312" s="122">
        <v>291</v>
      </c>
      <c r="V312" s="925">
        <v>19.791993493388286</v>
      </c>
      <c r="W312" s="195">
        <v>23.891999999999999</v>
      </c>
      <c r="X312" s="82">
        <v>2.1669999999999998</v>
      </c>
      <c r="Y312" s="82">
        <v>1.6319999999999999</v>
      </c>
      <c r="Z312" s="195">
        <f t="shared" si="227"/>
        <v>477.84</v>
      </c>
      <c r="AA312" s="195">
        <f t="shared" si="228"/>
        <v>1791.8999999999999</v>
      </c>
      <c r="AB312" s="1092">
        <f t="shared" si="229"/>
        <v>6399642.8571428554</v>
      </c>
      <c r="AC312" s="499" t="s">
        <v>69</v>
      </c>
      <c r="AD312" s="195">
        <f t="shared" si="230"/>
        <v>65.217430114746094</v>
      </c>
      <c r="AE312" s="500" t="s">
        <v>41</v>
      </c>
      <c r="AF312" s="567">
        <f t="shared" si="231"/>
        <v>76.059394836425781</v>
      </c>
      <c r="AG312" s="567">
        <f t="shared" si="232"/>
        <v>244565.36293029785</v>
      </c>
      <c r="AH312" s="567">
        <f t="shared" si="233"/>
        <v>285222.73063659668</v>
      </c>
      <c r="AI312" s="568">
        <f t="shared" si="234"/>
        <v>873447.72475106374</v>
      </c>
      <c r="AJ312" s="568">
        <f t="shared" si="235"/>
        <v>1018652.6094164167</v>
      </c>
      <c r="AK312" s="569">
        <f t="shared" si="236"/>
        <v>0.13648382327713482</v>
      </c>
      <c r="AL312" s="999">
        <f t="shared" si="237"/>
        <v>0.15917335266286997</v>
      </c>
      <c r="AM312" s="571"/>
      <c r="AN312" s="572"/>
      <c r="AO312" s="572"/>
      <c r="AP312" s="573"/>
      <c r="AQ312" s="53"/>
      <c r="AR312" s="53"/>
      <c r="AS312" s="53"/>
      <c r="AT312" s="53"/>
    </row>
    <row r="313" spans="1:46" customFormat="1">
      <c r="A313" s="46">
        <v>44230</v>
      </c>
      <c r="B313" s="122">
        <v>293</v>
      </c>
      <c r="C313" s="769">
        <v>44224</v>
      </c>
      <c r="D313" s="1170">
        <v>44225</v>
      </c>
      <c r="E313" s="924" t="s">
        <v>69</v>
      </c>
      <c r="F313" s="1149">
        <v>2.2226390838623047</v>
      </c>
      <c r="G313" s="500" t="s">
        <v>41</v>
      </c>
      <c r="H313" s="998">
        <v>1.8356061935424806</v>
      </c>
      <c r="I313" s="414" t="s">
        <v>175</v>
      </c>
      <c r="J313" s="415" t="s">
        <v>133</v>
      </c>
      <c r="K313" s="429" t="s">
        <v>93</v>
      </c>
      <c r="L313" s="390">
        <v>280</v>
      </c>
      <c r="M313" s="390"/>
      <c r="N313" s="390"/>
      <c r="O313" s="564">
        <v>1</v>
      </c>
      <c r="P313" s="564">
        <v>0.5</v>
      </c>
      <c r="Q313" s="564">
        <v>0.4</v>
      </c>
      <c r="R313" s="82">
        <f t="shared" si="226"/>
        <v>0.26666666666666666</v>
      </c>
      <c r="S313" s="81"/>
      <c r="T313" s="81">
        <v>20</v>
      </c>
      <c r="U313" s="122">
        <v>293</v>
      </c>
      <c r="V313" s="925">
        <v>21.44672927498112</v>
      </c>
      <c r="W313" s="195">
        <v>25.315999999999999</v>
      </c>
      <c r="X313" s="82">
        <v>2.145</v>
      </c>
      <c r="Y313" s="82">
        <v>1.768</v>
      </c>
      <c r="Z313" s="195">
        <f t="shared" si="227"/>
        <v>506.32</v>
      </c>
      <c r="AA313" s="195">
        <f t="shared" si="228"/>
        <v>1898.7</v>
      </c>
      <c r="AB313" s="1092">
        <f t="shared" si="229"/>
        <v>6781071.4285714282</v>
      </c>
      <c r="AC313" s="499" t="s">
        <v>69</v>
      </c>
      <c r="AD313" s="195">
        <f t="shared" si="230"/>
        <v>44.452781677246094</v>
      </c>
      <c r="AE313" s="500" t="s">
        <v>41</v>
      </c>
      <c r="AF313" s="567">
        <f t="shared" si="231"/>
        <v>36.712123870849609</v>
      </c>
      <c r="AG313" s="567">
        <f t="shared" si="232"/>
        <v>166697.93128967285</v>
      </c>
      <c r="AH313" s="567">
        <f t="shared" si="233"/>
        <v>137670.46451568604</v>
      </c>
      <c r="AI313" s="568">
        <f t="shared" si="234"/>
        <v>595349.75460597442</v>
      </c>
      <c r="AJ313" s="568">
        <f t="shared" si="235"/>
        <v>491680.23041316442</v>
      </c>
      <c r="AK313" s="569">
        <f t="shared" si="236"/>
        <v>8.7795824137395506E-2</v>
      </c>
      <c r="AL313" s="999">
        <f t="shared" si="237"/>
        <v>7.2507749784424105E-2</v>
      </c>
      <c r="AM313" s="571"/>
      <c r="AN313" s="572"/>
      <c r="AO313" s="572"/>
      <c r="AP313" s="573"/>
      <c r="AQ313" s="53"/>
      <c r="AR313" s="53"/>
      <c r="AS313" s="53"/>
      <c r="AT313" s="53"/>
    </row>
    <row r="314" spans="1:46" customFormat="1">
      <c r="A314" s="46">
        <v>44230</v>
      </c>
      <c r="B314" s="122" t="s">
        <v>320</v>
      </c>
      <c r="C314" s="769">
        <v>44225</v>
      </c>
      <c r="D314" s="1170">
        <v>44226</v>
      </c>
      <c r="E314" s="924" t="s">
        <v>69</v>
      </c>
      <c r="F314" s="1149">
        <v>2.3400709152221681</v>
      </c>
      <c r="G314" s="500" t="s">
        <v>41</v>
      </c>
      <c r="H314" s="998">
        <v>2.6293518066406252</v>
      </c>
      <c r="I314" s="414" t="s">
        <v>175</v>
      </c>
      <c r="J314" s="415" t="s">
        <v>133</v>
      </c>
      <c r="K314" s="429" t="s">
        <v>93</v>
      </c>
      <c r="L314" s="390">
        <v>284</v>
      </c>
      <c r="M314" s="390"/>
      <c r="N314" s="390"/>
      <c r="O314" s="564">
        <v>1</v>
      </c>
      <c r="P314" s="564">
        <v>0.5</v>
      </c>
      <c r="Q314" s="564">
        <v>0.4</v>
      </c>
      <c r="R314" s="82">
        <f t="shared" si="226"/>
        <v>0.26666666666666666</v>
      </c>
      <c r="S314" s="81"/>
      <c r="T314" s="81">
        <v>20</v>
      </c>
      <c r="U314" s="122" t="s">
        <v>320</v>
      </c>
      <c r="V314" s="925">
        <v>14.692924112076344</v>
      </c>
      <c r="W314" s="195">
        <v>25.236000000000001</v>
      </c>
      <c r="X314" s="82">
        <v>2.1349999999999998</v>
      </c>
      <c r="Y314" s="82">
        <v>1.885</v>
      </c>
      <c r="Z314" s="195">
        <f t="shared" si="227"/>
        <v>504.72</v>
      </c>
      <c r="AA314" s="195">
        <f t="shared" si="228"/>
        <v>1892.7</v>
      </c>
      <c r="AB314" s="1092">
        <f t="shared" si="229"/>
        <v>6664436.6197183104</v>
      </c>
      <c r="AC314" s="499" t="s">
        <v>69</v>
      </c>
      <c r="AD314" s="195">
        <f t="shared" si="230"/>
        <v>46.801418304443359</v>
      </c>
      <c r="AE314" s="500" t="s">
        <v>41</v>
      </c>
      <c r="AF314" s="567">
        <f t="shared" si="231"/>
        <v>52.5870361328125</v>
      </c>
      <c r="AG314" s="567">
        <f t="shared" si="232"/>
        <v>175505.3186416626</v>
      </c>
      <c r="AH314" s="567">
        <f t="shared" si="233"/>
        <v>197201.38549804688</v>
      </c>
      <c r="AI314" s="568">
        <f t="shared" si="234"/>
        <v>617976.47409036127</v>
      </c>
      <c r="AJ314" s="568">
        <f t="shared" si="235"/>
        <v>694371.0756973481</v>
      </c>
      <c r="AK314" s="569">
        <f t="shared" si="236"/>
        <v>9.2727489111672529E-2</v>
      </c>
      <c r="AL314" s="999">
        <f t="shared" si="237"/>
        <v>0.10419051381520941</v>
      </c>
      <c r="AM314" s="571"/>
      <c r="AN314" s="572"/>
      <c r="AO314" s="572"/>
      <c r="AP314" s="573"/>
      <c r="AQ314" s="53"/>
      <c r="AR314" s="53"/>
      <c r="AS314" s="53"/>
      <c r="AT314" s="53"/>
    </row>
    <row r="315" spans="1:46" customFormat="1">
      <c r="A315" s="46">
        <v>44230</v>
      </c>
      <c r="B315" s="122" t="s">
        <v>321</v>
      </c>
      <c r="C315" s="769">
        <v>44225</v>
      </c>
      <c r="D315" s="1170">
        <v>44226</v>
      </c>
      <c r="E315" s="924" t="s">
        <v>69</v>
      </c>
      <c r="F315" s="1149">
        <v>3.2938980102539062</v>
      </c>
      <c r="G315" s="500" t="s">
        <v>41</v>
      </c>
      <c r="H315" s="998">
        <v>2.8745235443115233</v>
      </c>
      <c r="I315" s="414" t="s">
        <v>175</v>
      </c>
      <c r="J315" s="415" t="s">
        <v>133</v>
      </c>
      <c r="K315" s="429" t="s">
        <v>93</v>
      </c>
      <c r="L315" s="390">
        <v>284</v>
      </c>
      <c r="M315" s="390"/>
      <c r="N315" s="390"/>
      <c r="O315" s="564">
        <v>1</v>
      </c>
      <c r="P315" s="564">
        <v>0.5</v>
      </c>
      <c r="Q315" s="564">
        <v>0.4</v>
      </c>
      <c r="R315" s="82">
        <f t="shared" si="226"/>
        <v>0.26666666666666666</v>
      </c>
      <c r="S315" s="81"/>
      <c r="T315" s="81">
        <v>20</v>
      </c>
      <c r="U315" s="122" t="s">
        <v>321</v>
      </c>
      <c r="V315" s="925">
        <v>19.320073668577912</v>
      </c>
      <c r="W315" s="195">
        <v>23.341000000000001</v>
      </c>
      <c r="X315" s="82">
        <v>2.1179999999999999</v>
      </c>
      <c r="Y315" s="82">
        <v>1.8879999999999999</v>
      </c>
      <c r="Z315" s="195">
        <f t="shared" si="227"/>
        <v>466.82000000000005</v>
      </c>
      <c r="AA315" s="195">
        <f t="shared" si="228"/>
        <v>1750.5750000000003</v>
      </c>
      <c r="AB315" s="1092">
        <f t="shared" si="229"/>
        <v>6163996.4788732408</v>
      </c>
      <c r="AC315" s="499" t="s">
        <v>69</v>
      </c>
      <c r="AD315" s="195">
        <f t="shared" si="230"/>
        <v>65.877960205078125</v>
      </c>
      <c r="AE315" s="500" t="s">
        <v>41</v>
      </c>
      <c r="AF315" s="567">
        <f t="shared" si="231"/>
        <v>57.490470886230469</v>
      </c>
      <c r="AG315" s="567">
        <f t="shared" si="232"/>
        <v>247042.35076904297</v>
      </c>
      <c r="AH315" s="567">
        <f t="shared" si="233"/>
        <v>215589.26582336426</v>
      </c>
      <c r="AI315" s="568">
        <f t="shared" si="234"/>
        <v>869867.43228536262</v>
      </c>
      <c r="AJ315" s="568">
        <f t="shared" si="235"/>
        <v>759117.13318086008</v>
      </c>
      <c r="AK315" s="569">
        <f t="shared" si="236"/>
        <v>0.14112068935580763</v>
      </c>
      <c r="AL315" s="999">
        <f t="shared" si="237"/>
        <v>0.12315340149571669</v>
      </c>
      <c r="AM315" s="571"/>
      <c r="AN315" s="572"/>
      <c r="AO315" s="572"/>
      <c r="AP315" s="573"/>
      <c r="AQ315" s="53"/>
      <c r="AR315" s="53"/>
      <c r="AS315" s="53"/>
      <c r="AT315" s="53"/>
    </row>
    <row r="316" spans="1:46" customFormat="1">
      <c r="A316" s="46">
        <v>44230</v>
      </c>
      <c r="B316" s="122" t="s">
        <v>322</v>
      </c>
      <c r="C316" s="769">
        <v>44226</v>
      </c>
      <c r="D316" s="1170">
        <v>44227</v>
      </c>
      <c r="E316" s="924" t="s">
        <v>69</v>
      </c>
      <c r="F316" s="1149">
        <v>2.2292196273803713</v>
      </c>
      <c r="G316" s="500" t="s">
        <v>41</v>
      </c>
      <c r="H316" s="998">
        <v>4.7519168853759766</v>
      </c>
      <c r="I316" s="414" t="s">
        <v>175</v>
      </c>
      <c r="J316" s="415" t="s">
        <v>133</v>
      </c>
      <c r="K316" s="429" t="s">
        <v>93</v>
      </c>
      <c r="L316" s="390">
        <v>236</v>
      </c>
      <c r="M316" s="390"/>
      <c r="N316" s="390"/>
      <c r="O316" s="564">
        <v>1</v>
      </c>
      <c r="P316" s="564">
        <v>0.5</v>
      </c>
      <c r="Q316" s="564">
        <v>0.4</v>
      </c>
      <c r="R316" s="82">
        <f t="shared" si="226"/>
        <v>0.26666666666666666</v>
      </c>
      <c r="S316" s="81"/>
      <c r="T316" s="81">
        <v>20</v>
      </c>
      <c r="U316" s="122" t="s">
        <v>322</v>
      </c>
      <c r="V316" s="925">
        <v>29.318418521291751</v>
      </c>
      <c r="W316" s="195">
        <v>38.972000000000001</v>
      </c>
      <c r="X316" s="82">
        <v>2.141</v>
      </c>
      <c r="Y316" s="82">
        <v>2.0569999999999999</v>
      </c>
      <c r="Z316" s="195">
        <f t="shared" si="227"/>
        <v>779.44</v>
      </c>
      <c r="AA316" s="195">
        <f t="shared" si="228"/>
        <v>2922.9</v>
      </c>
      <c r="AB316" s="1092">
        <f t="shared" si="229"/>
        <v>12385169.491525425</v>
      </c>
      <c r="AC316" s="499" t="s">
        <v>69</v>
      </c>
      <c r="AD316" s="195">
        <f t="shared" si="230"/>
        <v>44.584392547607422</v>
      </c>
      <c r="AE316" s="500" t="s">
        <v>41</v>
      </c>
      <c r="AF316" s="567">
        <f t="shared" si="231"/>
        <v>95.038337707519531</v>
      </c>
      <c r="AG316" s="567">
        <f t="shared" si="232"/>
        <v>167191.47205352783</v>
      </c>
      <c r="AH316" s="567">
        <f t="shared" si="233"/>
        <v>356393.76640319824</v>
      </c>
      <c r="AI316" s="568">
        <f t="shared" si="234"/>
        <v>708438.44090477901</v>
      </c>
      <c r="AJ316" s="568">
        <f t="shared" si="235"/>
        <v>1510143.0779796536</v>
      </c>
      <c r="AK316" s="569">
        <f t="shared" si="236"/>
        <v>5.7200544682858741E-2</v>
      </c>
      <c r="AL316" s="999">
        <f t="shared" si="237"/>
        <v>0.12193156331150509</v>
      </c>
      <c r="AM316" s="571"/>
      <c r="AN316" s="572"/>
      <c r="AO316" s="572"/>
      <c r="AP316" s="573"/>
      <c r="AQ316" s="53"/>
      <c r="AR316" s="53"/>
      <c r="AS316" s="53"/>
      <c r="AT316" s="53"/>
    </row>
    <row r="317" spans="1:46" customFormat="1">
      <c r="A317" s="46">
        <v>44230</v>
      </c>
      <c r="B317" s="122" t="s">
        <v>267</v>
      </c>
      <c r="C317" s="769">
        <v>44227</v>
      </c>
      <c r="D317" s="1170">
        <v>44228</v>
      </c>
      <c r="E317" s="924" t="s">
        <v>69</v>
      </c>
      <c r="F317" s="1149">
        <v>0.61306433677673344</v>
      </c>
      <c r="G317" s="500" t="s">
        <v>41</v>
      </c>
      <c r="H317" s="998">
        <v>1.353431797027588</v>
      </c>
      <c r="I317" s="414" t="s">
        <v>175</v>
      </c>
      <c r="J317" s="415" t="s">
        <v>133</v>
      </c>
      <c r="K317" s="429" t="s">
        <v>93</v>
      </c>
      <c r="L317" s="390">
        <v>191</v>
      </c>
      <c r="M317" s="390"/>
      <c r="N317" s="390"/>
      <c r="O317" s="564">
        <v>1</v>
      </c>
      <c r="P317" s="564">
        <v>0.5</v>
      </c>
      <c r="Q317" s="564">
        <v>0.4</v>
      </c>
      <c r="R317" s="82">
        <f t="shared" si="226"/>
        <v>0.26666666666666666</v>
      </c>
      <c r="S317" s="81"/>
      <c r="T317" s="81">
        <v>20</v>
      </c>
      <c r="U317" s="122" t="s">
        <v>267</v>
      </c>
      <c r="V317" s="925">
        <v>32.725586559526775</v>
      </c>
      <c r="W317" s="195">
        <v>38.225999999999999</v>
      </c>
      <c r="X317" s="82">
        <v>2.1459999999999999</v>
      </c>
      <c r="Y317" s="82">
        <v>1.849</v>
      </c>
      <c r="Z317" s="195">
        <f t="shared" si="227"/>
        <v>764.52</v>
      </c>
      <c r="AA317" s="195">
        <f t="shared" si="228"/>
        <v>2866.95</v>
      </c>
      <c r="AB317" s="1092">
        <f t="shared" si="229"/>
        <v>15010209.424083769</v>
      </c>
      <c r="AC317" s="499" t="s">
        <v>69</v>
      </c>
      <c r="AD317" s="195">
        <f t="shared" si="230"/>
        <v>12.261286735534668</v>
      </c>
      <c r="AE317" s="500" t="s">
        <v>41</v>
      </c>
      <c r="AF317" s="567">
        <f t="shared" si="231"/>
        <v>27.068635940551758</v>
      </c>
      <c r="AG317" s="567">
        <f t="shared" si="232"/>
        <v>45979.825258255005</v>
      </c>
      <c r="AH317" s="567">
        <f t="shared" si="233"/>
        <v>101507.38477706909</v>
      </c>
      <c r="AI317" s="568">
        <f t="shared" si="234"/>
        <v>240732.06941494765</v>
      </c>
      <c r="AJ317" s="568">
        <f t="shared" si="235"/>
        <v>531452.27631973347</v>
      </c>
      <c r="AK317" s="569">
        <f t="shared" si="236"/>
        <v>1.6037888787127436E-2</v>
      </c>
      <c r="AL317" s="999">
        <f t="shared" si="237"/>
        <v>3.5406053393700308E-2</v>
      </c>
      <c r="AM317" s="571"/>
      <c r="AN317" s="572"/>
      <c r="AO317" s="572"/>
      <c r="AP317" s="573"/>
      <c r="AQ317" s="53"/>
      <c r="AR317" s="53"/>
      <c r="AS317" s="53"/>
      <c r="AT317" s="53"/>
    </row>
    <row r="318" spans="1:46" customFormat="1">
      <c r="A318" s="46">
        <v>44230</v>
      </c>
      <c r="B318" s="122" t="s">
        <v>268</v>
      </c>
      <c r="C318" s="769">
        <v>44228</v>
      </c>
      <c r="D318" s="1170">
        <v>44229</v>
      </c>
      <c r="E318" s="924" t="s">
        <v>69</v>
      </c>
      <c r="F318" s="1149">
        <v>2.3049690246582033</v>
      </c>
      <c r="G318" s="500" t="s">
        <v>41</v>
      </c>
      <c r="H318" s="998">
        <v>1.9256151199340821</v>
      </c>
      <c r="I318" s="414" t="s">
        <v>175</v>
      </c>
      <c r="J318" s="415" t="s">
        <v>133</v>
      </c>
      <c r="K318" s="429" t="s">
        <v>93</v>
      </c>
      <c r="L318" s="390">
        <v>280</v>
      </c>
      <c r="M318" s="390"/>
      <c r="N318" s="390"/>
      <c r="O318" s="564">
        <v>1</v>
      </c>
      <c r="P318" s="564">
        <v>0.5</v>
      </c>
      <c r="Q318" s="564">
        <v>0.4</v>
      </c>
      <c r="R318" s="82">
        <f t="shared" si="226"/>
        <v>0.26666666666666666</v>
      </c>
      <c r="S318" s="81"/>
      <c r="T318" s="81">
        <v>20</v>
      </c>
      <c r="U318" s="122" t="s">
        <v>268</v>
      </c>
      <c r="V318" s="925">
        <v>25.378670469190606</v>
      </c>
      <c r="W318" s="195">
        <v>30.704000000000001</v>
      </c>
      <c r="X318" s="82">
        <v>2.113</v>
      </c>
      <c r="Y318" s="82">
        <v>1.762</v>
      </c>
      <c r="Z318" s="195">
        <f t="shared" si="227"/>
        <v>614.08000000000004</v>
      </c>
      <c r="AA318" s="195">
        <f t="shared" si="228"/>
        <v>2302.8000000000002</v>
      </c>
      <c r="AB318" s="1092">
        <f t="shared" si="229"/>
        <v>8224285.7142857136</v>
      </c>
      <c r="AC318" s="499" t="s">
        <v>69</v>
      </c>
      <c r="AD318" s="195">
        <f t="shared" si="230"/>
        <v>46.099380493164063</v>
      </c>
      <c r="AE318" s="500" t="s">
        <v>41</v>
      </c>
      <c r="AF318" s="567">
        <f t="shared" si="231"/>
        <v>38.512302398681641</v>
      </c>
      <c r="AG318" s="567">
        <f t="shared" si="232"/>
        <v>172872.67684936523</v>
      </c>
      <c r="AH318" s="567">
        <f t="shared" si="233"/>
        <v>144421.13399505615</v>
      </c>
      <c r="AI318" s="568">
        <f t="shared" si="234"/>
        <v>617402.41731916158</v>
      </c>
      <c r="AJ318" s="568">
        <f t="shared" si="235"/>
        <v>515789.76426805765</v>
      </c>
      <c r="AK318" s="569">
        <f t="shared" si="236"/>
        <v>7.5070643064688733E-2</v>
      </c>
      <c r="AL318" s="999">
        <f t="shared" si="237"/>
        <v>6.2715448147931271E-2</v>
      </c>
      <c r="AM318" s="571"/>
      <c r="AN318" s="572"/>
      <c r="AO318" s="572"/>
      <c r="AP318" s="573"/>
      <c r="AQ318" s="53"/>
      <c r="AR318" s="53"/>
      <c r="AS318" s="53"/>
      <c r="AT318" s="53"/>
    </row>
    <row r="319" spans="1:46" customFormat="1">
      <c r="A319" s="46">
        <v>44230</v>
      </c>
      <c r="B319" s="122" t="s">
        <v>323</v>
      </c>
      <c r="C319" s="769">
        <v>44228</v>
      </c>
      <c r="D319" s="1170">
        <v>44229</v>
      </c>
      <c r="E319" s="924" t="s">
        <v>69</v>
      </c>
      <c r="F319" s="1149">
        <v>2.1850803375244139</v>
      </c>
      <c r="G319" s="500" t="s">
        <v>41</v>
      </c>
      <c r="H319" s="998">
        <v>2.7463569641113281</v>
      </c>
      <c r="I319" s="414" t="s">
        <v>175</v>
      </c>
      <c r="J319" s="415" t="s">
        <v>133</v>
      </c>
      <c r="K319" s="429" t="s">
        <v>93</v>
      </c>
      <c r="L319" s="390">
        <v>280</v>
      </c>
      <c r="M319" s="390"/>
      <c r="N319" s="390"/>
      <c r="O319" s="564">
        <v>1</v>
      </c>
      <c r="P319" s="564">
        <v>0.5</v>
      </c>
      <c r="Q319" s="564">
        <v>0.4</v>
      </c>
      <c r="R319" s="82">
        <f t="shared" si="226"/>
        <v>0.26666666666666666</v>
      </c>
      <c r="S319" s="81"/>
      <c r="T319" s="81">
        <v>20</v>
      </c>
      <c r="U319" s="122" t="s">
        <v>323</v>
      </c>
      <c r="V319" s="925">
        <v>12.808358510648022</v>
      </c>
      <c r="W319" s="195">
        <v>21.594999999999999</v>
      </c>
      <c r="X319" s="82">
        <v>2.19</v>
      </c>
      <c r="Y319" s="82">
        <v>2.129</v>
      </c>
      <c r="Z319" s="195">
        <f t="shared" si="227"/>
        <v>431.9</v>
      </c>
      <c r="AA319" s="195">
        <f t="shared" si="228"/>
        <v>1619.625</v>
      </c>
      <c r="AB319" s="1092">
        <f t="shared" si="229"/>
        <v>5784374.9999999991</v>
      </c>
      <c r="AC319" s="499" t="s">
        <v>69</v>
      </c>
      <c r="AD319" s="195">
        <f t="shared" si="230"/>
        <v>43.701606750488281</v>
      </c>
      <c r="AE319" s="500" t="s">
        <v>41</v>
      </c>
      <c r="AF319" s="567">
        <f t="shared" si="231"/>
        <v>54.927139282226563</v>
      </c>
      <c r="AG319" s="567">
        <f t="shared" si="232"/>
        <v>163881.02531433105</v>
      </c>
      <c r="AH319" s="567">
        <f t="shared" si="233"/>
        <v>205976.77230834961</v>
      </c>
      <c r="AI319" s="568">
        <f t="shared" si="234"/>
        <v>585289.37612261088</v>
      </c>
      <c r="AJ319" s="568">
        <f t="shared" si="235"/>
        <v>735631.32967267721</v>
      </c>
      <c r="AK319" s="569">
        <f t="shared" si="236"/>
        <v>0.10118454908656699</v>
      </c>
      <c r="AL319" s="999">
        <f t="shared" si="237"/>
        <v>0.12717559454092744</v>
      </c>
      <c r="AM319" s="571"/>
      <c r="AN319" s="572"/>
      <c r="AO319" s="572"/>
      <c r="AP319" s="573"/>
      <c r="AQ319" s="53"/>
      <c r="AR319" s="53"/>
      <c r="AS319" s="53"/>
      <c r="AT319" s="53"/>
    </row>
    <row r="320" spans="1:46" customFormat="1">
      <c r="A320" s="46">
        <v>44230</v>
      </c>
      <c r="B320" s="122" t="s">
        <v>269</v>
      </c>
      <c r="C320" s="769">
        <v>44229</v>
      </c>
      <c r="D320" s="1170">
        <v>44230</v>
      </c>
      <c r="E320" s="924" t="s">
        <v>69</v>
      </c>
      <c r="F320" s="1149">
        <v>3.1850301742553713</v>
      </c>
      <c r="G320" s="500" t="s">
        <v>41</v>
      </c>
      <c r="H320" s="998">
        <v>4.2945285797119137</v>
      </c>
      <c r="I320" s="414" t="s">
        <v>175</v>
      </c>
      <c r="J320" s="415" t="s">
        <v>133</v>
      </c>
      <c r="K320" s="429" t="s">
        <v>93</v>
      </c>
      <c r="L320" s="390">
        <v>232</v>
      </c>
      <c r="M320" s="390"/>
      <c r="N320" s="390"/>
      <c r="O320" s="564">
        <v>1</v>
      </c>
      <c r="P320" s="564">
        <v>0.5</v>
      </c>
      <c r="Q320" s="564">
        <v>0.4</v>
      </c>
      <c r="R320" s="82">
        <f t="shared" si="226"/>
        <v>0.26666666666666666</v>
      </c>
      <c r="S320" s="81"/>
      <c r="T320" s="81">
        <v>20</v>
      </c>
      <c r="U320" s="122" t="s">
        <v>269</v>
      </c>
      <c r="V320" s="925">
        <v>19.807172770227549</v>
      </c>
      <c r="W320" s="195">
        <v>25.414999999999999</v>
      </c>
      <c r="X320" s="82">
        <v>2.1440000000000001</v>
      </c>
      <c r="Y320" s="82">
        <v>1.6719999999999999</v>
      </c>
      <c r="Z320" s="195">
        <f t="shared" si="227"/>
        <v>508.29999999999995</v>
      </c>
      <c r="AA320" s="195">
        <f t="shared" si="228"/>
        <v>1906.1249999999998</v>
      </c>
      <c r="AB320" s="1092">
        <f t="shared" si="229"/>
        <v>8216056.0344827576</v>
      </c>
      <c r="AC320" s="499" t="s">
        <v>69</v>
      </c>
      <c r="AD320" s="195">
        <f t="shared" si="230"/>
        <v>63.700603485107422</v>
      </c>
      <c r="AE320" s="500" t="s">
        <v>41</v>
      </c>
      <c r="AF320" s="567">
        <f t="shared" si="231"/>
        <v>85.890571594238281</v>
      </c>
      <c r="AG320" s="567">
        <f t="shared" si="232"/>
        <v>238877.26306915283</v>
      </c>
      <c r="AH320" s="567">
        <f t="shared" si="233"/>
        <v>322089.64347839355</v>
      </c>
      <c r="AI320" s="568">
        <f t="shared" si="234"/>
        <v>1029643.3752980725</v>
      </c>
      <c r="AJ320" s="568">
        <f t="shared" si="235"/>
        <v>1388317.4287861791</v>
      </c>
      <c r="AK320" s="569">
        <f t="shared" si="236"/>
        <v>0.12532088035630026</v>
      </c>
      <c r="AL320" s="999">
        <f t="shared" si="237"/>
        <v>0.16897613927648689</v>
      </c>
      <c r="AN320" s="572"/>
      <c r="AO320" s="572"/>
      <c r="AP320" s="573"/>
      <c r="AQ320" s="908"/>
      <c r="AR320" s="53"/>
      <c r="AS320" s="53"/>
      <c r="AT320" s="53"/>
    </row>
    <row r="321" spans="1:46" customFormat="1">
      <c r="A321" s="46">
        <v>44230</v>
      </c>
      <c r="B321" s="122" t="s">
        <v>60</v>
      </c>
      <c r="C321" s="122"/>
      <c r="D321" s="563"/>
      <c r="E321" s="924" t="s">
        <v>69</v>
      </c>
      <c r="F321" s="1149">
        <v>0</v>
      </c>
      <c r="G321" s="500" t="s">
        <v>41</v>
      </c>
      <c r="H321" s="998">
        <v>0</v>
      </c>
      <c r="I321" s="81"/>
      <c r="J321" s="575"/>
      <c r="K321" s="390"/>
      <c r="L321" s="390"/>
      <c r="M321" s="390"/>
      <c r="N321" s="390"/>
      <c r="O321" s="564"/>
      <c r="P321" s="564"/>
      <c r="Q321" s="564"/>
      <c r="R321" s="82"/>
      <c r="S321" s="81"/>
      <c r="T321" s="81"/>
      <c r="U321" s="122"/>
      <c r="V321" s="948"/>
      <c r="W321" s="195"/>
      <c r="X321" s="82"/>
      <c r="Y321" s="82"/>
      <c r="Z321" s="195"/>
      <c r="AA321" s="195"/>
      <c r="AB321" s="195"/>
      <c r="AC321" s="483"/>
      <c r="AD321" s="576"/>
      <c r="AE321" s="577"/>
      <c r="AF321" s="576"/>
      <c r="AG321" s="390"/>
      <c r="AH321" s="390"/>
      <c r="AI321" s="568"/>
      <c r="AJ321" s="568"/>
      <c r="AK321" s="569"/>
      <c r="AL321" s="999"/>
      <c r="AM321" s="571"/>
      <c r="AN321" s="572"/>
      <c r="AO321" s="572"/>
      <c r="AP321" s="573"/>
      <c r="AQ321" s="53"/>
      <c r="AR321" s="53"/>
      <c r="AS321" s="53"/>
      <c r="AT321" s="53"/>
    </row>
    <row r="322" spans="1:46" customFormat="1">
      <c r="A322" s="46">
        <v>44230</v>
      </c>
      <c r="B322" s="366" t="s">
        <v>64</v>
      </c>
      <c r="C322" s="996"/>
      <c r="D322" s="563"/>
      <c r="E322" s="924" t="s">
        <v>69</v>
      </c>
      <c r="F322" s="1149">
        <v>279.98239746093748</v>
      </c>
      <c r="G322" s="500" t="s">
        <v>41</v>
      </c>
      <c r="H322" s="998">
        <v>230.6629638671875</v>
      </c>
      <c r="I322" s="414"/>
      <c r="J322" s="415"/>
      <c r="K322" s="429"/>
      <c r="L322" s="390"/>
      <c r="M322" s="390"/>
      <c r="N322" s="390"/>
      <c r="O322" s="564"/>
      <c r="P322" s="564"/>
      <c r="Q322" s="564"/>
      <c r="R322" s="82"/>
      <c r="S322" s="81"/>
      <c r="T322" s="81"/>
      <c r="U322" s="122"/>
      <c r="V322" s="948"/>
      <c r="W322" s="195"/>
      <c r="X322" s="82"/>
      <c r="Y322" s="82"/>
      <c r="Z322" s="195"/>
      <c r="AA322" s="195"/>
      <c r="AB322" s="1092"/>
      <c r="AC322" s="499"/>
      <c r="AD322" s="195"/>
      <c r="AE322" s="500"/>
      <c r="AF322" s="567"/>
      <c r="AG322" s="567"/>
      <c r="AH322" s="567"/>
      <c r="AI322" s="568"/>
      <c r="AJ322" s="568"/>
      <c r="AK322" s="569"/>
      <c r="AL322" s="999"/>
      <c r="AM322" s="571"/>
      <c r="AN322" s="572"/>
      <c r="AO322" s="572"/>
      <c r="AP322" s="573"/>
      <c r="AQ322" s="53"/>
      <c r="AR322" s="53"/>
      <c r="AS322" s="53"/>
      <c r="AT322" s="53"/>
    </row>
    <row r="323" spans="1:46" customFormat="1">
      <c r="A323" s="46">
        <v>44230</v>
      </c>
      <c r="B323" s="122" t="s">
        <v>324</v>
      </c>
      <c r="C323" s="769">
        <v>44212</v>
      </c>
      <c r="D323" s="1170">
        <v>44213</v>
      </c>
      <c r="E323" s="924" t="s">
        <v>69</v>
      </c>
      <c r="F323" s="1149">
        <v>3.0075653076171873</v>
      </c>
      <c r="G323" s="500" t="s">
        <v>41</v>
      </c>
      <c r="H323" s="998">
        <v>5.1836418151855472</v>
      </c>
      <c r="I323" s="414" t="s">
        <v>305</v>
      </c>
      <c r="J323" s="415" t="s">
        <v>133</v>
      </c>
      <c r="K323" s="429" t="s">
        <v>93</v>
      </c>
      <c r="L323" s="390">
        <v>288</v>
      </c>
      <c r="M323" s="390"/>
      <c r="N323" s="390"/>
      <c r="O323" s="564">
        <v>2.5</v>
      </c>
      <c r="P323" s="564">
        <v>1.25</v>
      </c>
      <c r="Q323" s="564">
        <f>O323+P323</f>
        <v>3.75</v>
      </c>
      <c r="R323" s="82">
        <f t="shared" ref="R323:R329" si="238">O323/(O323+P323)*Q323</f>
        <v>2.5</v>
      </c>
      <c r="S323" s="81"/>
      <c r="T323" s="81">
        <v>200</v>
      </c>
      <c r="U323" s="122" t="s">
        <v>324</v>
      </c>
      <c r="V323" s="925">
        <v>56.847933055078272</v>
      </c>
      <c r="W323" s="195">
        <v>59.058999999999997</v>
      </c>
      <c r="X323" s="82">
        <v>2.2250000000000001</v>
      </c>
      <c r="Y323" s="82">
        <v>1.9</v>
      </c>
      <c r="Z323" s="195">
        <f t="shared" ref="Z323:Z336" si="239">T323*W323</f>
        <v>11811.8</v>
      </c>
      <c r="AA323" s="195">
        <f t="shared" ref="AA323:AA336" si="240">Z323/R323</f>
        <v>4724.7199999999993</v>
      </c>
      <c r="AB323" s="1092">
        <f t="shared" ref="AB323:AB336" si="241">AA323*1000/(L323/1000)</f>
        <v>16405277.777777776</v>
      </c>
      <c r="AC323" s="499" t="s">
        <v>69</v>
      </c>
      <c r="AD323" s="195">
        <f t="shared" ref="AD323:AD336" si="242">T323*F323</f>
        <v>601.5130615234375</v>
      </c>
      <c r="AE323" s="500" t="s">
        <v>41</v>
      </c>
      <c r="AF323" s="567">
        <f t="shared" ref="AF323:AF336" si="243">T323*H323</f>
        <v>1036.7283630371094</v>
      </c>
      <c r="AG323" s="567">
        <f t="shared" ref="AG323:AG336" si="244">AD323/R323*1000</f>
        <v>240605.224609375</v>
      </c>
      <c r="AH323" s="567">
        <f t="shared" ref="AH323:AH336" si="245">AF323/R323*1000</f>
        <v>414691.34521484375</v>
      </c>
      <c r="AI323" s="568">
        <f t="shared" ref="AI323:AI336" si="246">AG323/L323*1000</f>
        <v>835434.80767144088</v>
      </c>
      <c r="AJ323" s="568">
        <f t="shared" ref="AJ323:AJ336" si="247">AH323/L323*1000</f>
        <v>1439900.5042182074</v>
      </c>
      <c r="AK323" s="569">
        <f t="shared" ref="AK323:AK336" si="248">AD323/Z323</f>
        <v>5.0924758421530804E-2</v>
      </c>
      <c r="AL323" s="999">
        <f t="shared" ref="AL323:AL336" si="249">AF323/Z323</f>
        <v>8.7770565285317181E-2</v>
      </c>
      <c r="AM323" s="571"/>
      <c r="AN323" s="572"/>
      <c r="AO323" s="572"/>
      <c r="AP323" s="573"/>
      <c r="AQ323" s="53"/>
      <c r="AR323" s="53"/>
      <c r="AS323" s="53"/>
      <c r="AT323" s="53"/>
    </row>
    <row r="324" spans="1:46" customFormat="1">
      <c r="A324" s="46">
        <v>44230</v>
      </c>
      <c r="B324" s="122" t="s">
        <v>325</v>
      </c>
      <c r="C324" s="769">
        <v>44217</v>
      </c>
      <c r="D324" s="1170">
        <v>44218</v>
      </c>
      <c r="E324" s="924" t="s">
        <v>69</v>
      </c>
      <c r="F324" s="1149">
        <v>3.5675399780273436</v>
      </c>
      <c r="G324" s="500" t="s">
        <v>41</v>
      </c>
      <c r="H324" s="998">
        <v>4.6173828124999998</v>
      </c>
      <c r="I324" s="414" t="s">
        <v>305</v>
      </c>
      <c r="J324" s="415" t="s">
        <v>133</v>
      </c>
      <c r="K324" s="429" t="s">
        <v>93</v>
      </c>
      <c r="L324" s="390">
        <v>344</v>
      </c>
      <c r="M324" s="390"/>
      <c r="N324" s="390"/>
      <c r="O324" s="564">
        <v>2.5</v>
      </c>
      <c r="P324" s="564">
        <v>1.25</v>
      </c>
      <c r="Q324" s="564">
        <f t="shared" ref="Q324:Q336" si="250">O324+P324</f>
        <v>3.75</v>
      </c>
      <c r="R324" s="82">
        <f t="shared" si="238"/>
        <v>2.5</v>
      </c>
      <c r="S324" s="81"/>
      <c r="T324" s="81">
        <v>200</v>
      </c>
      <c r="U324" s="122" t="s">
        <v>325</v>
      </c>
      <c r="V324" s="925">
        <v>66.906471045666578</v>
      </c>
      <c r="W324" s="195">
        <v>67.111999999999995</v>
      </c>
      <c r="X324" s="82">
        <v>2.2240000000000002</v>
      </c>
      <c r="Y324" s="82">
        <v>2.206</v>
      </c>
      <c r="Z324" s="195">
        <f t="shared" si="239"/>
        <v>13422.4</v>
      </c>
      <c r="AA324" s="195">
        <f t="shared" si="240"/>
        <v>5368.96</v>
      </c>
      <c r="AB324" s="1092">
        <f t="shared" si="241"/>
        <v>15607441.860465117</v>
      </c>
      <c r="AC324" s="499" t="s">
        <v>69</v>
      </c>
      <c r="AD324" s="195">
        <f t="shared" si="242"/>
        <v>713.50799560546875</v>
      </c>
      <c r="AE324" s="500" t="s">
        <v>41</v>
      </c>
      <c r="AF324" s="567">
        <f t="shared" si="243"/>
        <v>923.4765625</v>
      </c>
      <c r="AG324" s="567">
        <f t="shared" si="244"/>
        <v>285403.1982421875</v>
      </c>
      <c r="AH324" s="567">
        <f t="shared" si="245"/>
        <v>369390.625</v>
      </c>
      <c r="AI324" s="568">
        <f t="shared" si="246"/>
        <v>829660.46000635903</v>
      </c>
      <c r="AJ324" s="568">
        <f t="shared" si="247"/>
        <v>1073809.9563953488</v>
      </c>
      <c r="AK324" s="569">
        <f t="shared" si="248"/>
        <v>5.3158004202338537E-2</v>
      </c>
      <c r="AL324" s="999">
        <f t="shared" si="249"/>
        <v>6.8801150502145664E-2</v>
      </c>
      <c r="AM324" s="571"/>
      <c r="AN324" s="572"/>
      <c r="AO324" s="572"/>
      <c r="AP324" s="573"/>
      <c r="AQ324" s="53"/>
      <c r="AR324" s="53"/>
      <c r="AS324" s="53"/>
      <c r="AT324" s="53"/>
    </row>
    <row r="325" spans="1:46" customFormat="1">
      <c r="A325" s="46">
        <v>44230</v>
      </c>
      <c r="B325" s="122" t="s">
        <v>326</v>
      </c>
      <c r="C325" s="769">
        <v>44217</v>
      </c>
      <c r="D325" s="1170">
        <v>44218</v>
      </c>
      <c r="E325" s="924" t="s">
        <v>69</v>
      </c>
      <c r="F325" s="1149">
        <v>2.8182771682739256</v>
      </c>
      <c r="G325" s="500" t="s">
        <v>41</v>
      </c>
      <c r="H325" s="998">
        <v>5.6803459167480472</v>
      </c>
      <c r="I325" s="414" t="s">
        <v>305</v>
      </c>
      <c r="J325" s="415" t="s">
        <v>133</v>
      </c>
      <c r="K325" s="429" t="s">
        <v>93</v>
      </c>
      <c r="L325" s="390">
        <v>344</v>
      </c>
      <c r="M325" s="390"/>
      <c r="N325" s="390"/>
      <c r="O325" s="564">
        <v>2.5</v>
      </c>
      <c r="P325" s="564">
        <v>1.25</v>
      </c>
      <c r="Q325" s="564">
        <f t="shared" si="250"/>
        <v>3.75</v>
      </c>
      <c r="R325" s="82">
        <f t="shared" si="238"/>
        <v>2.5</v>
      </c>
      <c r="S325" s="81"/>
      <c r="T325" s="81">
        <v>200</v>
      </c>
      <c r="U325" s="122" t="s">
        <v>326</v>
      </c>
      <c r="V325" s="925">
        <v>75.011095609988928</v>
      </c>
      <c r="W325" s="195">
        <v>76.537000000000006</v>
      </c>
      <c r="X325" s="82">
        <v>2.1760000000000002</v>
      </c>
      <c r="Y325" s="82">
        <v>2.31</v>
      </c>
      <c r="Z325" s="195">
        <f t="shared" si="239"/>
        <v>15307.400000000001</v>
      </c>
      <c r="AA325" s="195">
        <f t="shared" si="240"/>
        <v>6122.9600000000009</v>
      </c>
      <c r="AB325" s="1092">
        <f t="shared" si="241"/>
        <v>17799302.325581398</v>
      </c>
      <c r="AC325" s="499" t="s">
        <v>69</v>
      </c>
      <c r="AD325" s="195">
        <f t="shared" si="242"/>
        <v>563.65543365478516</v>
      </c>
      <c r="AE325" s="500" t="s">
        <v>41</v>
      </c>
      <c r="AF325" s="567">
        <f t="shared" si="243"/>
        <v>1136.0691833496094</v>
      </c>
      <c r="AG325" s="567">
        <f t="shared" si="244"/>
        <v>225462.17346191406</v>
      </c>
      <c r="AH325" s="567">
        <f t="shared" si="245"/>
        <v>454427.67333984375</v>
      </c>
      <c r="AI325" s="568">
        <f t="shared" si="246"/>
        <v>655413.29494742455</v>
      </c>
      <c r="AJ325" s="568">
        <f t="shared" si="247"/>
        <v>1321010.6783134993</v>
      </c>
      <c r="AK325" s="569">
        <f t="shared" si="248"/>
        <v>3.682241488788332E-2</v>
      </c>
      <c r="AL325" s="999">
        <f t="shared" si="249"/>
        <v>7.4216992000575494E-2</v>
      </c>
      <c r="AM325" s="571"/>
      <c r="AN325" s="572"/>
      <c r="AO325" s="572"/>
      <c r="AP325" s="573"/>
      <c r="AQ325" s="53"/>
      <c r="AR325" s="53"/>
      <c r="AS325" s="53"/>
      <c r="AT325" s="53"/>
    </row>
    <row r="326" spans="1:46" customFormat="1">
      <c r="A326" s="46">
        <v>44230</v>
      </c>
      <c r="B326" s="122" t="s">
        <v>327</v>
      </c>
      <c r="C326" s="769">
        <v>44219</v>
      </c>
      <c r="D326" s="1170">
        <v>44220</v>
      </c>
      <c r="E326" s="924" t="s">
        <v>69</v>
      </c>
      <c r="F326" s="1149">
        <v>2.458877754211426</v>
      </c>
      <c r="G326" s="500" t="s">
        <v>41</v>
      </c>
      <c r="H326" s="998">
        <v>1.7629650115966797</v>
      </c>
      <c r="I326" s="414" t="s">
        <v>305</v>
      </c>
      <c r="J326" s="415" t="s">
        <v>133</v>
      </c>
      <c r="K326" s="429" t="s">
        <v>93</v>
      </c>
      <c r="L326" s="390">
        <v>260</v>
      </c>
      <c r="M326" s="390"/>
      <c r="N326" s="390"/>
      <c r="O326" s="564">
        <v>2.5</v>
      </c>
      <c r="P326" s="564">
        <v>1.25</v>
      </c>
      <c r="Q326" s="564">
        <f t="shared" si="250"/>
        <v>3.75</v>
      </c>
      <c r="R326" s="82">
        <f t="shared" si="238"/>
        <v>2.5</v>
      </c>
      <c r="S326" s="81"/>
      <c r="T326" s="81">
        <v>200</v>
      </c>
      <c r="U326" s="122" t="s">
        <v>327</v>
      </c>
      <c r="V326" s="925">
        <v>61.44</v>
      </c>
      <c r="W326" s="195">
        <v>62.691000000000003</v>
      </c>
      <c r="X326" s="82">
        <v>2.1840000000000002</v>
      </c>
      <c r="Y326" s="82">
        <v>2.0230000000000001</v>
      </c>
      <c r="Z326" s="195">
        <f t="shared" si="239"/>
        <v>12538.2</v>
      </c>
      <c r="AA326" s="195">
        <f t="shared" si="240"/>
        <v>5015.2800000000007</v>
      </c>
      <c r="AB326" s="1092">
        <f t="shared" si="241"/>
        <v>19289538.461538464</v>
      </c>
      <c r="AC326" s="499" t="s">
        <v>69</v>
      </c>
      <c r="AD326" s="195">
        <f t="shared" si="242"/>
        <v>491.77555084228521</v>
      </c>
      <c r="AE326" s="500" t="s">
        <v>41</v>
      </c>
      <c r="AF326" s="567">
        <f t="shared" si="243"/>
        <v>352.59300231933594</v>
      </c>
      <c r="AG326" s="567">
        <f t="shared" si="244"/>
        <v>196710.22033691409</v>
      </c>
      <c r="AH326" s="567">
        <f t="shared" si="245"/>
        <v>141037.20092773438</v>
      </c>
      <c r="AI326" s="568">
        <f t="shared" si="246"/>
        <v>756577.77052659262</v>
      </c>
      <c r="AJ326" s="568">
        <f t="shared" si="247"/>
        <v>542450.77279897837</v>
      </c>
      <c r="AK326" s="569">
        <f t="shared" si="248"/>
        <v>3.9222181081996231E-2</v>
      </c>
      <c r="AL326" s="999">
        <f t="shared" si="249"/>
        <v>2.8121500878861075E-2</v>
      </c>
      <c r="AM326" s="571"/>
      <c r="AN326" s="572"/>
      <c r="AO326" s="572"/>
      <c r="AP326" s="573"/>
      <c r="AQ326" s="53"/>
      <c r="AR326" s="53"/>
      <c r="AS326" s="53"/>
      <c r="AT326" s="53"/>
    </row>
    <row r="327" spans="1:46" customFormat="1">
      <c r="A327" s="46">
        <v>44230</v>
      </c>
      <c r="B327" s="122" t="s">
        <v>328</v>
      </c>
      <c r="C327" s="769">
        <v>44219</v>
      </c>
      <c r="D327" s="1170">
        <v>44220</v>
      </c>
      <c r="E327" s="924" t="s">
        <v>69</v>
      </c>
      <c r="F327" s="1149">
        <v>0.92214946746826176</v>
      </c>
      <c r="G327" s="500" t="s">
        <v>41</v>
      </c>
      <c r="H327" s="998">
        <v>1.6174196243286132</v>
      </c>
      <c r="I327" s="414" t="s">
        <v>305</v>
      </c>
      <c r="J327" s="415" t="s">
        <v>133</v>
      </c>
      <c r="K327" s="429" t="s">
        <v>93</v>
      </c>
      <c r="L327" s="390">
        <v>260</v>
      </c>
      <c r="M327" s="390"/>
      <c r="N327" s="390"/>
      <c r="O327" s="564">
        <v>2.5</v>
      </c>
      <c r="P327" s="564">
        <v>1.25</v>
      </c>
      <c r="Q327" s="564">
        <f t="shared" si="250"/>
        <v>3.75</v>
      </c>
      <c r="R327" s="82">
        <f t="shared" si="238"/>
        <v>2.5</v>
      </c>
      <c r="S327" s="81"/>
      <c r="T327" s="81">
        <v>200</v>
      </c>
      <c r="U327" s="122" t="s">
        <v>328</v>
      </c>
      <c r="V327" s="925">
        <v>68.952787944369859</v>
      </c>
      <c r="W327" s="195">
        <v>68.212999999999994</v>
      </c>
      <c r="X327" s="82">
        <v>2.2050000000000001</v>
      </c>
      <c r="Y327" s="82">
        <v>2.0550000000000002</v>
      </c>
      <c r="Z327" s="195">
        <f t="shared" si="239"/>
        <v>13642.599999999999</v>
      </c>
      <c r="AA327" s="195">
        <f t="shared" si="240"/>
        <v>5457.0399999999991</v>
      </c>
      <c r="AB327" s="1092">
        <f t="shared" si="241"/>
        <v>20988615.38461538</v>
      </c>
      <c r="AC327" s="499" t="s">
        <v>69</v>
      </c>
      <c r="AD327" s="195">
        <f t="shared" si="242"/>
        <v>184.42989349365234</v>
      </c>
      <c r="AE327" s="500" t="s">
        <v>41</v>
      </c>
      <c r="AF327" s="567">
        <f t="shared" si="243"/>
        <v>323.48392486572266</v>
      </c>
      <c r="AG327" s="567">
        <f t="shared" si="244"/>
        <v>73771.957397460938</v>
      </c>
      <c r="AH327" s="567">
        <f t="shared" si="245"/>
        <v>129393.56994628906</v>
      </c>
      <c r="AI327" s="568">
        <f t="shared" si="246"/>
        <v>283738.29768254206</v>
      </c>
      <c r="AJ327" s="568">
        <f t="shared" si="247"/>
        <v>497667.57671649638</v>
      </c>
      <c r="AK327" s="569">
        <f t="shared" si="248"/>
        <v>1.3518676314899825E-2</v>
      </c>
      <c r="AL327" s="999">
        <f t="shared" si="249"/>
        <v>2.3711310517476339E-2</v>
      </c>
      <c r="AM327" s="571"/>
      <c r="AN327" s="572"/>
      <c r="AO327" s="572"/>
      <c r="AP327" s="573"/>
      <c r="AQ327" s="53"/>
      <c r="AR327" s="53"/>
      <c r="AS327" s="53"/>
      <c r="AT327" s="53"/>
    </row>
    <row r="328" spans="1:46" customFormat="1">
      <c r="A328" s="46">
        <v>44230</v>
      </c>
      <c r="B328" s="122" t="s">
        <v>329</v>
      </c>
      <c r="C328" s="769">
        <v>44221</v>
      </c>
      <c r="D328" s="1170">
        <v>44222</v>
      </c>
      <c r="E328" s="924" t="s">
        <v>69</v>
      </c>
      <c r="F328" s="1149">
        <v>1.3865707397460938</v>
      </c>
      <c r="G328" s="500" t="s">
        <v>41</v>
      </c>
      <c r="H328" s="998">
        <v>6.5378944396972658</v>
      </c>
      <c r="I328" s="414" t="s">
        <v>305</v>
      </c>
      <c r="J328" s="415" t="s">
        <v>133</v>
      </c>
      <c r="K328" s="429" t="s">
        <v>93</v>
      </c>
      <c r="L328" s="390">
        <v>258</v>
      </c>
      <c r="M328" s="390"/>
      <c r="N328" s="390"/>
      <c r="O328" s="564">
        <v>2.5</v>
      </c>
      <c r="P328" s="564">
        <v>1.25</v>
      </c>
      <c r="Q328" s="564">
        <f t="shared" si="250"/>
        <v>3.75</v>
      </c>
      <c r="R328" s="82">
        <f t="shared" si="238"/>
        <v>2.5</v>
      </c>
      <c r="S328" s="81"/>
      <c r="T328" s="81">
        <v>200</v>
      </c>
      <c r="U328" s="122" t="s">
        <v>329</v>
      </c>
      <c r="V328" s="925">
        <v>85.729898412720402</v>
      </c>
      <c r="W328" s="195">
        <v>81.236999999999995</v>
      </c>
      <c r="X328" s="82">
        <v>2.2229999999999999</v>
      </c>
      <c r="Y328" s="82">
        <v>2.3730000000000002</v>
      </c>
      <c r="Z328" s="195">
        <f t="shared" si="239"/>
        <v>16247.4</v>
      </c>
      <c r="AA328" s="195">
        <f t="shared" si="240"/>
        <v>6498.96</v>
      </c>
      <c r="AB328" s="1092">
        <f t="shared" si="241"/>
        <v>25189767.441860463</v>
      </c>
      <c r="AC328" s="499" t="s">
        <v>69</v>
      </c>
      <c r="AD328" s="195">
        <f t="shared" si="242"/>
        <v>277.31414794921875</v>
      </c>
      <c r="AE328" s="500" t="s">
        <v>41</v>
      </c>
      <c r="AF328" s="567">
        <f t="shared" si="243"/>
        <v>1307.5788879394531</v>
      </c>
      <c r="AG328" s="567">
        <f t="shared" si="244"/>
        <v>110925.6591796875</v>
      </c>
      <c r="AH328" s="567">
        <f t="shared" si="245"/>
        <v>523031.55517578125</v>
      </c>
      <c r="AI328" s="568">
        <f t="shared" si="246"/>
        <v>429944.41542514536</v>
      </c>
      <c r="AJ328" s="568">
        <f t="shared" si="247"/>
        <v>2027254.0898286095</v>
      </c>
      <c r="AK328" s="569">
        <f t="shared" si="248"/>
        <v>1.7068216942355007E-2</v>
      </c>
      <c r="AL328" s="999">
        <f t="shared" si="249"/>
        <v>8.0479269787132296E-2</v>
      </c>
      <c r="AM328" s="571"/>
      <c r="AN328" s="572"/>
      <c r="AO328" s="572"/>
      <c r="AP328" s="573"/>
      <c r="AQ328" s="53"/>
      <c r="AR328" s="53"/>
      <c r="AS328" s="53"/>
      <c r="AT328" s="53"/>
    </row>
    <row r="329" spans="1:46" customFormat="1">
      <c r="A329" s="46">
        <v>44230</v>
      </c>
      <c r="B329" s="122" t="s">
        <v>330</v>
      </c>
      <c r="C329" s="769">
        <v>44221</v>
      </c>
      <c r="D329" s="1170">
        <v>44222</v>
      </c>
      <c r="E329" s="924" t="s">
        <v>69</v>
      </c>
      <c r="F329" s="1149">
        <v>1.8841293334960938</v>
      </c>
      <c r="G329" s="500" t="s">
        <v>41</v>
      </c>
      <c r="H329" s="998">
        <v>6.1032138824462887</v>
      </c>
      <c r="I329" s="414" t="s">
        <v>305</v>
      </c>
      <c r="J329" s="415" t="s">
        <v>133</v>
      </c>
      <c r="K329" s="429" t="s">
        <v>93</v>
      </c>
      <c r="L329" s="390">
        <v>258</v>
      </c>
      <c r="M329" s="390"/>
      <c r="N329" s="390"/>
      <c r="O329" s="564">
        <v>2.5</v>
      </c>
      <c r="P329" s="564">
        <v>1.25</v>
      </c>
      <c r="Q329" s="564">
        <f t="shared" si="250"/>
        <v>3.75</v>
      </c>
      <c r="R329" s="82">
        <f t="shared" si="238"/>
        <v>2.5</v>
      </c>
      <c r="S329" s="81"/>
      <c r="T329" s="81">
        <v>200</v>
      </c>
      <c r="U329" s="122" t="s">
        <v>330</v>
      </c>
      <c r="V329" s="925">
        <v>82.028719325821115</v>
      </c>
      <c r="W329" s="195">
        <v>84.183000000000007</v>
      </c>
      <c r="X329" s="82">
        <v>2.2109999999999999</v>
      </c>
      <c r="Y329" s="82">
        <v>2.4929999999999999</v>
      </c>
      <c r="Z329" s="195">
        <f t="shared" si="239"/>
        <v>16836.600000000002</v>
      </c>
      <c r="AA329" s="195">
        <f t="shared" si="240"/>
        <v>6734.6400000000012</v>
      </c>
      <c r="AB329" s="1092">
        <f t="shared" si="241"/>
        <v>26103255.813953493</v>
      </c>
      <c r="AC329" s="499" t="s">
        <v>69</v>
      </c>
      <c r="AD329" s="195">
        <f t="shared" si="242"/>
        <v>376.82586669921875</v>
      </c>
      <c r="AE329" s="500" t="s">
        <v>41</v>
      </c>
      <c r="AF329" s="567">
        <f t="shared" si="243"/>
        <v>1220.6427764892578</v>
      </c>
      <c r="AG329" s="567">
        <f t="shared" si="244"/>
        <v>150730.3466796875</v>
      </c>
      <c r="AH329" s="567">
        <f t="shared" si="245"/>
        <v>488257.11059570313</v>
      </c>
      <c r="AI329" s="568">
        <f t="shared" si="246"/>
        <v>584226.14992126927</v>
      </c>
      <c r="AJ329" s="568">
        <f t="shared" si="247"/>
        <v>1892469.420913578</v>
      </c>
      <c r="AK329" s="569">
        <f t="shared" si="248"/>
        <v>2.2381351739615998E-2</v>
      </c>
      <c r="AL329" s="999">
        <f t="shared" si="249"/>
        <v>7.249936308335754E-2</v>
      </c>
      <c r="AM329" s="571"/>
      <c r="AN329" s="572"/>
      <c r="AO329" s="572"/>
      <c r="AP329" s="573"/>
      <c r="AQ329" s="53"/>
      <c r="AR329" s="53"/>
      <c r="AS329" s="53"/>
      <c r="AT329" s="53"/>
    </row>
    <row r="330" spans="1:46" customFormat="1">
      <c r="A330" s="46">
        <v>44230</v>
      </c>
      <c r="B330" s="122" t="s">
        <v>331</v>
      </c>
      <c r="C330" s="769">
        <v>44212</v>
      </c>
      <c r="D330" s="1170">
        <v>44213</v>
      </c>
      <c r="E330" s="924" t="s">
        <v>69</v>
      </c>
      <c r="F330" s="1149">
        <v>29.827069091796876</v>
      </c>
      <c r="G330" s="500" t="s">
        <v>41</v>
      </c>
      <c r="H330" s="998">
        <v>35.220629882812503</v>
      </c>
      <c r="I330" s="414" t="s">
        <v>313</v>
      </c>
      <c r="J330" s="415" t="s">
        <v>133</v>
      </c>
      <c r="K330" s="429" t="s">
        <v>93</v>
      </c>
      <c r="L330" s="390">
        <v>288</v>
      </c>
      <c r="M330" s="390"/>
      <c r="N330" s="390"/>
      <c r="O330" s="564">
        <v>2.5</v>
      </c>
      <c r="P330" s="564">
        <v>1.25</v>
      </c>
      <c r="Q330" s="564">
        <f t="shared" si="250"/>
        <v>3.75</v>
      </c>
      <c r="R330" s="82">
        <f>O330/(O330+P330)*Q330*175/200</f>
        <v>2.1875</v>
      </c>
      <c r="S330" s="81"/>
      <c r="T330" s="81">
        <v>20</v>
      </c>
      <c r="U330" s="122" t="s">
        <v>331</v>
      </c>
      <c r="V330" s="925">
        <v>412.98698995692274</v>
      </c>
      <c r="W330" s="195">
        <v>506.44799999999998</v>
      </c>
      <c r="X330" s="82">
        <v>2.181</v>
      </c>
      <c r="Y330" s="82">
        <v>2.4470000000000001</v>
      </c>
      <c r="Z330" s="195">
        <f t="shared" si="239"/>
        <v>10128.959999999999</v>
      </c>
      <c r="AA330" s="195">
        <f t="shared" si="240"/>
        <v>4630.3817142857142</v>
      </c>
      <c r="AB330" s="1092">
        <f t="shared" si="241"/>
        <v>16077714.285714287</v>
      </c>
      <c r="AC330" s="499" t="s">
        <v>69</v>
      </c>
      <c r="AD330" s="195">
        <f t="shared" si="242"/>
        <v>596.5413818359375</v>
      </c>
      <c r="AE330" s="500" t="s">
        <v>41</v>
      </c>
      <c r="AF330" s="567">
        <f t="shared" si="243"/>
        <v>704.41259765625</v>
      </c>
      <c r="AG330" s="567">
        <f t="shared" si="244"/>
        <v>272704.63169642858</v>
      </c>
      <c r="AH330" s="567">
        <f t="shared" si="245"/>
        <v>322017.1875</v>
      </c>
      <c r="AI330" s="568">
        <f t="shared" si="246"/>
        <v>946891.08227926586</v>
      </c>
      <c r="AJ330" s="568">
        <f t="shared" si="247"/>
        <v>1118115.234375</v>
      </c>
      <c r="AK330" s="569">
        <f t="shared" si="248"/>
        <v>5.8894632996471262E-2</v>
      </c>
      <c r="AL330" s="999">
        <f t="shared" si="249"/>
        <v>6.9544414989915065E-2</v>
      </c>
      <c r="AM330" s="571"/>
      <c r="AN330" s="572"/>
      <c r="AO330" s="572"/>
      <c r="AP330" s="573"/>
      <c r="AQ330" s="53"/>
      <c r="AR330" s="53"/>
      <c r="AS330" s="53"/>
      <c r="AT330" s="53"/>
    </row>
    <row r="331" spans="1:46" customFormat="1">
      <c r="A331" s="46">
        <v>44230</v>
      </c>
      <c r="B331" s="122" t="s">
        <v>332</v>
      </c>
      <c r="C331" s="769">
        <v>44217</v>
      </c>
      <c r="D331" s="1170">
        <v>44218</v>
      </c>
      <c r="E331" s="924" t="s">
        <v>69</v>
      </c>
      <c r="F331" s="1149">
        <v>19.713920593261719</v>
      </c>
      <c r="G331" s="500" t="s">
        <v>41</v>
      </c>
      <c r="H331" s="998">
        <v>30.731625366210938</v>
      </c>
      <c r="I331" s="414" t="s">
        <v>313</v>
      </c>
      <c r="J331" s="415" t="s">
        <v>133</v>
      </c>
      <c r="K331" s="429" t="s">
        <v>93</v>
      </c>
      <c r="L331" s="390">
        <v>344</v>
      </c>
      <c r="M331" s="390"/>
      <c r="N331" s="390"/>
      <c r="O331" s="564">
        <v>2.5</v>
      </c>
      <c r="P331" s="564">
        <v>1.25</v>
      </c>
      <c r="Q331" s="564">
        <f t="shared" si="250"/>
        <v>3.75</v>
      </c>
      <c r="R331" s="82">
        <f t="shared" ref="R331:R336" si="251">O331/(O331+P331)*Q331*175/200</f>
        <v>2.1875</v>
      </c>
      <c r="S331" s="81"/>
      <c r="T331" s="81">
        <v>20</v>
      </c>
      <c r="U331" s="122" t="s">
        <v>332</v>
      </c>
      <c r="V331" s="925">
        <v>397.37752336755312</v>
      </c>
      <c r="W331" s="195">
        <v>521.75</v>
      </c>
      <c r="X331" s="82">
        <v>2.181</v>
      </c>
      <c r="Y331" s="82">
        <v>2.5529999999999999</v>
      </c>
      <c r="Z331" s="195">
        <f t="shared" si="239"/>
        <v>10435</v>
      </c>
      <c r="AA331" s="195">
        <f t="shared" si="240"/>
        <v>4770.2857142857147</v>
      </c>
      <c r="AB331" s="1092">
        <f t="shared" si="241"/>
        <v>13867109.634551497</v>
      </c>
      <c r="AC331" s="499" t="s">
        <v>69</v>
      </c>
      <c r="AD331" s="195">
        <f t="shared" si="242"/>
        <v>394.27841186523438</v>
      </c>
      <c r="AE331" s="500" t="s">
        <v>41</v>
      </c>
      <c r="AF331" s="567">
        <f t="shared" si="243"/>
        <v>614.63250732421875</v>
      </c>
      <c r="AG331" s="567">
        <f t="shared" si="244"/>
        <v>180241.55970982142</v>
      </c>
      <c r="AH331" s="567">
        <f t="shared" si="245"/>
        <v>280974.86049107142</v>
      </c>
      <c r="AI331" s="568">
        <f t="shared" si="246"/>
        <v>523958.02241227159</v>
      </c>
      <c r="AJ331" s="568">
        <f t="shared" si="247"/>
        <v>816787.38514846342</v>
      </c>
      <c r="AK331" s="569">
        <f t="shared" si="248"/>
        <v>3.7784227299016232E-2</v>
      </c>
      <c r="AL331" s="999">
        <f t="shared" si="249"/>
        <v>5.890105484659499E-2</v>
      </c>
      <c r="AM331" s="571"/>
      <c r="AN331" s="572"/>
      <c r="AO331" s="572"/>
      <c r="AP331" s="573"/>
      <c r="AQ331" s="53"/>
      <c r="AR331" s="53"/>
      <c r="AS331" s="53"/>
      <c r="AT331" s="53"/>
    </row>
    <row r="332" spans="1:46" customFormat="1">
      <c r="A332" s="46">
        <v>44230</v>
      </c>
      <c r="B332" s="122" t="s">
        <v>333</v>
      </c>
      <c r="C332" s="769">
        <v>44217</v>
      </c>
      <c r="D332" s="1170">
        <v>44218</v>
      </c>
      <c r="E332" s="924" t="s">
        <v>69</v>
      </c>
      <c r="F332" s="1149">
        <v>21.445564270019531</v>
      </c>
      <c r="G332" s="500" t="s">
        <v>41</v>
      </c>
      <c r="H332" s="998">
        <v>24.183804321289063</v>
      </c>
      <c r="I332" s="414" t="s">
        <v>313</v>
      </c>
      <c r="J332" s="415" t="s">
        <v>133</v>
      </c>
      <c r="K332" s="429" t="s">
        <v>93</v>
      </c>
      <c r="L332" s="390">
        <v>344</v>
      </c>
      <c r="M332" s="390"/>
      <c r="N332" s="390"/>
      <c r="O332" s="564">
        <v>2.5</v>
      </c>
      <c r="P332" s="564">
        <v>1.25</v>
      </c>
      <c r="Q332" s="564">
        <f t="shared" si="250"/>
        <v>3.75</v>
      </c>
      <c r="R332" s="82">
        <f t="shared" si="251"/>
        <v>2.1875</v>
      </c>
      <c r="S332" s="81"/>
      <c r="T332" s="81">
        <v>20</v>
      </c>
      <c r="U332" s="122" t="s">
        <v>333</v>
      </c>
      <c r="V332" s="925">
        <v>519.87428668303232</v>
      </c>
      <c r="W332" s="195">
        <v>610.67499999999995</v>
      </c>
      <c r="X332" s="82">
        <v>2.1920000000000002</v>
      </c>
      <c r="Y332" s="82">
        <v>2.57</v>
      </c>
      <c r="Z332" s="195">
        <f t="shared" si="239"/>
        <v>12213.5</v>
      </c>
      <c r="AA332" s="195">
        <f t="shared" si="240"/>
        <v>5583.3142857142857</v>
      </c>
      <c r="AB332" s="1092">
        <f t="shared" si="241"/>
        <v>16230564.784053156</v>
      </c>
      <c r="AC332" s="499" t="s">
        <v>69</v>
      </c>
      <c r="AD332" s="195">
        <f t="shared" si="242"/>
        <v>428.91128540039063</v>
      </c>
      <c r="AE332" s="500" t="s">
        <v>41</v>
      </c>
      <c r="AF332" s="567">
        <f t="shared" si="243"/>
        <v>483.67608642578125</v>
      </c>
      <c r="AG332" s="567">
        <f t="shared" si="244"/>
        <v>196073.73046875</v>
      </c>
      <c r="AH332" s="567">
        <f t="shared" si="245"/>
        <v>221109.06808035713</v>
      </c>
      <c r="AI332" s="568">
        <f t="shared" si="246"/>
        <v>569981.77461845928</v>
      </c>
      <c r="AJ332" s="568">
        <f t="shared" si="247"/>
        <v>642758.91883824754</v>
      </c>
      <c r="AK332" s="569">
        <f t="shared" si="248"/>
        <v>3.5117802873901059E-2</v>
      </c>
      <c r="AL332" s="999">
        <f t="shared" si="249"/>
        <v>3.9601759235745791E-2</v>
      </c>
      <c r="AM332" s="571"/>
      <c r="AN332" s="572"/>
      <c r="AO332" s="572"/>
      <c r="AP332" s="573"/>
      <c r="AQ332" s="53"/>
      <c r="AR332" s="53"/>
      <c r="AS332" s="53"/>
      <c r="AT332" s="53"/>
    </row>
    <row r="333" spans="1:46" customFormat="1">
      <c r="A333" s="46">
        <v>44230</v>
      </c>
      <c r="B333" s="122" t="s">
        <v>334</v>
      </c>
      <c r="C333" s="769">
        <v>44219</v>
      </c>
      <c r="D333" s="1170">
        <v>44220</v>
      </c>
      <c r="E333" s="924" t="s">
        <v>69</v>
      </c>
      <c r="F333" s="1149">
        <v>15.397351074218751</v>
      </c>
      <c r="G333" s="500" t="s">
        <v>41</v>
      </c>
      <c r="H333" s="998">
        <v>12.454191589355469</v>
      </c>
      <c r="I333" s="414" t="s">
        <v>313</v>
      </c>
      <c r="J333" s="415" t="s">
        <v>133</v>
      </c>
      <c r="K333" s="429" t="s">
        <v>93</v>
      </c>
      <c r="L333" s="390">
        <v>260</v>
      </c>
      <c r="M333" s="390"/>
      <c r="N333" s="390"/>
      <c r="O333" s="564">
        <v>2.5</v>
      </c>
      <c r="P333" s="564">
        <v>1.25</v>
      </c>
      <c r="Q333" s="564">
        <f t="shared" si="250"/>
        <v>3.75</v>
      </c>
      <c r="R333" s="82">
        <f t="shared" si="251"/>
        <v>2.1875</v>
      </c>
      <c r="S333" s="81"/>
      <c r="T333" s="81">
        <v>20</v>
      </c>
      <c r="U333" s="122" t="s">
        <v>334</v>
      </c>
      <c r="V333" s="925">
        <v>386.00181587894895</v>
      </c>
      <c r="W333" s="195">
        <v>526.67499999999995</v>
      </c>
      <c r="X333" s="82">
        <v>2.2189999999999999</v>
      </c>
      <c r="Y333" s="82">
        <v>2.391</v>
      </c>
      <c r="Z333" s="195">
        <f t="shared" si="239"/>
        <v>10533.5</v>
      </c>
      <c r="AA333" s="195">
        <f t="shared" si="240"/>
        <v>4815.3142857142857</v>
      </c>
      <c r="AB333" s="1092">
        <f t="shared" si="241"/>
        <v>18520439.560439561</v>
      </c>
      <c r="AC333" s="499" t="s">
        <v>69</v>
      </c>
      <c r="AD333" s="195">
        <f t="shared" si="242"/>
        <v>307.947021484375</v>
      </c>
      <c r="AE333" s="500" t="s">
        <v>41</v>
      </c>
      <c r="AF333" s="567">
        <f t="shared" si="243"/>
        <v>249.08383178710938</v>
      </c>
      <c r="AG333" s="567">
        <f t="shared" si="244"/>
        <v>140775.78125</v>
      </c>
      <c r="AH333" s="567">
        <f t="shared" si="245"/>
        <v>113866.89453125</v>
      </c>
      <c r="AI333" s="568">
        <f t="shared" si="246"/>
        <v>541445.3125</v>
      </c>
      <c r="AJ333" s="568">
        <f t="shared" si="247"/>
        <v>437949.59435096156</v>
      </c>
      <c r="AK333" s="569">
        <f t="shared" si="248"/>
        <v>2.9235014143862439E-2</v>
      </c>
      <c r="AL333" s="999">
        <f t="shared" si="249"/>
        <v>2.36468250616708E-2</v>
      </c>
      <c r="AM333" s="571"/>
      <c r="AN333" s="572"/>
      <c r="AO333" s="572"/>
      <c r="AP333" s="573"/>
      <c r="AQ333" s="53"/>
      <c r="AR333" s="53"/>
      <c r="AS333" s="53"/>
      <c r="AT333" s="53"/>
    </row>
    <row r="334" spans="1:46" customFormat="1">
      <c r="A334" s="46">
        <v>44230</v>
      </c>
      <c r="B334" s="122" t="s">
        <v>335</v>
      </c>
      <c r="C334" s="769">
        <v>44219</v>
      </c>
      <c r="D334" s="1170">
        <v>44220</v>
      </c>
      <c r="E334" s="924" t="s">
        <v>69</v>
      </c>
      <c r="F334" s="1149">
        <v>12.694230651855468</v>
      </c>
      <c r="G334" s="500" t="s">
        <v>41</v>
      </c>
      <c r="H334" s="998">
        <v>19.292077636718751</v>
      </c>
      <c r="I334" s="414" t="s">
        <v>313</v>
      </c>
      <c r="J334" s="415" t="s">
        <v>133</v>
      </c>
      <c r="K334" s="429" t="s">
        <v>93</v>
      </c>
      <c r="L334" s="390">
        <v>260</v>
      </c>
      <c r="M334" s="390"/>
      <c r="N334" s="390"/>
      <c r="O334" s="564">
        <v>2.5</v>
      </c>
      <c r="P334" s="564">
        <v>1.25</v>
      </c>
      <c r="Q334" s="564">
        <f t="shared" si="250"/>
        <v>3.75</v>
      </c>
      <c r="R334" s="82">
        <f t="shared" si="251"/>
        <v>2.1875</v>
      </c>
      <c r="S334" s="81"/>
      <c r="T334" s="81">
        <v>20</v>
      </c>
      <c r="U334" s="122" t="s">
        <v>335</v>
      </c>
      <c r="V334" s="925">
        <v>406.75731585151078</v>
      </c>
      <c r="W334" s="195">
        <v>575.17200000000003</v>
      </c>
      <c r="X334" s="82">
        <v>2.2080000000000002</v>
      </c>
      <c r="Y334" s="82">
        <v>2.58</v>
      </c>
      <c r="Z334" s="195">
        <f t="shared" si="239"/>
        <v>11503.44</v>
      </c>
      <c r="AA334" s="195">
        <f t="shared" si="240"/>
        <v>5258.7154285714287</v>
      </c>
      <c r="AB334" s="1092">
        <f t="shared" si="241"/>
        <v>20225828.571428575</v>
      </c>
      <c r="AC334" s="499" t="s">
        <v>69</v>
      </c>
      <c r="AD334" s="195">
        <f t="shared" si="242"/>
        <v>253.88461303710938</v>
      </c>
      <c r="AE334" s="500" t="s">
        <v>41</v>
      </c>
      <c r="AF334" s="567">
        <f t="shared" si="243"/>
        <v>385.841552734375</v>
      </c>
      <c r="AG334" s="567">
        <f t="shared" si="244"/>
        <v>116061.53738839287</v>
      </c>
      <c r="AH334" s="567">
        <f t="shared" si="245"/>
        <v>176384.70982142858</v>
      </c>
      <c r="AI334" s="568">
        <f t="shared" si="246"/>
        <v>446390.52841689566</v>
      </c>
      <c r="AJ334" s="568">
        <f t="shared" si="247"/>
        <v>678402.73008241761</v>
      </c>
      <c r="AK334" s="569">
        <f t="shared" si="248"/>
        <v>2.2070320968085144E-2</v>
      </c>
      <c r="AL334" s="999">
        <f t="shared" si="249"/>
        <v>3.3541406112812776E-2</v>
      </c>
      <c r="AM334" s="571"/>
      <c r="AN334" s="572"/>
      <c r="AO334" s="572"/>
      <c r="AP334" s="573"/>
      <c r="AQ334" s="53"/>
      <c r="AR334" s="53"/>
      <c r="AS334" s="53"/>
      <c r="AT334" s="53"/>
    </row>
    <row r="335" spans="1:46" customFormat="1">
      <c r="A335" s="46">
        <v>44230</v>
      </c>
      <c r="B335" s="122" t="s">
        <v>336</v>
      </c>
      <c r="C335" s="769">
        <v>44221</v>
      </c>
      <c r="D335" s="1170">
        <v>44222</v>
      </c>
      <c r="E335" s="924" t="s">
        <v>69</v>
      </c>
      <c r="F335" s="1149">
        <v>20.459188842773436</v>
      </c>
      <c r="G335" s="500" t="s">
        <v>41</v>
      </c>
      <c r="H335" s="998">
        <v>28.388442993164063</v>
      </c>
      <c r="I335" s="414" t="s">
        <v>313</v>
      </c>
      <c r="J335" s="415" t="s">
        <v>133</v>
      </c>
      <c r="K335" s="429" t="s">
        <v>93</v>
      </c>
      <c r="L335" s="390">
        <v>258</v>
      </c>
      <c r="M335" s="390"/>
      <c r="N335" s="390"/>
      <c r="O335" s="564">
        <v>2.5</v>
      </c>
      <c r="P335" s="564">
        <v>1.25</v>
      </c>
      <c r="Q335" s="564">
        <f t="shared" si="250"/>
        <v>3.75</v>
      </c>
      <c r="R335" s="82">
        <f t="shared" si="251"/>
        <v>2.1875</v>
      </c>
      <c r="S335" s="81"/>
      <c r="T335" s="81">
        <v>20</v>
      </c>
      <c r="U335" s="122" t="s">
        <v>336</v>
      </c>
      <c r="V335" s="1107">
        <v>410.90035154297402</v>
      </c>
      <c r="W335" s="195">
        <v>776.30499999999995</v>
      </c>
      <c r="X335" s="82">
        <v>2.1909999999999998</v>
      </c>
      <c r="Y335" s="82">
        <v>2.581</v>
      </c>
      <c r="Z335" s="195">
        <f t="shared" si="239"/>
        <v>15526.099999999999</v>
      </c>
      <c r="AA335" s="195">
        <f t="shared" si="240"/>
        <v>7097.6457142857134</v>
      </c>
      <c r="AB335" s="1092">
        <f t="shared" si="241"/>
        <v>27510254.706533775</v>
      </c>
      <c r="AC335" s="499" t="s">
        <v>69</v>
      </c>
      <c r="AD335" s="195">
        <f t="shared" si="242"/>
        <v>409.18377685546875</v>
      </c>
      <c r="AE335" s="500" t="s">
        <v>41</v>
      </c>
      <c r="AF335" s="567">
        <f t="shared" si="243"/>
        <v>567.76885986328125</v>
      </c>
      <c r="AG335" s="567">
        <f t="shared" si="244"/>
        <v>187055.44084821429</v>
      </c>
      <c r="AH335" s="567">
        <f t="shared" si="245"/>
        <v>259551.47879464284</v>
      </c>
      <c r="AI335" s="568">
        <f t="shared" si="246"/>
        <v>725021.08855897002</v>
      </c>
      <c r="AJ335" s="568">
        <f t="shared" si="247"/>
        <v>1006013.483700166</v>
      </c>
      <c r="AK335" s="569">
        <f t="shared" si="248"/>
        <v>2.635457564072554E-2</v>
      </c>
      <c r="AL335" s="999">
        <f t="shared" si="249"/>
        <v>3.656867209816253E-2</v>
      </c>
      <c r="AM335" s="571"/>
      <c r="AN335" s="572"/>
      <c r="AO335" s="572"/>
      <c r="AP335" s="573"/>
      <c r="AQ335" s="53"/>
      <c r="AR335" s="53"/>
      <c r="AS335" s="53"/>
      <c r="AT335" s="53"/>
    </row>
    <row r="336" spans="1:46" customFormat="1">
      <c r="A336" s="46">
        <v>44230</v>
      </c>
      <c r="B336" s="122" t="s">
        <v>337</v>
      </c>
      <c r="C336" s="769">
        <v>44221</v>
      </c>
      <c r="D336" s="1170">
        <v>44222</v>
      </c>
      <c r="E336" s="924" t="s">
        <v>69</v>
      </c>
      <c r="F336" s="1149">
        <v>18.004354858398436</v>
      </c>
      <c r="G336" s="500" t="s">
        <v>41</v>
      </c>
      <c r="H336" s="998">
        <v>39.772259521484372</v>
      </c>
      <c r="I336" s="414" t="s">
        <v>313</v>
      </c>
      <c r="J336" s="415" t="s">
        <v>133</v>
      </c>
      <c r="K336" s="429" t="s">
        <v>93</v>
      </c>
      <c r="L336" s="390">
        <v>258</v>
      </c>
      <c r="M336" s="390"/>
      <c r="N336" s="390"/>
      <c r="O336" s="564">
        <v>2.5</v>
      </c>
      <c r="P336" s="564">
        <v>1.25</v>
      </c>
      <c r="Q336" s="564">
        <f t="shared" si="250"/>
        <v>3.75</v>
      </c>
      <c r="R336" s="82">
        <f t="shared" si="251"/>
        <v>2.1875</v>
      </c>
      <c r="S336" s="81"/>
      <c r="T336" s="81">
        <v>20</v>
      </c>
      <c r="U336" s="122" t="s">
        <v>337</v>
      </c>
      <c r="V336" s="1107">
        <v>636.2825011964585</v>
      </c>
      <c r="W336" s="195">
        <v>810.37699999999995</v>
      </c>
      <c r="X336" s="82">
        <v>2.206</v>
      </c>
      <c r="Y336" s="82">
        <v>2.577</v>
      </c>
      <c r="Z336" s="195">
        <f t="shared" si="239"/>
        <v>16207.539999999999</v>
      </c>
      <c r="AA336" s="195">
        <f t="shared" si="240"/>
        <v>7409.1611428571423</v>
      </c>
      <c r="AB336" s="1092">
        <f t="shared" si="241"/>
        <v>28717678.848283499</v>
      </c>
      <c r="AC336" s="499" t="s">
        <v>69</v>
      </c>
      <c r="AD336" s="195">
        <f t="shared" si="242"/>
        <v>360.08709716796875</v>
      </c>
      <c r="AE336" s="500" t="s">
        <v>41</v>
      </c>
      <c r="AF336" s="567">
        <f t="shared" si="243"/>
        <v>795.4451904296875</v>
      </c>
      <c r="AG336" s="567">
        <f t="shared" si="244"/>
        <v>164611.24441964284</v>
      </c>
      <c r="AH336" s="567">
        <f t="shared" si="245"/>
        <v>363632.08705357142</v>
      </c>
      <c r="AI336" s="568">
        <f t="shared" si="246"/>
        <v>638028.07914590242</v>
      </c>
      <c r="AJ336" s="568">
        <f t="shared" si="247"/>
        <v>1409426.694006091</v>
      </c>
      <c r="AK336" s="569">
        <f t="shared" si="248"/>
        <v>2.2217257965611609E-2</v>
      </c>
      <c r="AL336" s="999">
        <f t="shared" si="249"/>
        <v>4.9078712156791687E-2</v>
      </c>
      <c r="AN336" s="572"/>
      <c r="AO336" s="572"/>
      <c r="AP336" s="573"/>
      <c r="AQ336" s="908"/>
      <c r="AR336" s="53"/>
      <c r="AS336" s="53"/>
      <c r="AT336" s="53"/>
    </row>
    <row r="337" spans="1:46" customFormat="1">
      <c r="A337" s="46">
        <v>44230</v>
      </c>
      <c r="B337" s="122" t="s">
        <v>60</v>
      </c>
      <c r="C337" s="122"/>
      <c r="D337" s="563"/>
      <c r="E337" s="924" t="s">
        <v>69</v>
      </c>
      <c r="F337" s="1149">
        <v>0</v>
      </c>
      <c r="G337" s="500" t="s">
        <v>41</v>
      </c>
      <c r="H337" s="998">
        <v>0</v>
      </c>
      <c r="I337" s="81"/>
      <c r="J337" s="575"/>
      <c r="K337" s="390"/>
      <c r="L337" s="390"/>
      <c r="M337" s="390"/>
      <c r="N337" s="390"/>
      <c r="O337" s="564"/>
      <c r="P337" s="564"/>
      <c r="Q337" s="564"/>
      <c r="R337" s="82"/>
      <c r="S337" s="81"/>
      <c r="T337" s="81"/>
      <c r="U337" s="122"/>
      <c r="V337" s="948"/>
      <c r="W337" s="195"/>
      <c r="X337" s="82"/>
      <c r="Y337" s="82"/>
      <c r="Z337" s="195"/>
      <c r="AA337" s="195"/>
      <c r="AB337" s="195"/>
      <c r="AC337" s="483"/>
      <c r="AD337" s="576"/>
      <c r="AE337" s="577"/>
      <c r="AF337" s="576"/>
      <c r="AG337" s="390"/>
      <c r="AH337" s="390"/>
      <c r="AI337" s="568"/>
      <c r="AJ337" s="568"/>
      <c r="AK337" s="569"/>
      <c r="AL337" s="999"/>
      <c r="AM337" s="571"/>
      <c r="AN337" s="572"/>
      <c r="AO337" s="572"/>
      <c r="AP337" s="573"/>
      <c r="AQ337" s="53"/>
      <c r="AR337" s="53"/>
      <c r="AS337" s="53"/>
      <c r="AT337" s="53"/>
    </row>
    <row r="338" spans="1:46" customFormat="1" ht="15" thickBot="1">
      <c r="A338" s="49">
        <v>44230</v>
      </c>
      <c r="B338" s="123" t="s">
        <v>64</v>
      </c>
      <c r="C338" s="123"/>
      <c r="D338" s="1003"/>
      <c r="E338" s="1029" t="s">
        <v>69</v>
      </c>
      <c r="F338" s="1150">
        <v>264.7984619140625</v>
      </c>
      <c r="G338" s="1030" t="s">
        <v>41</v>
      </c>
      <c r="H338" s="1006">
        <v>248.51572265625001</v>
      </c>
      <c r="I338" s="588"/>
      <c r="J338" s="589"/>
      <c r="K338" s="395"/>
      <c r="L338" s="395"/>
      <c r="M338" s="395"/>
      <c r="N338" s="395"/>
      <c r="O338" s="1007"/>
      <c r="P338" s="1007"/>
      <c r="Q338" s="1007"/>
      <c r="R338" s="590"/>
      <c r="S338" s="588"/>
      <c r="T338" s="588"/>
      <c r="U338" s="123"/>
      <c r="V338" s="955"/>
      <c r="W338" s="591"/>
      <c r="X338" s="590"/>
      <c r="Y338" s="590"/>
      <c r="Z338" s="591"/>
      <c r="AA338" s="590"/>
      <c r="AB338" s="590"/>
      <c r="AC338" s="1004"/>
      <c r="AD338" s="1137"/>
      <c r="AE338" s="578"/>
      <c r="AF338" s="70"/>
      <c r="AG338" s="395"/>
      <c r="AH338" s="395"/>
      <c r="AI338" s="592"/>
      <c r="AJ338" s="592"/>
      <c r="AK338" s="593"/>
      <c r="AL338" s="1008"/>
      <c r="AM338" s="1009"/>
      <c r="AN338" s="603"/>
      <c r="AO338" s="603"/>
      <c r="AP338" s="604"/>
      <c r="AQ338" s="53"/>
      <c r="AR338" s="53"/>
      <c r="AS338" s="53"/>
      <c r="AT338" s="53"/>
    </row>
    <row r="339" spans="1:46" customFormat="1">
      <c r="A339" s="32">
        <v>44237</v>
      </c>
      <c r="B339" s="118" t="s">
        <v>338</v>
      </c>
      <c r="C339" s="921">
        <v>44230</v>
      </c>
      <c r="D339" s="1153">
        <v>44231</v>
      </c>
      <c r="E339" s="1110" t="s">
        <v>69</v>
      </c>
      <c r="F339" s="1154">
        <v>0.60119867324829102</v>
      </c>
      <c r="G339" s="477" t="s">
        <v>41</v>
      </c>
      <c r="H339" s="1111">
        <v>0.88871278762817385</v>
      </c>
      <c r="I339" s="1155" t="s">
        <v>175</v>
      </c>
      <c r="J339" s="1156" t="s">
        <v>133</v>
      </c>
      <c r="K339" s="462" t="s">
        <v>93</v>
      </c>
      <c r="L339" s="465">
        <v>244</v>
      </c>
      <c r="M339" s="463"/>
      <c r="N339" s="922"/>
      <c r="O339" s="463">
        <v>1</v>
      </c>
      <c r="P339" s="463">
        <v>0.5</v>
      </c>
      <c r="Q339" s="463">
        <v>0.4</v>
      </c>
      <c r="R339" s="466">
        <f t="shared" ref="R339:R352" si="252">O339/(O339+P339)*Q339</f>
        <v>0.26666666666666666</v>
      </c>
      <c r="S339" s="463"/>
      <c r="T339" s="465">
        <v>20</v>
      </c>
      <c r="U339" s="118" t="s">
        <v>338</v>
      </c>
      <c r="V339" s="923">
        <v>19.273520703047847</v>
      </c>
      <c r="W339" s="471">
        <v>24.123999999999999</v>
      </c>
      <c r="X339" s="472">
        <v>2.1589999999999998</v>
      </c>
      <c r="Y339" s="472">
        <v>2.0390000000000001</v>
      </c>
      <c r="Z339" s="145">
        <f t="shared" ref="Z339:Z384" si="253">T339*W339</f>
        <v>482.47999999999996</v>
      </c>
      <c r="AA339" s="145">
        <f t="shared" ref="AA339:AA368" si="254">Z339/R339</f>
        <v>1809.3</v>
      </c>
      <c r="AB339" s="1157">
        <f t="shared" ref="AB339:AB368" si="255">AA339*1000/(L339/1000)</f>
        <v>7415163.9344262294</v>
      </c>
      <c r="AC339" s="1110" t="s">
        <v>69</v>
      </c>
      <c r="AD339" s="194">
        <f t="shared" ref="AD339:AD368" si="256">T339*F339</f>
        <v>12.02397346496582</v>
      </c>
      <c r="AE339" s="477" t="s">
        <v>41</v>
      </c>
      <c r="AF339" s="586">
        <f t="shared" ref="AF339:AF368" si="257">T339*H339</f>
        <v>17.774255752563477</v>
      </c>
      <c r="AG339" s="478">
        <f t="shared" ref="AG339:AG368" si="258">AD339/R339*1000</f>
        <v>45089.900493621826</v>
      </c>
      <c r="AH339" s="478">
        <f t="shared" ref="AH339:AH368" si="259">AF339/R339*1000</f>
        <v>66653.459072113037</v>
      </c>
      <c r="AI339" s="478">
        <f t="shared" ref="AI339:AI368" si="260">AG339/L339*1000</f>
        <v>184794.67415418781</v>
      </c>
      <c r="AJ339" s="478">
        <f t="shared" ref="AJ339:AJ368" si="261">AH339/L339*1000</f>
        <v>273169.91422997147</v>
      </c>
      <c r="AK339" s="1084">
        <f t="shared" ref="AK339:AK368" si="262">AD339/Z339</f>
        <v>2.4921185261494408E-2</v>
      </c>
      <c r="AL339" s="1085">
        <f t="shared" ref="AL339:AL368" si="263">AF339/Z339</f>
        <v>3.6839362776826971E-2</v>
      </c>
      <c r="AP339" s="602"/>
    </row>
    <row r="340" spans="1:46" customFormat="1">
      <c r="A340" s="35">
        <v>44237</v>
      </c>
      <c r="B340" s="119" t="s">
        <v>339</v>
      </c>
      <c r="C340" s="782">
        <v>44230</v>
      </c>
      <c r="D340" s="1158">
        <v>44231</v>
      </c>
      <c r="E340" s="924" t="s">
        <v>69</v>
      </c>
      <c r="F340" s="1159">
        <v>1.5339098930358888</v>
      </c>
      <c r="G340" s="500" t="s">
        <v>41</v>
      </c>
      <c r="H340" s="1105">
        <v>3.2823757171630858</v>
      </c>
      <c r="I340" s="1160" t="s">
        <v>175</v>
      </c>
      <c r="J340" s="1161" t="s">
        <v>133</v>
      </c>
      <c r="K340" s="484" t="s">
        <v>93</v>
      </c>
      <c r="L340" s="488">
        <v>244</v>
      </c>
      <c r="M340" s="485"/>
      <c r="N340" s="504"/>
      <c r="O340" s="485">
        <v>1</v>
      </c>
      <c r="P340" s="485">
        <v>0.5</v>
      </c>
      <c r="Q340" s="485">
        <v>0.4</v>
      </c>
      <c r="R340" s="490">
        <f t="shared" si="252"/>
        <v>0.26666666666666666</v>
      </c>
      <c r="S340" s="485"/>
      <c r="T340" s="488">
        <v>20</v>
      </c>
      <c r="U340" s="119" t="s">
        <v>339</v>
      </c>
      <c r="V340" s="925">
        <v>17.686677248753142</v>
      </c>
      <c r="W340" s="495">
        <v>23.181000000000001</v>
      </c>
      <c r="X340" s="223">
        <v>2.1539999999999999</v>
      </c>
      <c r="Y340" s="223">
        <v>2.198</v>
      </c>
      <c r="Z340" s="129">
        <f t="shared" si="253"/>
        <v>463.62</v>
      </c>
      <c r="AA340" s="129">
        <f t="shared" si="254"/>
        <v>1738.575</v>
      </c>
      <c r="AB340" s="149">
        <f t="shared" si="255"/>
        <v>7125307.3770491807</v>
      </c>
      <c r="AC340" s="924" t="s">
        <v>69</v>
      </c>
      <c r="AD340" s="195">
        <f t="shared" si="256"/>
        <v>30.678197860717773</v>
      </c>
      <c r="AE340" s="500" t="s">
        <v>41</v>
      </c>
      <c r="AF340" s="567">
        <f t="shared" si="257"/>
        <v>65.647514343261719</v>
      </c>
      <c r="AG340" s="497">
        <f t="shared" si="258"/>
        <v>115043.24197769165</v>
      </c>
      <c r="AH340" s="497">
        <f t="shared" si="259"/>
        <v>246178.17878723145</v>
      </c>
      <c r="AI340" s="497">
        <f t="shared" si="260"/>
        <v>471488.69662988378</v>
      </c>
      <c r="AJ340" s="497">
        <f t="shared" si="261"/>
        <v>1008926.9622427518</v>
      </c>
      <c r="AK340" s="959">
        <f t="shared" si="262"/>
        <v>6.6170997499499104E-2</v>
      </c>
      <c r="AL340" s="1086">
        <f t="shared" si="263"/>
        <v>0.14159767556029015</v>
      </c>
      <c r="AP340" s="602"/>
    </row>
    <row r="341" spans="1:46" customFormat="1">
      <c r="A341" s="35">
        <v>44237</v>
      </c>
      <c r="B341" s="119" t="s">
        <v>340</v>
      </c>
      <c r="C341" s="782">
        <v>44231</v>
      </c>
      <c r="D341" s="1158">
        <v>44232</v>
      </c>
      <c r="E341" s="924" t="s">
        <v>69</v>
      </c>
      <c r="F341" s="1159">
        <v>1.1053159713745118</v>
      </c>
      <c r="G341" s="500" t="s">
        <v>41</v>
      </c>
      <c r="H341" s="1105">
        <v>1.5610822677612304</v>
      </c>
      <c r="I341" s="1160" t="s">
        <v>175</v>
      </c>
      <c r="J341" s="1161" t="s">
        <v>133</v>
      </c>
      <c r="K341" s="484" t="s">
        <v>93</v>
      </c>
      <c r="L341" s="488">
        <v>244</v>
      </c>
      <c r="M341" s="485"/>
      <c r="N341" s="504"/>
      <c r="O341" s="485">
        <v>1</v>
      </c>
      <c r="P341" s="485">
        <v>0.5</v>
      </c>
      <c r="Q341" s="485">
        <v>0.4</v>
      </c>
      <c r="R341" s="490">
        <f t="shared" si="252"/>
        <v>0.26666666666666666</v>
      </c>
      <c r="S341" s="485"/>
      <c r="T341" s="488">
        <v>20</v>
      </c>
      <c r="U341" s="119" t="s">
        <v>340</v>
      </c>
      <c r="V341" s="925">
        <v>23.604503830046852</v>
      </c>
      <c r="W341" s="495">
        <v>34.968000000000004</v>
      </c>
      <c r="X341" s="223">
        <v>2.169</v>
      </c>
      <c r="Y341" s="223">
        <v>2.2480000000000002</v>
      </c>
      <c r="Z341" s="129">
        <f t="shared" si="253"/>
        <v>699.36000000000013</v>
      </c>
      <c r="AA341" s="129">
        <f t="shared" si="254"/>
        <v>2622.6000000000004</v>
      </c>
      <c r="AB341" s="149">
        <f t="shared" si="255"/>
        <v>10748360.655737707</v>
      </c>
      <c r="AC341" s="924" t="s">
        <v>69</v>
      </c>
      <c r="AD341" s="195">
        <f t="shared" si="256"/>
        <v>22.106319427490234</v>
      </c>
      <c r="AE341" s="500" t="s">
        <v>41</v>
      </c>
      <c r="AF341" s="567">
        <f t="shared" si="257"/>
        <v>31.221645355224609</v>
      </c>
      <c r="AG341" s="497">
        <f t="shared" si="258"/>
        <v>82898.697853088379</v>
      </c>
      <c r="AH341" s="497">
        <f t="shared" si="259"/>
        <v>117081.17008209229</v>
      </c>
      <c r="AI341" s="497">
        <f t="shared" si="260"/>
        <v>339748.76169298519</v>
      </c>
      <c r="AJ341" s="497">
        <f t="shared" si="261"/>
        <v>479840.86099218146</v>
      </c>
      <c r="AK341" s="959">
        <f t="shared" si="262"/>
        <v>3.1609356307896117E-2</v>
      </c>
      <c r="AL341" s="1086">
        <f t="shared" si="263"/>
        <v>4.4643167117399629E-2</v>
      </c>
      <c r="AP341" s="602"/>
    </row>
    <row r="342" spans="1:46" customFormat="1">
      <c r="A342" s="35">
        <v>44237</v>
      </c>
      <c r="B342" s="119" t="s">
        <v>341</v>
      </c>
      <c r="C342" s="782">
        <v>44231</v>
      </c>
      <c r="D342" s="1158">
        <v>44232</v>
      </c>
      <c r="E342" s="924" t="s">
        <v>69</v>
      </c>
      <c r="F342" s="1159">
        <v>0.85161504745483396</v>
      </c>
      <c r="G342" s="500" t="s">
        <v>41</v>
      </c>
      <c r="H342" s="1105">
        <v>2.3398212432861327</v>
      </c>
      <c r="I342" s="1160" t="s">
        <v>175</v>
      </c>
      <c r="J342" s="1161" t="s">
        <v>133</v>
      </c>
      <c r="K342" s="484" t="s">
        <v>93</v>
      </c>
      <c r="L342" s="488">
        <v>244</v>
      </c>
      <c r="M342" s="485"/>
      <c r="N342" s="504"/>
      <c r="O342" s="485">
        <v>1</v>
      </c>
      <c r="P342" s="485">
        <v>0.5</v>
      </c>
      <c r="Q342" s="485">
        <v>0.4</v>
      </c>
      <c r="R342" s="490">
        <f t="shared" si="252"/>
        <v>0.26666666666666666</v>
      </c>
      <c r="S342" s="485"/>
      <c r="T342" s="488">
        <v>20</v>
      </c>
      <c r="U342" s="119" t="s">
        <v>341</v>
      </c>
      <c r="V342" s="925">
        <v>20.282805575859257</v>
      </c>
      <c r="W342" s="495">
        <v>24.611999999999998</v>
      </c>
      <c r="X342" s="223">
        <v>2.1120000000000001</v>
      </c>
      <c r="Y342" s="223">
        <v>1.8819999999999999</v>
      </c>
      <c r="Z342" s="129">
        <f t="shared" si="253"/>
        <v>492.23999999999995</v>
      </c>
      <c r="AA342" s="129">
        <f t="shared" si="254"/>
        <v>1845.8999999999999</v>
      </c>
      <c r="AB342" s="149">
        <f t="shared" si="255"/>
        <v>7565163.9344262285</v>
      </c>
      <c r="AC342" s="924" t="s">
        <v>69</v>
      </c>
      <c r="AD342" s="195">
        <f t="shared" si="256"/>
        <v>17.03230094909668</v>
      </c>
      <c r="AE342" s="500" t="s">
        <v>41</v>
      </c>
      <c r="AF342" s="567">
        <f t="shared" si="257"/>
        <v>46.796424865722656</v>
      </c>
      <c r="AG342" s="497">
        <f t="shared" si="258"/>
        <v>63871.128559112549</v>
      </c>
      <c r="AH342" s="497">
        <f t="shared" si="259"/>
        <v>175486.59324645996</v>
      </c>
      <c r="AI342" s="497">
        <f t="shared" si="260"/>
        <v>261766.92032423176</v>
      </c>
      <c r="AJ342" s="497">
        <f t="shared" si="261"/>
        <v>719207.34937073756</v>
      </c>
      <c r="AK342" s="959">
        <f t="shared" si="262"/>
        <v>3.4601619025468634E-2</v>
      </c>
      <c r="AL342" s="1086">
        <f t="shared" si="263"/>
        <v>9.5068309901110551E-2</v>
      </c>
      <c r="AP342" s="602"/>
    </row>
    <row r="343" spans="1:46" customFormat="1">
      <c r="A343" s="35">
        <v>44237</v>
      </c>
      <c r="B343" s="119" t="s">
        <v>342</v>
      </c>
      <c r="C343" s="782">
        <v>44232</v>
      </c>
      <c r="D343" s="1158">
        <v>44233</v>
      </c>
      <c r="E343" s="924" t="s">
        <v>69</v>
      </c>
      <c r="F343" s="1159">
        <v>2.122156524658203</v>
      </c>
      <c r="G343" s="500" t="s">
        <v>41</v>
      </c>
      <c r="H343" s="1105">
        <v>3.7008052825927735</v>
      </c>
      <c r="I343" s="1160" t="s">
        <v>175</v>
      </c>
      <c r="J343" s="1161" t="s">
        <v>133</v>
      </c>
      <c r="K343" s="484" t="s">
        <v>93</v>
      </c>
      <c r="L343" s="488">
        <v>248</v>
      </c>
      <c r="M343" s="485"/>
      <c r="N343" s="504"/>
      <c r="O343" s="485">
        <v>1</v>
      </c>
      <c r="P343" s="485">
        <v>0.5</v>
      </c>
      <c r="Q343" s="485">
        <v>0.4</v>
      </c>
      <c r="R343" s="490">
        <f t="shared" si="252"/>
        <v>0.26666666666666666</v>
      </c>
      <c r="S343" s="485"/>
      <c r="T343" s="488">
        <v>20</v>
      </c>
      <c r="U343" s="119" t="s">
        <v>342</v>
      </c>
      <c r="V343" s="925">
        <v>17.020025022920745</v>
      </c>
      <c r="W343" s="495">
        <v>23.331</v>
      </c>
      <c r="X343" s="223">
        <v>2.1960000000000002</v>
      </c>
      <c r="Y343" s="223">
        <v>1.544</v>
      </c>
      <c r="Z343" s="129">
        <f t="shared" si="253"/>
        <v>466.62</v>
      </c>
      <c r="AA343" s="129">
        <f t="shared" si="254"/>
        <v>1749.825</v>
      </c>
      <c r="AB343" s="149">
        <f t="shared" si="255"/>
        <v>7055745.9677419355</v>
      </c>
      <c r="AC343" s="924" t="s">
        <v>69</v>
      </c>
      <c r="AD343" s="195">
        <f t="shared" si="256"/>
        <v>42.443130493164063</v>
      </c>
      <c r="AE343" s="500" t="s">
        <v>41</v>
      </c>
      <c r="AF343" s="567">
        <f t="shared" si="257"/>
        <v>74.016105651855469</v>
      </c>
      <c r="AG343" s="497">
        <f t="shared" si="258"/>
        <v>159161.73934936523</v>
      </c>
      <c r="AH343" s="497">
        <f t="shared" si="259"/>
        <v>277560.39619445801</v>
      </c>
      <c r="AI343" s="497">
        <f t="shared" si="260"/>
        <v>641781.20705389208</v>
      </c>
      <c r="AJ343" s="497">
        <f t="shared" si="261"/>
        <v>1119195.1459453951</v>
      </c>
      <c r="AK343" s="959">
        <f t="shared" si="262"/>
        <v>9.0958661208615274E-2</v>
      </c>
      <c r="AL343" s="1086">
        <f t="shared" si="263"/>
        <v>0.15862180286283373</v>
      </c>
      <c r="AP343" s="602"/>
    </row>
    <row r="344" spans="1:46" customFormat="1">
      <c r="A344" s="35">
        <v>44237</v>
      </c>
      <c r="B344" s="119" t="s">
        <v>343</v>
      </c>
      <c r="C344" s="782">
        <v>44233</v>
      </c>
      <c r="D344" s="1158">
        <v>44234</v>
      </c>
      <c r="E344" s="924" t="s">
        <v>69</v>
      </c>
      <c r="F344" s="1159">
        <v>2.6877958297729494</v>
      </c>
      <c r="G344" s="500" t="s">
        <v>41</v>
      </c>
      <c r="H344" s="1105">
        <v>2.1324600219726562</v>
      </c>
      <c r="I344" s="1160" t="s">
        <v>175</v>
      </c>
      <c r="J344" s="1161" t="s">
        <v>133</v>
      </c>
      <c r="K344" s="484" t="s">
        <v>93</v>
      </c>
      <c r="L344" s="488">
        <v>292</v>
      </c>
      <c r="M344" s="485"/>
      <c r="N344" s="504"/>
      <c r="O344" s="485">
        <v>1</v>
      </c>
      <c r="P344" s="485">
        <v>0.5</v>
      </c>
      <c r="Q344" s="485">
        <v>0.4</v>
      </c>
      <c r="R344" s="490">
        <f t="shared" si="252"/>
        <v>0.26666666666666666</v>
      </c>
      <c r="S344" s="485"/>
      <c r="T344" s="488">
        <v>20</v>
      </c>
      <c r="U344" s="119" t="s">
        <v>343</v>
      </c>
      <c r="V344" s="925">
        <v>20.262376927309518</v>
      </c>
      <c r="W344" s="495">
        <v>26.462</v>
      </c>
      <c r="X344" s="223">
        <v>2.1800000000000002</v>
      </c>
      <c r="Y344" s="223">
        <v>2.0609999999999999</v>
      </c>
      <c r="Z344" s="129">
        <f t="shared" si="253"/>
        <v>529.24</v>
      </c>
      <c r="AA344" s="129">
        <f t="shared" si="254"/>
        <v>1984.65</v>
      </c>
      <c r="AB344" s="149">
        <f t="shared" si="255"/>
        <v>6796746.5753424661</v>
      </c>
      <c r="AC344" s="924" t="s">
        <v>69</v>
      </c>
      <c r="AD344" s="195">
        <f t="shared" si="256"/>
        <v>53.755916595458984</v>
      </c>
      <c r="AE344" s="500" t="s">
        <v>41</v>
      </c>
      <c r="AF344" s="567">
        <f t="shared" si="257"/>
        <v>42.649200439453125</v>
      </c>
      <c r="AG344" s="497">
        <f t="shared" si="258"/>
        <v>201584.68723297119</v>
      </c>
      <c r="AH344" s="497">
        <f t="shared" si="259"/>
        <v>159934.50164794922</v>
      </c>
      <c r="AI344" s="497">
        <f t="shared" si="260"/>
        <v>690358.51792113425</v>
      </c>
      <c r="AJ344" s="497">
        <f t="shared" si="261"/>
        <v>547720.89605462062</v>
      </c>
      <c r="AK344" s="959">
        <f t="shared" si="262"/>
        <v>0.10157190801046592</v>
      </c>
      <c r="AL344" s="1086">
        <f t="shared" si="263"/>
        <v>8.0585746427808039E-2</v>
      </c>
      <c r="AP344" s="602"/>
    </row>
    <row r="345" spans="1:46" customFormat="1">
      <c r="A345" s="35">
        <v>44237</v>
      </c>
      <c r="B345" s="119" t="s">
        <v>344</v>
      </c>
      <c r="C345" s="782">
        <v>44233</v>
      </c>
      <c r="D345" s="1158">
        <v>44234</v>
      </c>
      <c r="E345" s="924" t="s">
        <v>69</v>
      </c>
      <c r="F345" s="1159">
        <v>1.8557537078857422</v>
      </c>
      <c r="G345" s="500" t="s">
        <v>41</v>
      </c>
      <c r="H345" s="1105">
        <v>1.831082534790039</v>
      </c>
      <c r="I345" s="1160" t="s">
        <v>175</v>
      </c>
      <c r="J345" s="1161" t="s">
        <v>133</v>
      </c>
      <c r="K345" s="484" t="s">
        <v>93</v>
      </c>
      <c r="L345" s="488">
        <v>292</v>
      </c>
      <c r="M345" s="485"/>
      <c r="N345" s="504"/>
      <c r="O345" s="485">
        <v>1</v>
      </c>
      <c r="P345" s="485">
        <v>0.5</v>
      </c>
      <c r="Q345" s="485">
        <v>0.4</v>
      </c>
      <c r="R345" s="490">
        <f t="shared" si="252"/>
        <v>0.26666666666666666</v>
      </c>
      <c r="S345" s="485"/>
      <c r="T345" s="488">
        <v>20</v>
      </c>
      <c r="U345" s="119" t="s">
        <v>344</v>
      </c>
      <c r="V345" s="925">
        <v>12.434754815334635</v>
      </c>
      <c r="W345" s="495">
        <v>16.68</v>
      </c>
      <c r="X345" s="223">
        <v>2.1669999999999998</v>
      </c>
      <c r="Y345" s="223">
        <v>1.81</v>
      </c>
      <c r="Z345" s="129">
        <f t="shared" si="253"/>
        <v>333.6</v>
      </c>
      <c r="AA345" s="129">
        <f t="shared" si="254"/>
        <v>1251</v>
      </c>
      <c r="AB345" s="149">
        <f t="shared" si="255"/>
        <v>4284246.5753424661</v>
      </c>
      <c r="AC345" s="924" t="s">
        <v>69</v>
      </c>
      <c r="AD345" s="195">
        <f t="shared" si="256"/>
        <v>37.115074157714844</v>
      </c>
      <c r="AE345" s="500" t="s">
        <v>41</v>
      </c>
      <c r="AF345" s="567">
        <f t="shared" si="257"/>
        <v>36.621650695800781</v>
      </c>
      <c r="AG345" s="497">
        <f t="shared" si="258"/>
        <v>139181.52809143066</v>
      </c>
      <c r="AH345" s="497">
        <f t="shared" si="259"/>
        <v>137331.19010925293</v>
      </c>
      <c r="AI345" s="497">
        <f t="shared" si="260"/>
        <v>476649.06880626938</v>
      </c>
      <c r="AJ345" s="497">
        <f t="shared" si="261"/>
        <v>470312.29489470186</v>
      </c>
      <c r="AK345" s="959">
        <f t="shared" si="262"/>
        <v>0.1112562174991452</v>
      </c>
      <c r="AL345" s="1086">
        <f t="shared" si="263"/>
        <v>0.10977713038309586</v>
      </c>
      <c r="AP345" s="602"/>
    </row>
    <row r="346" spans="1:46" customFormat="1">
      <c r="A346" s="35">
        <v>44237</v>
      </c>
      <c r="B346" s="119" t="s">
        <v>345</v>
      </c>
      <c r="C346" s="782">
        <v>44234</v>
      </c>
      <c r="D346" s="1158">
        <v>44235</v>
      </c>
      <c r="E346" s="924" t="s">
        <v>69</v>
      </c>
      <c r="F346" s="1159">
        <v>2.1357610702514647</v>
      </c>
      <c r="G346" s="500" t="s">
        <v>41</v>
      </c>
      <c r="H346" s="1105">
        <v>3.5790714263916015</v>
      </c>
      <c r="I346" s="1160" t="s">
        <v>175</v>
      </c>
      <c r="J346" s="1161" t="s">
        <v>133</v>
      </c>
      <c r="K346" s="484" t="s">
        <v>93</v>
      </c>
      <c r="L346" s="488">
        <v>306</v>
      </c>
      <c r="M346" s="485"/>
      <c r="N346" s="504"/>
      <c r="O346" s="485">
        <v>1</v>
      </c>
      <c r="P346" s="485">
        <v>0.5</v>
      </c>
      <c r="Q346" s="485">
        <v>0.4</v>
      </c>
      <c r="R346" s="490">
        <f t="shared" si="252"/>
        <v>0.26666666666666666</v>
      </c>
      <c r="S346" s="485"/>
      <c r="T346" s="488">
        <v>20</v>
      </c>
      <c r="U346" s="119" t="s">
        <v>345</v>
      </c>
      <c r="V346" s="925">
        <v>22.884053491192713</v>
      </c>
      <c r="W346" s="495">
        <v>34.933999999999997</v>
      </c>
      <c r="X346" s="223">
        <v>2.14</v>
      </c>
      <c r="Y346" s="223">
        <v>1.9239999999999999</v>
      </c>
      <c r="Z346" s="129">
        <f t="shared" si="253"/>
        <v>698.68</v>
      </c>
      <c r="AA346" s="129">
        <f t="shared" si="254"/>
        <v>2620.0499999999997</v>
      </c>
      <c r="AB346" s="149">
        <f t="shared" si="255"/>
        <v>8562254.9019607827</v>
      </c>
      <c r="AC346" s="924" t="s">
        <v>69</v>
      </c>
      <c r="AD346" s="195">
        <f t="shared" si="256"/>
        <v>42.715221405029297</v>
      </c>
      <c r="AE346" s="500" t="s">
        <v>41</v>
      </c>
      <c r="AF346" s="567">
        <f t="shared" si="257"/>
        <v>71.581428527832031</v>
      </c>
      <c r="AG346" s="497">
        <f t="shared" si="258"/>
        <v>160182.08026885986</v>
      </c>
      <c r="AH346" s="497">
        <f t="shared" si="259"/>
        <v>268430.35697937012</v>
      </c>
      <c r="AI346" s="497">
        <f t="shared" si="260"/>
        <v>523470.85055182956</v>
      </c>
      <c r="AJ346" s="497">
        <f t="shared" si="261"/>
        <v>877223.38882147102</v>
      </c>
      <c r="AK346" s="959">
        <f t="shared" si="262"/>
        <v>6.1137031838651885E-2</v>
      </c>
      <c r="AL346" s="1086">
        <f t="shared" si="263"/>
        <v>0.10245237952686786</v>
      </c>
      <c r="AP346" s="602"/>
    </row>
    <row r="347" spans="1:46" customFormat="1">
      <c r="A347" s="35">
        <v>44237</v>
      </c>
      <c r="B347" s="119" t="s">
        <v>281</v>
      </c>
      <c r="C347" s="782">
        <v>44234</v>
      </c>
      <c r="D347" s="1158">
        <v>44235</v>
      </c>
      <c r="E347" s="924" t="s">
        <v>69</v>
      </c>
      <c r="F347" s="1159">
        <v>1.8767227172851562</v>
      </c>
      <c r="G347" s="500" t="s">
        <v>41</v>
      </c>
      <c r="H347" s="1105">
        <v>2.0253421783447267</v>
      </c>
      <c r="I347" s="1160" t="s">
        <v>175</v>
      </c>
      <c r="J347" s="1161" t="s">
        <v>133</v>
      </c>
      <c r="K347" s="484" t="s">
        <v>93</v>
      </c>
      <c r="L347" s="488">
        <v>306</v>
      </c>
      <c r="M347" s="485"/>
      <c r="N347" s="504"/>
      <c r="O347" s="485">
        <v>1</v>
      </c>
      <c r="P347" s="485">
        <v>0.5</v>
      </c>
      <c r="Q347" s="485">
        <v>0.4</v>
      </c>
      <c r="R347" s="490">
        <f t="shared" si="252"/>
        <v>0.26666666666666666</v>
      </c>
      <c r="S347" s="485"/>
      <c r="T347" s="488">
        <v>20</v>
      </c>
      <c r="U347" s="119" t="s">
        <v>281</v>
      </c>
      <c r="V347" s="925">
        <v>20.079881000265178</v>
      </c>
      <c r="W347" s="495">
        <v>26.17</v>
      </c>
      <c r="X347" s="223">
        <v>2.1059999999999999</v>
      </c>
      <c r="Y347" s="223">
        <v>1.71</v>
      </c>
      <c r="Z347" s="129">
        <f t="shared" si="253"/>
        <v>523.40000000000009</v>
      </c>
      <c r="AA347" s="129">
        <f t="shared" si="254"/>
        <v>1962.7500000000005</v>
      </c>
      <c r="AB347" s="149">
        <f t="shared" si="255"/>
        <v>6414215.6862745117</v>
      </c>
      <c r="AC347" s="924" t="s">
        <v>69</v>
      </c>
      <c r="AD347" s="195">
        <f t="shared" si="256"/>
        <v>37.534454345703125</v>
      </c>
      <c r="AE347" s="500" t="s">
        <v>41</v>
      </c>
      <c r="AF347" s="567">
        <f t="shared" si="257"/>
        <v>40.506843566894531</v>
      </c>
      <c r="AG347" s="497">
        <f t="shared" si="258"/>
        <v>140754.20379638672</v>
      </c>
      <c r="AH347" s="497">
        <f t="shared" si="259"/>
        <v>151900.66337585449</v>
      </c>
      <c r="AI347" s="497">
        <f t="shared" si="260"/>
        <v>459981.05815812654</v>
      </c>
      <c r="AJ347" s="497">
        <f t="shared" si="261"/>
        <v>496407.39665311924</v>
      </c>
      <c r="AK347" s="959">
        <f t="shared" si="262"/>
        <v>7.1712751902375083E-2</v>
      </c>
      <c r="AL347" s="1086">
        <f t="shared" si="263"/>
        <v>7.7391753089213838E-2</v>
      </c>
      <c r="AP347" s="602"/>
    </row>
    <row r="348" spans="1:46" customFormat="1">
      <c r="A348" s="35">
        <v>44237</v>
      </c>
      <c r="B348" s="119" t="s">
        <v>346</v>
      </c>
      <c r="C348" s="782">
        <v>44235</v>
      </c>
      <c r="D348" s="1158">
        <v>44236</v>
      </c>
      <c r="E348" s="924" t="s">
        <v>69</v>
      </c>
      <c r="F348" s="1159">
        <v>3.1990053176879885</v>
      </c>
      <c r="G348" s="500" t="s">
        <v>41</v>
      </c>
      <c r="H348" s="1105">
        <v>4.4298995971679691</v>
      </c>
      <c r="I348" s="1160" t="s">
        <v>175</v>
      </c>
      <c r="J348" s="1161" t="s">
        <v>133</v>
      </c>
      <c r="K348" s="484" t="s">
        <v>93</v>
      </c>
      <c r="L348" s="488">
        <v>294</v>
      </c>
      <c r="M348" s="485"/>
      <c r="N348" s="504"/>
      <c r="O348" s="485">
        <v>1</v>
      </c>
      <c r="P348" s="485">
        <v>0.5</v>
      </c>
      <c r="Q348" s="485">
        <v>0.4</v>
      </c>
      <c r="R348" s="490">
        <f t="shared" si="252"/>
        <v>0.26666666666666666</v>
      </c>
      <c r="S348" s="485"/>
      <c r="T348" s="488">
        <v>20</v>
      </c>
      <c r="U348" s="119" t="s">
        <v>346</v>
      </c>
      <c r="V348" s="925">
        <v>30.750445092745618</v>
      </c>
      <c r="W348" s="495">
        <v>37.881999999999998</v>
      </c>
      <c r="X348" s="223">
        <v>2.109</v>
      </c>
      <c r="Y348" s="223">
        <v>2.0059999999999998</v>
      </c>
      <c r="Z348" s="129">
        <f t="shared" si="253"/>
        <v>757.64</v>
      </c>
      <c r="AA348" s="129">
        <f t="shared" si="254"/>
        <v>2841.15</v>
      </c>
      <c r="AB348" s="149">
        <f t="shared" si="255"/>
        <v>9663775.5102040824</v>
      </c>
      <c r="AC348" s="924" t="s">
        <v>69</v>
      </c>
      <c r="AD348" s="195">
        <f t="shared" si="256"/>
        <v>63.980106353759766</v>
      </c>
      <c r="AE348" s="500" t="s">
        <v>41</v>
      </c>
      <c r="AF348" s="567">
        <f t="shared" si="257"/>
        <v>88.597991943359375</v>
      </c>
      <c r="AG348" s="497">
        <f t="shared" si="258"/>
        <v>239925.39882659912</v>
      </c>
      <c r="AH348" s="497">
        <f t="shared" si="259"/>
        <v>332242.46978759766</v>
      </c>
      <c r="AI348" s="497">
        <f t="shared" si="260"/>
        <v>816072.78512448678</v>
      </c>
      <c r="AJ348" s="497">
        <f t="shared" si="261"/>
        <v>1130076.4278489717</v>
      </c>
      <c r="AK348" s="959">
        <f t="shared" si="262"/>
        <v>8.4446579317036807E-2</v>
      </c>
      <c r="AL348" s="1086">
        <f t="shared" si="263"/>
        <v>0.11693943290132434</v>
      </c>
      <c r="AP348" s="602"/>
    </row>
    <row r="349" spans="1:46" customFormat="1">
      <c r="A349" s="35">
        <v>44237</v>
      </c>
      <c r="B349" s="119" t="s">
        <v>347</v>
      </c>
      <c r="C349" s="782">
        <v>44235</v>
      </c>
      <c r="D349" s="1158">
        <v>44236</v>
      </c>
      <c r="E349" s="924" t="s">
        <v>69</v>
      </c>
      <c r="F349" s="1159">
        <v>2.7320072174072267</v>
      </c>
      <c r="G349" s="500" t="s">
        <v>41</v>
      </c>
      <c r="H349" s="1105">
        <v>4.7862228393554691</v>
      </c>
      <c r="I349" s="1160" t="s">
        <v>175</v>
      </c>
      <c r="J349" s="1161" t="s">
        <v>133</v>
      </c>
      <c r="K349" s="484" t="s">
        <v>93</v>
      </c>
      <c r="L349" s="488">
        <v>294</v>
      </c>
      <c r="M349" s="485"/>
      <c r="N349" s="504"/>
      <c r="O349" s="485">
        <v>1</v>
      </c>
      <c r="P349" s="485">
        <v>0.5</v>
      </c>
      <c r="Q349" s="485">
        <v>0.4</v>
      </c>
      <c r="R349" s="490">
        <f t="shared" si="252"/>
        <v>0.26666666666666666</v>
      </c>
      <c r="S349" s="485"/>
      <c r="T349" s="488">
        <v>20</v>
      </c>
      <c r="U349" s="119" t="s">
        <v>347</v>
      </c>
      <c r="V349" s="925">
        <v>22.336565710059702</v>
      </c>
      <c r="W349" s="495">
        <v>22.527999999999999</v>
      </c>
      <c r="X349" s="223">
        <v>2.1349999999999998</v>
      </c>
      <c r="Y349" s="223">
        <v>1.853</v>
      </c>
      <c r="Z349" s="129">
        <f t="shared" si="253"/>
        <v>450.55999999999995</v>
      </c>
      <c r="AA349" s="129">
        <f t="shared" si="254"/>
        <v>1689.6</v>
      </c>
      <c r="AB349" s="149">
        <f t="shared" si="255"/>
        <v>5746938.775510204</v>
      </c>
      <c r="AC349" s="924" t="s">
        <v>69</v>
      </c>
      <c r="AD349" s="195">
        <f t="shared" si="256"/>
        <v>54.640144348144531</v>
      </c>
      <c r="AE349" s="500" t="s">
        <v>41</v>
      </c>
      <c r="AF349" s="567">
        <f t="shared" si="257"/>
        <v>95.724456787109375</v>
      </c>
      <c r="AG349" s="497">
        <f t="shared" si="258"/>
        <v>204900.54130554199</v>
      </c>
      <c r="AH349" s="497">
        <f t="shared" si="259"/>
        <v>358966.71295166016</v>
      </c>
      <c r="AI349" s="497">
        <f t="shared" si="260"/>
        <v>696940.6166855169</v>
      </c>
      <c r="AJ349" s="497">
        <f t="shared" si="261"/>
        <v>1220975.214121293</v>
      </c>
      <c r="AK349" s="959">
        <f t="shared" si="262"/>
        <v>0.1212716271931475</v>
      </c>
      <c r="AL349" s="1086">
        <f t="shared" si="263"/>
        <v>0.21245662461627615</v>
      </c>
      <c r="AP349" s="602"/>
    </row>
    <row r="350" spans="1:46" customFormat="1">
      <c r="A350" s="35">
        <v>44237</v>
      </c>
      <c r="B350" s="119" t="s">
        <v>348</v>
      </c>
      <c r="C350" s="782">
        <v>44236</v>
      </c>
      <c r="D350" s="1158">
        <v>44237</v>
      </c>
      <c r="E350" s="924" t="s">
        <v>69</v>
      </c>
      <c r="F350" s="1159">
        <v>2.2113365173339843</v>
      </c>
      <c r="G350" s="500" t="s">
        <v>41</v>
      </c>
      <c r="H350" s="1105">
        <v>2.319229507446289</v>
      </c>
      <c r="I350" s="1160" t="s">
        <v>175</v>
      </c>
      <c r="J350" s="1161" t="s">
        <v>133</v>
      </c>
      <c r="K350" s="484" t="s">
        <v>93</v>
      </c>
      <c r="L350" s="488">
        <v>308</v>
      </c>
      <c r="M350" s="485"/>
      <c r="N350" s="504"/>
      <c r="O350" s="485">
        <v>1</v>
      </c>
      <c r="P350" s="485">
        <v>0.5</v>
      </c>
      <c r="Q350" s="485">
        <v>0.4</v>
      </c>
      <c r="R350" s="490">
        <f t="shared" si="252"/>
        <v>0.26666666666666666</v>
      </c>
      <c r="S350" s="485"/>
      <c r="T350" s="488">
        <v>20</v>
      </c>
      <c r="U350" s="119" t="s">
        <v>348</v>
      </c>
      <c r="V350" s="925">
        <v>13.661123423534452</v>
      </c>
      <c r="W350" s="495">
        <v>18.756</v>
      </c>
      <c r="X350" s="223">
        <v>2.0609999999999999</v>
      </c>
      <c r="Y350" s="223">
        <v>1.714</v>
      </c>
      <c r="Z350" s="129">
        <f t="shared" si="253"/>
        <v>375.12</v>
      </c>
      <c r="AA350" s="129">
        <f t="shared" si="254"/>
        <v>1406.7</v>
      </c>
      <c r="AB350" s="149">
        <f t="shared" si="255"/>
        <v>4567207.7922077924</v>
      </c>
      <c r="AC350" s="924" t="s">
        <v>69</v>
      </c>
      <c r="AD350" s="195">
        <f t="shared" si="256"/>
        <v>44.226730346679688</v>
      </c>
      <c r="AE350" s="500" t="s">
        <v>41</v>
      </c>
      <c r="AF350" s="567">
        <f t="shared" si="257"/>
        <v>46.384590148925781</v>
      </c>
      <c r="AG350" s="497">
        <f t="shared" si="258"/>
        <v>165850.23880004883</v>
      </c>
      <c r="AH350" s="497">
        <f t="shared" si="259"/>
        <v>173942.21305847168</v>
      </c>
      <c r="AI350" s="497">
        <f t="shared" si="260"/>
        <v>538474.80129885976</v>
      </c>
      <c r="AJ350" s="497">
        <f t="shared" si="261"/>
        <v>564747.44499503786</v>
      </c>
      <c r="AK350" s="959">
        <f t="shared" si="262"/>
        <v>0.11790021952089914</v>
      </c>
      <c r="AL350" s="1086">
        <f t="shared" si="263"/>
        <v>0.1236526715422419</v>
      </c>
      <c r="AP350" s="602"/>
    </row>
    <row r="351" spans="1:46" customFormat="1">
      <c r="A351" s="35">
        <v>44237</v>
      </c>
      <c r="B351" s="119" t="s">
        <v>349</v>
      </c>
      <c r="C351" s="782">
        <v>44223</v>
      </c>
      <c r="D351" s="1158">
        <v>44224</v>
      </c>
      <c r="E351" s="924" t="s">
        <v>69</v>
      </c>
      <c r="F351" s="1159">
        <v>73.840521240234381</v>
      </c>
      <c r="G351" s="500" t="s">
        <v>41</v>
      </c>
      <c r="H351" s="1105">
        <v>95.130883789062494</v>
      </c>
      <c r="I351" s="1160" t="s">
        <v>175</v>
      </c>
      <c r="J351" s="1161" t="s">
        <v>133</v>
      </c>
      <c r="K351" s="484" t="s">
        <v>93</v>
      </c>
      <c r="L351" s="488">
        <v>250</v>
      </c>
      <c r="M351" s="485"/>
      <c r="N351" s="504"/>
      <c r="O351" s="485">
        <v>1</v>
      </c>
      <c r="P351" s="485">
        <v>0.5</v>
      </c>
      <c r="Q351" s="485">
        <v>0.4</v>
      </c>
      <c r="R351" s="490">
        <f t="shared" si="252"/>
        <v>0.26666666666666666</v>
      </c>
      <c r="S351" s="485"/>
      <c r="T351" s="488">
        <v>20</v>
      </c>
      <c r="U351" s="119" t="s">
        <v>349</v>
      </c>
      <c r="V351" s="925">
        <v>42.51462283758876</v>
      </c>
      <c r="W351" s="495">
        <v>58.44</v>
      </c>
      <c r="X351" s="223">
        <v>2.0939999999999999</v>
      </c>
      <c r="Y351" s="223">
        <v>1.7629999999999999</v>
      </c>
      <c r="Z351" s="129">
        <f t="shared" si="253"/>
        <v>1168.8</v>
      </c>
      <c r="AA351" s="129">
        <f t="shared" si="254"/>
        <v>4383</v>
      </c>
      <c r="AB351" s="149">
        <f t="shared" si="255"/>
        <v>17532000</v>
      </c>
      <c r="AC351" s="924" t="s">
        <v>69</v>
      </c>
      <c r="AD351" s="195">
        <f t="shared" si="256"/>
        <v>1476.8104248046875</v>
      </c>
      <c r="AE351" s="500" t="s">
        <v>41</v>
      </c>
      <c r="AF351" s="567">
        <f t="shared" si="257"/>
        <v>1902.61767578125</v>
      </c>
      <c r="AG351" s="497">
        <f t="shared" si="258"/>
        <v>5538039.0930175781</v>
      </c>
      <c r="AH351" s="497">
        <f t="shared" si="259"/>
        <v>7134816.2841796875</v>
      </c>
      <c r="AI351" s="497">
        <f t="shared" si="260"/>
        <v>22152156.372070313</v>
      </c>
      <c r="AJ351" s="497">
        <f t="shared" si="261"/>
        <v>28539265.13671875</v>
      </c>
      <c r="AK351" s="959">
        <f t="shared" si="262"/>
        <v>1.2635270574988771</v>
      </c>
      <c r="AL351" s="1086">
        <f t="shared" si="263"/>
        <v>1.6278385316403576</v>
      </c>
      <c r="AP351" s="602"/>
    </row>
    <row r="352" spans="1:46" customFormat="1">
      <c r="A352" s="35">
        <v>44237</v>
      </c>
      <c r="B352" s="119" t="s">
        <v>350</v>
      </c>
      <c r="C352" s="782">
        <v>44223</v>
      </c>
      <c r="D352" s="1158">
        <v>44224</v>
      </c>
      <c r="E352" s="924" t="s">
        <v>69</v>
      </c>
      <c r="F352" s="1159">
        <v>17.170449829101564</v>
      </c>
      <c r="G352" s="500" t="s">
        <v>41</v>
      </c>
      <c r="H352" s="1105">
        <v>27.167529296874999</v>
      </c>
      <c r="I352" s="1160" t="s">
        <v>175</v>
      </c>
      <c r="J352" s="1161" t="s">
        <v>133</v>
      </c>
      <c r="K352" s="484" t="s">
        <v>93</v>
      </c>
      <c r="L352" s="488">
        <v>250</v>
      </c>
      <c r="M352" s="485"/>
      <c r="N352" s="504"/>
      <c r="O352" s="485">
        <v>1</v>
      </c>
      <c r="P352" s="485">
        <v>0.5</v>
      </c>
      <c r="Q352" s="485">
        <v>0.4</v>
      </c>
      <c r="R352" s="490">
        <f t="shared" si="252"/>
        <v>0.26666666666666666</v>
      </c>
      <c r="S352" s="485"/>
      <c r="T352" s="488">
        <v>20</v>
      </c>
      <c r="U352" s="119" t="s">
        <v>350</v>
      </c>
      <c r="V352" s="925">
        <v>32.52637560666961</v>
      </c>
      <c r="W352" s="495">
        <v>45.567999999999998</v>
      </c>
      <c r="X352" s="223">
        <v>2.173</v>
      </c>
      <c r="Y352" s="223">
        <v>2.3159999999999998</v>
      </c>
      <c r="Z352" s="129">
        <f t="shared" si="253"/>
        <v>911.3599999999999</v>
      </c>
      <c r="AA352" s="129">
        <f t="shared" si="254"/>
        <v>3417.5999999999995</v>
      </c>
      <c r="AB352" s="149">
        <f t="shared" si="255"/>
        <v>13670399.999999998</v>
      </c>
      <c r="AC352" s="924" t="s">
        <v>69</v>
      </c>
      <c r="AD352" s="195">
        <f t="shared" si="256"/>
        <v>343.40899658203125</v>
      </c>
      <c r="AE352" s="500" t="s">
        <v>41</v>
      </c>
      <c r="AF352" s="567">
        <f t="shared" si="257"/>
        <v>543.3505859375</v>
      </c>
      <c r="AG352" s="497">
        <f t="shared" si="258"/>
        <v>1287783.7371826172</v>
      </c>
      <c r="AH352" s="497">
        <f t="shared" si="259"/>
        <v>2037564.697265625</v>
      </c>
      <c r="AI352" s="497">
        <f t="shared" si="260"/>
        <v>5151134.9487304688</v>
      </c>
      <c r="AJ352" s="497">
        <f t="shared" si="261"/>
        <v>8150258.7890625</v>
      </c>
      <c r="AK352" s="959">
        <f t="shared" si="262"/>
        <v>0.37680938002768533</v>
      </c>
      <c r="AL352" s="1086">
        <f t="shared" si="263"/>
        <v>0.59619753548268528</v>
      </c>
      <c r="AP352" s="602"/>
    </row>
    <row r="353" spans="1:48" customFormat="1">
      <c r="A353" s="35">
        <v>44237</v>
      </c>
      <c r="B353" s="119" t="s">
        <v>60</v>
      </c>
      <c r="C353" s="782"/>
      <c r="D353" s="1158"/>
      <c r="E353" s="924" t="s">
        <v>69</v>
      </c>
      <c r="F353" s="1159">
        <v>0</v>
      </c>
      <c r="G353" s="500" t="s">
        <v>41</v>
      </c>
      <c r="H353" s="1105">
        <v>0</v>
      </c>
      <c r="I353" s="1160"/>
      <c r="J353" s="1161"/>
      <c r="K353" s="484"/>
      <c r="L353" s="488"/>
      <c r="M353" s="485"/>
      <c r="N353" s="504"/>
      <c r="O353" s="491"/>
      <c r="P353" s="491"/>
      <c r="Q353" s="491"/>
      <c r="R353" s="492"/>
      <c r="S353" s="491"/>
      <c r="T353" s="493"/>
      <c r="U353" s="119" t="s">
        <v>60</v>
      </c>
      <c r="V353" s="948"/>
      <c r="W353" s="495"/>
      <c r="X353" s="223"/>
      <c r="Y353" s="223"/>
      <c r="Z353" s="129"/>
      <c r="AA353" s="129"/>
      <c r="AB353" s="149"/>
      <c r="AC353" s="924" t="s">
        <v>69</v>
      </c>
      <c r="AD353" s="195"/>
      <c r="AE353" s="500" t="s">
        <v>41</v>
      </c>
      <c r="AF353" s="567"/>
      <c r="AG353" s="497"/>
      <c r="AH353" s="497"/>
      <c r="AI353" s="497"/>
      <c r="AJ353" s="497"/>
      <c r="AK353" s="959"/>
      <c r="AL353" s="1086"/>
      <c r="AP353" s="602"/>
      <c r="AQ353" s="1"/>
      <c r="AR353" s="1"/>
      <c r="AV353" s="1"/>
    </row>
    <row r="354" spans="1:48" customFormat="1">
      <c r="A354" s="35">
        <v>44237</v>
      </c>
      <c r="B354" s="119" t="s">
        <v>64</v>
      </c>
      <c r="C354" s="782"/>
      <c r="D354" s="1158"/>
      <c r="E354" s="924" t="s">
        <v>69</v>
      </c>
      <c r="F354" s="1159">
        <v>265.82514648437501</v>
      </c>
      <c r="G354" s="500" t="s">
        <v>41</v>
      </c>
      <c r="H354" s="1105">
        <v>243.84597167968749</v>
      </c>
      <c r="I354" s="1160"/>
      <c r="J354" s="1161"/>
      <c r="K354" s="484"/>
      <c r="L354" s="488"/>
      <c r="M354" s="485"/>
      <c r="N354" s="504"/>
      <c r="O354" s="491"/>
      <c r="P354" s="491"/>
      <c r="Q354" s="491"/>
      <c r="R354" s="492"/>
      <c r="S354" s="491"/>
      <c r="T354" s="493"/>
      <c r="U354" s="119" t="s">
        <v>64</v>
      </c>
      <c r="V354" s="948"/>
      <c r="W354" s="495"/>
      <c r="X354" s="223"/>
      <c r="Y354" s="223"/>
      <c r="Z354" s="129"/>
      <c r="AA354" s="129"/>
      <c r="AB354" s="149"/>
      <c r="AC354" s="924" t="s">
        <v>69</v>
      </c>
      <c r="AD354" s="195"/>
      <c r="AE354" s="500" t="s">
        <v>41</v>
      </c>
      <c r="AF354" s="567"/>
      <c r="AG354" s="497"/>
      <c r="AH354" s="497"/>
      <c r="AI354" s="497"/>
      <c r="AJ354" s="497"/>
      <c r="AK354" s="959"/>
      <c r="AL354" s="1086"/>
      <c r="AP354" s="602"/>
    </row>
    <row r="355" spans="1:48" customFormat="1">
      <c r="A355" s="35">
        <v>44237</v>
      </c>
      <c r="B355" s="119" t="s">
        <v>351</v>
      </c>
      <c r="C355" s="782">
        <v>44224</v>
      </c>
      <c r="D355" s="1158">
        <v>44225</v>
      </c>
      <c r="E355" s="924" t="s">
        <v>69</v>
      </c>
      <c r="F355" s="1159">
        <v>12.596359252929688</v>
      </c>
      <c r="G355" s="500" t="s">
        <v>41</v>
      </c>
      <c r="H355" s="1105">
        <v>19.659066772460939</v>
      </c>
      <c r="I355" s="1160" t="s">
        <v>313</v>
      </c>
      <c r="J355" s="1161" t="s">
        <v>133</v>
      </c>
      <c r="K355" s="484" t="s">
        <v>93</v>
      </c>
      <c r="L355" s="488">
        <v>280</v>
      </c>
      <c r="M355" s="485"/>
      <c r="N355" s="504"/>
      <c r="O355" s="491">
        <v>2.5</v>
      </c>
      <c r="P355" s="492">
        <v>1.25</v>
      </c>
      <c r="Q355" s="492">
        <f t="shared" ref="Q355:Q368" si="264">O355+P355</f>
        <v>3.75</v>
      </c>
      <c r="R355" s="490">
        <f t="shared" ref="R355:R368" si="265">O355/(O355+P355)*Q355*175/200</f>
        <v>2.1875</v>
      </c>
      <c r="S355" s="491"/>
      <c r="T355" s="493">
        <v>20</v>
      </c>
      <c r="U355" s="119" t="s">
        <v>351</v>
      </c>
      <c r="V355" s="925">
        <v>400.77692425130283</v>
      </c>
      <c r="W355" s="495">
        <v>435.48200000000003</v>
      </c>
      <c r="X355" s="223">
        <v>2.2410000000000001</v>
      </c>
      <c r="Y355" s="223">
        <v>2.6320000000000001</v>
      </c>
      <c r="Z355" s="129">
        <f t="shared" si="253"/>
        <v>8709.6400000000012</v>
      </c>
      <c r="AA355" s="129">
        <f t="shared" si="254"/>
        <v>3981.5497142857148</v>
      </c>
      <c r="AB355" s="149">
        <f t="shared" si="255"/>
        <v>14219820.408163266</v>
      </c>
      <c r="AC355" s="924" t="s">
        <v>69</v>
      </c>
      <c r="AD355" s="195">
        <f t="shared" si="256"/>
        <v>251.92718505859375</v>
      </c>
      <c r="AE355" s="500" t="s">
        <v>41</v>
      </c>
      <c r="AF355" s="567">
        <f t="shared" si="257"/>
        <v>393.18133544921875</v>
      </c>
      <c r="AG355" s="497">
        <f t="shared" si="258"/>
        <v>115166.71316964286</v>
      </c>
      <c r="AH355" s="497">
        <f t="shared" si="259"/>
        <v>179740.0390625</v>
      </c>
      <c r="AI355" s="497">
        <f t="shared" si="260"/>
        <v>411309.6898915816</v>
      </c>
      <c r="AJ355" s="497">
        <f t="shared" si="261"/>
        <v>641928.7109375</v>
      </c>
      <c r="AK355" s="959">
        <f t="shared" si="262"/>
        <v>2.8925097370108722E-2</v>
      </c>
      <c r="AL355" s="1086">
        <f t="shared" si="263"/>
        <v>4.5143236166961975E-2</v>
      </c>
      <c r="AP355" s="602"/>
      <c r="AQ355" s="1"/>
      <c r="AR355" s="1"/>
      <c r="AV355" s="1"/>
    </row>
    <row r="356" spans="1:48" customFormat="1">
      <c r="A356" s="35">
        <v>44237</v>
      </c>
      <c r="B356" s="119" t="s">
        <v>352</v>
      </c>
      <c r="C356" s="782">
        <v>44224</v>
      </c>
      <c r="D356" s="1158">
        <v>44225</v>
      </c>
      <c r="E356" s="924" t="s">
        <v>69</v>
      </c>
      <c r="F356" s="1159">
        <v>19.213137817382812</v>
      </c>
      <c r="G356" s="500" t="s">
        <v>41</v>
      </c>
      <c r="H356" s="1105">
        <v>23.948562622070313</v>
      </c>
      <c r="I356" s="1160" t="s">
        <v>313</v>
      </c>
      <c r="J356" s="1161" t="s">
        <v>133</v>
      </c>
      <c r="K356" s="484" t="s">
        <v>93</v>
      </c>
      <c r="L356" s="488">
        <v>280</v>
      </c>
      <c r="M356" s="485"/>
      <c r="N356" s="504"/>
      <c r="O356" s="491">
        <v>2.5</v>
      </c>
      <c r="P356" s="492">
        <v>1.25</v>
      </c>
      <c r="Q356" s="492">
        <f t="shared" si="264"/>
        <v>3.75</v>
      </c>
      <c r="R356" s="490">
        <f t="shared" si="265"/>
        <v>2.1875</v>
      </c>
      <c r="S356" s="491"/>
      <c r="T356" s="493">
        <v>20</v>
      </c>
      <c r="U356" s="119" t="s">
        <v>352</v>
      </c>
      <c r="V356" s="925">
        <v>402.54195948600028</v>
      </c>
      <c r="W356" s="495">
        <v>605.13800000000003</v>
      </c>
      <c r="X356" s="223">
        <v>2.2330000000000001</v>
      </c>
      <c r="Y356" s="223">
        <v>2.5870000000000002</v>
      </c>
      <c r="Z356" s="129">
        <f t="shared" si="253"/>
        <v>12102.76</v>
      </c>
      <c r="AA356" s="129">
        <f t="shared" si="254"/>
        <v>5532.6902857142859</v>
      </c>
      <c r="AB356" s="149">
        <f t="shared" si="255"/>
        <v>19759608.163265303</v>
      </c>
      <c r="AC356" s="924" t="s">
        <v>69</v>
      </c>
      <c r="AD356" s="195">
        <f t="shared" si="256"/>
        <v>384.26275634765625</v>
      </c>
      <c r="AE356" s="500" t="s">
        <v>41</v>
      </c>
      <c r="AF356" s="567">
        <f t="shared" si="257"/>
        <v>478.97125244140625</v>
      </c>
      <c r="AG356" s="497">
        <f t="shared" si="258"/>
        <v>175662.97433035713</v>
      </c>
      <c r="AH356" s="497">
        <f t="shared" si="259"/>
        <v>218958.28683035713</v>
      </c>
      <c r="AI356" s="497">
        <f t="shared" si="260"/>
        <v>627367.76546556118</v>
      </c>
      <c r="AJ356" s="497">
        <f t="shared" si="261"/>
        <v>781993.88153698971</v>
      </c>
      <c r="AK356" s="959">
        <f t="shared" si="262"/>
        <v>3.1750010439573803E-2</v>
      </c>
      <c r="AL356" s="1086">
        <f t="shared" si="263"/>
        <v>3.9575373918131589E-2</v>
      </c>
      <c r="AP356" s="602"/>
    </row>
    <row r="357" spans="1:48" customFormat="1">
      <c r="A357" s="35">
        <v>44237</v>
      </c>
      <c r="B357" s="119" t="s">
        <v>353</v>
      </c>
      <c r="C357" s="782">
        <v>44225</v>
      </c>
      <c r="D357" s="1158">
        <v>44226</v>
      </c>
      <c r="E357" s="924" t="s">
        <v>69</v>
      </c>
      <c r="F357" s="1159">
        <v>14.776063537597656</v>
      </c>
      <c r="G357" s="500" t="s">
        <v>41</v>
      </c>
      <c r="H357" s="1105">
        <v>21.641656494140626</v>
      </c>
      <c r="I357" s="1160" t="s">
        <v>313</v>
      </c>
      <c r="J357" s="1161" t="s">
        <v>133</v>
      </c>
      <c r="K357" s="484" t="s">
        <v>93</v>
      </c>
      <c r="L357" s="488">
        <v>284</v>
      </c>
      <c r="M357" s="485"/>
      <c r="N357" s="504"/>
      <c r="O357" s="491">
        <v>2.5</v>
      </c>
      <c r="P357" s="492">
        <v>1.25</v>
      </c>
      <c r="Q357" s="492">
        <f t="shared" si="264"/>
        <v>3.75</v>
      </c>
      <c r="R357" s="490">
        <f t="shared" si="265"/>
        <v>2.1875</v>
      </c>
      <c r="S357" s="491"/>
      <c r="T357" s="493">
        <v>20</v>
      </c>
      <c r="U357" s="119" t="s">
        <v>353</v>
      </c>
      <c r="V357" s="925">
        <v>447.52311977271927</v>
      </c>
      <c r="W357" s="495">
        <v>519.09500000000003</v>
      </c>
      <c r="X357" s="223">
        <v>2.202</v>
      </c>
      <c r="Y357" s="223">
        <v>2.6459999999999999</v>
      </c>
      <c r="Z357" s="129">
        <f t="shared" si="253"/>
        <v>10381.900000000001</v>
      </c>
      <c r="AA357" s="129">
        <f t="shared" si="254"/>
        <v>4746.011428571429</v>
      </c>
      <c r="AB357" s="149">
        <f t="shared" si="255"/>
        <v>16711307.847082498</v>
      </c>
      <c r="AC357" s="924" t="s">
        <v>69</v>
      </c>
      <c r="AD357" s="195">
        <f t="shared" si="256"/>
        <v>295.52127075195313</v>
      </c>
      <c r="AE357" s="500" t="s">
        <v>41</v>
      </c>
      <c r="AF357" s="567">
        <f t="shared" si="257"/>
        <v>432.8331298828125</v>
      </c>
      <c r="AG357" s="497">
        <f t="shared" si="258"/>
        <v>135095.43805803571</v>
      </c>
      <c r="AH357" s="497">
        <f t="shared" si="259"/>
        <v>197866.57366071429</v>
      </c>
      <c r="AI357" s="497">
        <f t="shared" si="260"/>
        <v>475688.16217618209</v>
      </c>
      <c r="AJ357" s="497">
        <f t="shared" si="261"/>
        <v>696713.28753772634</v>
      </c>
      <c r="AK357" s="959">
        <f t="shared" si="262"/>
        <v>2.8465046932830512E-2</v>
      </c>
      <c r="AL357" s="1086">
        <f t="shared" si="263"/>
        <v>4.1691128780166675E-2</v>
      </c>
      <c r="AP357" s="602"/>
      <c r="AQ357" s="1"/>
      <c r="AR357" s="1"/>
      <c r="AV357" s="1"/>
    </row>
    <row r="358" spans="1:48" customFormat="1">
      <c r="A358" s="35">
        <v>44237</v>
      </c>
      <c r="B358" s="119" t="s">
        <v>354</v>
      </c>
      <c r="C358" s="782">
        <v>44225</v>
      </c>
      <c r="D358" s="1158">
        <v>44226</v>
      </c>
      <c r="E358" s="924" t="s">
        <v>69</v>
      </c>
      <c r="F358" s="1159">
        <v>16.529884338378906</v>
      </c>
      <c r="G358" s="500" t="s">
        <v>41</v>
      </c>
      <c r="H358" s="1105">
        <v>13.702305603027344</v>
      </c>
      <c r="I358" s="1160" t="s">
        <v>313</v>
      </c>
      <c r="J358" s="1161" t="s">
        <v>133</v>
      </c>
      <c r="K358" s="484" t="s">
        <v>93</v>
      </c>
      <c r="L358" s="488">
        <v>284</v>
      </c>
      <c r="M358" s="485"/>
      <c r="N358" s="504"/>
      <c r="O358" s="491">
        <v>2.5</v>
      </c>
      <c r="P358" s="492">
        <v>1.25</v>
      </c>
      <c r="Q358" s="492">
        <f t="shared" si="264"/>
        <v>3.75</v>
      </c>
      <c r="R358" s="490">
        <f t="shared" si="265"/>
        <v>2.1875</v>
      </c>
      <c r="S358" s="491"/>
      <c r="T358" s="493">
        <v>20</v>
      </c>
      <c r="U358" s="119" t="s">
        <v>354</v>
      </c>
      <c r="V358" s="925">
        <v>383.33358220963214</v>
      </c>
      <c r="W358" s="495">
        <v>459.92399999999998</v>
      </c>
      <c r="X358" s="223">
        <v>2.2309999999999999</v>
      </c>
      <c r="Y358" s="223">
        <v>2.613</v>
      </c>
      <c r="Z358" s="129">
        <f t="shared" si="253"/>
        <v>9198.48</v>
      </c>
      <c r="AA358" s="129">
        <f t="shared" si="254"/>
        <v>4205.0194285714288</v>
      </c>
      <c r="AB358" s="149">
        <f t="shared" si="255"/>
        <v>14806406.438631793</v>
      </c>
      <c r="AC358" s="924" t="s">
        <v>69</v>
      </c>
      <c r="AD358" s="195">
        <f t="shared" si="256"/>
        <v>330.59768676757813</v>
      </c>
      <c r="AE358" s="500" t="s">
        <v>41</v>
      </c>
      <c r="AF358" s="567">
        <f t="shared" si="257"/>
        <v>274.04611206054688</v>
      </c>
      <c r="AG358" s="497">
        <f t="shared" si="258"/>
        <v>151130.37109375</v>
      </c>
      <c r="AH358" s="497">
        <f t="shared" si="259"/>
        <v>125278.22265625</v>
      </c>
      <c r="AI358" s="497">
        <f t="shared" si="260"/>
        <v>532149.19399207749</v>
      </c>
      <c r="AJ358" s="497">
        <f t="shared" si="261"/>
        <v>441120.50231073942</v>
      </c>
      <c r="AK358" s="959">
        <f t="shared" si="262"/>
        <v>3.5940469160945954E-2</v>
      </c>
      <c r="AL358" s="1086">
        <f t="shared" si="263"/>
        <v>2.9792543122401406E-2</v>
      </c>
      <c r="AP358" s="602"/>
    </row>
    <row r="359" spans="1:48" customFormat="1">
      <c r="A359" s="35">
        <v>44237</v>
      </c>
      <c r="B359" s="119" t="s">
        <v>355</v>
      </c>
      <c r="C359" s="782">
        <v>44225</v>
      </c>
      <c r="D359" s="1158">
        <v>44226</v>
      </c>
      <c r="E359" s="924" t="s">
        <v>69</v>
      </c>
      <c r="F359" s="1159">
        <v>14.868518066406249</v>
      </c>
      <c r="G359" s="500" t="s">
        <v>41</v>
      </c>
      <c r="H359" s="1105">
        <v>15.462632751464843</v>
      </c>
      <c r="I359" s="1160" t="s">
        <v>313</v>
      </c>
      <c r="J359" s="1161" t="s">
        <v>133</v>
      </c>
      <c r="K359" s="484" t="s">
        <v>93</v>
      </c>
      <c r="L359" s="488">
        <v>284</v>
      </c>
      <c r="M359" s="485"/>
      <c r="N359" s="504"/>
      <c r="O359" s="491">
        <v>2.5</v>
      </c>
      <c r="P359" s="492">
        <v>1.25</v>
      </c>
      <c r="Q359" s="492">
        <f t="shared" si="264"/>
        <v>3.75</v>
      </c>
      <c r="R359" s="490">
        <f t="shared" si="265"/>
        <v>2.1875</v>
      </c>
      <c r="S359" s="491"/>
      <c r="T359" s="493">
        <v>20</v>
      </c>
      <c r="U359" s="119" t="s">
        <v>355</v>
      </c>
      <c r="V359" s="925">
        <v>547.94490840362391</v>
      </c>
      <c r="W359" s="495">
        <v>895.05499999999995</v>
      </c>
      <c r="X359" s="223">
        <v>2.1659999999999999</v>
      </c>
      <c r="Y359" s="223">
        <v>2.3639999999999999</v>
      </c>
      <c r="Z359" s="129">
        <f t="shared" si="253"/>
        <v>17901.099999999999</v>
      </c>
      <c r="AA359" s="129">
        <f t="shared" si="254"/>
        <v>8183.36</v>
      </c>
      <c r="AB359" s="149">
        <f t="shared" si="255"/>
        <v>28814647.887323946</v>
      </c>
      <c r="AC359" s="924" t="s">
        <v>69</v>
      </c>
      <c r="AD359" s="195">
        <f t="shared" si="256"/>
        <v>297.370361328125</v>
      </c>
      <c r="AE359" s="500" t="s">
        <v>41</v>
      </c>
      <c r="AF359" s="567">
        <f t="shared" si="257"/>
        <v>309.25265502929688</v>
      </c>
      <c r="AG359" s="497">
        <f t="shared" si="258"/>
        <v>135940.73660714287</v>
      </c>
      <c r="AH359" s="497">
        <f t="shared" si="259"/>
        <v>141372.64229910716</v>
      </c>
      <c r="AI359" s="497">
        <f t="shared" si="260"/>
        <v>478664.56551810872</v>
      </c>
      <c r="AJ359" s="497">
        <f t="shared" si="261"/>
        <v>497790.99401094072</v>
      </c>
      <c r="AK359" s="959">
        <f t="shared" si="262"/>
        <v>1.6611848508087494E-2</v>
      </c>
      <c r="AL359" s="1086">
        <f t="shared" si="263"/>
        <v>1.7275623008044024E-2</v>
      </c>
      <c r="AP359" s="602"/>
    </row>
    <row r="360" spans="1:48" customFormat="1">
      <c r="A360" s="35">
        <v>44237</v>
      </c>
      <c r="B360" s="119" t="s">
        <v>356</v>
      </c>
      <c r="C360" s="782">
        <v>44225</v>
      </c>
      <c r="D360" s="1158">
        <v>44226</v>
      </c>
      <c r="E360" s="924" t="s">
        <v>69</v>
      </c>
      <c r="F360" s="1159">
        <v>19.395883178710939</v>
      </c>
      <c r="G360" s="500" t="s">
        <v>41</v>
      </c>
      <c r="H360" s="1105">
        <v>21.105273437499999</v>
      </c>
      <c r="I360" s="1160" t="s">
        <v>313</v>
      </c>
      <c r="J360" s="1161" t="s">
        <v>133</v>
      </c>
      <c r="K360" s="484" t="s">
        <v>93</v>
      </c>
      <c r="L360" s="488">
        <v>284</v>
      </c>
      <c r="M360" s="485"/>
      <c r="N360" s="504"/>
      <c r="O360" s="491">
        <v>2.5</v>
      </c>
      <c r="P360" s="492">
        <v>1.25</v>
      </c>
      <c r="Q360" s="492">
        <f t="shared" si="264"/>
        <v>3.75</v>
      </c>
      <c r="R360" s="490">
        <f t="shared" si="265"/>
        <v>2.1875</v>
      </c>
      <c r="S360" s="491"/>
      <c r="T360" s="493">
        <v>20</v>
      </c>
      <c r="U360" s="119" t="s">
        <v>356</v>
      </c>
      <c r="V360" s="925">
        <v>661.84415743774309</v>
      </c>
      <c r="W360" s="495">
        <v>716.87400000000002</v>
      </c>
      <c r="X360" s="223">
        <v>2.19</v>
      </c>
      <c r="Y360" s="223">
        <v>2.6</v>
      </c>
      <c r="Z360" s="129">
        <f t="shared" si="253"/>
        <v>14337.48</v>
      </c>
      <c r="AA360" s="129">
        <f t="shared" si="254"/>
        <v>6554.2765714285715</v>
      </c>
      <c r="AB360" s="149">
        <f t="shared" si="255"/>
        <v>23078438.63179075</v>
      </c>
      <c r="AC360" s="924" t="s">
        <v>69</v>
      </c>
      <c r="AD360" s="195">
        <f t="shared" si="256"/>
        <v>387.91766357421875</v>
      </c>
      <c r="AE360" s="500" t="s">
        <v>41</v>
      </c>
      <c r="AF360" s="567">
        <f t="shared" si="257"/>
        <v>422.10546875</v>
      </c>
      <c r="AG360" s="497">
        <f t="shared" si="258"/>
        <v>177333.7890625</v>
      </c>
      <c r="AH360" s="497">
        <f t="shared" si="259"/>
        <v>192962.5</v>
      </c>
      <c r="AI360" s="497">
        <f t="shared" si="260"/>
        <v>624414.75022007048</v>
      </c>
      <c r="AJ360" s="497">
        <f t="shared" si="261"/>
        <v>679445.42253521131</v>
      </c>
      <c r="AK360" s="959">
        <f t="shared" si="262"/>
        <v>2.7056195619747595E-2</v>
      </c>
      <c r="AL360" s="1086">
        <f t="shared" si="263"/>
        <v>2.9440701486593182E-2</v>
      </c>
      <c r="AP360" s="602"/>
    </row>
    <row r="361" spans="1:48" customFormat="1">
      <c r="A361" s="35">
        <v>44237</v>
      </c>
      <c r="B361" s="119" t="s">
        <v>357</v>
      </c>
      <c r="C361" s="782">
        <v>44228</v>
      </c>
      <c r="D361" s="1158">
        <v>44229</v>
      </c>
      <c r="E361" s="924" t="s">
        <v>69</v>
      </c>
      <c r="F361" s="1159">
        <v>13.301394653320312</v>
      </c>
      <c r="G361" s="500" t="s">
        <v>41</v>
      </c>
      <c r="H361" s="1105">
        <v>19.799339294433594</v>
      </c>
      <c r="I361" s="1160" t="s">
        <v>313</v>
      </c>
      <c r="J361" s="1161" t="s">
        <v>133</v>
      </c>
      <c r="K361" s="484" t="s">
        <v>93</v>
      </c>
      <c r="L361" s="488">
        <v>280</v>
      </c>
      <c r="M361" s="485"/>
      <c r="N361" s="504"/>
      <c r="O361" s="491">
        <v>2.5</v>
      </c>
      <c r="P361" s="492">
        <v>1.25</v>
      </c>
      <c r="Q361" s="492">
        <f t="shared" si="264"/>
        <v>3.75</v>
      </c>
      <c r="R361" s="490">
        <f t="shared" si="265"/>
        <v>2.1875</v>
      </c>
      <c r="S361" s="491"/>
      <c r="T361" s="493">
        <v>20</v>
      </c>
      <c r="U361" s="119" t="s">
        <v>357</v>
      </c>
      <c r="V361" s="925">
        <v>660.15799436321288</v>
      </c>
      <c r="W361" s="495">
        <v>750.99099999999999</v>
      </c>
      <c r="X361" s="223">
        <v>2.1970000000000001</v>
      </c>
      <c r="Y361" s="223">
        <v>2.5630000000000002</v>
      </c>
      <c r="Z361" s="129">
        <f t="shared" si="253"/>
        <v>15019.82</v>
      </c>
      <c r="AA361" s="129">
        <f t="shared" si="254"/>
        <v>6866.203428571428</v>
      </c>
      <c r="AB361" s="149">
        <f t="shared" si="255"/>
        <v>24522155.102040812</v>
      </c>
      <c r="AC361" s="924" t="s">
        <v>69</v>
      </c>
      <c r="AD361" s="195">
        <f t="shared" si="256"/>
        <v>266.02789306640625</v>
      </c>
      <c r="AE361" s="500" t="s">
        <v>41</v>
      </c>
      <c r="AF361" s="567">
        <f t="shared" si="257"/>
        <v>395.98678588867188</v>
      </c>
      <c r="AG361" s="497">
        <f t="shared" si="258"/>
        <v>121612.75111607142</v>
      </c>
      <c r="AH361" s="497">
        <f t="shared" si="259"/>
        <v>181022.53069196429</v>
      </c>
      <c r="AI361" s="497">
        <f t="shared" si="260"/>
        <v>434331.25398596935</v>
      </c>
      <c r="AJ361" s="497">
        <f t="shared" si="261"/>
        <v>646509.0381855868</v>
      </c>
      <c r="AK361" s="959">
        <f t="shared" si="262"/>
        <v>1.7711789692979426E-2</v>
      </c>
      <c r="AL361" s="1086">
        <f t="shared" si="263"/>
        <v>2.6364283053237115E-2</v>
      </c>
      <c r="AP361" s="602"/>
    </row>
    <row r="362" spans="1:48" customFormat="1">
      <c r="A362" s="35">
        <v>44237</v>
      </c>
      <c r="B362" s="119" t="s">
        <v>358</v>
      </c>
      <c r="C362" s="782">
        <v>44228</v>
      </c>
      <c r="D362" s="1158">
        <v>44229</v>
      </c>
      <c r="E362" s="924" t="s">
        <v>69</v>
      </c>
      <c r="F362" s="1159">
        <v>14.630412292480468</v>
      </c>
      <c r="G362" s="500" t="s">
        <v>41</v>
      </c>
      <c r="H362" s="1105">
        <v>15.908914184570312</v>
      </c>
      <c r="I362" s="1160" t="s">
        <v>313</v>
      </c>
      <c r="J362" s="1161" t="s">
        <v>133</v>
      </c>
      <c r="K362" s="484" t="s">
        <v>93</v>
      </c>
      <c r="L362" s="488">
        <v>280</v>
      </c>
      <c r="M362" s="485"/>
      <c r="N362" s="504"/>
      <c r="O362" s="491">
        <v>2.5</v>
      </c>
      <c r="P362" s="492">
        <v>1.25</v>
      </c>
      <c r="Q362" s="492">
        <f t="shared" si="264"/>
        <v>3.75</v>
      </c>
      <c r="R362" s="490">
        <f t="shared" si="265"/>
        <v>2.1875</v>
      </c>
      <c r="S362" s="491"/>
      <c r="T362" s="493">
        <v>20</v>
      </c>
      <c r="U362" s="119" t="s">
        <v>358</v>
      </c>
      <c r="V362" s="925">
        <v>702.94659831981835</v>
      </c>
      <c r="W362" s="495">
        <v>594.17499999999995</v>
      </c>
      <c r="X362" s="223">
        <v>2.2029999999999998</v>
      </c>
      <c r="Y362" s="223">
        <v>2.601</v>
      </c>
      <c r="Z362" s="129">
        <f t="shared" si="253"/>
        <v>11883.5</v>
      </c>
      <c r="AA362" s="129">
        <f t="shared" si="254"/>
        <v>5432.4571428571426</v>
      </c>
      <c r="AB362" s="149">
        <f t="shared" si="255"/>
        <v>19401632.653061222</v>
      </c>
      <c r="AC362" s="924" t="s">
        <v>69</v>
      </c>
      <c r="AD362" s="195">
        <f t="shared" si="256"/>
        <v>292.60824584960938</v>
      </c>
      <c r="AE362" s="500" t="s">
        <v>41</v>
      </c>
      <c r="AF362" s="567">
        <f t="shared" si="257"/>
        <v>318.17828369140625</v>
      </c>
      <c r="AG362" s="497">
        <f t="shared" si="258"/>
        <v>133763.76953125</v>
      </c>
      <c r="AH362" s="497">
        <f t="shared" si="259"/>
        <v>145452.9296875</v>
      </c>
      <c r="AI362" s="497">
        <f t="shared" si="260"/>
        <v>477727.74832589284</v>
      </c>
      <c r="AJ362" s="497">
        <f t="shared" si="261"/>
        <v>519474.74888392858</v>
      </c>
      <c r="AK362" s="959">
        <f t="shared" si="262"/>
        <v>2.462306945341098E-2</v>
      </c>
      <c r="AL362" s="1086">
        <f t="shared" si="263"/>
        <v>2.6774795615046598E-2</v>
      </c>
      <c r="AP362" s="602"/>
    </row>
    <row r="363" spans="1:48" customFormat="1">
      <c r="A363" s="35">
        <v>44237</v>
      </c>
      <c r="B363" s="119" t="s">
        <v>359</v>
      </c>
      <c r="C363" s="782">
        <v>44229</v>
      </c>
      <c r="D363" s="1158">
        <v>44230</v>
      </c>
      <c r="E363" s="924" t="s">
        <v>69</v>
      </c>
      <c r="F363" s="1159">
        <v>32.161135864257815</v>
      </c>
      <c r="G363" s="500" t="s">
        <v>41</v>
      </c>
      <c r="H363" s="1105">
        <v>47.76089782714844</v>
      </c>
      <c r="I363" s="1160" t="s">
        <v>313</v>
      </c>
      <c r="J363" s="1161" t="s">
        <v>133</v>
      </c>
      <c r="K363" s="484" t="s">
        <v>93</v>
      </c>
      <c r="L363" s="488">
        <v>236</v>
      </c>
      <c r="M363" s="485"/>
      <c r="N363" s="504"/>
      <c r="O363" s="491">
        <v>2.5</v>
      </c>
      <c r="P363" s="492">
        <v>1.25</v>
      </c>
      <c r="Q363" s="492">
        <f t="shared" si="264"/>
        <v>3.75</v>
      </c>
      <c r="R363" s="490">
        <f t="shared" si="265"/>
        <v>2.1875</v>
      </c>
      <c r="S363" s="491"/>
      <c r="T363" s="493">
        <v>20</v>
      </c>
      <c r="U363" s="119" t="s">
        <v>359</v>
      </c>
      <c r="V363" s="925">
        <v>492.03578305269775</v>
      </c>
      <c r="W363" s="495">
        <v>801.15899999999999</v>
      </c>
      <c r="X363" s="223">
        <v>2.194</v>
      </c>
      <c r="Y363" s="223">
        <v>2.601</v>
      </c>
      <c r="Z363" s="129">
        <f t="shared" si="253"/>
        <v>16023.18</v>
      </c>
      <c r="AA363" s="129">
        <f t="shared" si="254"/>
        <v>7324.8822857142859</v>
      </c>
      <c r="AB363" s="149">
        <f t="shared" si="255"/>
        <v>31037636.803874094</v>
      </c>
      <c r="AC363" s="924" t="s">
        <v>69</v>
      </c>
      <c r="AD363" s="195">
        <f t="shared" si="256"/>
        <v>643.22271728515625</v>
      </c>
      <c r="AE363" s="500" t="s">
        <v>41</v>
      </c>
      <c r="AF363" s="567">
        <f t="shared" si="257"/>
        <v>955.21795654296875</v>
      </c>
      <c r="AG363" s="497">
        <f t="shared" si="258"/>
        <v>294044.67075892858</v>
      </c>
      <c r="AH363" s="497">
        <f t="shared" si="259"/>
        <v>436671.06584821432</v>
      </c>
      <c r="AI363" s="497">
        <f t="shared" si="260"/>
        <v>1245951.9947412228</v>
      </c>
      <c r="AJ363" s="497">
        <f t="shared" si="261"/>
        <v>1850301.1264754843</v>
      </c>
      <c r="AK363" s="959">
        <f t="shared" si="262"/>
        <v>4.0143262279095426E-2</v>
      </c>
      <c r="AL363" s="1086">
        <f t="shared" si="263"/>
        <v>5.9614755407039595E-2</v>
      </c>
      <c r="AP363" s="602"/>
    </row>
    <row r="364" spans="1:48" customFormat="1">
      <c r="A364" s="35">
        <v>44237</v>
      </c>
      <c r="B364" s="119" t="s">
        <v>360</v>
      </c>
      <c r="C364" s="782">
        <v>44229</v>
      </c>
      <c r="D364" s="1158">
        <v>44230</v>
      </c>
      <c r="E364" s="924" t="s">
        <v>69</v>
      </c>
      <c r="F364" s="1159">
        <v>33.669226074218749</v>
      </c>
      <c r="G364" s="500" t="s">
        <v>41</v>
      </c>
      <c r="H364" s="1105">
        <v>46.329516601562503</v>
      </c>
      <c r="I364" s="1160" t="s">
        <v>313</v>
      </c>
      <c r="J364" s="1161" t="s">
        <v>133</v>
      </c>
      <c r="K364" s="484" t="s">
        <v>93</v>
      </c>
      <c r="L364" s="488">
        <v>236</v>
      </c>
      <c r="M364" s="485"/>
      <c r="N364" s="504"/>
      <c r="O364" s="491">
        <v>2.5</v>
      </c>
      <c r="P364" s="492">
        <v>1.25</v>
      </c>
      <c r="Q364" s="492">
        <f t="shared" si="264"/>
        <v>3.75</v>
      </c>
      <c r="R364" s="490">
        <f t="shared" si="265"/>
        <v>2.1875</v>
      </c>
      <c r="S364" s="491"/>
      <c r="T364" s="493">
        <v>20</v>
      </c>
      <c r="U364" s="119" t="s">
        <v>360</v>
      </c>
      <c r="V364" s="925">
        <v>532.11951532709259</v>
      </c>
      <c r="W364" s="495">
        <v>534.39400000000001</v>
      </c>
      <c r="X364" s="223">
        <v>2.1989999999999998</v>
      </c>
      <c r="Y364" s="223">
        <v>2.5870000000000002</v>
      </c>
      <c r="Z364" s="129">
        <f t="shared" si="253"/>
        <v>10687.880000000001</v>
      </c>
      <c r="AA364" s="129">
        <f t="shared" si="254"/>
        <v>4885.8880000000008</v>
      </c>
      <c r="AB364" s="149">
        <f t="shared" si="255"/>
        <v>20702915.254237294</v>
      </c>
      <c r="AC364" s="924" t="s">
        <v>69</v>
      </c>
      <c r="AD364" s="195">
        <f t="shared" si="256"/>
        <v>673.384521484375</v>
      </c>
      <c r="AE364" s="500" t="s">
        <v>41</v>
      </c>
      <c r="AF364" s="567">
        <f t="shared" si="257"/>
        <v>926.59033203125</v>
      </c>
      <c r="AG364" s="497">
        <f t="shared" si="258"/>
        <v>307832.92410714284</v>
      </c>
      <c r="AH364" s="497">
        <f t="shared" si="259"/>
        <v>423584.15178571432</v>
      </c>
      <c r="AI364" s="497">
        <f t="shared" si="260"/>
        <v>1304376.7970641644</v>
      </c>
      <c r="AJ364" s="497">
        <f t="shared" si="261"/>
        <v>1794848.1007869251</v>
      </c>
      <c r="AK364" s="959">
        <f t="shared" si="262"/>
        <v>6.3004498692385669E-2</v>
      </c>
      <c r="AL364" s="1086">
        <f t="shared" si="263"/>
        <v>8.6695428095305144E-2</v>
      </c>
      <c r="AP364" s="602"/>
    </row>
    <row r="365" spans="1:48" customFormat="1">
      <c r="A365" s="35">
        <v>44237</v>
      </c>
      <c r="B365" s="119" t="s">
        <v>361</v>
      </c>
      <c r="C365" s="782">
        <v>44230</v>
      </c>
      <c r="D365" s="1158">
        <v>44231</v>
      </c>
      <c r="E365" s="924" t="s">
        <v>69</v>
      </c>
      <c r="F365" s="1159">
        <v>27.784924316406251</v>
      </c>
      <c r="G365" s="500" t="s">
        <v>41</v>
      </c>
      <c r="H365" s="1105">
        <v>46.047229003906253</v>
      </c>
      <c r="I365" s="1160" t="s">
        <v>313</v>
      </c>
      <c r="J365" s="1161" t="s">
        <v>133</v>
      </c>
      <c r="K365" s="484" t="s">
        <v>93</v>
      </c>
      <c r="L365" s="488">
        <v>244</v>
      </c>
      <c r="M365" s="485"/>
      <c r="N365" s="504"/>
      <c r="O365" s="491">
        <v>2.5</v>
      </c>
      <c r="P365" s="492">
        <v>1.25</v>
      </c>
      <c r="Q365" s="492">
        <f t="shared" si="264"/>
        <v>3.75</v>
      </c>
      <c r="R365" s="490">
        <f t="shared" si="265"/>
        <v>2.1875</v>
      </c>
      <c r="S365" s="491"/>
      <c r="T365" s="493">
        <v>20</v>
      </c>
      <c r="U365" s="119" t="s">
        <v>361</v>
      </c>
      <c r="V365" s="925">
        <v>512.20294490100025</v>
      </c>
      <c r="W365" s="495">
        <v>556.83100000000002</v>
      </c>
      <c r="X365" s="223">
        <v>2.19</v>
      </c>
      <c r="Y365" s="223">
        <v>2.556</v>
      </c>
      <c r="Z365" s="129">
        <f t="shared" si="253"/>
        <v>11136.62</v>
      </c>
      <c r="AA365" s="129">
        <f t="shared" si="254"/>
        <v>5091.0262857142861</v>
      </c>
      <c r="AB365" s="149">
        <f t="shared" si="255"/>
        <v>20864861.826697897</v>
      </c>
      <c r="AC365" s="924" t="s">
        <v>69</v>
      </c>
      <c r="AD365" s="195">
        <f t="shared" si="256"/>
        <v>555.698486328125</v>
      </c>
      <c r="AE365" s="500" t="s">
        <v>41</v>
      </c>
      <c r="AF365" s="567">
        <f t="shared" si="257"/>
        <v>920.944580078125</v>
      </c>
      <c r="AG365" s="497">
        <f t="shared" si="258"/>
        <v>254033.59375</v>
      </c>
      <c r="AH365" s="497">
        <f t="shared" si="259"/>
        <v>421003.23660714284</v>
      </c>
      <c r="AI365" s="497">
        <f t="shared" si="260"/>
        <v>1041121.2858606557</v>
      </c>
      <c r="AJ365" s="497">
        <f t="shared" si="261"/>
        <v>1725423.100848946</v>
      </c>
      <c r="AK365" s="959">
        <f t="shared" si="262"/>
        <v>4.9898307235779343E-2</v>
      </c>
      <c r="AL365" s="1086">
        <f t="shared" si="263"/>
        <v>8.2695160657194455E-2</v>
      </c>
      <c r="AP365" s="602"/>
    </row>
    <row r="366" spans="1:48" customFormat="1">
      <c r="A366" s="35">
        <v>44237</v>
      </c>
      <c r="B366" s="119" t="s">
        <v>362</v>
      </c>
      <c r="C366" s="782">
        <v>44230</v>
      </c>
      <c r="D366" s="1158">
        <v>44231</v>
      </c>
      <c r="E366" s="924" t="s">
        <v>69</v>
      </c>
      <c r="F366" s="1159">
        <v>31.248400878906249</v>
      </c>
      <c r="G366" s="500" t="s">
        <v>41</v>
      </c>
      <c r="H366" s="1105">
        <v>49.538989257812503</v>
      </c>
      <c r="I366" s="1160" t="s">
        <v>313</v>
      </c>
      <c r="J366" s="1161" t="s">
        <v>133</v>
      </c>
      <c r="K366" s="484" t="s">
        <v>93</v>
      </c>
      <c r="L366" s="488">
        <v>244</v>
      </c>
      <c r="M366" s="485"/>
      <c r="N366" s="504"/>
      <c r="O366" s="491">
        <v>2.5</v>
      </c>
      <c r="P366" s="492">
        <v>1.25</v>
      </c>
      <c r="Q366" s="492">
        <f t="shared" si="264"/>
        <v>3.75</v>
      </c>
      <c r="R366" s="490">
        <f t="shared" si="265"/>
        <v>2.1875</v>
      </c>
      <c r="S366" s="491"/>
      <c r="T366" s="493">
        <v>20</v>
      </c>
      <c r="U366" s="119" t="s">
        <v>362</v>
      </c>
      <c r="V366" s="925">
        <v>454.13110662360828</v>
      </c>
      <c r="W366" s="495">
        <v>609.42200000000003</v>
      </c>
      <c r="X366" s="223">
        <v>2.177</v>
      </c>
      <c r="Y366" s="223">
        <v>2.5640000000000001</v>
      </c>
      <c r="Z366" s="129">
        <f t="shared" si="253"/>
        <v>12188.44</v>
      </c>
      <c r="AA366" s="129">
        <f t="shared" si="254"/>
        <v>5571.8582857142856</v>
      </c>
      <c r="AB366" s="149">
        <f t="shared" si="255"/>
        <v>22835484.777517565</v>
      </c>
      <c r="AC366" s="924" t="s">
        <v>69</v>
      </c>
      <c r="AD366" s="195">
        <f t="shared" si="256"/>
        <v>624.968017578125</v>
      </c>
      <c r="AE366" s="500" t="s">
        <v>41</v>
      </c>
      <c r="AF366" s="567">
        <f t="shared" si="257"/>
        <v>990.77978515625</v>
      </c>
      <c r="AG366" s="497">
        <f t="shared" si="258"/>
        <v>285699.66517857142</v>
      </c>
      <c r="AH366" s="497">
        <f t="shared" si="259"/>
        <v>452927.90178571432</v>
      </c>
      <c r="AI366" s="497">
        <f t="shared" si="260"/>
        <v>1170900.2671252927</v>
      </c>
      <c r="AJ366" s="497">
        <f t="shared" si="261"/>
        <v>1856261.8925644029</v>
      </c>
      <c r="AK366" s="959">
        <f t="shared" si="262"/>
        <v>5.1275472298187873E-2</v>
      </c>
      <c r="AL366" s="1086">
        <f t="shared" si="263"/>
        <v>8.1288481967852322E-2</v>
      </c>
      <c r="AP366" s="602"/>
    </row>
    <row r="367" spans="1:48" customFormat="1">
      <c r="A367" s="35">
        <v>44237</v>
      </c>
      <c r="B367" s="119" t="s">
        <v>363</v>
      </c>
      <c r="C367" s="782">
        <v>44234</v>
      </c>
      <c r="D367" s="1158">
        <v>44235</v>
      </c>
      <c r="E367" s="924" t="s">
        <v>69</v>
      </c>
      <c r="F367" s="1159">
        <v>6.7483985900878904</v>
      </c>
      <c r="G367" s="500" t="s">
        <v>41</v>
      </c>
      <c r="H367" s="1105">
        <v>10.255791473388673</v>
      </c>
      <c r="I367" s="1160" t="s">
        <v>313</v>
      </c>
      <c r="J367" s="1161" t="s">
        <v>133</v>
      </c>
      <c r="K367" s="484" t="s">
        <v>93</v>
      </c>
      <c r="L367" s="488">
        <v>306</v>
      </c>
      <c r="M367" s="485"/>
      <c r="N367" s="504"/>
      <c r="O367" s="491">
        <v>2.5</v>
      </c>
      <c r="P367" s="492">
        <v>1.25</v>
      </c>
      <c r="Q367" s="492">
        <f t="shared" si="264"/>
        <v>3.75</v>
      </c>
      <c r="R367" s="490">
        <f t="shared" si="265"/>
        <v>2.1875</v>
      </c>
      <c r="S367" s="491"/>
      <c r="T367" s="493">
        <v>20</v>
      </c>
      <c r="U367" s="119" t="s">
        <v>363</v>
      </c>
      <c r="V367" s="1107">
        <v>391.29258368461052</v>
      </c>
      <c r="W367" s="495">
        <v>538.96199999999999</v>
      </c>
      <c r="X367" s="223">
        <v>2.2029999999999998</v>
      </c>
      <c r="Y367" s="223">
        <v>2.4849999999999999</v>
      </c>
      <c r="Z367" s="129">
        <f t="shared" si="253"/>
        <v>10779.24</v>
      </c>
      <c r="AA367" s="129">
        <f t="shared" si="254"/>
        <v>4927.6525714285717</v>
      </c>
      <c r="AB367" s="149">
        <f t="shared" si="255"/>
        <v>16103439.775910366</v>
      </c>
      <c r="AC367" s="924" t="s">
        <v>69</v>
      </c>
      <c r="AD367" s="195">
        <f t="shared" si="256"/>
        <v>134.96797180175781</v>
      </c>
      <c r="AE367" s="500" t="s">
        <v>41</v>
      </c>
      <c r="AF367" s="567">
        <f t="shared" si="257"/>
        <v>205.11582946777344</v>
      </c>
      <c r="AG367" s="497">
        <f t="shared" si="258"/>
        <v>61699.644252232138</v>
      </c>
      <c r="AH367" s="497">
        <f t="shared" si="259"/>
        <v>93767.236328125</v>
      </c>
      <c r="AI367" s="497">
        <f t="shared" si="260"/>
        <v>201632.82435369978</v>
      </c>
      <c r="AJ367" s="497">
        <f t="shared" si="261"/>
        <v>306428.87688929739</v>
      </c>
      <c r="AK367" s="959">
        <f t="shared" si="262"/>
        <v>1.2521102768076211E-2</v>
      </c>
      <c r="AL367" s="1086">
        <f t="shared" si="263"/>
        <v>1.9028783983636458E-2</v>
      </c>
      <c r="AP367" s="602"/>
    </row>
    <row r="368" spans="1:48" customFormat="1">
      <c r="A368" s="35">
        <v>44237</v>
      </c>
      <c r="B368" s="119" t="s">
        <v>364</v>
      </c>
      <c r="C368" s="782">
        <v>44234</v>
      </c>
      <c r="D368" s="1158">
        <v>44235</v>
      </c>
      <c r="E368" s="924" t="s">
        <v>69</v>
      </c>
      <c r="F368" s="1159">
        <v>8.497813415527343</v>
      </c>
      <c r="G368" s="500" t="s">
        <v>41</v>
      </c>
      <c r="H368" s="1105">
        <v>18.788442993164061</v>
      </c>
      <c r="I368" s="1160" t="s">
        <v>313</v>
      </c>
      <c r="J368" s="1161" t="s">
        <v>133</v>
      </c>
      <c r="K368" s="484" t="s">
        <v>93</v>
      </c>
      <c r="L368" s="488">
        <v>306</v>
      </c>
      <c r="M368" s="485"/>
      <c r="N368" s="504"/>
      <c r="O368" s="491">
        <v>2.5</v>
      </c>
      <c r="P368" s="492">
        <v>1.25</v>
      </c>
      <c r="Q368" s="492">
        <f t="shared" si="264"/>
        <v>3.75</v>
      </c>
      <c r="R368" s="490">
        <f t="shared" si="265"/>
        <v>2.1875</v>
      </c>
      <c r="S368" s="491"/>
      <c r="T368" s="493">
        <v>20</v>
      </c>
      <c r="U368" s="119" t="s">
        <v>364</v>
      </c>
      <c r="V368" s="1107">
        <v>332.06039816959344</v>
      </c>
      <c r="W368" s="495">
        <v>468.98</v>
      </c>
      <c r="X368" s="223">
        <v>2.222</v>
      </c>
      <c r="Y368" s="223">
        <v>2.5880000000000001</v>
      </c>
      <c r="Z368" s="129">
        <f t="shared" si="253"/>
        <v>9379.6</v>
      </c>
      <c r="AA368" s="129">
        <f t="shared" si="254"/>
        <v>4287.8171428571432</v>
      </c>
      <c r="AB368" s="149">
        <f t="shared" si="255"/>
        <v>14012474.323062558</v>
      </c>
      <c r="AC368" s="924" t="s">
        <v>69</v>
      </c>
      <c r="AD368" s="195">
        <f t="shared" si="256"/>
        <v>169.95626831054688</v>
      </c>
      <c r="AE368" s="500" t="s">
        <v>41</v>
      </c>
      <c r="AF368" s="567">
        <f t="shared" si="257"/>
        <v>375.76885986328125</v>
      </c>
      <c r="AG368" s="497">
        <f t="shared" si="258"/>
        <v>77694.29408482142</v>
      </c>
      <c r="AH368" s="497">
        <f t="shared" si="259"/>
        <v>171780.05022321429</v>
      </c>
      <c r="AI368" s="497">
        <f t="shared" si="260"/>
        <v>253902.92184582163</v>
      </c>
      <c r="AJ368" s="497">
        <f t="shared" si="261"/>
        <v>561372.71314775909</v>
      </c>
      <c r="AK368" s="959">
        <f t="shared" si="262"/>
        <v>1.8119777848793858E-2</v>
      </c>
      <c r="AL368" s="1086">
        <f t="shared" si="263"/>
        <v>4.0062354456829846E-2</v>
      </c>
      <c r="AP368" s="602"/>
    </row>
    <row r="369" spans="1:46" customFormat="1">
      <c r="A369" s="35">
        <v>44237</v>
      </c>
      <c r="B369" s="119" t="s">
        <v>60</v>
      </c>
      <c r="C369" s="782"/>
      <c r="D369" s="1158"/>
      <c r="E369" s="924" t="s">
        <v>69</v>
      </c>
      <c r="F369" s="1159">
        <v>0</v>
      </c>
      <c r="G369" s="500" t="s">
        <v>41</v>
      </c>
      <c r="H369" s="1105">
        <v>0</v>
      </c>
      <c r="I369" s="1160"/>
      <c r="J369" s="1161"/>
      <c r="K369" s="484"/>
      <c r="L369" s="488"/>
      <c r="M369" s="485"/>
      <c r="N369" s="504"/>
      <c r="O369" s="491"/>
      <c r="P369" s="491"/>
      <c r="Q369" s="491"/>
      <c r="R369" s="492"/>
      <c r="S369" s="491"/>
      <c r="T369" s="493"/>
      <c r="U369" s="119" t="s">
        <v>60</v>
      </c>
      <c r="V369" s="948"/>
      <c r="W369" s="495"/>
      <c r="X369" s="223"/>
      <c r="Y369" s="223"/>
      <c r="Z369" s="129">
        <f t="shared" si="253"/>
        <v>0</v>
      </c>
      <c r="AA369" s="129"/>
      <c r="AB369" s="149"/>
      <c r="AC369" s="924" t="s">
        <v>69</v>
      </c>
      <c r="AD369" s="195"/>
      <c r="AE369" s="500" t="s">
        <v>41</v>
      </c>
      <c r="AF369" s="567"/>
      <c r="AG369" s="497"/>
      <c r="AH369" s="497"/>
      <c r="AI369" s="497"/>
      <c r="AJ369" s="497"/>
      <c r="AK369" s="959"/>
      <c r="AL369" s="1086"/>
      <c r="AP369" s="602"/>
    </row>
    <row r="370" spans="1:46" customFormat="1" ht="15" thickBot="1">
      <c r="A370" s="56">
        <v>44237</v>
      </c>
      <c r="B370" s="124" t="s">
        <v>64</v>
      </c>
      <c r="C370" s="926"/>
      <c r="D370" s="1162"/>
      <c r="E370" s="1029" t="s">
        <v>69</v>
      </c>
      <c r="F370" s="1163">
        <v>275.5946044921875</v>
      </c>
      <c r="G370" s="1030" t="s">
        <v>41</v>
      </c>
      <c r="H370" s="1114">
        <v>258.05781250000001</v>
      </c>
      <c r="I370" s="1164"/>
      <c r="J370" s="1165"/>
      <c r="K370" s="928"/>
      <c r="L370" s="929"/>
      <c r="M370" s="930"/>
      <c r="N370" s="927"/>
      <c r="O370" s="931"/>
      <c r="P370" s="931"/>
      <c r="Q370" s="931"/>
      <c r="R370" s="932"/>
      <c r="S370" s="931"/>
      <c r="T370" s="933"/>
      <c r="U370" s="124" t="s">
        <v>64</v>
      </c>
      <c r="V370" s="955"/>
      <c r="W370" s="934"/>
      <c r="X370" s="935"/>
      <c r="Y370" s="935"/>
      <c r="Z370" s="937">
        <f t="shared" si="253"/>
        <v>0</v>
      </c>
      <c r="AA370" s="937"/>
      <c r="AB370" s="161"/>
      <c r="AC370" s="1029" t="s">
        <v>69</v>
      </c>
      <c r="AD370" s="591"/>
      <c r="AE370" s="1030" t="s">
        <v>41</v>
      </c>
      <c r="AF370" s="1115"/>
      <c r="AG370" s="936"/>
      <c r="AH370" s="936"/>
      <c r="AI370" s="936"/>
      <c r="AJ370" s="936"/>
      <c r="AK370" s="1088"/>
      <c r="AL370" s="1089"/>
      <c r="AP370" s="602"/>
    </row>
    <row r="371" spans="1:46" customFormat="1">
      <c r="A371" s="44">
        <v>44244</v>
      </c>
      <c r="B371" s="121">
        <v>111</v>
      </c>
      <c r="C371" s="1168">
        <f>D371-1</f>
        <v>44237</v>
      </c>
      <c r="D371" s="1169">
        <v>44238</v>
      </c>
      <c r="E371" s="660" t="s">
        <v>69</v>
      </c>
      <c r="F371" s="1147">
        <v>1.2284493446350098</v>
      </c>
      <c r="G371" s="580" t="s">
        <v>41</v>
      </c>
      <c r="H371" s="1148">
        <v>2.1601482391357423</v>
      </c>
      <c r="I371" s="456" t="s">
        <v>175</v>
      </c>
      <c r="J371" s="457" t="s">
        <v>133</v>
      </c>
      <c r="K371" s="582" t="s">
        <v>93</v>
      </c>
      <c r="L371" s="583">
        <v>616</v>
      </c>
      <c r="M371" s="583"/>
      <c r="N371" s="583"/>
      <c r="O371" s="584">
        <v>1</v>
      </c>
      <c r="P371" s="584">
        <v>0.5</v>
      </c>
      <c r="Q371" s="584">
        <v>0.4</v>
      </c>
      <c r="R371" s="184">
        <f t="shared" ref="R371:R382" si="266">O371/(O371+P371)*Q371</f>
        <v>0.26666666666666666</v>
      </c>
      <c r="S371" s="183"/>
      <c r="T371" s="183">
        <v>20</v>
      </c>
      <c r="U371" s="121">
        <v>111</v>
      </c>
      <c r="V371" s="470">
        <v>20.091126796368389</v>
      </c>
      <c r="W371" s="194">
        <v>30.93</v>
      </c>
      <c r="X371" s="184">
        <v>2.1030000000000002</v>
      </c>
      <c r="Y371" s="184">
        <v>2.145</v>
      </c>
      <c r="Z371" s="194">
        <f t="shared" si="253"/>
        <v>618.6</v>
      </c>
      <c r="AA371" s="194">
        <f t="shared" ref="AA371:AA384" si="267">Z371/R371</f>
        <v>2319.75</v>
      </c>
      <c r="AB371" s="1113">
        <f t="shared" ref="AB371:AB384" si="268">AA371*1000/(L371/1000)</f>
        <v>3765827.9220779222</v>
      </c>
      <c r="AC371" s="461" t="s">
        <v>69</v>
      </c>
      <c r="AD371" s="194">
        <f t="shared" ref="AD371:AD384" si="269">T371*F371</f>
        <v>24.568986892700195</v>
      </c>
      <c r="AE371" s="477" t="s">
        <v>41</v>
      </c>
      <c r="AF371" s="586">
        <f t="shared" ref="AF371:AF384" si="270">T371*H371</f>
        <v>43.202964782714844</v>
      </c>
      <c r="AG371" s="586">
        <f t="shared" ref="AG371:AG384" si="271">AD371/R371*1000</f>
        <v>92133.700847625732</v>
      </c>
      <c r="AH371" s="586">
        <f t="shared" ref="AH371:AH384" si="272">AF371/R371*1000</f>
        <v>162011.11793518066</v>
      </c>
      <c r="AI371" s="586">
        <f t="shared" ref="AI371:AI384" si="273">AG371/L371*1000</f>
        <v>149567.6961812106</v>
      </c>
      <c r="AJ371" s="586">
        <f t="shared" ref="AJ371:AJ384" si="274">AH371/L371*1000</f>
        <v>263005.06158308545</v>
      </c>
      <c r="AK371" s="587">
        <f t="shared" ref="AK371:AK384" si="275">AD371/Z371</f>
        <v>3.9717081947462325E-2</v>
      </c>
      <c r="AL371" s="995">
        <f t="shared" ref="AL371:AL384" si="276">AF371/Z371</f>
        <v>6.9839904272089942E-2</v>
      </c>
      <c r="AM371" s="605"/>
      <c r="AN371" s="606"/>
      <c r="AO371" s="606"/>
      <c r="AP371" s="607"/>
      <c r="AQ371" s="53"/>
      <c r="AR371" s="53"/>
      <c r="AS371" s="53"/>
      <c r="AT371" s="53"/>
    </row>
    <row r="372" spans="1:46" customFormat="1">
      <c r="A372" s="46">
        <v>44244</v>
      </c>
      <c r="B372" s="122">
        <v>113</v>
      </c>
      <c r="C372" s="769">
        <f t="shared" ref="C372:C384" si="277">D372-1</f>
        <v>44237</v>
      </c>
      <c r="D372" s="1170">
        <v>44238</v>
      </c>
      <c r="E372" s="661" t="s">
        <v>69</v>
      </c>
      <c r="F372" s="1149">
        <v>0.33626654148101809</v>
      </c>
      <c r="G372" s="562" t="s">
        <v>41</v>
      </c>
      <c r="H372" s="1025">
        <v>1.6324281692504883</v>
      </c>
      <c r="I372" s="414" t="s">
        <v>175</v>
      </c>
      <c r="J372" s="415" t="s">
        <v>133</v>
      </c>
      <c r="K372" s="429" t="s">
        <v>93</v>
      </c>
      <c r="L372" s="390">
        <v>616</v>
      </c>
      <c r="M372" s="390"/>
      <c r="N372" s="390"/>
      <c r="O372" s="564">
        <v>1</v>
      </c>
      <c r="P372" s="564">
        <v>0.5</v>
      </c>
      <c r="Q372" s="564">
        <v>0.4</v>
      </c>
      <c r="R372" s="82">
        <f t="shared" si="266"/>
        <v>0.26666666666666666</v>
      </c>
      <c r="S372" s="81"/>
      <c r="T372" s="81">
        <v>20</v>
      </c>
      <c r="U372" s="122">
        <v>113</v>
      </c>
      <c r="V372" s="494">
        <v>13.011034849262721</v>
      </c>
      <c r="W372" s="195">
        <v>20.646000000000001</v>
      </c>
      <c r="X372" s="82">
        <v>2.1219999999999999</v>
      </c>
      <c r="Y372" s="82">
        <v>2.0099999999999998</v>
      </c>
      <c r="Z372" s="195">
        <f t="shared" si="253"/>
        <v>412.92</v>
      </c>
      <c r="AA372" s="195">
        <f t="shared" si="267"/>
        <v>1548.45</v>
      </c>
      <c r="AB372" s="1092">
        <f t="shared" si="268"/>
        <v>2513717.5324675324</v>
      </c>
      <c r="AC372" s="499" t="s">
        <v>69</v>
      </c>
      <c r="AD372" s="195">
        <f t="shared" si="269"/>
        <v>6.7253308296203613</v>
      </c>
      <c r="AE372" s="500" t="s">
        <v>41</v>
      </c>
      <c r="AF372" s="567">
        <f t="shared" si="270"/>
        <v>32.648563385009766</v>
      </c>
      <c r="AG372" s="567">
        <f t="shared" si="271"/>
        <v>25219.990611076355</v>
      </c>
      <c r="AH372" s="567">
        <f t="shared" si="272"/>
        <v>122432.11269378662</v>
      </c>
      <c r="AI372" s="568">
        <f t="shared" si="273"/>
        <v>40941.543199799278</v>
      </c>
      <c r="AJ372" s="568">
        <f t="shared" si="274"/>
        <v>198753.42969770555</v>
      </c>
      <c r="AK372" s="569">
        <f t="shared" si="275"/>
        <v>1.628724893349889E-2</v>
      </c>
      <c r="AL372" s="999">
        <f t="shared" si="276"/>
        <v>7.9067527329772749E-2</v>
      </c>
      <c r="AM372" s="571"/>
      <c r="AN372" s="572"/>
      <c r="AO372" s="572"/>
      <c r="AP372" s="573"/>
      <c r="AQ372" s="53"/>
      <c r="AR372" s="53"/>
      <c r="AS372" s="53"/>
      <c r="AT372" s="53"/>
    </row>
    <row r="373" spans="1:46" customFormat="1">
      <c r="A373" s="46">
        <v>44244</v>
      </c>
      <c r="B373" s="122" t="s">
        <v>365</v>
      </c>
      <c r="C373" s="769">
        <f>D373-1</f>
        <v>44238</v>
      </c>
      <c r="D373" s="1170">
        <v>44239</v>
      </c>
      <c r="E373" s="661" t="s">
        <v>69</v>
      </c>
      <c r="F373" s="1149">
        <v>2.0530281066894531</v>
      </c>
      <c r="G373" s="562" t="s">
        <v>41</v>
      </c>
      <c r="H373" s="1025">
        <v>1.4931013107299804</v>
      </c>
      <c r="I373" s="414" t="s">
        <v>175</v>
      </c>
      <c r="J373" s="415" t="s">
        <v>133</v>
      </c>
      <c r="K373" s="429" t="s">
        <v>93</v>
      </c>
      <c r="L373" s="390">
        <v>380</v>
      </c>
      <c r="M373" s="390"/>
      <c r="N373" s="390"/>
      <c r="O373" s="564">
        <v>1</v>
      </c>
      <c r="P373" s="564">
        <v>0.5</v>
      </c>
      <c r="Q373" s="564">
        <v>0.4</v>
      </c>
      <c r="R373" s="82">
        <f t="shared" si="266"/>
        <v>0.26666666666666666</v>
      </c>
      <c r="S373" s="81"/>
      <c r="T373" s="81">
        <v>20</v>
      </c>
      <c r="U373" s="122" t="s">
        <v>365</v>
      </c>
      <c r="V373" s="494">
        <v>26.933338498095921</v>
      </c>
      <c r="W373" s="195">
        <v>38.698</v>
      </c>
      <c r="X373" s="82">
        <v>2.157</v>
      </c>
      <c r="Y373" s="82">
        <v>1.8939999999999999</v>
      </c>
      <c r="Z373" s="195">
        <f t="shared" si="253"/>
        <v>773.96</v>
      </c>
      <c r="AA373" s="195">
        <f t="shared" si="267"/>
        <v>2902.3500000000004</v>
      </c>
      <c r="AB373" s="1092">
        <f t="shared" si="268"/>
        <v>7637763.157894738</v>
      </c>
      <c r="AC373" s="499" t="s">
        <v>69</v>
      </c>
      <c r="AD373" s="195">
        <f t="shared" si="269"/>
        <v>41.060562133789063</v>
      </c>
      <c r="AE373" s="500" t="s">
        <v>41</v>
      </c>
      <c r="AF373" s="567">
        <f t="shared" si="270"/>
        <v>29.862026214599609</v>
      </c>
      <c r="AG373" s="567">
        <f t="shared" si="271"/>
        <v>153977.10800170898</v>
      </c>
      <c r="AH373" s="567">
        <f t="shared" si="272"/>
        <v>111982.59830474854</v>
      </c>
      <c r="AI373" s="568">
        <f t="shared" si="273"/>
        <v>405202.91579397098</v>
      </c>
      <c r="AJ373" s="568">
        <f t="shared" si="274"/>
        <v>294691.04817039089</v>
      </c>
      <c r="AK373" s="569">
        <f t="shared" si="275"/>
        <v>5.3052563612834072E-2</v>
      </c>
      <c r="AL373" s="999">
        <f t="shared" si="276"/>
        <v>3.858342319318777E-2</v>
      </c>
      <c r="AM373" s="571"/>
      <c r="AN373" s="572"/>
      <c r="AO373" s="572"/>
      <c r="AP373" s="573"/>
      <c r="AQ373" s="53"/>
      <c r="AR373" s="53"/>
      <c r="AS373" s="53"/>
      <c r="AT373" s="53"/>
    </row>
    <row r="374" spans="1:46" customFormat="1">
      <c r="A374" s="46">
        <v>44244</v>
      </c>
      <c r="B374" s="122">
        <v>128</v>
      </c>
      <c r="C374" s="769">
        <f t="shared" si="277"/>
        <v>44238</v>
      </c>
      <c r="D374" s="1170">
        <v>44239</v>
      </c>
      <c r="E374" s="661" t="s">
        <v>69</v>
      </c>
      <c r="F374" s="1149">
        <v>2.1042846679687499</v>
      </c>
      <c r="G374" s="562" t="s">
        <v>41</v>
      </c>
      <c r="H374" s="1025">
        <v>2.118494415283203</v>
      </c>
      <c r="I374" s="414" t="s">
        <v>175</v>
      </c>
      <c r="J374" s="415" t="s">
        <v>133</v>
      </c>
      <c r="K374" s="429" t="s">
        <v>93</v>
      </c>
      <c r="L374" s="390">
        <v>380</v>
      </c>
      <c r="M374" s="390"/>
      <c r="N374" s="390"/>
      <c r="O374" s="564">
        <v>1</v>
      </c>
      <c r="P374" s="564">
        <v>0.5</v>
      </c>
      <c r="Q374" s="564">
        <v>0.4</v>
      </c>
      <c r="R374" s="82">
        <f t="shared" si="266"/>
        <v>0.26666666666666666</v>
      </c>
      <c r="S374" s="81"/>
      <c r="T374" s="81">
        <v>20</v>
      </c>
      <c r="U374" s="122">
        <v>128</v>
      </c>
      <c r="V374" s="494">
        <v>17.572955368239896</v>
      </c>
      <c r="W374" s="195">
        <v>22.69</v>
      </c>
      <c r="X374" s="82">
        <v>2.089</v>
      </c>
      <c r="Y374" s="82">
        <v>2.0939999999999999</v>
      </c>
      <c r="Z374" s="195">
        <f t="shared" si="253"/>
        <v>453.8</v>
      </c>
      <c r="AA374" s="195">
        <f t="shared" si="267"/>
        <v>1701.75</v>
      </c>
      <c r="AB374" s="1092">
        <f t="shared" si="268"/>
        <v>4478289.4736842103</v>
      </c>
      <c r="AC374" s="499" t="s">
        <v>69</v>
      </c>
      <c r="AD374" s="195">
        <f t="shared" si="269"/>
        <v>42.085693359375</v>
      </c>
      <c r="AE374" s="500" t="s">
        <v>41</v>
      </c>
      <c r="AF374" s="567">
        <f t="shared" si="270"/>
        <v>42.369888305664063</v>
      </c>
      <c r="AG374" s="567">
        <f t="shared" si="271"/>
        <v>157821.35009765625</v>
      </c>
      <c r="AH374" s="567">
        <f t="shared" si="272"/>
        <v>158887.08114624023</v>
      </c>
      <c r="AI374" s="568">
        <f t="shared" si="273"/>
        <v>415319.34236225329</v>
      </c>
      <c r="AJ374" s="568">
        <f t="shared" si="274"/>
        <v>418123.89775326377</v>
      </c>
      <c r="AK374" s="569">
        <f t="shared" si="275"/>
        <v>9.2740620007437199E-2</v>
      </c>
      <c r="AL374" s="999">
        <f t="shared" si="276"/>
        <v>9.3366875949017325E-2</v>
      </c>
      <c r="AM374" s="571"/>
      <c r="AN374" s="572"/>
      <c r="AO374" s="572"/>
      <c r="AP374" s="573"/>
      <c r="AQ374" s="53"/>
      <c r="AR374" s="53"/>
      <c r="AS374" s="53"/>
      <c r="AT374" s="53"/>
    </row>
    <row r="375" spans="1:46" customFormat="1">
      <c r="A375" s="46">
        <v>44244</v>
      </c>
      <c r="B375" s="122">
        <v>134</v>
      </c>
      <c r="C375" s="769">
        <f t="shared" si="277"/>
        <v>44239</v>
      </c>
      <c r="D375" s="1170">
        <v>44240</v>
      </c>
      <c r="E375" s="661" t="s">
        <v>69</v>
      </c>
      <c r="F375" s="1149">
        <v>1.9523780822753907</v>
      </c>
      <c r="G375" s="574" t="s">
        <v>41</v>
      </c>
      <c r="H375" s="1025">
        <v>2.2772235870361328</v>
      </c>
      <c r="I375" s="414" t="s">
        <v>175</v>
      </c>
      <c r="J375" s="415" t="s">
        <v>133</v>
      </c>
      <c r="K375" s="429" t="s">
        <v>93</v>
      </c>
      <c r="L375" s="390">
        <v>312</v>
      </c>
      <c r="M375" s="390"/>
      <c r="N375" s="390"/>
      <c r="O375" s="564">
        <v>1</v>
      </c>
      <c r="P375" s="564">
        <v>0.5</v>
      </c>
      <c r="Q375" s="564">
        <v>0.4</v>
      </c>
      <c r="R375" s="82">
        <f t="shared" si="266"/>
        <v>0.26666666666666666</v>
      </c>
      <c r="S375" s="81"/>
      <c r="T375" s="81">
        <v>20</v>
      </c>
      <c r="U375" s="122">
        <v>134</v>
      </c>
      <c r="V375" s="494">
        <v>12.654402626280794</v>
      </c>
      <c r="W375" s="195">
        <v>16.41</v>
      </c>
      <c r="X375" s="82">
        <v>2.137</v>
      </c>
      <c r="Y375" s="82">
        <v>1.855</v>
      </c>
      <c r="Z375" s="195">
        <f t="shared" si="253"/>
        <v>328.2</v>
      </c>
      <c r="AA375" s="195">
        <f t="shared" si="267"/>
        <v>1230.75</v>
      </c>
      <c r="AB375" s="1092">
        <f t="shared" si="268"/>
        <v>3944711.5384615385</v>
      </c>
      <c r="AC375" s="499" t="s">
        <v>69</v>
      </c>
      <c r="AD375" s="195">
        <f t="shared" si="269"/>
        <v>39.047561645507813</v>
      </c>
      <c r="AE375" s="500" t="s">
        <v>41</v>
      </c>
      <c r="AF375" s="567">
        <f t="shared" si="270"/>
        <v>45.544471740722656</v>
      </c>
      <c r="AG375" s="567">
        <f t="shared" si="271"/>
        <v>146428.3561706543</v>
      </c>
      <c r="AH375" s="567">
        <f t="shared" si="272"/>
        <v>170791.76902770996</v>
      </c>
      <c r="AI375" s="568">
        <f t="shared" si="273"/>
        <v>469321.65439312276</v>
      </c>
      <c r="AJ375" s="568">
        <f t="shared" si="274"/>
        <v>547409.51611445495</v>
      </c>
      <c r="AK375" s="569">
        <f t="shared" si="275"/>
        <v>0.11897489837144368</v>
      </c>
      <c r="AL375" s="999">
        <f t="shared" si="276"/>
        <v>0.13877048062377409</v>
      </c>
      <c r="AM375" s="571"/>
      <c r="AN375" s="572"/>
      <c r="AO375" s="572"/>
      <c r="AP375" s="573"/>
      <c r="AQ375" s="53"/>
      <c r="AR375" s="53"/>
      <c r="AS375" s="53"/>
      <c r="AT375" s="53"/>
    </row>
    <row r="376" spans="1:46" customFormat="1">
      <c r="A376" s="46">
        <v>44244</v>
      </c>
      <c r="B376" s="122">
        <v>135</v>
      </c>
      <c r="C376" s="769">
        <f t="shared" si="277"/>
        <v>44239</v>
      </c>
      <c r="D376" s="1170">
        <v>44240</v>
      </c>
      <c r="E376" s="661" t="s">
        <v>69</v>
      </c>
      <c r="F376" s="1149">
        <v>0.89764089584350581</v>
      </c>
      <c r="G376" s="574" t="s">
        <v>41</v>
      </c>
      <c r="H376" s="1025">
        <v>2.1484544754028319</v>
      </c>
      <c r="I376" s="414" t="s">
        <v>175</v>
      </c>
      <c r="J376" s="415" t="s">
        <v>133</v>
      </c>
      <c r="K376" s="429" t="s">
        <v>93</v>
      </c>
      <c r="L376" s="390">
        <v>312</v>
      </c>
      <c r="M376" s="390"/>
      <c r="N376" s="390"/>
      <c r="O376" s="564">
        <v>1</v>
      </c>
      <c r="P376" s="564">
        <v>0.5</v>
      </c>
      <c r="Q376" s="564">
        <v>0.4</v>
      </c>
      <c r="R376" s="82">
        <f t="shared" si="266"/>
        <v>0.26666666666666666</v>
      </c>
      <c r="S376" s="81"/>
      <c r="T376" s="81">
        <v>20</v>
      </c>
      <c r="U376" s="122">
        <v>135</v>
      </c>
      <c r="V376" s="494">
        <v>21.841306679274624</v>
      </c>
      <c r="W376" s="195">
        <v>30.297999999999998</v>
      </c>
      <c r="X376" s="82">
        <v>2.14</v>
      </c>
      <c r="Y376" s="82">
        <v>2.1680000000000001</v>
      </c>
      <c r="Z376" s="195">
        <f t="shared" si="253"/>
        <v>605.95999999999992</v>
      </c>
      <c r="AA376" s="195">
        <f t="shared" si="267"/>
        <v>2272.35</v>
      </c>
      <c r="AB376" s="1092">
        <f t="shared" si="268"/>
        <v>7283173.076923077</v>
      </c>
      <c r="AC376" s="499" t="s">
        <v>69</v>
      </c>
      <c r="AD376" s="195">
        <f t="shared" si="269"/>
        <v>17.952817916870117</v>
      </c>
      <c r="AE376" s="500" t="s">
        <v>41</v>
      </c>
      <c r="AF376" s="567">
        <f t="shared" si="270"/>
        <v>42.969089508056641</v>
      </c>
      <c r="AG376" s="567">
        <f t="shared" si="271"/>
        <v>67323.067188262939</v>
      </c>
      <c r="AH376" s="567">
        <f t="shared" si="272"/>
        <v>161134.0856552124</v>
      </c>
      <c r="AI376" s="568">
        <f t="shared" si="273"/>
        <v>215779.06150084274</v>
      </c>
      <c r="AJ376" s="568">
        <f t="shared" si="274"/>
        <v>516455.40274106542</v>
      </c>
      <c r="AK376" s="569">
        <f t="shared" si="275"/>
        <v>2.9627067656066604E-2</v>
      </c>
      <c r="AL376" s="999">
        <f t="shared" si="276"/>
        <v>7.0910768875926872E-2</v>
      </c>
      <c r="AM376" s="571"/>
      <c r="AN376" s="572"/>
      <c r="AO376" s="572"/>
      <c r="AP376" s="573"/>
      <c r="AQ376" s="53"/>
      <c r="AR376" s="53"/>
      <c r="AS376" s="53"/>
      <c r="AT376" s="53"/>
    </row>
    <row r="377" spans="1:46" customFormat="1">
      <c r="A377" s="46">
        <v>44244</v>
      </c>
      <c r="B377" s="122" t="s">
        <v>366</v>
      </c>
      <c r="C377" s="769">
        <f t="shared" si="277"/>
        <v>44240</v>
      </c>
      <c r="D377" s="1170">
        <v>44241</v>
      </c>
      <c r="E377" s="661" t="s">
        <v>69</v>
      </c>
      <c r="F377" s="1149">
        <v>0</v>
      </c>
      <c r="G377" s="562" t="s">
        <v>41</v>
      </c>
      <c r="H377" s="1025">
        <v>1.0410093307495116</v>
      </c>
      <c r="I377" s="414" t="s">
        <v>175</v>
      </c>
      <c r="J377" s="415" t="s">
        <v>133</v>
      </c>
      <c r="K377" s="429" t="s">
        <v>93</v>
      </c>
      <c r="L377" s="390">
        <v>412</v>
      </c>
      <c r="M377" s="390"/>
      <c r="N377" s="390"/>
      <c r="O377" s="564">
        <v>1</v>
      </c>
      <c r="P377" s="564">
        <v>0.5</v>
      </c>
      <c r="Q377" s="564">
        <v>0.4</v>
      </c>
      <c r="R377" s="82">
        <f t="shared" si="266"/>
        <v>0.26666666666666666</v>
      </c>
      <c r="S377" s="81"/>
      <c r="T377" s="81">
        <v>20</v>
      </c>
      <c r="U377" s="122" t="s">
        <v>366</v>
      </c>
      <c r="V377" s="494">
        <v>16.115801046594726</v>
      </c>
      <c r="W377" s="195">
        <v>23.754000000000001</v>
      </c>
      <c r="X377" s="82">
        <v>2.1070000000000002</v>
      </c>
      <c r="Y377" s="82">
        <v>1.89</v>
      </c>
      <c r="Z377" s="195">
        <f t="shared" si="253"/>
        <v>475.08000000000004</v>
      </c>
      <c r="AA377" s="195">
        <f t="shared" si="267"/>
        <v>1781.5500000000002</v>
      </c>
      <c r="AB377" s="1092">
        <f t="shared" si="268"/>
        <v>4324150.485436894</v>
      </c>
      <c r="AC377" s="499" t="s">
        <v>69</v>
      </c>
      <c r="AD377" s="195">
        <f t="shared" si="269"/>
        <v>0</v>
      </c>
      <c r="AE377" s="500" t="s">
        <v>41</v>
      </c>
      <c r="AF377" s="567">
        <f t="shared" si="270"/>
        <v>20.820186614990234</v>
      </c>
      <c r="AG377" s="567">
        <f t="shared" si="271"/>
        <v>0</v>
      </c>
      <c r="AH377" s="567">
        <f t="shared" si="272"/>
        <v>78075.699806213379</v>
      </c>
      <c r="AI377" s="568">
        <f t="shared" si="273"/>
        <v>0</v>
      </c>
      <c r="AJ377" s="568">
        <f t="shared" si="274"/>
        <v>189504.12574323636</v>
      </c>
      <c r="AK377" s="569">
        <f t="shared" si="275"/>
        <v>0</v>
      </c>
      <c r="AL377" s="999">
        <f t="shared" si="276"/>
        <v>4.3824590837312098E-2</v>
      </c>
      <c r="AM377" s="571"/>
      <c r="AN377" s="572"/>
      <c r="AO377" s="572"/>
      <c r="AP377" s="573"/>
      <c r="AQ377" s="53"/>
      <c r="AR377" s="53"/>
      <c r="AS377" s="53"/>
      <c r="AT377" s="53"/>
    </row>
    <row r="378" spans="1:46" customFormat="1">
      <c r="A378" s="46">
        <v>44244</v>
      </c>
      <c r="B378" s="122" t="s">
        <v>367</v>
      </c>
      <c r="C378" s="769">
        <f t="shared" si="277"/>
        <v>44240</v>
      </c>
      <c r="D378" s="1170">
        <v>44241</v>
      </c>
      <c r="E378" s="661" t="s">
        <v>69</v>
      </c>
      <c r="F378" s="1149">
        <v>1.7503747940063477</v>
      </c>
      <c r="G378" s="562" t="s">
        <v>41</v>
      </c>
      <c r="H378" s="1025">
        <v>3.3235977172851561</v>
      </c>
      <c r="I378" s="414" t="s">
        <v>175</v>
      </c>
      <c r="J378" s="415" t="s">
        <v>133</v>
      </c>
      <c r="K378" s="429" t="s">
        <v>93</v>
      </c>
      <c r="L378" s="390">
        <v>412</v>
      </c>
      <c r="M378" s="390"/>
      <c r="N378" s="390"/>
      <c r="O378" s="564">
        <v>1</v>
      </c>
      <c r="P378" s="564">
        <v>0.5</v>
      </c>
      <c r="Q378" s="564">
        <v>0.4</v>
      </c>
      <c r="R378" s="82">
        <f t="shared" si="266"/>
        <v>0.26666666666666666</v>
      </c>
      <c r="S378" s="81"/>
      <c r="T378" s="81">
        <v>20</v>
      </c>
      <c r="U378" s="122" t="s">
        <v>367</v>
      </c>
      <c r="V378" s="494">
        <v>15.861918046392651</v>
      </c>
      <c r="W378" s="195">
        <v>23.169</v>
      </c>
      <c r="X378" s="82">
        <v>2.0680000000000001</v>
      </c>
      <c r="Y378" s="82">
        <v>1.7410000000000001</v>
      </c>
      <c r="Z378" s="195">
        <f t="shared" si="253"/>
        <v>463.38</v>
      </c>
      <c r="AA378" s="195">
        <f t="shared" si="267"/>
        <v>1737.675</v>
      </c>
      <c r="AB378" s="1092">
        <f t="shared" si="268"/>
        <v>4217657.7669902919</v>
      </c>
      <c r="AC378" s="499" t="s">
        <v>69</v>
      </c>
      <c r="AD378" s="195">
        <f t="shared" si="269"/>
        <v>35.007495880126953</v>
      </c>
      <c r="AE378" s="500" t="s">
        <v>41</v>
      </c>
      <c r="AF378" s="567">
        <f t="shared" si="270"/>
        <v>66.471954345703125</v>
      </c>
      <c r="AG378" s="567">
        <f t="shared" si="271"/>
        <v>131278.10955047607</v>
      </c>
      <c r="AH378" s="567">
        <f t="shared" si="272"/>
        <v>249269.82879638672</v>
      </c>
      <c r="AI378" s="568">
        <f t="shared" si="273"/>
        <v>318636.18822931085</v>
      </c>
      <c r="AJ378" s="568">
        <f t="shared" si="274"/>
        <v>605023.85630190955</v>
      </c>
      <c r="AK378" s="569">
        <f t="shared" si="275"/>
        <v>7.5548137338959279E-2</v>
      </c>
      <c r="AL378" s="999">
        <f t="shared" si="276"/>
        <v>0.14345020144525686</v>
      </c>
      <c r="AM378" s="571"/>
      <c r="AN378" s="572"/>
      <c r="AO378" s="572"/>
      <c r="AP378" s="573"/>
      <c r="AQ378" s="53"/>
      <c r="AR378" s="53"/>
      <c r="AS378" s="53"/>
      <c r="AT378" s="53"/>
    </row>
    <row r="379" spans="1:46" customFormat="1">
      <c r="A379" s="46">
        <v>44244</v>
      </c>
      <c r="B379" s="122" t="s">
        <v>368</v>
      </c>
      <c r="C379" s="769">
        <f t="shared" si="277"/>
        <v>44241</v>
      </c>
      <c r="D379" s="1170">
        <v>44242</v>
      </c>
      <c r="E379" s="661" t="s">
        <v>69</v>
      </c>
      <c r="F379" s="1149">
        <v>0.92876205444335935</v>
      </c>
      <c r="G379" s="562" t="s">
        <v>41</v>
      </c>
      <c r="H379" s="1025">
        <v>1.2144995689392091</v>
      </c>
      <c r="I379" s="414" t="s">
        <v>175</v>
      </c>
      <c r="J379" s="415" t="s">
        <v>133</v>
      </c>
      <c r="K379" s="429" t="s">
        <v>93</v>
      </c>
      <c r="L379" s="390">
        <v>364</v>
      </c>
      <c r="M379" s="390"/>
      <c r="N379" s="390"/>
      <c r="O379" s="564">
        <v>1</v>
      </c>
      <c r="P379" s="564">
        <v>0.5</v>
      </c>
      <c r="Q379" s="564">
        <v>0.4</v>
      </c>
      <c r="R379" s="82">
        <f t="shared" si="266"/>
        <v>0.26666666666666666</v>
      </c>
      <c r="S379" s="81"/>
      <c r="T379" s="81">
        <v>20</v>
      </c>
      <c r="U379" s="122" t="s">
        <v>368</v>
      </c>
      <c r="V379" s="193">
        <v>26.374232708578468</v>
      </c>
      <c r="W379" s="195">
        <v>33.231000000000002</v>
      </c>
      <c r="X379" s="82">
        <v>2.1150000000000002</v>
      </c>
      <c r="Y379" s="82">
        <v>1.923</v>
      </c>
      <c r="Z379" s="195">
        <f t="shared" si="253"/>
        <v>664.62</v>
      </c>
      <c r="AA379" s="195">
        <f t="shared" si="267"/>
        <v>2492.3250000000003</v>
      </c>
      <c r="AB379" s="1092">
        <f t="shared" si="268"/>
        <v>6847046.7032967051</v>
      </c>
      <c r="AC379" s="499" t="s">
        <v>69</v>
      </c>
      <c r="AD379" s="195">
        <f t="shared" si="269"/>
        <v>18.575241088867188</v>
      </c>
      <c r="AE379" s="500" t="s">
        <v>41</v>
      </c>
      <c r="AF379" s="567">
        <f t="shared" si="270"/>
        <v>24.28999137878418</v>
      </c>
      <c r="AG379" s="567">
        <f t="shared" si="271"/>
        <v>69657.154083251953</v>
      </c>
      <c r="AH379" s="567">
        <f t="shared" si="272"/>
        <v>91087.467670440674</v>
      </c>
      <c r="AI379" s="568">
        <f t="shared" si="273"/>
        <v>191365.80792102186</v>
      </c>
      <c r="AJ379" s="568">
        <f t="shared" si="274"/>
        <v>250240.29579791395</v>
      </c>
      <c r="AK379" s="569">
        <f t="shared" si="275"/>
        <v>2.7948664031878647E-2</v>
      </c>
      <c r="AL379" s="999">
        <f t="shared" si="276"/>
        <v>3.6547186932057683E-2</v>
      </c>
      <c r="AM379" s="571"/>
      <c r="AN379" s="572"/>
      <c r="AO379" s="572"/>
      <c r="AP379" s="573"/>
      <c r="AQ379" s="53"/>
      <c r="AR379" s="53"/>
      <c r="AS379" s="53"/>
      <c r="AT379" s="53"/>
    </row>
    <row r="380" spans="1:46" customFormat="1">
      <c r="A380" s="46">
        <v>44244</v>
      </c>
      <c r="B380" s="122" t="s">
        <v>369</v>
      </c>
      <c r="C380" s="769">
        <f t="shared" si="277"/>
        <v>44241</v>
      </c>
      <c r="D380" s="1170">
        <v>44242</v>
      </c>
      <c r="E380" s="661" t="s">
        <v>69</v>
      </c>
      <c r="F380" s="1149">
        <v>0.93429384231567381</v>
      </c>
      <c r="G380" s="562" t="s">
        <v>41</v>
      </c>
      <c r="H380" s="1025">
        <v>1.2759984970092773</v>
      </c>
      <c r="I380" s="414" t="s">
        <v>175</v>
      </c>
      <c r="J380" s="415" t="s">
        <v>133</v>
      </c>
      <c r="K380" s="429" t="s">
        <v>93</v>
      </c>
      <c r="L380" s="390">
        <v>364</v>
      </c>
      <c r="M380" s="390"/>
      <c r="N380" s="390"/>
      <c r="O380" s="564">
        <v>1</v>
      </c>
      <c r="P380" s="564">
        <v>0.5</v>
      </c>
      <c r="Q380" s="564">
        <v>0.4</v>
      </c>
      <c r="R380" s="82">
        <f t="shared" si="266"/>
        <v>0.26666666666666666</v>
      </c>
      <c r="S380" s="81"/>
      <c r="T380" s="81">
        <v>20</v>
      </c>
      <c r="U380" s="122" t="s">
        <v>369</v>
      </c>
      <c r="V380" s="193">
        <v>17.750546617489025</v>
      </c>
      <c r="W380" s="195">
        <v>24.291</v>
      </c>
      <c r="X380" s="82">
        <v>2.133</v>
      </c>
      <c r="Y380" s="82">
        <v>1.9350000000000001</v>
      </c>
      <c r="Z380" s="195">
        <f t="shared" si="253"/>
        <v>485.82</v>
      </c>
      <c r="AA380" s="195">
        <f t="shared" si="267"/>
        <v>1821.825</v>
      </c>
      <c r="AB380" s="1092">
        <f t="shared" si="268"/>
        <v>5005013.7362637362</v>
      </c>
      <c r="AC380" s="499" t="s">
        <v>69</v>
      </c>
      <c r="AD380" s="195">
        <f t="shared" si="269"/>
        <v>18.685876846313477</v>
      </c>
      <c r="AE380" s="500" t="s">
        <v>41</v>
      </c>
      <c r="AF380" s="567">
        <f t="shared" si="270"/>
        <v>25.519969940185547</v>
      </c>
      <c r="AG380" s="567">
        <f t="shared" si="271"/>
        <v>70072.038173675537</v>
      </c>
      <c r="AH380" s="567">
        <f t="shared" si="272"/>
        <v>95699.887275695801</v>
      </c>
      <c r="AI380" s="568">
        <f t="shared" si="273"/>
        <v>192505.5993782295</v>
      </c>
      <c r="AJ380" s="568">
        <f t="shared" si="274"/>
        <v>262911.77822993352</v>
      </c>
      <c r="AK380" s="569">
        <f t="shared" si="275"/>
        <v>3.8462551657637553E-2</v>
      </c>
      <c r="AL380" s="999">
        <f t="shared" si="276"/>
        <v>5.2529681652022452E-2</v>
      </c>
      <c r="AM380" s="571"/>
      <c r="AN380" s="572"/>
      <c r="AO380" s="572"/>
      <c r="AP380" s="573"/>
      <c r="AQ380" s="53"/>
      <c r="AR380" s="53"/>
      <c r="AS380" s="53"/>
      <c r="AT380" s="53"/>
    </row>
    <row r="381" spans="1:46" customFormat="1">
      <c r="A381" s="46">
        <v>44244</v>
      </c>
      <c r="B381" s="122" t="s">
        <v>215</v>
      </c>
      <c r="C381" s="769">
        <f t="shared" si="277"/>
        <v>44242</v>
      </c>
      <c r="D381" s="1170">
        <v>44243</v>
      </c>
      <c r="E381" s="661" t="s">
        <v>69</v>
      </c>
      <c r="F381" s="1149">
        <v>0.81827201843261721</v>
      </c>
      <c r="G381" s="562" t="s">
        <v>41</v>
      </c>
      <c r="H381" s="1025">
        <v>0.90943708419799807</v>
      </c>
      <c r="I381" s="414" t="s">
        <v>175</v>
      </c>
      <c r="J381" s="415" t="s">
        <v>133</v>
      </c>
      <c r="K381" s="429" t="s">
        <v>93</v>
      </c>
      <c r="L381" s="390">
        <v>450</v>
      </c>
      <c r="M381" s="390"/>
      <c r="N381" s="390"/>
      <c r="O381" s="564">
        <v>1</v>
      </c>
      <c r="P381" s="564">
        <v>0.5</v>
      </c>
      <c r="Q381" s="564">
        <v>0.4</v>
      </c>
      <c r="R381" s="82">
        <f t="shared" si="266"/>
        <v>0.26666666666666666</v>
      </c>
      <c r="S381" s="81"/>
      <c r="T381" s="81">
        <v>20</v>
      </c>
      <c r="U381" s="122" t="s">
        <v>215</v>
      </c>
      <c r="V381" s="494">
        <v>18.246896037584303</v>
      </c>
      <c r="W381" s="195">
        <v>25.378</v>
      </c>
      <c r="X381" s="82">
        <v>2.0659999999999998</v>
      </c>
      <c r="Y381" s="82">
        <v>1.768</v>
      </c>
      <c r="Z381" s="195">
        <f t="shared" si="253"/>
        <v>507.56</v>
      </c>
      <c r="AA381" s="195">
        <f t="shared" si="267"/>
        <v>1903.3500000000001</v>
      </c>
      <c r="AB381" s="1092">
        <f t="shared" si="268"/>
        <v>4229666.666666667</v>
      </c>
      <c r="AC381" s="499" t="s">
        <v>69</v>
      </c>
      <c r="AD381" s="195">
        <f t="shared" si="269"/>
        <v>16.365440368652344</v>
      </c>
      <c r="AE381" s="500" t="s">
        <v>41</v>
      </c>
      <c r="AF381" s="567">
        <f t="shared" si="270"/>
        <v>18.188741683959961</v>
      </c>
      <c r="AG381" s="567">
        <f t="shared" si="271"/>
        <v>61370.401382446289</v>
      </c>
      <c r="AH381" s="567">
        <f t="shared" si="272"/>
        <v>68207.781314849854</v>
      </c>
      <c r="AI381" s="568">
        <f t="shared" si="273"/>
        <v>136378.66973876953</v>
      </c>
      <c r="AJ381" s="568">
        <f t="shared" si="274"/>
        <v>151572.84736633301</v>
      </c>
      <c r="AK381" s="569">
        <f t="shared" si="275"/>
        <v>3.2243361117212432E-2</v>
      </c>
      <c r="AL381" s="999">
        <f t="shared" si="276"/>
        <v>3.583564836464647E-2</v>
      </c>
      <c r="AM381" s="571"/>
      <c r="AN381" s="572"/>
      <c r="AO381" s="572"/>
      <c r="AP381" s="573"/>
      <c r="AQ381" s="53"/>
      <c r="AR381" s="53"/>
      <c r="AS381" s="53"/>
      <c r="AT381" s="53"/>
    </row>
    <row r="382" spans="1:46" customFormat="1">
      <c r="A382" s="46">
        <v>44244</v>
      </c>
      <c r="B382" s="122" t="s">
        <v>370</v>
      </c>
      <c r="C382" s="769">
        <f t="shared" si="277"/>
        <v>44243</v>
      </c>
      <c r="D382" s="1170">
        <v>44244</v>
      </c>
      <c r="E382" s="661" t="s">
        <v>69</v>
      </c>
      <c r="F382" s="1149">
        <v>0.57169194221496578</v>
      </c>
      <c r="G382" s="562" t="s">
        <v>41</v>
      </c>
      <c r="H382" s="1025">
        <v>0.98397951126098637</v>
      </c>
      <c r="I382" s="414" t="s">
        <v>175</v>
      </c>
      <c r="J382" s="415" t="s">
        <v>133</v>
      </c>
      <c r="K382" s="429" t="s">
        <v>93</v>
      </c>
      <c r="L382" s="390">
        <v>428</v>
      </c>
      <c r="M382" s="390"/>
      <c r="N382" s="390"/>
      <c r="O382" s="564">
        <v>1</v>
      </c>
      <c r="P382" s="564">
        <v>0.5</v>
      </c>
      <c r="Q382" s="564">
        <v>0.4</v>
      </c>
      <c r="R382" s="82">
        <f t="shared" si="266"/>
        <v>0.26666666666666666</v>
      </c>
      <c r="S382" s="81"/>
      <c r="T382" s="81">
        <v>20</v>
      </c>
      <c r="U382" s="122" t="s">
        <v>370</v>
      </c>
      <c r="V382" s="494">
        <v>16.035341337751241</v>
      </c>
      <c r="W382" s="195">
        <v>21.587</v>
      </c>
      <c r="X382" s="82">
        <v>2.0619999999999998</v>
      </c>
      <c r="Y382" s="82">
        <v>1.518</v>
      </c>
      <c r="Z382" s="195">
        <f t="shared" si="253"/>
        <v>431.74</v>
      </c>
      <c r="AA382" s="195">
        <f t="shared" si="267"/>
        <v>1619.0250000000001</v>
      </c>
      <c r="AB382" s="1092">
        <f t="shared" si="268"/>
        <v>3782768.691588785</v>
      </c>
      <c r="AC382" s="499" t="s">
        <v>69</v>
      </c>
      <c r="AD382" s="195">
        <f t="shared" si="269"/>
        <v>11.433838844299316</v>
      </c>
      <c r="AE382" s="500" t="s">
        <v>41</v>
      </c>
      <c r="AF382" s="567">
        <f t="shared" si="270"/>
        <v>19.679590225219727</v>
      </c>
      <c r="AG382" s="567">
        <f t="shared" si="271"/>
        <v>42876.895666122437</v>
      </c>
      <c r="AH382" s="567">
        <f t="shared" si="272"/>
        <v>73798.463344573975</v>
      </c>
      <c r="AI382" s="568">
        <f t="shared" si="273"/>
        <v>100179.66277131411</v>
      </c>
      <c r="AJ382" s="568">
        <f t="shared" si="274"/>
        <v>172426.31622564013</v>
      </c>
      <c r="AK382" s="569">
        <f t="shared" si="275"/>
        <v>2.648315848496622E-2</v>
      </c>
      <c r="AL382" s="999">
        <f t="shared" si="276"/>
        <v>4.5582040638392843E-2</v>
      </c>
      <c r="AM382" s="571"/>
      <c r="AN382" s="572"/>
      <c r="AO382" s="572"/>
      <c r="AP382" s="573"/>
      <c r="AQ382" s="53"/>
      <c r="AR382" s="53"/>
      <c r="AS382" s="53"/>
      <c r="AT382" s="53"/>
    </row>
    <row r="383" spans="1:46" customFormat="1">
      <c r="A383" s="46">
        <v>44244</v>
      </c>
      <c r="B383" s="122" t="s">
        <v>371</v>
      </c>
      <c r="C383" s="769">
        <f t="shared" si="277"/>
        <v>44222</v>
      </c>
      <c r="D383" s="1170">
        <v>44223</v>
      </c>
      <c r="E383" s="661" t="s">
        <v>69</v>
      </c>
      <c r="F383" s="1149">
        <v>25.971203613281251</v>
      </c>
      <c r="G383" s="562" t="s">
        <v>41</v>
      </c>
      <c r="H383" s="1025">
        <v>44.317700195312497</v>
      </c>
      <c r="I383" s="414" t="s">
        <v>313</v>
      </c>
      <c r="J383" s="415" t="s">
        <v>133</v>
      </c>
      <c r="K383" s="429" t="s">
        <v>93</v>
      </c>
      <c r="L383" s="390">
        <v>240</v>
      </c>
      <c r="M383" s="390"/>
      <c r="N383" s="390"/>
      <c r="O383" s="564">
        <v>2.5</v>
      </c>
      <c r="P383" s="564">
        <v>1.25</v>
      </c>
      <c r="Q383" s="564">
        <f t="shared" ref="Q383:Q384" si="278">O383+P383</f>
        <v>3.75</v>
      </c>
      <c r="R383" s="82">
        <f>O383/(O383+P383)*Q383*175/200</f>
        <v>2.1875</v>
      </c>
      <c r="S383" s="81"/>
      <c r="T383" s="81">
        <v>20</v>
      </c>
      <c r="U383" s="122" t="s">
        <v>371</v>
      </c>
      <c r="V383" s="193">
        <v>480.67540936309126</v>
      </c>
      <c r="W383" s="195">
        <v>675.21400000000006</v>
      </c>
      <c r="X383" s="82">
        <v>2.1960000000000002</v>
      </c>
      <c r="Y383" s="82">
        <v>2.5390000000000001</v>
      </c>
      <c r="Z383" s="195">
        <f t="shared" si="253"/>
        <v>13504.28</v>
      </c>
      <c r="AA383" s="195">
        <f t="shared" si="267"/>
        <v>6173.3851428571434</v>
      </c>
      <c r="AB383" s="1092">
        <f t="shared" si="268"/>
        <v>25722438.095238101</v>
      </c>
      <c r="AC383" s="499" t="s">
        <v>69</v>
      </c>
      <c r="AD383" s="195">
        <f t="shared" si="269"/>
        <v>519.424072265625</v>
      </c>
      <c r="AE383" s="500" t="s">
        <v>41</v>
      </c>
      <c r="AF383" s="567">
        <f t="shared" si="270"/>
        <v>886.35400390625</v>
      </c>
      <c r="AG383" s="567">
        <f t="shared" si="271"/>
        <v>237451.00446428571</v>
      </c>
      <c r="AH383" s="567">
        <f t="shared" si="272"/>
        <v>405190.40178571432</v>
      </c>
      <c r="AI383" s="568">
        <f t="shared" si="273"/>
        <v>989379.18526785716</v>
      </c>
      <c r="AJ383" s="568">
        <f t="shared" si="274"/>
        <v>1688293.3407738097</v>
      </c>
      <c r="AK383" s="569">
        <f t="shared" si="275"/>
        <v>3.8463662799173667E-2</v>
      </c>
      <c r="AL383" s="999">
        <f t="shared" si="276"/>
        <v>6.5635043401517892E-2</v>
      </c>
      <c r="AM383" s="571"/>
      <c r="AN383" s="572"/>
      <c r="AO383" s="572"/>
      <c r="AP383" s="573"/>
      <c r="AQ383" s="53"/>
      <c r="AR383" s="53"/>
      <c r="AS383" s="53"/>
      <c r="AT383" s="53"/>
    </row>
    <row r="384" spans="1:46" customFormat="1">
      <c r="A384" s="46">
        <v>44244</v>
      </c>
      <c r="B384" s="122" t="s">
        <v>372</v>
      </c>
      <c r="C384" s="769">
        <f t="shared" si="277"/>
        <v>44223</v>
      </c>
      <c r="D384" s="1170">
        <v>44224</v>
      </c>
      <c r="E384" s="661" t="s">
        <v>69</v>
      </c>
      <c r="F384" s="1149">
        <v>116.2154052734375</v>
      </c>
      <c r="G384" s="562" t="s">
        <v>41</v>
      </c>
      <c r="H384" s="1025">
        <v>135.44036865234375</v>
      </c>
      <c r="I384" s="414" t="s">
        <v>313</v>
      </c>
      <c r="J384" s="415" t="s">
        <v>133</v>
      </c>
      <c r="K384" s="429" t="s">
        <v>93</v>
      </c>
      <c r="L384" s="390">
        <v>250</v>
      </c>
      <c r="M384" s="390"/>
      <c r="N384" s="390"/>
      <c r="O384" s="564">
        <v>2.5</v>
      </c>
      <c r="P384" s="564">
        <v>1.25</v>
      </c>
      <c r="Q384" s="564">
        <f t="shared" si="278"/>
        <v>3.75</v>
      </c>
      <c r="R384" s="82">
        <f t="shared" ref="R384" si="279">O384/(O384+P384)*Q384*175/200</f>
        <v>2.1875</v>
      </c>
      <c r="S384" s="81"/>
      <c r="T384" s="81">
        <v>20</v>
      </c>
      <c r="U384" s="122" t="s">
        <v>372</v>
      </c>
      <c r="V384" s="193">
        <v>331.44967762531337</v>
      </c>
      <c r="W384" s="195">
        <v>412.17099999999999</v>
      </c>
      <c r="X384" s="82">
        <v>2.2170000000000001</v>
      </c>
      <c r="Y384" s="82">
        <v>2.5590000000000002</v>
      </c>
      <c r="Z384" s="195">
        <f t="shared" si="253"/>
        <v>8243.42</v>
      </c>
      <c r="AA384" s="195">
        <f t="shared" si="267"/>
        <v>3768.4205714285713</v>
      </c>
      <c r="AB384" s="1092">
        <f t="shared" si="268"/>
        <v>15073682.285714285</v>
      </c>
      <c r="AC384" s="499" t="s">
        <v>69</v>
      </c>
      <c r="AD384" s="195">
        <f t="shared" si="269"/>
        <v>2324.30810546875</v>
      </c>
      <c r="AE384" s="500" t="s">
        <v>41</v>
      </c>
      <c r="AF384" s="567">
        <f t="shared" si="270"/>
        <v>2708.807373046875</v>
      </c>
      <c r="AG384" s="567">
        <f t="shared" si="271"/>
        <v>1062540.8482142857</v>
      </c>
      <c r="AH384" s="567">
        <f t="shared" si="272"/>
        <v>1238311.9419642857</v>
      </c>
      <c r="AI384" s="568">
        <f t="shared" si="273"/>
        <v>4250163.3928571427</v>
      </c>
      <c r="AJ384" s="568">
        <f t="shared" si="274"/>
        <v>4953247.7678571427</v>
      </c>
      <c r="AK384" s="569">
        <f t="shared" si="275"/>
        <v>0.28195919963664962</v>
      </c>
      <c r="AL384" s="999">
        <f t="shared" si="276"/>
        <v>0.32860237292857514</v>
      </c>
      <c r="AN384" s="572"/>
      <c r="AO384" s="572"/>
      <c r="AP384" s="573"/>
      <c r="AQ384" s="908"/>
      <c r="AR384" s="53"/>
      <c r="AS384" s="53"/>
      <c r="AT384" s="53"/>
    </row>
    <row r="385" spans="1:46" customFormat="1">
      <c r="A385" s="46">
        <v>44244</v>
      </c>
      <c r="B385" s="122" t="s">
        <v>60</v>
      </c>
      <c r="C385" s="122"/>
      <c r="D385" s="563"/>
      <c r="E385" s="661" t="s">
        <v>69</v>
      </c>
      <c r="F385" s="1149">
        <v>0</v>
      </c>
      <c r="G385" s="562" t="s">
        <v>41</v>
      </c>
      <c r="H385" s="1025">
        <v>0</v>
      </c>
      <c r="I385" s="81"/>
      <c r="J385" s="575"/>
      <c r="K385" s="390"/>
      <c r="L385" s="390"/>
      <c r="M385" s="390"/>
      <c r="N385" s="390"/>
      <c r="O385" s="564"/>
      <c r="P385" s="564"/>
      <c r="Q385" s="564"/>
      <c r="R385" s="82"/>
      <c r="S385" s="81"/>
      <c r="T385" s="81"/>
      <c r="U385" s="122" t="s">
        <v>60</v>
      </c>
      <c r="V385" s="39"/>
      <c r="W385" s="195"/>
      <c r="X385" s="82"/>
      <c r="Y385" s="82"/>
      <c r="Z385" s="195"/>
      <c r="AA385" s="195"/>
      <c r="AB385" s="195"/>
      <c r="AC385" s="483" t="s">
        <v>69</v>
      </c>
      <c r="AD385" s="576"/>
      <c r="AE385" s="577" t="s">
        <v>41</v>
      </c>
      <c r="AF385" s="576"/>
      <c r="AG385" s="390"/>
      <c r="AH385" s="390"/>
      <c r="AI385" s="568"/>
      <c r="AJ385" s="568"/>
      <c r="AK385" s="569"/>
      <c r="AL385" s="999"/>
      <c r="AM385" s="571"/>
      <c r="AN385" s="572"/>
      <c r="AO385" s="572"/>
      <c r="AP385" s="573"/>
      <c r="AQ385" s="53"/>
      <c r="AR385" s="53"/>
      <c r="AS385" s="53"/>
      <c r="AT385" s="53"/>
    </row>
    <row r="386" spans="1:46" customFormat="1" ht="15" thickBot="1">
      <c r="A386" s="815">
        <v>44244</v>
      </c>
      <c r="B386" s="366" t="s">
        <v>64</v>
      </c>
      <c r="C386" s="366"/>
      <c r="D386" s="684"/>
      <c r="E386" s="960" t="s">
        <v>69</v>
      </c>
      <c r="F386" s="1171">
        <v>252.77424316406251</v>
      </c>
      <c r="G386" s="941" t="s">
        <v>41</v>
      </c>
      <c r="H386" s="1172">
        <v>232.72172851562499</v>
      </c>
      <c r="I386" s="377"/>
      <c r="J386" s="1173"/>
      <c r="K386" s="1076"/>
      <c r="L386" s="1076"/>
      <c r="M386" s="1076"/>
      <c r="N386" s="1076"/>
      <c r="O386" s="1077"/>
      <c r="P386" s="1077"/>
      <c r="Q386" s="1077"/>
      <c r="R386" s="376"/>
      <c r="S386" s="377"/>
      <c r="T386" s="377"/>
      <c r="U386" s="366" t="s">
        <v>64</v>
      </c>
      <c r="V386" s="39"/>
      <c r="W386" s="375"/>
      <c r="X386" s="376"/>
      <c r="Y386" s="376"/>
      <c r="Z386" s="375"/>
      <c r="AA386" s="376"/>
      <c r="AB386" s="376"/>
      <c r="AC386" s="1174" t="s">
        <v>69</v>
      </c>
      <c r="AD386" s="1175"/>
      <c r="AE386" s="941" t="s">
        <v>41</v>
      </c>
      <c r="AF386" s="67"/>
      <c r="AG386" s="1076"/>
      <c r="AH386" s="1076"/>
      <c r="AI386" s="1081"/>
      <c r="AJ386" s="1081"/>
      <c r="AK386" s="1082"/>
      <c r="AL386" s="1083"/>
      <c r="AM386" s="1009"/>
      <c r="AN386" s="603"/>
      <c r="AO386" s="603"/>
      <c r="AP386" s="604"/>
      <c r="AQ386" s="53"/>
      <c r="AR386" s="53"/>
      <c r="AS386" s="53"/>
      <c r="AT386" s="53"/>
    </row>
    <row r="387" spans="1:46" customFormat="1">
      <c r="A387" s="32">
        <v>44251</v>
      </c>
      <c r="B387" s="338" t="s">
        <v>373</v>
      </c>
      <c r="C387" s="781">
        <v>44231</v>
      </c>
      <c r="D387" s="1176">
        <v>44232</v>
      </c>
      <c r="E387" s="1177" t="s">
        <v>69</v>
      </c>
      <c r="F387" s="1178">
        <v>7.4287780761718754</v>
      </c>
      <c r="G387" s="1179" t="s">
        <v>41</v>
      </c>
      <c r="H387" s="1180">
        <v>11.263970184326173</v>
      </c>
      <c r="I387" s="1181" t="s">
        <v>313</v>
      </c>
      <c r="J387" s="1182" t="s">
        <v>133</v>
      </c>
      <c r="K387" s="947" t="s">
        <v>93</v>
      </c>
      <c r="L387" s="509">
        <v>244</v>
      </c>
      <c r="M387" s="949"/>
      <c r="N387" s="946"/>
      <c r="O387" s="510">
        <v>2.5</v>
      </c>
      <c r="P387" s="511">
        <v>1.25</v>
      </c>
      <c r="Q387" s="511">
        <f t="shared" ref="Q387:Q400" si="280">O387+P387</f>
        <v>3.75</v>
      </c>
      <c r="R387" s="1183">
        <f>O387/(O387+P387)*Q387*175/200</f>
        <v>2.1875</v>
      </c>
      <c r="S387" s="510"/>
      <c r="T387" s="512">
        <v>20</v>
      </c>
      <c r="U387" s="338"/>
      <c r="V387" s="1184"/>
      <c r="W387" s="953">
        <v>518.03499999999997</v>
      </c>
      <c r="X387" s="952">
        <v>2.2130000000000001</v>
      </c>
      <c r="Y387" s="952">
        <v>2.548</v>
      </c>
      <c r="Z387" s="1185">
        <f>T387*W387</f>
        <v>10360.699999999999</v>
      </c>
      <c r="AA387" s="1185">
        <f t="shared" ref="AA387:AA400" si="281">Z387/R387</f>
        <v>4736.32</v>
      </c>
      <c r="AB387" s="1186">
        <f t="shared" ref="AB387:AB400" si="282">AA387*1000/(L387/1000)</f>
        <v>19411147.540983606</v>
      </c>
      <c r="AC387" s="1110" t="s">
        <v>69</v>
      </c>
      <c r="AD387" s="194">
        <f t="shared" ref="AD387:AD400" si="283">T387*F387</f>
        <v>148.5755615234375</v>
      </c>
      <c r="AE387" s="477" t="s">
        <v>41</v>
      </c>
      <c r="AF387" s="586">
        <f t="shared" ref="AF387:AF400" si="284">T387*H387</f>
        <v>225.27940368652344</v>
      </c>
      <c r="AG387" s="478">
        <f t="shared" ref="AG387:AG400" si="285">AD387/R387*1000</f>
        <v>67920.256696428565</v>
      </c>
      <c r="AH387" s="478">
        <f t="shared" ref="AH387:AH400" si="286">AF387/R387*1000</f>
        <v>102984.87025669642</v>
      </c>
      <c r="AI387" s="478">
        <f t="shared" ref="AI387:AI400" si="287">AG387/L387*1000</f>
        <v>278361.70777224825</v>
      </c>
      <c r="AJ387" s="478">
        <f t="shared" ref="AJ387:AJ400" si="288">AH387/L387*1000</f>
        <v>422069.1403962968</v>
      </c>
      <c r="AK387" s="1084">
        <f t="shared" ref="AK387:AK400" si="289">AD387/Z387</f>
        <v>1.4340301478031168E-2</v>
      </c>
      <c r="AL387" s="1085">
        <f t="shared" ref="AL387:AL400" si="290">AF387/Z387</f>
        <v>2.1743647020618633E-2</v>
      </c>
      <c r="AP387" s="602"/>
    </row>
    <row r="388" spans="1:46" customFormat="1">
      <c r="A388" s="35">
        <v>44251</v>
      </c>
      <c r="B388" s="119" t="s">
        <v>374</v>
      </c>
      <c r="C388" s="782">
        <v>44232</v>
      </c>
      <c r="D388" s="1158">
        <v>44233</v>
      </c>
      <c r="E388" s="924" t="s">
        <v>69</v>
      </c>
      <c r="F388" s="1159">
        <v>5.8287029266357422</v>
      </c>
      <c r="G388" s="500" t="s">
        <v>41</v>
      </c>
      <c r="H388" s="1105">
        <v>8.1513298034667976</v>
      </c>
      <c r="I388" s="1160" t="s">
        <v>313</v>
      </c>
      <c r="J388" s="1161" t="s">
        <v>133</v>
      </c>
      <c r="K388" s="484" t="s">
        <v>93</v>
      </c>
      <c r="L388" s="488">
        <v>248</v>
      </c>
      <c r="M388" s="485"/>
      <c r="N388" s="504"/>
      <c r="O388" s="491">
        <v>2.5</v>
      </c>
      <c r="P388" s="492">
        <v>1.25</v>
      </c>
      <c r="Q388" s="492">
        <f t="shared" si="280"/>
        <v>3.75</v>
      </c>
      <c r="R388" s="490">
        <f t="shared" ref="R388:R389" si="291">O388/(O388+P388)*Q388*175/200</f>
        <v>2.1875</v>
      </c>
      <c r="S388" s="491"/>
      <c r="T388" s="493">
        <v>20</v>
      </c>
      <c r="U388" s="119"/>
      <c r="V388" s="925"/>
      <c r="W388" s="129">
        <v>609.34799999999996</v>
      </c>
      <c r="X388" s="223">
        <v>2.226</v>
      </c>
      <c r="Y388" s="223">
        <v>2.5579999999999998</v>
      </c>
      <c r="Z388" s="129">
        <f>T388*W388</f>
        <v>12186.96</v>
      </c>
      <c r="AA388" s="129">
        <f t="shared" si="281"/>
        <v>5571.1817142857135</v>
      </c>
      <c r="AB388" s="149">
        <f t="shared" si="282"/>
        <v>22464442.396313362</v>
      </c>
      <c r="AC388" s="924" t="s">
        <v>69</v>
      </c>
      <c r="AD388" s="195">
        <f t="shared" si="283"/>
        <v>116.57405853271484</v>
      </c>
      <c r="AE388" s="500" t="s">
        <v>41</v>
      </c>
      <c r="AF388" s="567">
        <f t="shared" si="284"/>
        <v>163.02659606933594</v>
      </c>
      <c r="AG388" s="497">
        <f t="shared" si="285"/>
        <v>53290.998186383928</v>
      </c>
      <c r="AH388" s="497">
        <f t="shared" si="286"/>
        <v>74526.44391741071</v>
      </c>
      <c r="AI388" s="497">
        <f t="shared" si="287"/>
        <v>214883.05720316101</v>
      </c>
      <c r="AJ388" s="497">
        <f t="shared" si="288"/>
        <v>300509.85450568836</v>
      </c>
      <c r="AK388" s="959">
        <f t="shared" si="289"/>
        <v>9.5654747806438074E-3</v>
      </c>
      <c r="AL388" s="1086">
        <f t="shared" si="290"/>
        <v>1.3377133925879461E-2</v>
      </c>
      <c r="AP388" s="602"/>
    </row>
    <row r="389" spans="1:46" customFormat="1">
      <c r="A389" s="35">
        <v>44251</v>
      </c>
      <c r="B389" s="119" t="s">
        <v>375</v>
      </c>
      <c r="C389" s="782">
        <v>44233</v>
      </c>
      <c r="D389" s="1158">
        <v>44234</v>
      </c>
      <c r="E389" s="924" t="s">
        <v>69</v>
      </c>
      <c r="F389" s="1159">
        <v>12.860470581054688</v>
      </c>
      <c r="G389" s="500" t="s">
        <v>41</v>
      </c>
      <c r="H389" s="1105">
        <v>18.927984619140624</v>
      </c>
      <c r="I389" s="1160" t="s">
        <v>313</v>
      </c>
      <c r="J389" s="1161" t="s">
        <v>133</v>
      </c>
      <c r="K389" s="484" t="s">
        <v>93</v>
      </c>
      <c r="L389" s="488">
        <v>292</v>
      </c>
      <c r="M389" s="485"/>
      <c r="N389" s="504"/>
      <c r="O389" s="491">
        <v>3</v>
      </c>
      <c r="P389" s="492">
        <v>1.5</v>
      </c>
      <c r="Q389" s="492">
        <f t="shared" si="280"/>
        <v>4.5</v>
      </c>
      <c r="R389" s="490">
        <f t="shared" si="291"/>
        <v>2.625</v>
      </c>
      <c r="S389" s="491"/>
      <c r="T389" s="493">
        <v>20</v>
      </c>
      <c r="U389" s="119"/>
      <c r="V389" s="925"/>
      <c r="W389" s="129">
        <v>640.54899999999998</v>
      </c>
      <c r="X389" s="223">
        <v>2.177</v>
      </c>
      <c r="Y389" s="223">
        <v>2.5670000000000002</v>
      </c>
      <c r="Z389" s="129">
        <f t="shared" ref="Z389:Z400" si="292">T389*W389</f>
        <v>12810.98</v>
      </c>
      <c r="AA389" s="129">
        <f t="shared" si="281"/>
        <v>4880.373333333333</v>
      </c>
      <c r="AB389" s="149">
        <f t="shared" si="282"/>
        <v>16713607.305936074</v>
      </c>
      <c r="AC389" s="924" t="s">
        <v>69</v>
      </c>
      <c r="AD389" s="195">
        <f t="shared" si="283"/>
        <v>257.20941162109375</v>
      </c>
      <c r="AE389" s="500" t="s">
        <v>41</v>
      </c>
      <c r="AF389" s="567">
        <f t="shared" si="284"/>
        <v>378.5596923828125</v>
      </c>
      <c r="AG389" s="497">
        <f t="shared" si="285"/>
        <v>97984.537760416672</v>
      </c>
      <c r="AH389" s="497">
        <f t="shared" si="286"/>
        <v>144213.21614583334</v>
      </c>
      <c r="AI389" s="497">
        <f t="shared" si="287"/>
        <v>335563.48548087903</v>
      </c>
      <c r="AJ389" s="497">
        <f t="shared" si="288"/>
        <v>493880.87721175805</v>
      </c>
      <c r="AK389" s="959">
        <f t="shared" si="289"/>
        <v>2.0077262755940121E-2</v>
      </c>
      <c r="AL389" s="1086">
        <f t="shared" si="290"/>
        <v>2.9549627927200926E-2</v>
      </c>
      <c r="AP389" s="602"/>
    </row>
    <row r="390" spans="1:46" customFormat="1">
      <c r="A390" s="35">
        <v>44251</v>
      </c>
      <c r="B390" s="119" t="s">
        <v>376</v>
      </c>
      <c r="C390" s="782">
        <v>44235</v>
      </c>
      <c r="D390" s="1158">
        <v>44236</v>
      </c>
      <c r="E390" s="924" t="s">
        <v>69</v>
      </c>
      <c r="F390" s="1159">
        <v>10.559666442871094</v>
      </c>
      <c r="G390" s="500" t="s">
        <v>41</v>
      </c>
      <c r="H390" s="1105">
        <v>16.127734374999999</v>
      </c>
      <c r="I390" s="1160" t="s">
        <v>313</v>
      </c>
      <c r="J390" s="1161" t="s">
        <v>133</v>
      </c>
      <c r="K390" s="484" t="s">
        <v>93</v>
      </c>
      <c r="L390" s="488">
        <v>294</v>
      </c>
      <c r="M390" s="485"/>
      <c r="N390" s="504"/>
      <c r="O390" s="491">
        <v>3</v>
      </c>
      <c r="P390" s="492">
        <v>1.5</v>
      </c>
      <c r="Q390" s="492">
        <f t="shared" si="280"/>
        <v>4.5</v>
      </c>
      <c r="R390" s="490">
        <f>O390/(O390+P390)*Q390*80/100</f>
        <v>2.4</v>
      </c>
      <c r="S390" s="491"/>
      <c r="T390" s="493">
        <v>20</v>
      </c>
      <c r="U390" s="119"/>
      <c r="V390" s="925"/>
      <c r="W390" s="129">
        <v>494.08600000000001</v>
      </c>
      <c r="X390" s="223">
        <v>2.153</v>
      </c>
      <c r="Y390" s="223">
        <v>2.4849999999999999</v>
      </c>
      <c r="Z390" s="129">
        <f t="shared" si="292"/>
        <v>9881.7200000000012</v>
      </c>
      <c r="AA390" s="129">
        <f t="shared" si="281"/>
        <v>4117.3833333333341</v>
      </c>
      <c r="AB390" s="149">
        <f t="shared" si="282"/>
        <v>14004705.215419505</v>
      </c>
      <c r="AC390" s="924" t="s">
        <v>69</v>
      </c>
      <c r="AD390" s="195">
        <f t="shared" si="283"/>
        <v>211.19332885742188</v>
      </c>
      <c r="AE390" s="500" t="s">
        <v>41</v>
      </c>
      <c r="AF390" s="567">
        <f t="shared" si="284"/>
        <v>322.5546875</v>
      </c>
      <c r="AG390" s="497">
        <f t="shared" si="285"/>
        <v>87997.220357259124</v>
      </c>
      <c r="AH390" s="497">
        <f t="shared" si="286"/>
        <v>134397.78645833334</v>
      </c>
      <c r="AI390" s="497">
        <f t="shared" si="287"/>
        <v>299310.2733240106</v>
      </c>
      <c r="AJ390" s="497">
        <f t="shared" si="288"/>
        <v>457135.32808956923</v>
      </c>
      <c r="AK390" s="959">
        <f t="shared" si="289"/>
        <v>2.1372122348884793E-2</v>
      </c>
      <c r="AL390" s="1086">
        <f t="shared" si="290"/>
        <v>3.2641553039349423E-2</v>
      </c>
      <c r="AP390" s="602"/>
    </row>
    <row r="391" spans="1:46" customFormat="1">
      <c r="A391" s="35">
        <v>44251</v>
      </c>
      <c r="B391" s="119" t="s">
        <v>377</v>
      </c>
      <c r="C391" s="782">
        <v>44236</v>
      </c>
      <c r="D391" s="1158">
        <v>44237</v>
      </c>
      <c r="E391" s="924" t="s">
        <v>69</v>
      </c>
      <c r="F391" s="1159">
        <v>15.956666564941406</v>
      </c>
      <c r="G391" s="500" t="s">
        <v>41</v>
      </c>
      <c r="H391" s="1105">
        <v>15.385667419433593</v>
      </c>
      <c r="I391" s="1160" t="s">
        <v>313</v>
      </c>
      <c r="J391" s="1161" t="s">
        <v>133</v>
      </c>
      <c r="K391" s="484" t="s">
        <v>93</v>
      </c>
      <c r="L391" s="488">
        <v>304</v>
      </c>
      <c r="M391" s="485"/>
      <c r="N391" s="504"/>
      <c r="O391" s="491">
        <v>3</v>
      </c>
      <c r="P391" s="492">
        <v>1.5</v>
      </c>
      <c r="Q391" s="492">
        <f t="shared" si="280"/>
        <v>4.5</v>
      </c>
      <c r="R391" s="490">
        <f t="shared" ref="R391:R393" si="293">O391/(O391+P391)*Q391*80/100</f>
        <v>2.4</v>
      </c>
      <c r="S391" s="491"/>
      <c r="T391" s="493">
        <v>20</v>
      </c>
      <c r="U391" s="119"/>
      <c r="V391" s="925"/>
      <c r="W391" s="129">
        <v>430.35899999999998</v>
      </c>
      <c r="X391" s="223">
        <v>2.206</v>
      </c>
      <c r="Y391" s="223">
        <v>2.5819999999999999</v>
      </c>
      <c r="Z391" s="129">
        <f t="shared" si="292"/>
        <v>8607.18</v>
      </c>
      <c r="AA391" s="129">
        <f t="shared" si="281"/>
        <v>3586.3250000000003</v>
      </c>
      <c r="AB391" s="149">
        <f t="shared" si="282"/>
        <v>11797121.710526317</v>
      </c>
      <c r="AC391" s="924" t="s">
        <v>69</v>
      </c>
      <c r="AD391" s="195">
        <f t="shared" si="283"/>
        <v>319.13333129882813</v>
      </c>
      <c r="AE391" s="500" t="s">
        <v>41</v>
      </c>
      <c r="AF391" s="567">
        <f t="shared" si="284"/>
        <v>307.71334838867188</v>
      </c>
      <c r="AG391" s="497">
        <f t="shared" si="285"/>
        <v>132972.22137451172</v>
      </c>
      <c r="AH391" s="497">
        <f t="shared" si="286"/>
        <v>128213.89516194662</v>
      </c>
      <c r="AI391" s="497">
        <f t="shared" si="287"/>
        <v>437408.62294247275</v>
      </c>
      <c r="AJ391" s="497">
        <f t="shared" si="288"/>
        <v>421756.23408535076</v>
      </c>
      <c r="AK391" s="959">
        <f t="shared" si="289"/>
        <v>3.7077571434410352E-2</v>
      </c>
      <c r="AL391" s="1086">
        <f t="shared" si="290"/>
        <v>3.5750774166297426E-2</v>
      </c>
      <c r="AP391" s="602"/>
    </row>
    <row r="392" spans="1:46" customFormat="1">
      <c r="A392" s="35">
        <v>44251</v>
      </c>
      <c r="B392" s="119" t="s">
        <v>378</v>
      </c>
      <c r="C392" s="782">
        <v>44237</v>
      </c>
      <c r="D392" s="1158">
        <v>44238</v>
      </c>
      <c r="E392" s="924" t="s">
        <v>69</v>
      </c>
      <c r="F392" s="1159">
        <v>8.8565711975097656</v>
      </c>
      <c r="G392" s="500" t="s">
        <v>41</v>
      </c>
      <c r="H392" s="1105">
        <v>13.156468200683594</v>
      </c>
      <c r="I392" s="1160" t="s">
        <v>313</v>
      </c>
      <c r="J392" s="1161" t="s">
        <v>133</v>
      </c>
      <c r="K392" s="484" t="s">
        <v>93</v>
      </c>
      <c r="L392" s="488">
        <v>616</v>
      </c>
      <c r="M392" s="485"/>
      <c r="N392" s="504"/>
      <c r="O392" s="491">
        <v>3</v>
      </c>
      <c r="P392" s="492">
        <v>1.5</v>
      </c>
      <c r="Q392" s="492">
        <f t="shared" si="280"/>
        <v>4.5</v>
      </c>
      <c r="R392" s="490">
        <f t="shared" si="293"/>
        <v>2.4</v>
      </c>
      <c r="S392" s="491"/>
      <c r="T392" s="493">
        <v>20</v>
      </c>
      <c r="U392" s="119"/>
      <c r="V392" s="925"/>
      <c r="W392" s="129">
        <v>568.06700000000001</v>
      </c>
      <c r="X392" s="223">
        <v>2.226</v>
      </c>
      <c r="Y392" s="223">
        <v>2.601</v>
      </c>
      <c r="Z392" s="129">
        <f t="shared" si="292"/>
        <v>11361.34</v>
      </c>
      <c r="AA392" s="129">
        <f t="shared" si="281"/>
        <v>4733.8916666666673</v>
      </c>
      <c r="AB392" s="149">
        <f t="shared" si="282"/>
        <v>7684889.0692640701</v>
      </c>
      <c r="AC392" s="924" t="s">
        <v>69</v>
      </c>
      <c r="AD392" s="195">
        <f t="shared" si="283"/>
        <v>177.13142395019531</v>
      </c>
      <c r="AE392" s="500" t="s">
        <v>41</v>
      </c>
      <c r="AF392" s="567">
        <f t="shared" si="284"/>
        <v>263.12936401367188</v>
      </c>
      <c r="AG392" s="497">
        <f t="shared" si="285"/>
        <v>73804.759979248047</v>
      </c>
      <c r="AH392" s="497">
        <f t="shared" si="286"/>
        <v>109637.23500569662</v>
      </c>
      <c r="AI392" s="497">
        <f t="shared" si="287"/>
        <v>119812.92204423384</v>
      </c>
      <c r="AJ392" s="497">
        <f t="shared" si="288"/>
        <v>177982.52435989713</v>
      </c>
      <c r="AK392" s="959">
        <f t="shared" si="289"/>
        <v>1.5590715879482114E-2</v>
      </c>
      <c r="AL392" s="1086">
        <f t="shared" si="290"/>
        <v>2.3160064218980498E-2</v>
      </c>
      <c r="AP392" s="602"/>
    </row>
    <row r="393" spans="1:46" customFormat="1">
      <c r="A393" s="35">
        <v>44251</v>
      </c>
      <c r="B393" s="119" t="s">
        <v>379</v>
      </c>
      <c r="C393" s="782">
        <v>44237</v>
      </c>
      <c r="D393" s="1158">
        <v>44238</v>
      </c>
      <c r="E393" s="924" t="s">
        <v>69</v>
      </c>
      <c r="F393" s="1159">
        <v>7.0850395202636722</v>
      </c>
      <c r="G393" s="500" t="s">
        <v>41</v>
      </c>
      <c r="H393" s="1105">
        <v>14.8802734375</v>
      </c>
      <c r="I393" s="1160" t="s">
        <v>313</v>
      </c>
      <c r="J393" s="1161" t="s">
        <v>133</v>
      </c>
      <c r="K393" s="484" t="s">
        <v>93</v>
      </c>
      <c r="L393" s="488">
        <v>616</v>
      </c>
      <c r="M393" s="485"/>
      <c r="N393" s="504"/>
      <c r="O393" s="491">
        <v>3</v>
      </c>
      <c r="P393" s="492">
        <v>1.5</v>
      </c>
      <c r="Q393" s="492">
        <f t="shared" si="280"/>
        <v>4.5</v>
      </c>
      <c r="R393" s="490">
        <f t="shared" si="293"/>
        <v>2.4</v>
      </c>
      <c r="S393" s="491"/>
      <c r="T393" s="493">
        <v>20</v>
      </c>
      <c r="U393" s="119"/>
      <c r="V393" s="925"/>
      <c r="W393" s="129">
        <v>515.48199999999997</v>
      </c>
      <c r="X393" s="223">
        <v>2.2149999999999999</v>
      </c>
      <c r="Y393" s="223">
        <v>2.5579999999999998</v>
      </c>
      <c r="Z393" s="129">
        <f t="shared" si="292"/>
        <v>10309.64</v>
      </c>
      <c r="AA393" s="129">
        <f t="shared" si="281"/>
        <v>4295.6833333333334</v>
      </c>
      <c r="AB393" s="149">
        <f t="shared" si="282"/>
        <v>6973511.9047619039</v>
      </c>
      <c r="AC393" s="924" t="s">
        <v>69</v>
      </c>
      <c r="AD393" s="195">
        <f t="shared" si="283"/>
        <v>141.70079040527344</v>
      </c>
      <c r="AE393" s="500" t="s">
        <v>41</v>
      </c>
      <c r="AF393" s="567">
        <f t="shared" si="284"/>
        <v>297.60546875</v>
      </c>
      <c r="AG393" s="497">
        <f t="shared" si="285"/>
        <v>59041.996002197266</v>
      </c>
      <c r="AH393" s="497">
        <f t="shared" si="286"/>
        <v>124002.27864583334</v>
      </c>
      <c r="AI393" s="497">
        <f t="shared" si="287"/>
        <v>95847.396107463093</v>
      </c>
      <c r="AJ393" s="497">
        <f t="shared" si="288"/>
        <v>201302.4003990801</v>
      </c>
      <c r="AK393" s="959">
        <f t="shared" si="289"/>
        <v>1.3744494512444028E-2</v>
      </c>
      <c r="AL393" s="1086">
        <f t="shared" si="290"/>
        <v>2.8866717824288724E-2</v>
      </c>
      <c r="AP393" s="602"/>
    </row>
    <row r="394" spans="1:46" customFormat="1">
      <c r="A394" s="35">
        <v>44251</v>
      </c>
      <c r="B394" s="119" t="s">
        <v>380</v>
      </c>
      <c r="C394" s="782">
        <v>44238</v>
      </c>
      <c r="D394" s="1158">
        <v>44239</v>
      </c>
      <c r="E394" s="924" t="s">
        <v>69</v>
      </c>
      <c r="F394" s="1159">
        <v>13.618716430664062</v>
      </c>
      <c r="G394" s="500" t="s">
        <v>41</v>
      </c>
      <c r="H394" s="1105">
        <v>13.070996093750001</v>
      </c>
      <c r="I394" s="1160" t="s">
        <v>313</v>
      </c>
      <c r="J394" s="1161" t="s">
        <v>133</v>
      </c>
      <c r="K394" s="484" t="s">
        <v>93</v>
      </c>
      <c r="L394" s="488">
        <v>380</v>
      </c>
      <c r="M394" s="485"/>
      <c r="N394" s="504"/>
      <c r="O394" s="491">
        <v>3</v>
      </c>
      <c r="P394" s="492">
        <v>1.5</v>
      </c>
      <c r="Q394" s="492">
        <f t="shared" si="280"/>
        <v>4.5</v>
      </c>
      <c r="R394" s="490">
        <f>O394/(O394+P394)*Q394*80/100</f>
        <v>2.4</v>
      </c>
      <c r="S394" s="491"/>
      <c r="T394" s="493">
        <v>20</v>
      </c>
      <c r="U394" s="119"/>
      <c r="V394" s="925"/>
      <c r="W394" s="129">
        <v>563.23599999999999</v>
      </c>
      <c r="X394" s="223">
        <v>2.218</v>
      </c>
      <c r="Y394" s="223">
        <v>2.5640000000000001</v>
      </c>
      <c r="Z394" s="129">
        <f t="shared" si="292"/>
        <v>11264.72</v>
      </c>
      <c r="AA394" s="129">
        <f t="shared" si="281"/>
        <v>4693.6333333333332</v>
      </c>
      <c r="AB394" s="149">
        <f t="shared" si="282"/>
        <v>12351666.666666666</v>
      </c>
      <c r="AC394" s="924" t="s">
        <v>69</v>
      </c>
      <c r="AD394" s="195">
        <f t="shared" si="283"/>
        <v>272.37432861328125</v>
      </c>
      <c r="AE394" s="500" t="s">
        <v>41</v>
      </c>
      <c r="AF394" s="567">
        <f t="shared" si="284"/>
        <v>261.419921875</v>
      </c>
      <c r="AG394" s="497">
        <f t="shared" si="285"/>
        <v>113489.30358886719</v>
      </c>
      <c r="AH394" s="497">
        <f t="shared" si="286"/>
        <v>108924.96744791667</v>
      </c>
      <c r="AI394" s="497">
        <f t="shared" si="287"/>
        <v>298656.06207596633</v>
      </c>
      <c r="AJ394" s="497">
        <f t="shared" si="288"/>
        <v>286644.65117872809</v>
      </c>
      <c r="AK394" s="959">
        <f t="shared" si="289"/>
        <v>2.4179414012357278E-2</v>
      </c>
      <c r="AL394" s="1086">
        <f t="shared" si="290"/>
        <v>2.3206961369212908E-2</v>
      </c>
      <c r="AP394" s="602"/>
    </row>
    <row r="395" spans="1:46" customFormat="1">
      <c r="A395" s="35">
        <v>44251</v>
      </c>
      <c r="B395" s="119" t="s">
        <v>381</v>
      </c>
      <c r="C395" s="782">
        <v>44239</v>
      </c>
      <c r="D395" s="1158">
        <v>44240</v>
      </c>
      <c r="E395" s="924" t="s">
        <v>69</v>
      </c>
      <c r="F395" s="1159">
        <v>14.728070068359376</v>
      </c>
      <c r="G395" s="500" t="s">
        <v>41</v>
      </c>
      <c r="H395" s="1105">
        <v>15.834805297851563</v>
      </c>
      <c r="I395" s="1160" t="s">
        <v>313</v>
      </c>
      <c r="J395" s="1161" t="s">
        <v>133</v>
      </c>
      <c r="K395" s="484" t="s">
        <v>93</v>
      </c>
      <c r="L395" s="488">
        <v>312</v>
      </c>
      <c r="M395" s="485"/>
      <c r="N395" s="504"/>
      <c r="O395" s="491">
        <v>3</v>
      </c>
      <c r="P395" s="492">
        <v>1.5</v>
      </c>
      <c r="Q395" s="492">
        <f t="shared" si="280"/>
        <v>4.5</v>
      </c>
      <c r="R395" s="490">
        <f t="shared" ref="R395:R400" si="294">O395/(O395+P395)*Q395*175/200</f>
        <v>2.625</v>
      </c>
      <c r="S395" s="491"/>
      <c r="T395" s="493">
        <v>20</v>
      </c>
      <c r="U395" s="119"/>
      <c r="V395" s="925"/>
      <c r="W395" s="129">
        <v>680.72900000000004</v>
      </c>
      <c r="X395" s="223">
        <v>2.1669999999999998</v>
      </c>
      <c r="Y395" s="223">
        <v>2.5720000000000001</v>
      </c>
      <c r="Z395" s="129">
        <f t="shared" si="292"/>
        <v>13614.580000000002</v>
      </c>
      <c r="AA395" s="129">
        <f t="shared" si="281"/>
        <v>5186.5066666666671</v>
      </c>
      <c r="AB395" s="149">
        <f t="shared" si="282"/>
        <v>16623418.803418804</v>
      </c>
      <c r="AC395" s="924" t="s">
        <v>69</v>
      </c>
      <c r="AD395" s="195">
        <f t="shared" si="283"/>
        <v>294.5614013671875</v>
      </c>
      <c r="AE395" s="500" t="s">
        <v>41</v>
      </c>
      <c r="AF395" s="567">
        <f t="shared" si="284"/>
        <v>316.69610595703125</v>
      </c>
      <c r="AG395" s="497">
        <f t="shared" si="285"/>
        <v>112213.8671875</v>
      </c>
      <c r="AH395" s="497">
        <f t="shared" si="286"/>
        <v>120646.13560267857</v>
      </c>
      <c r="AI395" s="497">
        <f t="shared" si="287"/>
        <v>359659.83072916669</v>
      </c>
      <c r="AJ395" s="497">
        <f t="shared" si="288"/>
        <v>386686.33205986721</v>
      </c>
      <c r="AK395" s="959">
        <f t="shared" si="289"/>
        <v>2.1635731793943513E-2</v>
      </c>
      <c r="AL395" s="1086">
        <f t="shared" si="290"/>
        <v>2.3261540639302219E-2</v>
      </c>
      <c r="AP395" s="602"/>
    </row>
    <row r="396" spans="1:46" customFormat="1">
      <c r="A396" s="35">
        <v>44251</v>
      </c>
      <c r="B396" s="119" t="s">
        <v>382</v>
      </c>
      <c r="C396" s="782">
        <v>44241</v>
      </c>
      <c r="D396" s="1158">
        <v>44242</v>
      </c>
      <c r="E396" s="924" t="s">
        <v>69</v>
      </c>
      <c r="F396" s="1159">
        <v>13.517430114746094</v>
      </c>
      <c r="G396" s="500" t="s">
        <v>41</v>
      </c>
      <c r="H396" s="1105">
        <v>11.915069580078125</v>
      </c>
      <c r="I396" s="1160" t="s">
        <v>313</v>
      </c>
      <c r="J396" s="1161" t="s">
        <v>133</v>
      </c>
      <c r="K396" s="484" t="s">
        <v>93</v>
      </c>
      <c r="L396" s="488">
        <v>364</v>
      </c>
      <c r="M396" s="485"/>
      <c r="N396" s="504"/>
      <c r="O396" s="491">
        <v>3</v>
      </c>
      <c r="P396" s="492">
        <v>1.5</v>
      </c>
      <c r="Q396" s="492">
        <f t="shared" si="280"/>
        <v>4.5</v>
      </c>
      <c r="R396" s="490">
        <f t="shared" si="294"/>
        <v>2.625</v>
      </c>
      <c r="S396" s="491"/>
      <c r="T396" s="493">
        <v>20</v>
      </c>
      <c r="U396" s="119"/>
      <c r="V396" s="925"/>
      <c r="W396" s="129">
        <v>728.79300000000001</v>
      </c>
      <c r="X396" s="223">
        <v>2.1819999999999999</v>
      </c>
      <c r="Y396" s="223">
        <v>2.5230000000000001</v>
      </c>
      <c r="Z396" s="129">
        <f t="shared" si="292"/>
        <v>14575.86</v>
      </c>
      <c r="AA396" s="129">
        <f t="shared" si="281"/>
        <v>5552.7085714285713</v>
      </c>
      <c r="AB396" s="149">
        <f t="shared" si="282"/>
        <v>15254693.877551019</v>
      </c>
      <c r="AC396" s="924" t="s">
        <v>69</v>
      </c>
      <c r="AD396" s="195">
        <f t="shared" si="283"/>
        <v>270.34860229492188</v>
      </c>
      <c r="AE396" s="500" t="s">
        <v>41</v>
      </c>
      <c r="AF396" s="567">
        <f t="shared" si="284"/>
        <v>238.3013916015625</v>
      </c>
      <c r="AG396" s="497">
        <f t="shared" si="285"/>
        <v>102989.94373139882</v>
      </c>
      <c r="AH396" s="497">
        <f t="shared" si="286"/>
        <v>90781.482514880947</v>
      </c>
      <c r="AI396" s="497">
        <f t="shared" si="287"/>
        <v>282939.40585549123</v>
      </c>
      <c r="AJ396" s="497">
        <f t="shared" si="288"/>
        <v>249399.67723868391</v>
      </c>
      <c r="AK396" s="959">
        <f t="shared" si="289"/>
        <v>1.854769477032037E-2</v>
      </c>
      <c r="AL396" s="1086">
        <f t="shared" si="290"/>
        <v>1.6349045037586975E-2</v>
      </c>
      <c r="AP396" s="602"/>
    </row>
    <row r="397" spans="1:46" customFormat="1">
      <c r="A397" s="35">
        <v>44251</v>
      </c>
      <c r="B397" s="119" t="s">
        <v>383</v>
      </c>
      <c r="C397" s="782">
        <v>44242</v>
      </c>
      <c r="D397" s="1158">
        <v>44243</v>
      </c>
      <c r="E397" s="924" t="s">
        <v>69</v>
      </c>
      <c r="F397" s="1159">
        <v>10.185897064208984</v>
      </c>
      <c r="G397" s="500" t="s">
        <v>41</v>
      </c>
      <c r="H397" s="1105">
        <v>10.854240417480469</v>
      </c>
      <c r="I397" s="1160" t="s">
        <v>313</v>
      </c>
      <c r="J397" s="1161" t="s">
        <v>133</v>
      </c>
      <c r="K397" s="484" t="s">
        <v>93</v>
      </c>
      <c r="L397" s="488">
        <v>450</v>
      </c>
      <c r="M397" s="485"/>
      <c r="N397" s="504"/>
      <c r="O397" s="491">
        <v>3</v>
      </c>
      <c r="P397" s="492">
        <v>1.5</v>
      </c>
      <c r="Q397" s="492">
        <f t="shared" si="280"/>
        <v>4.5</v>
      </c>
      <c r="R397" s="490">
        <f t="shared" si="294"/>
        <v>2.625</v>
      </c>
      <c r="S397" s="491"/>
      <c r="T397" s="493">
        <v>20</v>
      </c>
      <c r="U397" s="119"/>
      <c r="V397" s="925"/>
      <c r="W397" s="129">
        <v>953.39300000000003</v>
      </c>
      <c r="X397" s="223">
        <v>2.1819999999999999</v>
      </c>
      <c r="Y397" s="223">
        <v>2.5590000000000002</v>
      </c>
      <c r="Z397" s="129">
        <f t="shared" si="292"/>
        <v>19067.86</v>
      </c>
      <c r="AA397" s="129">
        <f t="shared" si="281"/>
        <v>7263.9466666666667</v>
      </c>
      <c r="AB397" s="149">
        <f t="shared" si="282"/>
        <v>16142103.703703703</v>
      </c>
      <c r="AC397" s="924" t="s">
        <v>69</v>
      </c>
      <c r="AD397" s="195">
        <f t="shared" si="283"/>
        <v>203.71794128417969</v>
      </c>
      <c r="AE397" s="500" t="s">
        <v>41</v>
      </c>
      <c r="AF397" s="567">
        <f t="shared" si="284"/>
        <v>217.08480834960938</v>
      </c>
      <c r="AG397" s="497">
        <f t="shared" si="285"/>
        <v>77606.834774925606</v>
      </c>
      <c r="AH397" s="497">
        <f t="shared" si="286"/>
        <v>82698.974609375</v>
      </c>
      <c r="AI397" s="497">
        <f t="shared" si="287"/>
        <v>172459.632833168</v>
      </c>
      <c r="AJ397" s="497">
        <f t="shared" si="288"/>
        <v>183775.49913194447</v>
      </c>
      <c r="AK397" s="959">
        <f t="shared" si="289"/>
        <v>1.0683838736186425E-2</v>
      </c>
      <c r="AL397" s="1086">
        <f t="shared" si="290"/>
        <v>1.1384854322908254E-2</v>
      </c>
      <c r="AP397" s="602"/>
    </row>
    <row r="398" spans="1:46" customFormat="1">
      <c r="A398" s="35">
        <v>44251</v>
      </c>
      <c r="B398" s="119" t="s">
        <v>384</v>
      </c>
      <c r="C398" s="782">
        <v>44242</v>
      </c>
      <c r="D398" s="1158">
        <v>44243</v>
      </c>
      <c r="E398" s="924" t="s">
        <v>69</v>
      </c>
      <c r="F398" s="1159">
        <v>17.287591552734376</v>
      </c>
      <c r="G398" s="500" t="s">
        <v>41</v>
      </c>
      <c r="H398" s="1105">
        <v>20.324053955078124</v>
      </c>
      <c r="I398" s="1160" t="s">
        <v>313</v>
      </c>
      <c r="J398" s="1161" t="s">
        <v>133</v>
      </c>
      <c r="K398" s="484" t="s">
        <v>93</v>
      </c>
      <c r="L398" s="488">
        <v>450</v>
      </c>
      <c r="M398" s="485"/>
      <c r="N398" s="504"/>
      <c r="O398" s="491">
        <v>3</v>
      </c>
      <c r="P398" s="492">
        <v>1.5</v>
      </c>
      <c r="Q398" s="492">
        <f t="shared" si="280"/>
        <v>4.5</v>
      </c>
      <c r="R398" s="490">
        <f t="shared" si="294"/>
        <v>2.625</v>
      </c>
      <c r="S398" s="491"/>
      <c r="T398" s="493">
        <v>20</v>
      </c>
      <c r="U398" s="119"/>
      <c r="V398" s="925"/>
      <c r="W398" s="129">
        <v>848.78</v>
      </c>
      <c r="X398" s="223">
        <v>2.173</v>
      </c>
      <c r="Y398" s="223">
        <v>2.5760000000000001</v>
      </c>
      <c r="Z398" s="129">
        <f t="shared" si="292"/>
        <v>16975.599999999999</v>
      </c>
      <c r="AA398" s="129">
        <f t="shared" si="281"/>
        <v>6466.8952380952378</v>
      </c>
      <c r="AB398" s="149">
        <f t="shared" si="282"/>
        <v>14370878.306878306</v>
      </c>
      <c r="AC398" s="924" t="s">
        <v>69</v>
      </c>
      <c r="AD398" s="195">
        <f t="shared" si="283"/>
        <v>345.7518310546875</v>
      </c>
      <c r="AE398" s="500" t="s">
        <v>41</v>
      </c>
      <c r="AF398" s="567">
        <f t="shared" si="284"/>
        <v>406.4810791015625</v>
      </c>
      <c r="AG398" s="497">
        <f t="shared" si="285"/>
        <v>131714.98325892858</v>
      </c>
      <c r="AH398" s="497">
        <f t="shared" si="286"/>
        <v>154849.93489583334</v>
      </c>
      <c r="AI398" s="497">
        <f t="shared" si="287"/>
        <v>292699.96279761911</v>
      </c>
      <c r="AJ398" s="497">
        <f t="shared" si="288"/>
        <v>344110.96643518523</v>
      </c>
      <c r="AK398" s="959">
        <f t="shared" si="289"/>
        <v>2.036757646590916E-2</v>
      </c>
      <c r="AL398" s="1086">
        <f t="shared" si="290"/>
        <v>2.3945019858005758E-2</v>
      </c>
      <c r="AP398" s="602"/>
    </row>
    <row r="399" spans="1:46" customFormat="1">
      <c r="A399" s="35">
        <v>44251</v>
      </c>
      <c r="B399" s="119" t="s">
        <v>385</v>
      </c>
      <c r="C399" s="782">
        <v>44243</v>
      </c>
      <c r="D399" s="1158">
        <v>44244</v>
      </c>
      <c r="E399" s="924" t="s">
        <v>69</v>
      </c>
      <c r="F399" s="1159">
        <v>7.4405838012695309</v>
      </c>
      <c r="G399" s="500" t="s">
        <v>41</v>
      </c>
      <c r="H399" s="1105">
        <v>14.238687133789062</v>
      </c>
      <c r="I399" s="1160" t="s">
        <v>313</v>
      </c>
      <c r="J399" s="1161" t="s">
        <v>133</v>
      </c>
      <c r="K399" s="484" t="s">
        <v>93</v>
      </c>
      <c r="L399" s="488">
        <v>428</v>
      </c>
      <c r="M399" s="485"/>
      <c r="N399" s="504"/>
      <c r="O399" s="491">
        <v>3</v>
      </c>
      <c r="P399" s="492">
        <v>1.5</v>
      </c>
      <c r="Q399" s="492">
        <f t="shared" si="280"/>
        <v>4.5</v>
      </c>
      <c r="R399" s="490">
        <f t="shared" si="294"/>
        <v>2.625</v>
      </c>
      <c r="S399" s="491"/>
      <c r="T399" s="493">
        <v>20</v>
      </c>
      <c r="U399" s="119"/>
      <c r="V399" s="925"/>
      <c r="W399" s="129">
        <v>707.25199999999995</v>
      </c>
      <c r="X399" s="223">
        <v>2.1779999999999999</v>
      </c>
      <c r="Y399" s="223">
        <v>2.5449999999999999</v>
      </c>
      <c r="Z399" s="129">
        <f t="shared" si="292"/>
        <v>14145.039999999999</v>
      </c>
      <c r="AA399" s="129">
        <f t="shared" si="281"/>
        <v>5388.5866666666661</v>
      </c>
      <c r="AB399" s="149">
        <f t="shared" si="282"/>
        <v>12590155.763239874</v>
      </c>
      <c r="AC399" s="924" t="s">
        <v>69</v>
      </c>
      <c r="AD399" s="195">
        <f t="shared" si="283"/>
        <v>148.81167602539063</v>
      </c>
      <c r="AE399" s="500" t="s">
        <v>41</v>
      </c>
      <c r="AF399" s="567">
        <f t="shared" si="284"/>
        <v>284.77374267578125</v>
      </c>
      <c r="AG399" s="497">
        <f t="shared" si="285"/>
        <v>56690.162295386908</v>
      </c>
      <c r="AH399" s="497">
        <f t="shared" si="286"/>
        <v>108485.23530505951</v>
      </c>
      <c r="AI399" s="497">
        <f t="shared" si="287"/>
        <v>132453.65022286659</v>
      </c>
      <c r="AJ399" s="497">
        <f t="shared" si="288"/>
        <v>253470.17594640073</v>
      </c>
      <c r="AK399" s="959">
        <f t="shared" si="289"/>
        <v>1.052041394194648E-2</v>
      </c>
      <c r="AL399" s="1086">
        <f t="shared" si="290"/>
        <v>2.013240985361521E-2</v>
      </c>
      <c r="AP399" s="602"/>
    </row>
    <row r="400" spans="1:46" customFormat="1">
      <c r="A400" s="35">
        <v>44251</v>
      </c>
      <c r="B400" s="119" t="s">
        <v>386</v>
      </c>
      <c r="C400" s="782">
        <v>44243</v>
      </c>
      <c r="D400" s="1158">
        <v>44244</v>
      </c>
      <c r="E400" s="924" t="s">
        <v>69</v>
      </c>
      <c r="F400" s="1159">
        <v>9.635589599609375</v>
      </c>
      <c r="G400" s="500" t="s">
        <v>41</v>
      </c>
      <c r="H400" s="1105">
        <v>13.344621276855468</v>
      </c>
      <c r="I400" s="1160" t="s">
        <v>313</v>
      </c>
      <c r="J400" s="1161" t="s">
        <v>133</v>
      </c>
      <c r="K400" s="484" t="s">
        <v>93</v>
      </c>
      <c r="L400" s="488">
        <v>428</v>
      </c>
      <c r="M400" s="485"/>
      <c r="N400" s="504"/>
      <c r="O400" s="491">
        <v>3</v>
      </c>
      <c r="P400" s="492">
        <v>1.5</v>
      </c>
      <c r="Q400" s="492">
        <f t="shared" si="280"/>
        <v>4.5</v>
      </c>
      <c r="R400" s="490">
        <f t="shared" si="294"/>
        <v>2.625</v>
      </c>
      <c r="S400" s="491"/>
      <c r="T400" s="493">
        <v>20</v>
      </c>
      <c r="U400" s="119"/>
      <c r="V400" s="925"/>
      <c r="W400" s="129">
        <v>746.95100000000002</v>
      </c>
      <c r="X400" s="223">
        <v>2.1760000000000002</v>
      </c>
      <c r="Y400" s="223">
        <v>2.5230000000000001</v>
      </c>
      <c r="Z400" s="129">
        <f t="shared" si="292"/>
        <v>14939.02</v>
      </c>
      <c r="AA400" s="129">
        <f t="shared" si="281"/>
        <v>5691.0552380952386</v>
      </c>
      <c r="AB400" s="149">
        <f t="shared" si="282"/>
        <v>13296858.032932801</v>
      </c>
      <c r="AC400" s="924" t="s">
        <v>69</v>
      </c>
      <c r="AD400" s="195">
        <f t="shared" si="283"/>
        <v>192.7117919921875</v>
      </c>
      <c r="AE400" s="500" t="s">
        <v>41</v>
      </c>
      <c r="AF400" s="567">
        <f t="shared" si="284"/>
        <v>266.89242553710938</v>
      </c>
      <c r="AG400" s="497">
        <f t="shared" si="285"/>
        <v>73414.015997023816</v>
      </c>
      <c r="AH400" s="497">
        <f t="shared" si="286"/>
        <v>101673.30496651786</v>
      </c>
      <c r="AI400" s="497">
        <f t="shared" si="287"/>
        <v>171528.07475940144</v>
      </c>
      <c r="AJ400" s="497">
        <f t="shared" si="288"/>
        <v>237554.45085635013</v>
      </c>
      <c r="AK400" s="959">
        <f t="shared" si="289"/>
        <v>1.2899895173323786E-2</v>
      </c>
      <c r="AL400" s="1086">
        <f t="shared" si="290"/>
        <v>1.7865457408659295E-2</v>
      </c>
      <c r="AP400" s="602"/>
    </row>
    <row r="401" spans="1:48" customFormat="1">
      <c r="A401" s="35">
        <v>44251</v>
      </c>
      <c r="B401" s="119" t="s">
        <v>60</v>
      </c>
      <c r="C401" s="782"/>
      <c r="D401" s="1158"/>
      <c r="E401" s="924" t="s">
        <v>69</v>
      </c>
      <c r="F401" s="1159">
        <v>0</v>
      </c>
      <c r="G401" s="500" t="s">
        <v>41</v>
      </c>
      <c r="H401" s="1105">
        <v>0</v>
      </c>
      <c r="I401" s="1160"/>
      <c r="J401" s="1161"/>
      <c r="K401" s="484"/>
      <c r="L401" s="488"/>
      <c r="M401" s="485"/>
      <c r="N401" s="504"/>
      <c r="O401" s="491"/>
      <c r="P401" s="491"/>
      <c r="Q401" s="491"/>
      <c r="R401" s="492"/>
      <c r="S401" s="491"/>
      <c r="T401" s="493"/>
      <c r="U401" s="119"/>
      <c r="V401" s="948"/>
      <c r="W401" s="129"/>
      <c r="X401" s="223"/>
      <c r="Y401" s="223"/>
      <c r="Z401" s="129"/>
      <c r="AA401" s="129"/>
      <c r="AB401" s="149"/>
      <c r="AC401" s="924" t="s">
        <v>69</v>
      </c>
      <c r="AD401" s="195"/>
      <c r="AE401" s="500" t="s">
        <v>41</v>
      </c>
      <c r="AF401" s="567"/>
      <c r="AG401" s="497"/>
      <c r="AH401" s="497"/>
      <c r="AI401" s="497"/>
      <c r="AJ401" s="497"/>
      <c r="AK401" s="959"/>
      <c r="AL401" s="1086"/>
      <c r="AP401" s="602"/>
      <c r="AQ401" s="1"/>
      <c r="AR401" s="1"/>
      <c r="AV401" s="1"/>
    </row>
    <row r="402" spans="1:48" customFormat="1">
      <c r="A402" s="35">
        <v>44251</v>
      </c>
      <c r="B402" s="119" t="s">
        <v>64</v>
      </c>
      <c r="C402" s="782"/>
      <c r="D402" s="1158"/>
      <c r="E402" s="924" t="s">
        <v>69</v>
      </c>
      <c r="F402" s="1159">
        <v>239.10300292968751</v>
      </c>
      <c r="G402" s="500" t="s">
        <v>41</v>
      </c>
      <c r="H402" s="1105">
        <v>258.27685546875</v>
      </c>
      <c r="I402" s="1160"/>
      <c r="J402" s="1161"/>
      <c r="K402" s="484"/>
      <c r="L402" s="488"/>
      <c r="M402" s="485"/>
      <c r="N402" s="504"/>
      <c r="O402" s="491"/>
      <c r="P402" s="491"/>
      <c r="Q402" s="491"/>
      <c r="R402" s="492"/>
      <c r="S402" s="491"/>
      <c r="T402" s="493"/>
      <c r="U402" s="119"/>
      <c r="V402" s="948"/>
      <c r="W402" s="129"/>
      <c r="X402" s="223"/>
      <c r="Y402" s="223"/>
      <c r="Z402" s="129"/>
      <c r="AA402" s="129"/>
      <c r="AB402" s="149"/>
      <c r="AC402" s="924" t="s">
        <v>69</v>
      </c>
      <c r="AD402" s="195"/>
      <c r="AE402" s="500" t="s">
        <v>41</v>
      </c>
      <c r="AF402" s="567"/>
      <c r="AG402" s="497"/>
      <c r="AH402" s="497"/>
      <c r="AI402" s="497"/>
      <c r="AJ402" s="497"/>
      <c r="AK402" s="959"/>
      <c r="AL402" s="1086"/>
      <c r="AP402" s="602"/>
    </row>
    <row r="403" spans="1:48" customFormat="1">
      <c r="A403" s="35">
        <v>44251</v>
      </c>
      <c r="B403" s="119" t="s">
        <v>316</v>
      </c>
      <c r="C403" s="782">
        <v>44244</v>
      </c>
      <c r="D403" s="1158">
        <v>44245</v>
      </c>
      <c r="E403" s="924" t="s">
        <v>69</v>
      </c>
      <c r="F403" s="1159">
        <v>5.8114315032958981</v>
      </c>
      <c r="G403" s="500" t="s">
        <v>41</v>
      </c>
      <c r="H403" s="1105">
        <v>9.5030548095703118</v>
      </c>
      <c r="I403" s="1160" t="s">
        <v>313</v>
      </c>
      <c r="J403" s="1161" t="s">
        <v>133</v>
      </c>
      <c r="K403" s="484" t="s">
        <v>93</v>
      </c>
      <c r="L403" s="488">
        <v>248</v>
      </c>
      <c r="M403" s="485"/>
      <c r="N403" s="504"/>
      <c r="O403" s="491">
        <v>2.5</v>
      </c>
      <c r="P403" s="492">
        <v>1.25</v>
      </c>
      <c r="Q403" s="492">
        <f t="shared" ref="Q403:Q416" si="295">O403+P403</f>
        <v>3.75</v>
      </c>
      <c r="R403" s="490">
        <f t="shared" ref="R403:R416" si="296">O403/(O403+P403)*Q403*175/200</f>
        <v>2.1875</v>
      </c>
      <c r="S403" s="491"/>
      <c r="T403" s="493">
        <v>20</v>
      </c>
      <c r="U403" s="119"/>
      <c r="V403" s="925"/>
      <c r="W403" s="129">
        <v>415.11399999999998</v>
      </c>
      <c r="X403" s="223">
        <v>2.2189999999999999</v>
      </c>
      <c r="Y403" s="223">
        <v>2.5670000000000002</v>
      </c>
      <c r="Z403" s="129">
        <f t="shared" ref="Z403:Z416" si="297">T403*W403</f>
        <v>8302.2799999999988</v>
      </c>
      <c r="AA403" s="129">
        <f t="shared" ref="AA403:AA416" si="298">Z403/R403</f>
        <v>3795.3279999999995</v>
      </c>
      <c r="AB403" s="149">
        <f t="shared" ref="AB403:AB416" si="299">AA403*1000/(L403/1000)</f>
        <v>15303741.935483869</v>
      </c>
      <c r="AC403" s="924" t="s">
        <v>69</v>
      </c>
      <c r="AD403" s="195">
        <f t="shared" ref="AD403:AD416" si="300">T403*F403</f>
        <v>116.22863006591797</v>
      </c>
      <c r="AE403" s="500" t="s">
        <v>41</v>
      </c>
      <c r="AF403" s="567">
        <f t="shared" ref="AF403:AF416" si="301">T403*H403</f>
        <v>190.06109619140625</v>
      </c>
      <c r="AG403" s="497">
        <f t="shared" ref="AG403:AG416" si="302">AD403/R403*1000</f>
        <v>53133.088030133928</v>
      </c>
      <c r="AH403" s="497">
        <f t="shared" ref="AH403:AH416" si="303">AF403/R403*1000</f>
        <v>86885.072544642855</v>
      </c>
      <c r="AI403" s="497">
        <f t="shared" ref="AI403:AI416" si="304">AG403/L403*1000</f>
        <v>214246.32270215292</v>
      </c>
      <c r="AJ403" s="497">
        <f t="shared" ref="AJ403:AJ416" si="305">AH403/L403*1000</f>
        <v>350343.03445420507</v>
      </c>
      <c r="AK403" s="959">
        <f t="shared" ref="AK403:AK416" si="306">AD403/Z403</f>
        <v>1.3999603731254305E-2</v>
      </c>
      <c r="AL403" s="1086">
        <f t="shared" ref="AL403:AL416" si="307">AF403/Z403</f>
        <v>2.2892638671715031E-2</v>
      </c>
      <c r="AP403" s="602"/>
      <c r="AQ403" s="1"/>
      <c r="AR403" s="1"/>
      <c r="AV403" s="1"/>
    </row>
    <row r="404" spans="1:48" customFormat="1">
      <c r="A404" s="35">
        <v>44251</v>
      </c>
      <c r="B404" s="119" t="s">
        <v>387</v>
      </c>
      <c r="C404" s="782">
        <v>44244</v>
      </c>
      <c r="D404" s="1158">
        <v>44245</v>
      </c>
      <c r="E404" s="924" t="s">
        <v>69</v>
      </c>
      <c r="F404" s="1159">
        <v>8.4704544067382805</v>
      </c>
      <c r="G404" s="500" t="s">
        <v>41</v>
      </c>
      <c r="H404" s="1105">
        <v>6.8503181457519533</v>
      </c>
      <c r="I404" s="1160" t="s">
        <v>313</v>
      </c>
      <c r="J404" s="1161" t="s">
        <v>133</v>
      </c>
      <c r="K404" s="484" t="s">
        <v>93</v>
      </c>
      <c r="L404" s="488">
        <v>248</v>
      </c>
      <c r="M404" s="485"/>
      <c r="N404" s="504"/>
      <c r="O404" s="491">
        <v>2.5</v>
      </c>
      <c r="P404" s="492">
        <v>1.25</v>
      </c>
      <c r="Q404" s="492">
        <f t="shared" si="295"/>
        <v>3.75</v>
      </c>
      <c r="R404" s="490">
        <f t="shared" si="296"/>
        <v>2.1875</v>
      </c>
      <c r="S404" s="491"/>
      <c r="T404" s="493">
        <v>20</v>
      </c>
      <c r="U404" s="119"/>
      <c r="V404" s="925"/>
      <c r="W404" s="129">
        <v>407.26799999999997</v>
      </c>
      <c r="X404" s="223">
        <v>2.2189999999999999</v>
      </c>
      <c r="Y404" s="223">
        <v>2.585</v>
      </c>
      <c r="Z404" s="129">
        <f t="shared" si="297"/>
        <v>8145.36</v>
      </c>
      <c r="AA404" s="129">
        <f t="shared" si="298"/>
        <v>3723.5931428571425</v>
      </c>
      <c r="AB404" s="149">
        <f t="shared" si="299"/>
        <v>15014488.479262672</v>
      </c>
      <c r="AC404" s="924" t="s">
        <v>69</v>
      </c>
      <c r="AD404" s="195">
        <f t="shared" si="300"/>
        <v>169.40908813476563</v>
      </c>
      <c r="AE404" s="500" t="s">
        <v>41</v>
      </c>
      <c r="AF404" s="567">
        <f t="shared" si="301"/>
        <v>137.00636291503906</v>
      </c>
      <c r="AG404" s="497">
        <f t="shared" si="302"/>
        <v>77444.154575892855</v>
      </c>
      <c r="AH404" s="497">
        <f t="shared" si="303"/>
        <v>62631.480189732145</v>
      </c>
      <c r="AI404" s="497">
        <f t="shared" si="304"/>
        <v>312274.81683827762</v>
      </c>
      <c r="AJ404" s="497">
        <f t="shared" si="305"/>
        <v>252546.29108762962</v>
      </c>
      <c r="AK404" s="959">
        <f t="shared" si="306"/>
        <v>2.0798232138882215E-2</v>
      </c>
      <c r="AL404" s="1086">
        <f t="shared" si="307"/>
        <v>1.6820172824164811E-2</v>
      </c>
      <c r="AP404" s="602"/>
    </row>
    <row r="405" spans="1:48" customFormat="1">
      <c r="A405" s="35">
        <v>44251</v>
      </c>
      <c r="B405" s="119" t="s">
        <v>388</v>
      </c>
      <c r="C405" s="782">
        <v>44244</v>
      </c>
      <c r="D405" s="1158">
        <v>44245</v>
      </c>
      <c r="E405" s="924" t="s">
        <v>69</v>
      </c>
      <c r="F405" s="1159">
        <v>10.081637573242187</v>
      </c>
      <c r="G405" s="500" t="s">
        <v>41</v>
      </c>
      <c r="H405" s="1105">
        <v>9.0209564208984379</v>
      </c>
      <c r="I405" s="1160" t="s">
        <v>313</v>
      </c>
      <c r="J405" s="1161" t="s">
        <v>133</v>
      </c>
      <c r="K405" s="484" t="s">
        <v>93</v>
      </c>
      <c r="L405" s="488">
        <v>248</v>
      </c>
      <c r="M405" s="485"/>
      <c r="N405" s="504"/>
      <c r="O405" s="491">
        <v>2.5</v>
      </c>
      <c r="P405" s="492">
        <v>1.25</v>
      </c>
      <c r="Q405" s="492">
        <f t="shared" si="295"/>
        <v>3.75</v>
      </c>
      <c r="R405" s="490">
        <f t="shared" si="296"/>
        <v>2.1875</v>
      </c>
      <c r="S405" s="491"/>
      <c r="T405" s="493">
        <v>20</v>
      </c>
      <c r="U405" s="119"/>
      <c r="V405" s="925"/>
      <c r="W405" s="129">
        <v>498.416</v>
      </c>
      <c r="X405" s="223">
        <v>2.2189999999999999</v>
      </c>
      <c r="Y405" s="223">
        <v>2.5590000000000002</v>
      </c>
      <c r="Z405" s="129">
        <f t="shared" si="297"/>
        <v>9968.32</v>
      </c>
      <c r="AA405" s="129">
        <f t="shared" si="298"/>
        <v>4556.9462857142853</v>
      </c>
      <c r="AB405" s="149">
        <f t="shared" si="299"/>
        <v>18374783.410138249</v>
      </c>
      <c r="AC405" s="924" t="s">
        <v>69</v>
      </c>
      <c r="AD405" s="195">
        <f t="shared" si="300"/>
        <v>201.63275146484375</v>
      </c>
      <c r="AE405" s="500" t="s">
        <v>41</v>
      </c>
      <c r="AF405" s="567">
        <f t="shared" si="301"/>
        <v>180.41912841796875</v>
      </c>
      <c r="AG405" s="497">
        <f t="shared" si="302"/>
        <v>92174.97209821429</v>
      </c>
      <c r="AH405" s="497">
        <f t="shared" si="303"/>
        <v>82477.31584821429</v>
      </c>
      <c r="AI405" s="497">
        <f t="shared" si="304"/>
        <v>371673.27458957373</v>
      </c>
      <c r="AJ405" s="497">
        <f t="shared" si="305"/>
        <v>332569.82196860597</v>
      </c>
      <c r="AK405" s="959">
        <f t="shared" si="306"/>
        <v>2.0227355408418246E-2</v>
      </c>
      <c r="AL405" s="1086">
        <f t="shared" si="307"/>
        <v>1.8099251269819663E-2</v>
      </c>
      <c r="AP405" s="602"/>
      <c r="AQ405" s="1"/>
      <c r="AR405" s="1"/>
      <c r="AV405" s="1"/>
    </row>
    <row r="406" spans="1:48" customFormat="1">
      <c r="A406" s="35">
        <v>44251</v>
      </c>
      <c r="B406" s="119" t="s">
        <v>317</v>
      </c>
      <c r="C406" s="782">
        <v>44244</v>
      </c>
      <c r="D406" s="1158">
        <v>44245</v>
      </c>
      <c r="E406" s="924" t="s">
        <v>69</v>
      </c>
      <c r="F406" s="1159">
        <v>8.16070556640625</v>
      </c>
      <c r="G406" s="500" t="s">
        <v>41</v>
      </c>
      <c r="H406" s="1105">
        <v>8.8434295654296875</v>
      </c>
      <c r="I406" s="1160" t="s">
        <v>313</v>
      </c>
      <c r="J406" s="1161" t="s">
        <v>133</v>
      </c>
      <c r="K406" s="484" t="s">
        <v>93</v>
      </c>
      <c r="L406" s="488">
        <v>248</v>
      </c>
      <c r="M406" s="485"/>
      <c r="N406" s="504"/>
      <c r="O406" s="491">
        <v>2.5</v>
      </c>
      <c r="P406" s="492">
        <v>1.25</v>
      </c>
      <c r="Q406" s="492">
        <f t="shared" si="295"/>
        <v>3.75</v>
      </c>
      <c r="R406" s="490">
        <f t="shared" si="296"/>
        <v>2.1875</v>
      </c>
      <c r="S406" s="491"/>
      <c r="T406" s="493">
        <v>20</v>
      </c>
      <c r="U406" s="119"/>
      <c r="V406" s="925"/>
      <c r="W406" s="129">
        <v>531.44399999999996</v>
      </c>
      <c r="X406" s="223">
        <v>2.198</v>
      </c>
      <c r="Y406" s="223">
        <v>2.5470000000000002</v>
      </c>
      <c r="Z406" s="129">
        <f t="shared" si="297"/>
        <v>10628.88</v>
      </c>
      <c r="AA406" s="129">
        <f t="shared" si="298"/>
        <v>4858.9165714285709</v>
      </c>
      <c r="AB406" s="149">
        <f t="shared" si="299"/>
        <v>19592405.529953916</v>
      </c>
      <c r="AC406" s="924" t="s">
        <v>69</v>
      </c>
      <c r="AD406" s="195">
        <f t="shared" si="300"/>
        <v>163.214111328125</v>
      </c>
      <c r="AE406" s="500" t="s">
        <v>41</v>
      </c>
      <c r="AF406" s="567">
        <f t="shared" si="301"/>
        <v>176.86859130859375</v>
      </c>
      <c r="AG406" s="497">
        <f t="shared" si="302"/>
        <v>74612.165178571435</v>
      </c>
      <c r="AH406" s="497">
        <f t="shared" si="303"/>
        <v>80854.213169642855</v>
      </c>
      <c r="AI406" s="497">
        <f t="shared" si="304"/>
        <v>300855.50475230417</v>
      </c>
      <c r="AJ406" s="497">
        <f t="shared" si="305"/>
        <v>326025.05310339859</v>
      </c>
      <c r="AK406" s="959">
        <f t="shared" si="306"/>
        <v>1.5355720577156296E-2</v>
      </c>
      <c r="AL406" s="1086">
        <f t="shared" si="307"/>
        <v>1.6640378977709199E-2</v>
      </c>
      <c r="AP406" s="602"/>
    </row>
    <row r="407" spans="1:48" customFormat="1">
      <c r="A407" s="35">
        <v>44251</v>
      </c>
      <c r="B407" s="119" t="s">
        <v>389</v>
      </c>
      <c r="C407" s="782">
        <v>44245</v>
      </c>
      <c r="D407" s="1158">
        <v>44246</v>
      </c>
      <c r="E407" s="924" t="s">
        <v>69</v>
      </c>
      <c r="F407" s="1159">
        <v>11.351155090332032</v>
      </c>
      <c r="G407" s="500" t="s">
        <v>41</v>
      </c>
      <c r="H407" s="1105">
        <v>11.533088684082031</v>
      </c>
      <c r="I407" s="1160" t="s">
        <v>313</v>
      </c>
      <c r="J407" s="1161" t="s">
        <v>133</v>
      </c>
      <c r="K407" s="484" t="s">
        <v>93</v>
      </c>
      <c r="L407" s="488">
        <v>216</v>
      </c>
      <c r="M407" s="485"/>
      <c r="N407" s="504"/>
      <c r="O407" s="491">
        <v>3</v>
      </c>
      <c r="P407" s="492">
        <v>1.5</v>
      </c>
      <c r="Q407" s="492">
        <f t="shared" si="295"/>
        <v>4.5</v>
      </c>
      <c r="R407" s="490">
        <f t="shared" si="296"/>
        <v>2.625</v>
      </c>
      <c r="S407" s="491"/>
      <c r="T407" s="493">
        <v>20</v>
      </c>
      <c r="U407" s="119"/>
      <c r="V407" s="925"/>
      <c r="W407" s="129">
        <v>579.64400000000001</v>
      </c>
      <c r="X407" s="223">
        <v>2.2010000000000001</v>
      </c>
      <c r="Y407" s="223">
        <v>2.5720000000000001</v>
      </c>
      <c r="Z407" s="129">
        <f t="shared" si="297"/>
        <v>11592.880000000001</v>
      </c>
      <c r="AA407" s="129">
        <f t="shared" si="298"/>
        <v>4416.3352380952383</v>
      </c>
      <c r="AB407" s="149">
        <f t="shared" si="299"/>
        <v>20445996.472663138</v>
      </c>
      <c r="AC407" s="924" t="s">
        <v>69</v>
      </c>
      <c r="AD407" s="195">
        <f t="shared" si="300"/>
        <v>227.02310180664063</v>
      </c>
      <c r="AE407" s="500" t="s">
        <v>41</v>
      </c>
      <c r="AF407" s="567">
        <f t="shared" si="301"/>
        <v>230.66177368164063</v>
      </c>
      <c r="AG407" s="497">
        <f t="shared" si="302"/>
        <v>86484.991164434512</v>
      </c>
      <c r="AH407" s="497">
        <f t="shared" si="303"/>
        <v>87871.151878720237</v>
      </c>
      <c r="AI407" s="497">
        <f t="shared" si="304"/>
        <v>400393.47761312273</v>
      </c>
      <c r="AJ407" s="497">
        <f t="shared" si="305"/>
        <v>406810.88832740852</v>
      </c>
      <c r="AK407" s="959">
        <f t="shared" si="306"/>
        <v>1.9582976948492575E-2</v>
      </c>
      <c r="AL407" s="1086">
        <f t="shared" si="307"/>
        <v>1.989684821042231E-2</v>
      </c>
      <c r="AP407" s="602"/>
    </row>
    <row r="408" spans="1:48" customFormat="1">
      <c r="A408" s="35">
        <v>44251</v>
      </c>
      <c r="B408" s="119" t="s">
        <v>390</v>
      </c>
      <c r="C408" s="782">
        <v>44245</v>
      </c>
      <c r="D408" s="1158">
        <v>44246</v>
      </c>
      <c r="E408" s="924" t="s">
        <v>69</v>
      </c>
      <c r="F408" s="1159">
        <v>73.52850341796875</v>
      </c>
      <c r="G408" s="500" t="s">
        <v>41</v>
      </c>
      <c r="H408" s="1105">
        <v>103.56614990234375</v>
      </c>
      <c r="I408" s="1160" t="s">
        <v>313</v>
      </c>
      <c r="J408" s="1161" t="s">
        <v>133</v>
      </c>
      <c r="K408" s="484" t="s">
        <v>93</v>
      </c>
      <c r="L408" s="488">
        <v>216</v>
      </c>
      <c r="M408" s="485"/>
      <c r="N408" s="504"/>
      <c r="O408" s="491">
        <v>3</v>
      </c>
      <c r="P408" s="492">
        <v>1.5</v>
      </c>
      <c r="Q408" s="492">
        <f t="shared" si="295"/>
        <v>4.5</v>
      </c>
      <c r="R408" s="490">
        <f t="shared" si="296"/>
        <v>2.625</v>
      </c>
      <c r="S408" s="491"/>
      <c r="T408" s="493">
        <v>20</v>
      </c>
      <c r="U408" s="119"/>
      <c r="V408" s="925"/>
      <c r="W408" s="129">
        <v>938.60900000000004</v>
      </c>
      <c r="X408" s="223">
        <v>2.2069999999999999</v>
      </c>
      <c r="Y408" s="223">
        <v>2.1819999999999999</v>
      </c>
      <c r="Z408" s="129">
        <f t="shared" si="297"/>
        <v>18772.18</v>
      </c>
      <c r="AA408" s="129">
        <f t="shared" si="298"/>
        <v>7151.3066666666664</v>
      </c>
      <c r="AB408" s="149">
        <f t="shared" si="299"/>
        <v>33107901.234567899</v>
      </c>
      <c r="AC408" s="924" t="s">
        <v>69</v>
      </c>
      <c r="AD408" s="195">
        <f t="shared" si="300"/>
        <v>1470.570068359375</v>
      </c>
      <c r="AE408" s="500" t="s">
        <v>41</v>
      </c>
      <c r="AF408" s="567">
        <f t="shared" si="301"/>
        <v>2071.322998046875</v>
      </c>
      <c r="AG408" s="497">
        <f t="shared" si="302"/>
        <v>560217.16889880947</v>
      </c>
      <c r="AH408" s="497">
        <f t="shared" si="303"/>
        <v>789075.42782738095</v>
      </c>
      <c r="AI408" s="497">
        <f t="shared" si="304"/>
        <v>2593598.0041611553</v>
      </c>
      <c r="AJ408" s="497">
        <f t="shared" si="305"/>
        <v>3653126.9806823195</v>
      </c>
      <c r="AK408" s="959">
        <f t="shared" si="306"/>
        <v>7.8337735327456637E-2</v>
      </c>
      <c r="AL408" s="1086">
        <f t="shared" si="307"/>
        <v>0.11034003499044197</v>
      </c>
      <c r="AP408" s="602"/>
    </row>
    <row r="409" spans="1:48" customFormat="1">
      <c r="A409" s="35">
        <v>44251</v>
      </c>
      <c r="B409" s="119" t="s">
        <v>391</v>
      </c>
      <c r="C409" s="782">
        <v>44246</v>
      </c>
      <c r="D409" s="1158">
        <v>44247</v>
      </c>
      <c r="E409" s="924" t="s">
        <v>69</v>
      </c>
      <c r="F409" s="1159">
        <v>517.28271484375</v>
      </c>
      <c r="G409" s="500" t="s">
        <v>41</v>
      </c>
      <c r="H409" s="1105">
        <v>963.84482421874998</v>
      </c>
      <c r="I409" s="1160" t="s">
        <v>313</v>
      </c>
      <c r="J409" s="1161" t="s">
        <v>133</v>
      </c>
      <c r="K409" s="484" t="s">
        <v>93</v>
      </c>
      <c r="L409" s="488">
        <v>240</v>
      </c>
      <c r="M409" s="485"/>
      <c r="N409" s="504"/>
      <c r="O409" s="491">
        <v>3</v>
      </c>
      <c r="P409" s="492">
        <v>1.5</v>
      </c>
      <c r="Q409" s="492">
        <f t="shared" si="295"/>
        <v>4.5</v>
      </c>
      <c r="R409" s="490">
        <f t="shared" si="296"/>
        <v>2.625</v>
      </c>
      <c r="S409" s="491"/>
      <c r="T409" s="493">
        <v>20</v>
      </c>
      <c r="U409" s="119"/>
      <c r="V409" s="925"/>
      <c r="W409" s="129">
        <v>770.3</v>
      </c>
      <c r="X409" s="223">
        <v>2.2069999999999999</v>
      </c>
      <c r="Y409" s="223">
        <v>2.5430000000000001</v>
      </c>
      <c r="Z409" s="129">
        <f t="shared" si="297"/>
        <v>15406</v>
      </c>
      <c r="AA409" s="129">
        <f t="shared" si="298"/>
        <v>5868.9523809523807</v>
      </c>
      <c r="AB409" s="149">
        <f t="shared" si="299"/>
        <v>24453968.253968254</v>
      </c>
      <c r="AC409" s="924" t="s">
        <v>69</v>
      </c>
      <c r="AD409" s="195">
        <f t="shared" si="300"/>
        <v>10345.654296875</v>
      </c>
      <c r="AE409" s="500" t="s">
        <v>41</v>
      </c>
      <c r="AF409" s="567">
        <f t="shared" si="301"/>
        <v>19276.896484375</v>
      </c>
      <c r="AG409" s="497">
        <f t="shared" si="302"/>
        <v>3941201.6369047621</v>
      </c>
      <c r="AH409" s="497">
        <f t="shared" si="303"/>
        <v>7343579.6130952388</v>
      </c>
      <c r="AI409" s="497">
        <f t="shared" si="304"/>
        <v>16421673.487103177</v>
      </c>
      <c r="AJ409" s="497">
        <f t="shared" si="305"/>
        <v>30598248.387896828</v>
      </c>
      <c r="AK409" s="959">
        <f t="shared" si="306"/>
        <v>0.67153409690218102</v>
      </c>
      <c r="AL409" s="1086">
        <f t="shared" si="307"/>
        <v>1.2512590214445671</v>
      </c>
      <c r="AP409" s="602"/>
    </row>
    <row r="410" spans="1:48" customFormat="1">
      <c r="A410" s="35">
        <v>44251</v>
      </c>
      <c r="B410" s="119" t="s">
        <v>392</v>
      </c>
      <c r="C410" s="782">
        <v>44246</v>
      </c>
      <c r="D410" s="1158">
        <v>44247</v>
      </c>
      <c r="E410" s="924" t="s">
        <v>69</v>
      </c>
      <c r="F410" s="1159">
        <v>694.93461914062505</v>
      </c>
      <c r="G410" s="500" t="s">
        <v>41</v>
      </c>
      <c r="H410" s="1105">
        <v>855.11162109375005</v>
      </c>
      <c r="I410" s="1160" t="s">
        <v>313</v>
      </c>
      <c r="J410" s="1161" t="s">
        <v>133</v>
      </c>
      <c r="K410" s="484" t="s">
        <v>93</v>
      </c>
      <c r="L410" s="488">
        <v>240</v>
      </c>
      <c r="M410" s="485"/>
      <c r="N410" s="504"/>
      <c r="O410" s="491">
        <v>3</v>
      </c>
      <c r="P410" s="492">
        <v>1.5</v>
      </c>
      <c r="Q410" s="492">
        <f t="shared" si="295"/>
        <v>4.5</v>
      </c>
      <c r="R410" s="490">
        <f t="shared" si="296"/>
        <v>2.625</v>
      </c>
      <c r="S410" s="491"/>
      <c r="T410" s="493">
        <v>20</v>
      </c>
      <c r="U410" s="119"/>
      <c r="V410" s="925"/>
      <c r="W410" s="129">
        <v>705.375</v>
      </c>
      <c r="X410" s="223">
        <v>2.2120000000000002</v>
      </c>
      <c r="Y410" s="223">
        <v>2.528</v>
      </c>
      <c r="Z410" s="129">
        <f t="shared" si="297"/>
        <v>14107.5</v>
      </c>
      <c r="AA410" s="129">
        <f t="shared" si="298"/>
        <v>5374.2857142857147</v>
      </c>
      <c r="AB410" s="149">
        <f t="shared" si="299"/>
        <v>22392857.142857146</v>
      </c>
      <c r="AC410" s="924" t="s">
        <v>69</v>
      </c>
      <c r="AD410" s="195">
        <f t="shared" si="300"/>
        <v>13898.6923828125</v>
      </c>
      <c r="AE410" s="500" t="s">
        <v>41</v>
      </c>
      <c r="AF410" s="567">
        <f t="shared" si="301"/>
        <v>17102.232421875</v>
      </c>
      <c r="AG410" s="497">
        <f t="shared" si="302"/>
        <v>5294739.9553571427</v>
      </c>
      <c r="AH410" s="497">
        <f t="shared" si="303"/>
        <v>6515136.1607142854</v>
      </c>
      <c r="AI410" s="497">
        <f t="shared" si="304"/>
        <v>22061416.480654761</v>
      </c>
      <c r="AJ410" s="497">
        <f t="shared" si="305"/>
        <v>27146400.669642854</v>
      </c>
      <c r="AK410" s="959">
        <f t="shared" si="306"/>
        <v>0.98519882210260501</v>
      </c>
      <c r="AL410" s="1086">
        <f t="shared" si="307"/>
        <v>1.2122794557416268</v>
      </c>
      <c r="AP410" s="602"/>
    </row>
    <row r="411" spans="1:48" customFormat="1">
      <c r="A411" s="35">
        <v>44251</v>
      </c>
      <c r="B411" s="119" t="s">
        <v>393</v>
      </c>
      <c r="C411" s="782">
        <v>44247</v>
      </c>
      <c r="D411" s="1158">
        <v>44248</v>
      </c>
      <c r="E411" s="924" t="s">
        <v>69</v>
      </c>
      <c r="F411" s="1159">
        <v>18.159141540527344</v>
      </c>
      <c r="G411" s="500" t="s">
        <v>41</v>
      </c>
      <c r="H411" s="1105">
        <v>21.773268127441405</v>
      </c>
      <c r="I411" s="1160" t="s">
        <v>313</v>
      </c>
      <c r="J411" s="1161" t="s">
        <v>133</v>
      </c>
      <c r="K411" s="484" t="s">
        <v>93</v>
      </c>
      <c r="L411" s="488">
        <v>270</v>
      </c>
      <c r="M411" s="485"/>
      <c r="N411" s="504"/>
      <c r="O411" s="491">
        <v>3</v>
      </c>
      <c r="P411" s="492">
        <v>1.5</v>
      </c>
      <c r="Q411" s="492">
        <f t="shared" si="295"/>
        <v>4.5</v>
      </c>
      <c r="R411" s="490">
        <f t="shared" si="296"/>
        <v>2.625</v>
      </c>
      <c r="S411" s="491"/>
      <c r="T411" s="493">
        <v>20</v>
      </c>
      <c r="U411" s="119"/>
      <c r="V411" s="925"/>
      <c r="W411" s="129">
        <v>591.63499999999999</v>
      </c>
      <c r="X411" s="223">
        <v>2.2050000000000001</v>
      </c>
      <c r="Y411" s="223">
        <v>2.524</v>
      </c>
      <c r="Z411" s="129">
        <f t="shared" si="297"/>
        <v>11832.7</v>
      </c>
      <c r="AA411" s="129">
        <f t="shared" si="298"/>
        <v>4507.695238095238</v>
      </c>
      <c r="AB411" s="149">
        <f t="shared" si="299"/>
        <v>16695167.548500881</v>
      </c>
      <c r="AC411" s="924" t="s">
        <v>69</v>
      </c>
      <c r="AD411" s="195">
        <f t="shared" si="300"/>
        <v>363.18283081054688</v>
      </c>
      <c r="AE411" s="500" t="s">
        <v>41</v>
      </c>
      <c r="AF411" s="567">
        <f t="shared" si="301"/>
        <v>435.46536254882813</v>
      </c>
      <c r="AG411" s="497">
        <f t="shared" si="302"/>
        <v>138355.36411830358</v>
      </c>
      <c r="AH411" s="497">
        <f t="shared" si="303"/>
        <v>165891.56668526787</v>
      </c>
      <c r="AI411" s="497">
        <f t="shared" si="304"/>
        <v>512427.27451223548</v>
      </c>
      <c r="AJ411" s="497">
        <f t="shared" si="305"/>
        <v>614413.20994543645</v>
      </c>
      <c r="AK411" s="959">
        <f t="shared" si="306"/>
        <v>3.0693149561008635E-2</v>
      </c>
      <c r="AL411" s="1086">
        <f t="shared" si="307"/>
        <v>3.680185946984442E-2</v>
      </c>
      <c r="AP411" s="602"/>
    </row>
    <row r="412" spans="1:48" customFormat="1">
      <c r="A412" s="35">
        <v>44251</v>
      </c>
      <c r="B412" s="119" t="s">
        <v>394</v>
      </c>
      <c r="C412" s="782">
        <v>44247</v>
      </c>
      <c r="D412" s="1158">
        <v>44248</v>
      </c>
      <c r="E412" s="924" t="s">
        <v>69</v>
      </c>
      <c r="F412" s="1159">
        <v>17.970373535156249</v>
      </c>
      <c r="G412" s="500" t="s">
        <v>41</v>
      </c>
      <c r="H412" s="1105">
        <v>29.164483642578126</v>
      </c>
      <c r="I412" s="1160" t="s">
        <v>313</v>
      </c>
      <c r="J412" s="1161" t="s">
        <v>133</v>
      </c>
      <c r="K412" s="484" t="s">
        <v>93</v>
      </c>
      <c r="L412" s="488">
        <v>270</v>
      </c>
      <c r="M412" s="485"/>
      <c r="N412" s="504"/>
      <c r="O412" s="491">
        <v>3</v>
      </c>
      <c r="P412" s="492">
        <v>1.5</v>
      </c>
      <c r="Q412" s="492">
        <f t="shared" si="295"/>
        <v>4.5</v>
      </c>
      <c r="R412" s="490">
        <f t="shared" si="296"/>
        <v>2.625</v>
      </c>
      <c r="S412" s="491"/>
      <c r="T412" s="493">
        <v>20</v>
      </c>
      <c r="U412" s="119"/>
      <c r="V412" s="925"/>
      <c r="W412" s="129">
        <v>569.62699999999995</v>
      </c>
      <c r="X412" s="223">
        <v>2.21</v>
      </c>
      <c r="Y412" s="223">
        <v>2.5579999999999998</v>
      </c>
      <c r="Z412" s="129">
        <f t="shared" si="297"/>
        <v>11392.539999999999</v>
      </c>
      <c r="AA412" s="129">
        <f t="shared" si="298"/>
        <v>4340.0152380952377</v>
      </c>
      <c r="AB412" s="149">
        <f t="shared" si="299"/>
        <v>16074130.511463843</v>
      </c>
      <c r="AC412" s="924" t="s">
        <v>69</v>
      </c>
      <c r="AD412" s="195">
        <f t="shared" si="300"/>
        <v>359.407470703125</v>
      </c>
      <c r="AE412" s="500" t="s">
        <v>41</v>
      </c>
      <c r="AF412" s="567">
        <f t="shared" si="301"/>
        <v>583.2896728515625</v>
      </c>
      <c r="AG412" s="497">
        <f t="shared" si="302"/>
        <v>136917.13169642858</v>
      </c>
      <c r="AH412" s="497">
        <f t="shared" si="303"/>
        <v>222205.58965773811</v>
      </c>
      <c r="AI412" s="497">
        <f t="shared" si="304"/>
        <v>507100.48776455026</v>
      </c>
      <c r="AJ412" s="497">
        <f t="shared" si="305"/>
        <v>822983.66539902997</v>
      </c>
      <c r="AK412" s="959">
        <f t="shared" si="306"/>
        <v>3.1547615431073761E-2</v>
      </c>
      <c r="AL412" s="1086">
        <f t="shared" si="307"/>
        <v>5.1199264856788967E-2</v>
      </c>
      <c r="AP412" s="602"/>
    </row>
    <row r="413" spans="1:48" customFormat="1">
      <c r="A413" s="35">
        <v>44251</v>
      </c>
      <c r="B413" s="119" t="s">
        <v>332</v>
      </c>
      <c r="C413" s="782">
        <v>44248</v>
      </c>
      <c r="D413" s="1158">
        <v>44249</v>
      </c>
      <c r="E413" s="924" t="s">
        <v>69</v>
      </c>
      <c r="F413" s="1159">
        <v>16.222201538085937</v>
      </c>
      <c r="G413" s="500" t="s">
        <v>41</v>
      </c>
      <c r="H413" s="1105">
        <v>25.565362548828126</v>
      </c>
      <c r="I413" s="1160" t="s">
        <v>313</v>
      </c>
      <c r="J413" s="1161" t="s">
        <v>133</v>
      </c>
      <c r="K413" s="484" t="s">
        <v>93</v>
      </c>
      <c r="L413" s="488">
        <v>228</v>
      </c>
      <c r="M413" s="485"/>
      <c r="N413" s="504"/>
      <c r="O413" s="491">
        <v>3</v>
      </c>
      <c r="P413" s="492">
        <v>1.5</v>
      </c>
      <c r="Q413" s="492">
        <f t="shared" si="295"/>
        <v>4.5</v>
      </c>
      <c r="R413" s="490">
        <f t="shared" si="296"/>
        <v>2.625</v>
      </c>
      <c r="S413" s="491"/>
      <c r="T413" s="493">
        <v>20</v>
      </c>
      <c r="U413" s="119"/>
      <c r="V413" s="925"/>
      <c r="W413" s="129">
        <v>609.62800000000004</v>
      </c>
      <c r="X413" s="223">
        <v>2.1909999999999998</v>
      </c>
      <c r="Y413" s="223">
        <v>2.58</v>
      </c>
      <c r="Z413" s="129">
        <f t="shared" si="297"/>
        <v>12192.560000000001</v>
      </c>
      <c r="AA413" s="129">
        <f t="shared" si="298"/>
        <v>4644.7847619047625</v>
      </c>
      <c r="AB413" s="149">
        <f t="shared" si="299"/>
        <v>20371862.990810361</v>
      </c>
      <c r="AC413" s="924" t="s">
        <v>69</v>
      </c>
      <c r="AD413" s="195">
        <f t="shared" si="300"/>
        <v>324.44403076171875</v>
      </c>
      <c r="AE413" s="500" t="s">
        <v>41</v>
      </c>
      <c r="AF413" s="567">
        <f t="shared" si="301"/>
        <v>511.3072509765625</v>
      </c>
      <c r="AG413" s="497">
        <f t="shared" si="302"/>
        <v>123597.72600446429</v>
      </c>
      <c r="AH413" s="497">
        <f t="shared" si="303"/>
        <v>194783.71465773811</v>
      </c>
      <c r="AI413" s="497">
        <f t="shared" si="304"/>
        <v>542095.2894932644</v>
      </c>
      <c r="AJ413" s="497">
        <f t="shared" si="305"/>
        <v>854314.53797253547</v>
      </c>
      <c r="AK413" s="959">
        <f t="shared" si="306"/>
        <v>2.6610000751418793E-2</v>
      </c>
      <c r="AL413" s="1086">
        <f t="shared" si="307"/>
        <v>4.1936004495902617E-2</v>
      </c>
      <c r="AP413" s="602"/>
    </row>
    <row r="414" spans="1:48" customFormat="1">
      <c r="A414" s="35">
        <v>44251</v>
      </c>
      <c r="B414" s="119" t="s">
        <v>333</v>
      </c>
      <c r="C414" s="782">
        <v>44248</v>
      </c>
      <c r="D414" s="1158">
        <v>44249</v>
      </c>
      <c r="E414" s="924" t="s">
        <v>69</v>
      </c>
      <c r="F414" s="1159">
        <v>18.392941284179688</v>
      </c>
      <c r="G414" s="500" t="s">
        <v>41</v>
      </c>
      <c r="H414" s="1105">
        <v>22.319955444335939</v>
      </c>
      <c r="I414" s="1160" t="s">
        <v>313</v>
      </c>
      <c r="J414" s="1161" t="s">
        <v>133</v>
      </c>
      <c r="K414" s="484" t="s">
        <v>93</v>
      </c>
      <c r="L414" s="488">
        <v>228</v>
      </c>
      <c r="M414" s="485"/>
      <c r="N414" s="504"/>
      <c r="O414" s="491">
        <v>3</v>
      </c>
      <c r="P414" s="492">
        <v>1.5</v>
      </c>
      <c r="Q414" s="492">
        <f t="shared" si="295"/>
        <v>4.5</v>
      </c>
      <c r="R414" s="490">
        <f t="shared" si="296"/>
        <v>2.625</v>
      </c>
      <c r="S414" s="491"/>
      <c r="T414" s="493">
        <v>20</v>
      </c>
      <c r="U414" s="119"/>
      <c r="V414" s="925"/>
      <c r="W414" s="129">
        <v>656.66899999999998</v>
      </c>
      <c r="X414" s="223">
        <v>2.194</v>
      </c>
      <c r="Y414" s="223">
        <v>2.524</v>
      </c>
      <c r="Z414" s="129">
        <f t="shared" si="297"/>
        <v>13133.38</v>
      </c>
      <c r="AA414" s="129">
        <f t="shared" si="298"/>
        <v>5003.1923809523805</v>
      </c>
      <c r="AB414" s="149">
        <f t="shared" si="299"/>
        <v>21943826.232247282</v>
      </c>
      <c r="AC414" s="924" t="s">
        <v>69</v>
      </c>
      <c r="AD414" s="195">
        <f t="shared" si="300"/>
        <v>367.85882568359375</v>
      </c>
      <c r="AE414" s="500" t="s">
        <v>41</v>
      </c>
      <c r="AF414" s="567">
        <f t="shared" si="301"/>
        <v>446.39910888671875</v>
      </c>
      <c r="AG414" s="497">
        <f t="shared" si="302"/>
        <v>140136.69549851189</v>
      </c>
      <c r="AH414" s="497">
        <f t="shared" si="303"/>
        <v>170056.80338541666</v>
      </c>
      <c r="AI414" s="497">
        <f t="shared" si="304"/>
        <v>614634.62937943812</v>
      </c>
      <c r="AJ414" s="497">
        <f t="shared" si="305"/>
        <v>745863.1727430555</v>
      </c>
      <c r="AK414" s="959">
        <f t="shared" si="306"/>
        <v>2.8009455729111149E-2</v>
      </c>
      <c r="AL414" s="1086">
        <f t="shared" si="307"/>
        <v>3.3989659089032585E-2</v>
      </c>
      <c r="AP414" s="602"/>
    </row>
    <row r="415" spans="1:48" customFormat="1">
      <c r="A415" s="35">
        <v>44251</v>
      </c>
      <c r="B415" s="119" t="s">
        <v>395</v>
      </c>
      <c r="C415" s="782">
        <v>44249</v>
      </c>
      <c r="D415" s="1158">
        <v>44250</v>
      </c>
      <c r="E415" s="924" t="s">
        <v>69</v>
      </c>
      <c r="F415" s="1159">
        <v>24.298455810546876</v>
      </c>
      <c r="G415" s="500" t="s">
        <v>41</v>
      </c>
      <c r="H415" s="1105">
        <v>19.623339843749999</v>
      </c>
      <c r="I415" s="1160" t="s">
        <v>313</v>
      </c>
      <c r="J415" s="1161" t="s">
        <v>133</v>
      </c>
      <c r="K415" s="484" t="s">
        <v>93</v>
      </c>
      <c r="L415" s="488">
        <v>256</v>
      </c>
      <c r="M415" s="485"/>
      <c r="N415" s="504"/>
      <c r="O415" s="491">
        <v>3</v>
      </c>
      <c r="P415" s="492">
        <v>1.5</v>
      </c>
      <c r="Q415" s="492">
        <f t="shared" si="295"/>
        <v>4.5</v>
      </c>
      <c r="R415" s="490">
        <f t="shared" si="296"/>
        <v>2.625</v>
      </c>
      <c r="S415" s="491"/>
      <c r="T415" s="493">
        <v>20</v>
      </c>
      <c r="U415" s="119"/>
      <c r="V415" s="1107"/>
      <c r="W415" s="495">
        <v>890.20699999999999</v>
      </c>
      <c r="X415" s="223">
        <v>2.1880000000000002</v>
      </c>
      <c r="Y415" s="223">
        <v>2.5630000000000002</v>
      </c>
      <c r="Z415" s="129">
        <f t="shared" si="297"/>
        <v>17804.14</v>
      </c>
      <c r="AA415" s="129">
        <f t="shared" si="298"/>
        <v>6782.5295238095232</v>
      </c>
      <c r="AB415" s="149">
        <f t="shared" si="299"/>
        <v>26494255.952380951</v>
      </c>
      <c r="AC415" s="924" t="s">
        <v>69</v>
      </c>
      <c r="AD415" s="195">
        <f t="shared" si="300"/>
        <v>485.9691162109375</v>
      </c>
      <c r="AE415" s="500" t="s">
        <v>41</v>
      </c>
      <c r="AF415" s="567">
        <f t="shared" si="301"/>
        <v>392.466796875</v>
      </c>
      <c r="AG415" s="497">
        <f t="shared" si="302"/>
        <v>185131.09188988098</v>
      </c>
      <c r="AH415" s="497">
        <f t="shared" si="303"/>
        <v>149511.16071428571</v>
      </c>
      <c r="AI415" s="497">
        <f t="shared" si="304"/>
        <v>723168.3276948476</v>
      </c>
      <c r="AJ415" s="497">
        <f t="shared" si="305"/>
        <v>584027.97154017852</v>
      </c>
      <c r="AK415" s="959">
        <f t="shared" si="306"/>
        <v>2.7295287287728447E-2</v>
      </c>
      <c r="AL415" s="1086">
        <f t="shared" si="307"/>
        <v>2.2043569466146638E-2</v>
      </c>
      <c r="AP415" s="602"/>
    </row>
    <row r="416" spans="1:48" customFormat="1">
      <c r="A416" s="35">
        <v>44251</v>
      </c>
      <c r="B416" s="119" t="s">
        <v>334</v>
      </c>
      <c r="C416" s="782">
        <v>44250</v>
      </c>
      <c r="D416" s="1158">
        <v>44251</v>
      </c>
      <c r="E416" s="924" t="s">
        <v>69</v>
      </c>
      <c r="F416" s="1159">
        <v>49.814532470703128</v>
      </c>
      <c r="G416" s="500" t="s">
        <v>41</v>
      </c>
      <c r="H416" s="1105">
        <v>16.247206115722655</v>
      </c>
      <c r="I416" s="1160" t="s">
        <v>313</v>
      </c>
      <c r="J416" s="1161" t="s">
        <v>133</v>
      </c>
      <c r="K416" s="484" t="s">
        <v>93</v>
      </c>
      <c r="L416" s="488">
        <v>232</v>
      </c>
      <c r="M416" s="485"/>
      <c r="N416" s="504"/>
      <c r="O416" s="491">
        <v>3</v>
      </c>
      <c r="P416" s="492">
        <v>1.5</v>
      </c>
      <c r="Q416" s="492">
        <f t="shared" si="295"/>
        <v>4.5</v>
      </c>
      <c r="R416" s="490">
        <f t="shared" si="296"/>
        <v>2.625</v>
      </c>
      <c r="S416" s="491"/>
      <c r="T416" s="493">
        <v>20</v>
      </c>
      <c r="U416" s="119"/>
      <c r="V416" s="1107"/>
      <c r="W416" s="495">
        <v>554.553</v>
      </c>
      <c r="X416" s="223">
        <v>2.1949999999999998</v>
      </c>
      <c r="Y416" s="223">
        <v>2.5720000000000001</v>
      </c>
      <c r="Z416" s="129">
        <f t="shared" si="297"/>
        <v>11091.06</v>
      </c>
      <c r="AA416" s="129">
        <f t="shared" si="298"/>
        <v>4225.1657142857139</v>
      </c>
      <c r="AB416" s="149">
        <f t="shared" si="299"/>
        <v>18211921.182266004</v>
      </c>
      <c r="AC416" s="924" t="s">
        <v>69</v>
      </c>
      <c r="AD416" s="195">
        <f t="shared" si="300"/>
        <v>996.2906494140625</v>
      </c>
      <c r="AE416" s="500" t="s">
        <v>41</v>
      </c>
      <c r="AF416" s="567">
        <f t="shared" si="301"/>
        <v>324.94412231445313</v>
      </c>
      <c r="AG416" s="497">
        <f t="shared" si="302"/>
        <v>379539.29501488095</v>
      </c>
      <c r="AH416" s="497">
        <f t="shared" si="303"/>
        <v>123788.23707217262</v>
      </c>
      <c r="AI416" s="497">
        <f t="shared" si="304"/>
        <v>1635945.2371331076</v>
      </c>
      <c r="AJ416" s="497">
        <f t="shared" si="305"/>
        <v>533569.98738005443</v>
      </c>
      <c r="AK416" s="959">
        <f t="shared" si="306"/>
        <v>8.9828262529826952E-2</v>
      </c>
      <c r="AL416" s="1086">
        <f t="shared" si="307"/>
        <v>2.9297841893782303E-2</v>
      </c>
      <c r="AP416" s="602"/>
    </row>
    <row r="417" spans="1:46" customFormat="1">
      <c r="A417" s="35">
        <v>44251</v>
      </c>
      <c r="B417" s="119" t="s">
        <v>60</v>
      </c>
      <c r="C417" s="782"/>
      <c r="D417" s="1158"/>
      <c r="E417" s="924" t="s">
        <v>69</v>
      </c>
      <c r="F417" s="1159">
        <v>0</v>
      </c>
      <c r="G417" s="500" t="s">
        <v>41</v>
      </c>
      <c r="H417" s="1105">
        <v>0</v>
      </c>
      <c r="I417" s="1160"/>
      <c r="J417" s="1161"/>
      <c r="K417" s="484"/>
      <c r="L417" s="488"/>
      <c r="M417" s="485"/>
      <c r="N417" s="504"/>
      <c r="O417" s="491"/>
      <c r="P417" s="491"/>
      <c r="Q417" s="491"/>
      <c r="R417" s="492"/>
      <c r="S417" s="491"/>
      <c r="T417" s="493"/>
      <c r="U417" s="119"/>
      <c r="V417" s="948"/>
      <c r="W417" s="495"/>
      <c r="X417" s="223"/>
      <c r="Y417" s="223"/>
      <c r="Z417" s="129"/>
      <c r="AA417" s="129"/>
      <c r="AB417" s="149"/>
      <c r="AC417" s="924" t="s">
        <v>69</v>
      </c>
      <c r="AD417" s="195"/>
      <c r="AE417" s="500" t="s">
        <v>41</v>
      </c>
      <c r="AF417" s="567"/>
      <c r="AG417" s="497"/>
      <c r="AH417" s="497"/>
      <c r="AI417" s="497"/>
      <c r="AJ417" s="497"/>
      <c r="AK417" s="959"/>
      <c r="AL417" s="1086"/>
      <c r="AP417" s="602"/>
    </row>
    <row r="418" spans="1:46" customFormat="1" ht="15" thickBot="1">
      <c r="A418" s="56">
        <v>44251</v>
      </c>
      <c r="B418" s="124" t="s">
        <v>64</v>
      </c>
      <c r="C418" s="926"/>
      <c r="D418" s="1162"/>
      <c r="E418" s="1029" t="s">
        <v>69</v>
      </c>
      <c r="F418" s="1163">
        <v>241.14423828125001</v>
      </c>
      <c r="G418" s="1030" t="s">
        <v>41</v>
      </c>
      <c r="H418" s="1114">
        <v>261.25026855468752</v>
      </c>
      <c r="I418" s="1164"/>
      <c r="J418" s="1165"/>
      <c r="K418" s="928"/>
      <c r="L418" s="929"/>
      <c r="M418" s="930"/>
      <c r="N418" s="927"/>
      <c r="O418" s="931"/>
      <c r="P418" s="931"/>
      <c r="Q418" s="931"/>
      <c r="R418" s="932"/>
      <c r="S418" s="931"/>
      <c r="T418" s="933"/>
      <c r="U418" s="124"/>
      <c r="V418" s="955"/>
      <c r="W418" s="934"/>
      <c r="X418" s="935"/>
      <c r="Y418" s="935"/>
      <c r="Z418" s="937"/>
      <c r="AA418" s="937"/>
      <c r="AB418" s="161"/>
      <c r="AC418" s="1029" t="s">
        <v>69</v>
      </c>
      <c r="AD418" s="591"/>
      <c r="AE418" s="1030" t="s">
        <v>41</v>
      </c>
      <c r="AF418" s="1115"/>
      <c r="AG418" s="936"/>
      <c r="AH418" s="936"/>
      <c r="AI418" s="936"/>
      <c r="AJ418" s="936"/>
      <c r="AK418" s="1088"/>
      <c r="AL418" s="1089"/>
      <c r="AP418" s="602"/>
    </row>
    <row r="419" spans="1:46" customFormat="1">
      <c r="A419" s="1167">
        <v>44258</v>
      </c>
      <c r="B419" s="121">
        <v>251</v>
      </c>
      <c r="C419" s="1168">
        <f>D419-1</f>
        <v>44251</v>
      </c>
      <c r="D419" s="1169">
        <v>44252</v>
      </c>
      <c r="E419" s="1177" t="s">
        <v>69</v>
      </c>
      <c r="F419" s="1147">
        <v>11.058477783203125</v>
      </c>
      <c r="G419" s="477" t="s">
        <v>41</v>
      </c>
      <c r="H419" s="994">
        <v>9.766621398925782</v>
      </c>
      <c r="I419" s="456" t="s">
        <v>313</v>
      </c>
      <c r="J419" s="457" t="s">
        <v>133</v>
      </c>
      <c r="K419" s="582" t="s">
        <v>93</v>
      </c>
      <c r="L419" s="583">
        <v>240</v>
      </c>
      <c r="M419" s="583"/>
      <c r="N419" s="583"/>
      <c r="O419" s="564">
        <v>3</v>
      </c>
      <c r="P419" s="564">
        <v>1.5</v>
      </c>
      <c r="Q419" s="564">
        <f t="shared" ref="Q419:Q432" si="308">O419+P419</f>
        <v>4.5</v>
      </c>
      <c r="R419" s="82">
        <f t="shared" ref="R419:R432" si="309">O419/(O419+P419)*Q419*175/200</f>
        <v>2.625</v>
      </c>
      <c r="S419" s="81"/>
      <c r="T419" s="81">
        <v>20</v>
      </c>
      <c r="U419" s="121"/>
      <c r="V419" s="470"/>
      <c r="W419" s="194">
        <v>772.154</v>
      </c>
      <c r="X419" s="184">
        <v>2.1970000000000001</v>
      </c>
      <c r="Y419" s="184">
        <v>2.6459999999999999</v>
      </c>
      <c r="Z419" s="194">
        <f t="shared" ref="Z419:Z432" si="310">T419*W419</f>
        <v>15443.08</v>
      </c>
      <c r="AA419" s="194">
        <f t="shared" ref="AA419:AA432" si="311">Z419/R419</f>
        <v>5883.0780952380956</v>
      </c>
      <c r="AB419" s="1113">
        <f t="shared" ref="AB419:AB432" si="312">AA419*1000/(L419/1000)</f>
        <v>24512825.396825396</v>
      </c>
      <c r="AC419" s="476" t="s">
        <v>69</v>
      </c>
      <c r="AD419" s="194">
        <f t="shared" ref="AD419:AD432" si="313">T419*F419</f>
        <v>221.1695556640625</v>
      </c>
      <c r="AE419" s="477" t="s">
        <v>41</v>
      </c>
      <c r="AF419" s="586">
        <f t="shared" ref="AF419:AF432" si="314">T419*H419</f>
        <v>195.33242797851563</v>
      </c>
      <c r="AG419" s="586">
        <f t="shared" ref="AG419:AG432" si="315">AD419/R419*1000</f>
        <v>84255.068824404763</v>
      </c>
      <c r="AH419" s="586">
        <f t="shared" ref="AH419:AH432" si="316">AF419/R419*1000</f>
        <v>74412.353515625</v>
      </c>
      <c r="AI419" s="586">
        <f t="shared" ref="AI419:AI432" si="317">AG419/L419*1000</f>
        <v>351062.78676835319</v>
      </c>
      <c r="AJ419" s="586">
        <f t="shared" ref="AJ419:AJ432" si="318">AH419/L419*1000</f>
        <v>310051.47298177081</v>
      </c>
      <c r="AK419" s="587">
        <f t="shared" ref="AK419:AK432" si="319">AD419/Z419</f>
        <v>1.4321596188329174E-2</v>
      </c>
      <c r="AL419" s="995">
        <f t="shared" ref="AL419:AL432" si="320">AF419/Z419</f>
        <v>1.2648540833727186E-2</v>
      </c>
      <c r="AM419" s="605"/>
      <c r="AN419" s="606"/>
      <c r="AO419" s="606"/>
      <c r="AP419" s="607"/>
      <c r="AQ419" s="53"/>
      <c r="AR419" s="53"/>
      <c r="AS419" s="53"/>
      <c r="AT419" s="53"/>
    </row>
    <row r="420" spans="1:46" customFormat="1">
      <c r="A420" s="46">
        <v>44258</v>
      </c>
      <c r="B420" s="122">
        <v>252</v>
      </c>
      <c r="C420" s="769">
        <f t="shared" ref="C420:C432" si="321">D420-1</f>
        <v>44251</v>
      </c>
      <c r="D420" s="1170">
        <v>44252</v>
      </c>
      <c r="E420" s="924" t="s">
        <v>69</v>
      </c>
      <c r="F420" s="1149">
        <v>11.689785766601563</v>
      </c>
      <c r="G420" s="500" t="s">
        <v>41</v>
      </c>
      <c r="H420" s="998">
        <v>15.560391235351563</v>
      </c>
      <c r="I420" s="414" t="s">
        <v>313</v>
      </c>
      <c r="J420" s="415" t="s">
        <v>133</v>
      </c>
      <c r="K420" s="429" t="s">
        <v>93</v>
      </c>
      <c r="L420" s="390">
        <v>240</v>
      </c>
      <c r="M420" s="390"/>
      <c r="N420" s="390"/>
      <c r="O420" s="564">
        <v>3</v>
      </c>
      <c r="P420" s="564">
        <v>1.5</v>
      </c>
      <c r="Q420" s="564">
        <f t="shared" si="308"/>
        <v>4.5</v>
      </c>
      <c r="R420" s="82">
        <f t="shared" si="309"/>
        <v>2.625</v>
      </c>
      <c r="S420" s="81"/>
      <c r="T420" s="81">
        <v>20</v>
      </c>
      <c r="U420" s="122"/>
      <c r="V420" s="494"/>
      <c r="W420" s="195">
        <v>806.43100000000004</v>
      </c>
      <c r="X420" s="82">
        <v>2.2010000000000001</v>
      </c>
      <c r="Y420" s="82">
        <v>2.6389999999999998</v>
      </c>
      <c r="Z420" s="195">
        <f t="shared" si="310"/>
        <v>16128.62</v>
      </c>
      <c r="AA420" s="195">
        <f t="shared" si="311"/>
        <v>6144.236190476191</v>
      </c>
      <c r="AB420" s="1092">
        <f t="shared" si="312"/>
        <v>25600984.126984131</v>
      </c>
      <c r="AC420" s="499" t="s">
        <v>69</v>
      </c>
      <c r="AD420" s="195">
        <f t="shared" si="313"/>
        <v>233.79571533203125</v>
      </c>
      <c r="AE420" s="500" t="s">
        <v>41</v>
      </c>
      <c r="AF420" s="567">
        <f t="shared" si="314"/>
        <v>311.20782470703125</v>
      </c>
      <c r="AG420" s="567">
        <f t="shared" si="315"/>
        <v>89065.034412202382</v>
      </c>
      <c r="AH420" s="567">
        <f t="shared" si="316"/>
        <v>118555.36179315476</v>
      </c>
      <c r="AI420" s="568">
        <f t="shared" si="317"/>
        <v>371104.31005084323</v>
      </c>
      <c r="AJ420" s="568">
        <f t="shared" si="318"/>
        <v>493980.67413814482</v>
      </c>
      <c r="AK420" s="569">
        <f t="shared" si="319"/>
        <v>1.4495704860802179E-2</v>
      </c>
      <c r="AL420" s="999">
        <f t="shared" si="320"/>
        <v>1.9295378321705841E-2</v>
      </c>
      <c r="AM420" s="571"/>
      <c r="AN420" s="572"/>
      <c r="AO420" s="572"/>
      <c r="AP420" s="573"/>
      <c r="AQ420" s="53"/>
      <c r="AR420" s="53"/>
      <c r="AS420" s="53"/>
      <c r="AT420" s="53"/>
    </row>
    <row r="421" spans="1:46" customFormat="1">
      <c r="A421" s="46">
        <v>44258</v>
      </c>
      <c r="B421" s="122">
        <v>261</v>
      </c>
      <c r="C421" s="769">
        <f t="shared" si="321"/>
        <v>44252</v>
      </c>
      <c r="D421" s="1170">
        <v>44253</v>
      </c>
      <c r="E421" s="924" t="s">
        <v>69</v>
      </c>
      <c r="F421" s="1149">
        <v>14.864002990722657</v>
      </c>
      <c r="G421" s="500" t="s">
        <v>41</v>
      </c>
      <c r="H421" s="998">
        <v>16.81813201904297</v>
      </c>
      <c r="I421" s="414" t="s">
        <v>313</v>
      </c>
      <c r="J421" s="415" t="s">
        <v>133</v>
      </c>
      <c r="K421" s="429" t="s">
        <v>93</v>
      </c>
      <c r="L421" s="390">
        <v>280</v>
      </c>
      <c r="M421" s="390"/>
      <c r="N421" s="390"/>
      <c r="O421" s="564">
        <v>3</v>
      </c>
      <c r="P421" s="564">
        <v>1.5</v>
      </c>
      <c r="Q421" s="564">
        <f t="shared" si="308"/>
        <v>4.5</v>
      </c>
      <c r="R421" s="82">
        <f t="shared" si="309"/>
        <v>2.625</v>
      </c>
      <c r="S421" s="81"/>
      <c r="T421" s="81">
        <v>20</v>
      </c>
      <c r="U421" s="122"/>
      <c r="V421" s="494"/>
      <c r="W421" s="195">
        <v>653.11300000000006</v>
      </c>
      <c r="X421" s="82">
        <v>2.1880000000000002</v>
      </c>
      <c r="Y421" s="82">
        <v>2.5720000000000001</v>
      </c>
      <c r="Z421" s="195">
        <f t="shared" si="310"/>
        <v>13062.260000000002</v>
      </c>
      <c r="AA421" s="195">
        <f t="shared" si="311"/>
        <v>4976.0990476190482</v>
      </c>
      <c r="AB421" s="1092">
        <f t="shared" si="312"/>
        <v>17771782.312925171</v>
      </c>
      <c r="AC421" s="499" t="s">
        <v>69</v>
      </c>
      <c r="AD421" s="195">
        <f t="shared" si="313"/>
        <v>297.28005981445313</v>
      </c>
      <c r="AE421" s="500" t="s">
        <v>41</v>
      </c>
      <c r="AF421" s="567">
        <f t="shared" si="314"/>
        <v>336.36264038085938</v>
      </c>
      <c r="AG421" s="567">
        <f t="shared" si="315"/>
        <v>113249.54659598214</v>
      </c>
      <c r="AH421" s="567">
        <f t="shared" si="316"/>
        <v>128138.14871651786</v>
      </c>
      <c r="AI421" s="568">
        <f t="shared" si="317"/>
        <v>404462.66641422192</v>
      </c>
      <c r="AJ421" s="568">
        <f t="shared" si="318"/>
        <v>457636.24541613518</v>
      </c>
      <c r="AK421" s="569">
        <f t="shared" si="319"/>
        <v>2.2758700241340555E-2</v>
      </c>
      <c r="AL421" s="999">
        <f t="shared" si="320"/>
        <v>2.5750723104643401E-2</v>
      </c>
      <c r="AM421" s="571"/>
      <c r="AN421" s="572"/>
      <c r="AO421" s="572"/>
      <c r="AP421" s="573"/>
      <c r="AQ421" s="53"/>
      <c r="AR421" s="53"/>
      <c r="AS421" s="53"/>
      <c r="AT421" s="53"/>
    </row>
    <row r="422" spans="1:46" customFormat="1">
      <c r="A422" s="46">
        <v>44258</v>
      </c>
      <c r="B422" s="122">
        <v>262</v>
      </c>
      <c r="C422" s="769">
        <f t="shared" si="321"/>
        <v>44252</v>
      </c>
      <c r="D422" s="1170">
        <v>44253</v>
      </c>
      <c r="E422" s="924" t="s">
        <v>69</v>
      </c>
      <c r="F422" s="1149">
        <v>11.369007110595703</v>
      </c>
      <c r="G422" s="500" t="s">
        <v>41</v>
      </c>
      <c r="H422" s="998">
        <v>10.147927856445312</v>
      </c>
      <c r="I422" s="414" t="s">
        <v>313</v>
      </c>
      <c r="J422" s="415" t="s">
        <v>133</v>
      </c>
      <c r="K422" s="429" t="s">
        <v>93</v>
      </c>
      <c r="L422" s="390">
        <v>280</v>
      </c>
      <c r="M422" s="390"/>
      <c r="N422" s="390"/>
      <c r="O422" s="564">
        <v>3</v>
      </c>
      <c r="P422" s="564">
        <v>1.5</v>
      </c>
      <c r="Q422" s="564">
        <f t="shared" si="308"/>
        <v>4.5</v>
      </c>
      <c r="R422" s="82">
        <f t="shared" si="309"/>
        <v>2.625</v>
      </c>
      <c r="S422" s="81"/>
      <c r="T422" s="81">
        <v>20</v>
      </c>
      <c r="U422" s="122"/>
      <c r="V422" s="494"/>
      <c r="W422" s="195">
        <v>558.22500000000002</v>
      </c>
      <c r="X422" s="82">
        <v>2.1819999999999999</v>
      </c>
      <c r="Y422" s="82">
        <v>2.5670000000000002</v>
      </c>
      <c r="Z422" s="195">
        <f t="shared" si="310"/>
        <v>11164.5</v>
      </c>
      <c r="AA422" s="195">
        <f t="shared" si="311"/>
        <v>4253.1428571428569</v>
      </c>
      <c r="AB422" s="1092">
        <f t="shared" si="312"/>
        <v>15189795.918367347</v>
      </c>
      <c r="AC422" s="499" t="s">
        <v>69</v>
      </c>
      <c r="AD422" s="195">
        <f t="shared" si="313"/>
        <v>227.38014221191406</v>
      </c>
      <c r="AE422" s="500" t="s">
        <v>41</v>
      </c>
      <c r="AF422" s="567">
        <f t="shared" si="314"/>
        <v>202.95855712890625</v>
      </c>
      <c r="AG422" s="567">
        <f t="shared" si="315"/>
        <v>86621.006556919645</v>
      </c>
      <c r="AH422" s="567">
        <f t="shared" si="316"/>
        <v>77317.545572916672</v>
      </c>
      <c r="AI422" s="568">
        <f t="shared" si="317"/>
        <v>309360.73770328442</v>
      </c>
      <c r="AJ422" s="568">
        <f t="shared" si="318"/>
        <v>276134.09133184527</v>
      </c>
      <c r="AK422" s="569">
        <f t="shared" si="319"/>
        <v>2.0366352475427833E-2</v>
      </c>
      <c r="AL422" s="999">
        <f t="shared" si="320"/>
        <v>1.8178920428940502E-2</v>
      </c>
      <c r="AM422" s="571"/>
      <c r="AN422" s="572"/>
      <c r="AO422" s="572"/>
      <c r="AP422" s="573"/>
      <c r="AQ422" s="53"/>
      <c r="AR422" s="53"/>
      <c r="AS422" s="53"/>
      <c r="AT422" s="53"/>
    </row>
    <row r="423" spans="1:46" customFormat="1">
      <c r="A423" s="46">
        <v>44258</v>
      </c>
      <c r="B423" s="122">
        <v>271</v>
      </c>
      <c r="C423" s="769">
        <f t="shared" si="321"/>
        <v>44253</v>
      </c>
      <c r="D423" s="1170">
        <v>44254</v>
      </c>
      <c r="E423" s="924" t="s">
        <v>69</v>
      </c>
      <c r="F423" s="1149">
        <v>12.634661865234374</v>
      </c>
      <c r="G423" s="500" t="s">
        <v>41</v>
      </c>
      <c r="H423" s="998">
        <v>11.950074005126954</v>
      </c>
      <c r="I423" s="414" t="s">
        <v>313</v>
      </c>
      <c r="J423" s="415" t="s">
        <v>133</v>
      </c>
      <c r="K423" s="429" t="s">
        <v>93</v>
      </c>
      <c r="L423" s="390">
        <v>280</v>
      </c>
      <c r="M423" s="390"/>
      <c r="N423" s="390"/>
      <c r="O423" s="564">
        <v>3</v>
      </c>
      <c r="P423" s="564">
        <v>1.5</v>
      </c>
      <c r="Q423" s="564">
        <f t="shared" si="308"/>
        <v>4.5</v>
      </c>
      <c r="R423" s="82">
        <f t="shared" si="309"/>
        <v>2.625</v>
      </c>
      <c r="S423" s="81"/>
      <c r="T423" s="81">
        <v>20</v>
      </c>
      <c r="U423" s="122"/>
      <c r="V423" s="494"/>
      <c r="W423" s="195">
        <v>609.68499999999995</v>
      </c>
      <c r="X423" s="82">
        <v>2.1949999999999998</v>
      </c>
      <c r="Y423" s="82">
        <v>2.7010000000000001</v>
      </c>
      <c r="Z423" s="195">
        <f t="shared" si="310"/>
        <v>12193.699999999999</v>
      </c>
      <c r="AA423" s="195">
        <f t="shared" si="311"/>
        <v>4645.2190476190472</v>
      </c>
      <c r="AB423" s="1092">
        <f t="shared" si="312"/>
        <v>16590068.027210882</v>
      </c>
      <c r="AC423" s="499" t="s">
        <v>69</v>
      </c>
      <c r="AD423" s="195">
        <f t="shared" si="313"/>
        <v>252.6932373046875</v>
      </c>
      <c r="AE423" s="500" t="s">
        <v>41</v>
      </c>
      <c r="AF423" s="567">
        <f t="shared" si="314"/>
        <v>239.00148010253906</v>
      </c>
      <c r="AG423" s="567">
        <f t="shared" si="315"/>
        <v>96264.09040178571</v>
      </c>
      <c r="AH423" s="567">
        <f t="shared" si="316"/>
        <v>91048.182896205355</v>
      </c>
      <c r="AI423" s="568">
        <f t="shared" si="317"/>
        <v>343800.32286352041</v>
      </c>
      <c r="AJ423" s="568">
        <f t="shared" si="318"/>
        <v>325172.08177216194</v>
      </c>
      <c r="AK423" s="569">
        <f t="shared" si="319"/>
        <v>2.0723261791309244E-2</v>
      </c>
      <c r="AL423" s="999">
        <f t="shared" si="320"/>
        <v>1.9600406775838266E-2</v>
      </c>
      <c r="AM423" s="571"/>
      <c r="AN423" s="572"/>
      <c r="AO423" s="572"/>
      <c r="AP423" s="573"/>
      <c r="AQ423" s="53"/>
      <c r="AR423" s="53"/>
      <c r="AS423" s="53"/>
      <c r="AT423" s="53"/>
    </row>
    <row r="424" spans="1:46" customFormat="1">
      <c r="A424" s="46">
        <v>44258</v>
      </c>
      <c r="B424" s="122">
        <v>272</v>
      </c>
      <c r="C424" s="769">
        <f t="shared" si="321"/>
        <v>44253</v>
      </c>
      <c r="D424" s="1170">
        <v>44254</v>
      </c>
      <c r="E424" s="924" t="s">
        <v>69</v>
      </c>
      <c r="F424" s="1149">
        <v>9.7270385742187493</v>
      </c>
      <c r="G424" s="500" t="s">
        <v>41</v>
      </c>
      <c r="H424" s="998">
        <v>15.780778503417968</v>
      </c>
      <c r="I424" s="414" t="s">
        <v>313</v>
      </c>
      <c r="J424" s="415" t="s">
        <v>133</v>
      </c>
      <c r="K424" s="429" t="s">
        <v>93</v>
      </c>
      <c r="L424" s="390">
        <v>280</v>
      </c>
      <c r="M424" s="390"/>
      <c r="N424" s="390"/>
      <c r="O424" s="564">
        <v>3</v>
      </c>
      <c r="P424" s="564">
        <v>1.5</v>
      </c>
      <c r="Q424" s="564">
        <f t="shared" si="308"/>
        <v>4.5</v>
      </c>
      <c r="R424" s="82">
        <f t="shared" si="309"/>
        <v>2.625</v>
      </c>
      <c r="S424" s="81"/>
      <c r="T424" s="81">
        <v>20</v>
      </c>
      <c r="U424" s="122"/>
      <c r="V424" s="494"/>
      <c r="W424" s="195">
        <v>687.94</v>
      </c>
      <c r="X424" s="82">
        <v>2.1930000000000001</v>
      </c>
      <c r="Y424" s="82">
        <v>2.673</v>
      </c>
      <c r="Z424" s="195">
        <f t="shared" si="310"/>
        <v>13758.800000000001</v>
      </c>
      <c r="AA424" s="195">
        <f t="shared" si="311"/>
        <v>5241.4476190476198</v>
      </c>
      <c r="AB424" s="1092">
        <f t="shared" si="312"/>
        <v>18719455.782312926</v>
      </c>
      <c r="AC424" s="499" t="s">
        <v>69</v>
      </c>
      <c r="AD424" s="195">
        <f t="shared" si="313"/>
        <v>194.540771484375</v>
      </c>
      <c r="AE424" s="500" t="s">
        <v>41</v>
      </c>
      <c r="AF424" s="567">
        <f t="shared" si="314"/>
        <v>315.61557006835938</v>
      </c>
      <c r="AG424" s="567">
        <f t="shared" si="315"/>
        <v>74110.77008928571</v>
      </c>
      <c r="AH424" s="567">
        <f t="shared" si="316"/>
        <v>120234.50288318451</v>
      </c>
      <c r="AI424" s="568">
        <f t="shared" si="317"/>
        <v>264681.32174744899</v>
      </c>
      <c r="AJ424" s="568">
        <f t="shared" si="318"/>
        <v>429408.93886851607</v>
      </c>
      <c r="AK424" s="569">
        <f t="shared" si="319"/>
        <v>1.4139370547167993E-2</v>
      </c>
      <c r="AL424" s="999">
        <f t="shared" si="320"/>
        <v>2.2939178567052312E-2</v>
      </c>
      <c r="AM424" s="571"/>
      <c r="AN424" s="572"/>
      <c r="AO424" s="572"/>
      <c r="AP424" s="573"/>
      <c r="AQ424" s="53"/>
      <c r="AR424" s="53"/>
      <c r="AS424" s="53"/>
      <c r="AT424" s="53"/>
    </row>
    <row r="425" spans="1:46" customFormat="1">
      <c r="A425" s="46">
        <v>44258</v>
      </c>
      <c r="B425" s="122">
        <v>281</v>
      </c>
      <c r="C425" s="769">
        <f t="shared" si="321"/>
        <v>44254</v>
      </c>
      <c r="D425" s="1170">
        <v>44255</v>
      </c>
      <c r="E425" s="924" t="s">
        <v>69</v>
      </c>
      <c r="F425" s="1149">
        <v>13.171586608886718</v>
      </c>
      <c r="G425" s="500" t="s">
        <v>41</v>
      </c>
      <c r="H425" s="998">
        <v>14.566891479492188</v>
      </c>
      <c r="I425" s="414" t="s">
        <v>313</v>
      </c>
      <c r="J425" s="415" t="s">
        <v>133</v>
      </c>
      <c r="K425" s="429" t="s">
        <v>93</v>
      </c>
      <c r="L425" s="390">
        <v>476</v>
      </c>
      <c r="M425" s="390"/>
      <c r="N425" s="390"/>
      <c r="O425" s="564">
        <v>3</v>
      </c>
      <c r="P425" s="564">
        <v>1.5</v>
      </c>
      <c r="Q425" s="564">
        <f t="shared" si="308"/>
        <v>4.5</v>
      </c>
      <c r="R425" s="82">
        <f t="shared" si="309"/>
        <v>2.625</v>
      </c>
      <c r="S425" s="81"/>
      <c r="T425" s="81">
        <v>20</v>
      </c>
      <c r="U425" s="122"/>
      <c r="V425" s="494"/>
      <c r="W425" s="195">
        <v>577.65899999999999</v>
      </c>
      <c r="X425" s="82">
        <v>2.2000000000000002</v>
      </c>
      <c r="Y425" s="82">
        <v>2.726</v>
      </c>
      <c r="Z425" s="195">
        <f t="shared" si="310"/>
        <v>11553.18</v>
      </c>
      <c r="AA425" s="195">
        <f t="shared" si="311"/>
        <v>4401.2114285714288</v>
      </c>
      <c r="AB425" s="1092">
        <f t="shared" si="312"/>
        <v>9246242.4969988018</v>
      </c>
      <c r="AC425" s="499" t="s">
        <v>69</v>
      </c>
      <c r="AD425" s="195">
        <f t="shared" si="313"/>
        <v>263.43173217773438</v>
      </c>
      <c r="AE425" s="500" t="s">
        <v>41</v>
      </c>
      <c r="AF425" s="567">
        <f t="shared" si="314"/>
        <v>291.33782958984375</v>
      </c>
      <c r="AG425" s="567">
        <f t="shared" si="315"/>
        <v>100354.94559151786</v>
      </c>
      <c r="AH425" s="567">
        <f t="shared" si="316"/>
        <v>110985.83984375</v>
      </c>
      <c r="AI425" s="568">
        <f t="shared" si="317"/>
        <v>210829.7176292392</v>
      </c>
      <c r="AJ425" s="568">
        <f t="shared" si="318"/>
        <v>233163.52908350839</v>
      </c>
      <c r="AK425" s="569">
        <f t="shared" si="319"/>
        <v>2.2801664319064913E-2</v>
      </c>
      <c r="AL425" s="999">
        <f t="shared" si="320"/>
        <v>2.5217111616874639E-2</v>
      </c>
      <c r="AM425" s="571"/>
      <c r="AN425" s="572"/>
      <c r="AO425" s="572"/>
      <c r="AP425" s="573"/>
      <c r="AQ425" s="53"/>
      <c r="AR425" s="53"/>
      <c r="AS425" s="53"/>
      <c r="AT425" s="53"/>
    </row>
    <row r="426" spans="1:46" customFormat="1">
      <c r="A426" s="46">
        <v>44258</v>
      </c>
      <c r="B426" s="122">
        <v>282</v>
      </c>
      <c r="C426" s="769">
        <f t="shared" si="321"/>
        <v>44254</v>
      </c>
      <c r="D426" s="1170">
        <v>44255</v>
      </c>
      <c r="E426" s="924" t="s">
        <v>69</v>
      </c>
      <c r="F426" s="1149">
        <v>15.208442687988281</v>
      </c>
      <c r="G426" s="500" t="s">
        <v>41</v>
      </c>
      <c r="H426" s="998">
        <v>11.856860351562499</v>
      </c>
      <c r="I426" s="414" t="s">
        <v>313</v>
      </c>
      <c r="J426" s="415" t="s">
        <v>133</v>
      </c>
      <c r="K426" s="429" t="s">
        <v>93</v>
      </c>
      <c r="L426" s="390">
        <v>476</v>
      </c>
      <c r="M426" s="390"/>
      <c r="N426" s="390"/>
      <c r="O426" s="564">
        <v>3</v>
      </c>
      <c r="P426" s="564">
        <v>1.5</v>
      </c>
      <c r="Q426" s="564">
        <f t="shared" si="308"/>
        <v>4.5</v>
      </c>
      <c r="R426" s="82">
        <f t="shared" si="309"/>
        <v>2.625</v>
      </c>
      <c r="S426" s="81"/>
      <c r="T426" s="81">
        <v>20</v>
      </c>
      <c r="U426" s="122"/>
      <c r="V426" s="494"/>
      <c r="W426" s="195">
        <v>569.56399999999996</v>
      </c>
      <c r="X426" s="82">
        <v>2.202</v>
      </c>
      <c r="Y426" s="82">
        <v>2.74</v>
      </c>
      <c r="Z426" s="195">
        <f t="shared" si="310"/>
        <v>11391.279999999999</v>
      </c>
      <c r="AA426" s="195">
        <f t="shared" si="311"/>
        <v>4339.5352380952372</v>
      </c>
      <c r="AB426" s="1092">
        <f t="shared" si="312"/>
        <v>9116670.6682673041</v>
      </c>
      <c r="AC426" s="499" t="s">
        <v>69</v>
      </c>
      <c r="AD426" s="195">
        <f t="shared" si="313"/>
        <v>304.16885375976563</v>
      </c>
      <c r="AE426" s="500" t="s">
        <v>41</v>
      </c>
      <c r="AF426" s="567">
        <f t="shared" si="314"/>
        <v>237.13720703125</v>
      </c>
      <c r="AG426" s="567">
        <f t="shared" si="315"/>
        <v>115873.84905133929</v>
      </c>
      <c r="AH426" s="567">
        <f t="shared" si="316"/>
        <v>90337.983630952382</v>
      </c>
      <c r="AI426" s="568">
        <f t="shared" si="317"/>
        <v>243432.45599020857</v>
      </c>
      <c r="AJ426" s="568">
        <f t="shared" si="318"/>
        <v>189785.67989695878</v>
      </c>
      <c r="AK426" s="569">
        <f t="shared" si="319"/>
        <v>2.6701903013512586E-2</v>
      </c>
      <c r="AL426" s="999">
        <f t="shared" si="320"/>
        <v>2.0817432898783107E-2</v>
      </c>
      <c r="AM426" s="571"/>
      <c r="AN426" s="572"/>
      <c r="AO426" s="572"/>
      <c r="AP426" s="573"/>
      <c r="AQ426" s="53"/>
      <c r="AR426" s="53"/>
      <c r="AS426" s="53"/>
      <c r="AT426" s="53"/>
    </row>
    <row r="427" spans="1:46" customFormat="1">
      <c r="A427" s="46">
        <v>44258</v>
      </c>
      <c r="B427" s="122">
        <v>311</v>
      </c>
      <c r="C427" s="769">
        <f t="shared" si="321"/>
        <v>44255</v>
      </c>
      <c r="D427" s="1170">
        <v>44256</v>
      </c>
      <c r="E427" s="924" t="s">
        <v>69</v>
      </c>
      <c r="F427" s="1149">
        <v>17.123306274414063</v>
      </c>
      <c r="G427" s="500" t="s">
        <v>41</v>
      </c>
      <c r="H427" s="998">
        <v>17.273336791992186</v>
      </c>
      <c r="I427" s="414" t="s">
        <v>313</v>
      </c>
      <c r="J427" s="415" t="s">
        <v>133</v>
      </c>
      <c r="K427" s="429" t="s">
        <v>93</v>
      </c>
      <c r="L427" s="390">
        <v>232</v>
      </c>
      <c r="M427" s="390"/>
      <c r="N427" s="390"/>
      <c r="O427" s="564">
        <v>3</v>
      </c>
      <c r="P427" s="564">
        <v>1.5</v>
      </c>
      <c r="Q427" s="564">
        <f t="shared" si="308"/>
        <v>4.5</v>
      </c>
      <c r="R427" s="82">
        <f t="shared" si="309"/>
        <v>2.625</v>
      </c>
      <c r="S427" s="81"/>
      <c r="T427" s="81">
        <v>20</v>
      </c>
      <c r="U427" s="122"/>
      <c r="V427" s="193"/>
      <c r="W427" s="195">
        <v>687.07500000000005</v>
      </c>
      <c r="X427" s="82">
        <v>2.2069999999999999</v>
      </c>
      <c r="Y427" s="82">
        <v>2.6970000000000001</v>
      </c>
      <c r="Z427" s="195">
        <f t="shared" si="310"/>
        <v>13741.5</v>
      </c>
      <c r="AA427" s="195">
        <f t="shared" si="311"/>
        <v>5234.8571428571431</v>
      </c>
      <c r="AB427" s="1092">
        <f t="shared" si="312"/>
        <v>22564039.408866994</v>
      </c>
      <c r="AC427" s="499" t="s">
        <v>69</v>
      </c>
      <c r="AD427" s="195">
        <f t="shared" si="313"/>
        <v>342.46612548828125</v>
      </c>
      <c r="AE427" s="500" t="s">
        <v>41</v>
      </c>
      <c r="AF427" s="567">
        <f t="shared" si="314"/>
        <v>345.46673583984375</v>
      </c>
      <c r="AG427" s="567">
        <f t="shared" si="315"/>
        <v>130463.28590029762</v>
      </c>
      <c r="AH427" s="567">
        <f t="shared" si="316"/>
        <v>131606.37555803571</v>
      </c>
      <c r="AI427" s="568">
        <f t="shared" si="317"/>
        <v>562341.7495702483</v>
      </c>
      <c r="AJ427" s="568">
        <f t="shared" si="318"/>
        <v>567268.86016394699</v>
      </c>
      <c r="AK427" s="569">
        <f t="shared" si="319"/>
        <v>2.4922033656317087E-2</v>
      </c>
      <c r="AL427" s="999">
        <f t="shared" si="320"/>
        <v>2.5140394850623568E-2</v>
      </c>
      <c r="AM427" s="571"/>
      <c r="AN427" s="572"/>
      <c r="AO427" s="572"/>
      <c r="AP427" s="573"/>
      <c r="AQ427" s="53"/>
      <c r="AR427" s="53"/>
      <c r="AS427" s="53"/>
      <c r="AT427" s="53"/>
    </row>
    <row r="428" spans="1:46" customFormat="1">
      <c r="A428" s="46">
        <v>44258</v>
      </c>
      <c r="B428" s="122">
        <v>312</v>
      </c>
      <c r="C428" s="769">
        <f t="shared" si="321"/>
        <v>44255</v>
      </c>
      <c r="D428" s="1170">
        <v>44256</v>
      </c>
      <c r="E428" s="924" t="s">
        <v>69</v>
      </c>
      <c r="F428" s="1149">
        <v>17.949592590332031</v>
      </c>
      <c r="G428" s="500" t="s">
        <v>41</v>
      </c>
      <c r="H428" s="998">
        <v>17.498071289062501</v>
      </c>
      <c r="I428" s="414" t="s">
        <v>313</v>
      </c>
      <c r="J428" s="415" t="s">
        <v>133</v>
      </c>
      <c r="K428" s="429" t="s">
        <v>93</v>
      </c>
      <c r="L428" s="390">
        <v>232</v>
      </c>
      <c r="M428" s="390"/>
      <c r="N428" s="390"/>
      <c r="O428" s="564">
        <v>3</v>
      </c>
      <c r="P428" s="564">
        <v>1.5</v>
      </c>
      <c r="Q428" s="564">
        <f t="shared" si="308"/>
        <v>4.5</v>
      </c>
      <c r="R428" s="82">
        <f t="shared" si="309"/>
        <v>2.625</v>
      </c>
      <c r="S428" s="81"/>
      <c r="T428" s="81">
        <v>20</v>
      </c>
      <c r="U428" s="122"/>
      <c r="V428" s="193"/>
      <c r="W428" s="195">
        <v>566.58299999999997</v>
      </c>
      <c r="X428" s="82">
        <v>2.2000000000000002</v>
      </c>
      <c r="Y428" s="82">
        <v>2.7440000000000002</v>
      </c>
      <c r="Z428" s="195">
        <f t="shared" si="310"/>
        <v>11331.66</v>
      </c>
      <c r="AA428" s="195">
        <f t="shared" si="311"/>
        <v>4316.8228571428572</v>
      </c>
      <c r="AB428" s="1092">
        <f t="shared" si="312"/>
        <v>18606995.073891625</v>
      </c>
      <c r="AC428" s="499" t="s">
        <v>69</v>
      </c>
      <c r="AD428" s="195">
        <f t="shared" si="313"/>
        <v>358.99185180664063</v>
      </c>
      <c r="AE428" s="500" t="s">
        <v>41</v>
      </c>
      <c r="AF428" s="567">
        <f t="shared" si="314"/>
        <v>349.96142578125</v>
      </c>
      <c r="AG428" s="567">
        <f t="shared" si="315"/>
        <v>136758.80068824402</v>
      </c>
      <c r="AH428" s="567">
        <f t="shared" si="316"/>
        <v>133318.63839285713</v>
      </c>
      <c r="AI428" s="568">
        <f t="shared" si="317"/>
        <v>589477.58917346562</v>
      </c>
      <c r="AJ428" s="568">
        <f t="shared" si="318"/>
        <v>574649.30341748765</v>
      </c>
      <c r="AK428" s="569">
        <f t="shared" si="319"/>
        <v>3.1680429152184289E-2</v>
      </c>
      <c r="AL428" s="999">
        <f t="shared" si="320"/>
        <v>3.0883509192938193E-2</v>
      </c>
      <c r="AM428" s="571"/>
      <c r="AN428" s="572"/>
      <c r="AO428" s="572"/>
      <c r="AP428" s="573"/>
      <c r="AQ428" s="53"/>
      <c r="AR428" s="53"/>
      <c r="AS428" s="53"/>
      <c r="AT428" s="53"/>
    </row>
    <row r="429" spans="1:46" customFormat="1">
      <c r="A429" s="46">
        <v>44258</v>
      </c>
      <c r="B429" s="122" t="s">
        <v>396</v>
      </c>
      <c r="C429" s="769">
        <f t="shared" si="321"/>
        <v>44256</v>
      </c>
      <c r="D429" s="1170">
        <v>44257</v>
      </c>
      <c r="E429" s="924" t="s">
        <v>69</v>
      </c>
      <c r="F429" s="1149">
        <v>14.971005249023438</v>
      </c>
      <c r="G429" s="500" t="s">
        <v>41</v>
      </c>
      <c r="H429" s="998">
        <v>12.765657043457031</v>
      </c>
      <c r="I429" s="414" t="s">
        <v>313</v>
      </c>
      <c r="J429" s="415" t="s">
        <v>133</v>
      </c>
      <c r="K429" s="429" t="s">
        <v>93</v>
      </c>
      <c r="L429" s="390">
        <v>412</v>
      </c>
      <c r="M429" s="390"/>
      <c r="N429" s="390"/>
      <c r="O429" s="564">
        <v>3</v>
      </c>
      <c r="P429" s="564">
        <v>1.5</v>
      </c>
      <c r="Q429" s="564">
        <f t="shared" si="308"/>
        <v>4.5</v>
      </c>
      <c r="R429" s="82">
        <f t="shared" si="309"/>
        <v>2.625</v>
      </c>
      <c r="S429" s="81"/>
      <c r="T429" s="81">
        <v>20</v>
      </c>
      <c r="U429" s="122"/>
      <c r="V429" s="494"/>
      <c r="W429" s="195">
        <v>650.89800000000002</v>
      </c>
      <c r="X429" s="82">
        <v>2.1869999999999998</v>
      </c>
      <c r="Y429" s="82">
        <v>2.5579999999999998</v>
      </c>
      <c r="Z429" s="195">
        <f t="shared" si="310"/>
        <v>13017.960000000001</v>
      </c>
      <c r="AA429" s="195">
        <f t="shared" si="311"/>
        <v>4959.2228571428577</v>
      </c>
      <c r="AB429" s="1092">
        <f t="shared" si="312"/>
        <v>12036948.682385577</v>
      </c>
      <c r="AC429" s="499" t="s">
        <v>69</v>
      </c>
      <c r="AD429" s="195">
        <f t="shared" si="313"/>
        <v>299.42010498046875</v>
      </c>
      <c r="AE429" s="500" t="s">
        <v>41</v>
      </c>
      <c r="AF429" s="567">
        <f t="shared" si="314"/>
        <v>255.31314086914063</v>
      </c>
      <c r="AG429" s="567">
        <f t="shared" si="315"/>
        <v>114064.80189732143</v>
      </c>
      <c r="AH429" s="567">
        <f t="shared" si="316"/>
        <v>97262.148902529763</v>
      </c>
      <c r="AI429" s="568">
        <f t="shared" si="317"/>
        <v>276856.31528476073</v>
      </c>
      <c r="AJ429" s="568">
        <f t="shared" si="318"/>
        <v>236073.17694788778</v>
      </c>
      <c r="AK429" s="569">
        <f t="shared" si="319"/>
        <v>2.3000539637582904E-2</v>
      </c>
      <c r="AL429" s="999">
        <f t="shared" si="320"/>
        <v>1.9612377121234096E-2</v>
      </c>
      <c r="AM429" s="571"/>
      <c r="AN429" s="572"/>
      <c r="AO429" s="572"/>
      <c r="AP429" s="573"/>
      <c r="AQ429" s="53"/>
      <c r="AR429" s="53"/>
      <c r="AS429" s="53"/>
      <c r="AT429" s="53"/>
    </row>
    <row r="430" spans="1:46" customFormat="1">
      <c r="A430" s="46">
        <v>44258</v>
      </c>
      <c r="B430" s="122" t="s">
        <v>397</v>
      </c>
      <c r="C430" s="769">
        <f t="shared" si="321"/>
        <v>44256</v>
      </c>
      <c r="D430" s="1170">
        <v>44257</v>
      </c>
      <c r="E430" s="924" t="s">
        <v>69</v>
      </c>
      <c r="F430" s="1149">
        <v>14.692706298828124</v>
      </c>
      <c r="G430" s="500" t="s">
        <v>41</v>
      </c>
      <c r="H430" s="998">
        <v>15.811463928222656</v>
      </c>
      <c r="I430" s="414" t="s">
        <v>313</v>
      </c>
      <c r="J430" s="415" t="s">
        <v>133</v>
      </c>
      <c r="K430" s="429" t="s">
        <v>93</v>
      </c>
      <c r="L430" s="390">
        <v>412</v>
      </c>
      <c r="M430" s="390"/>
      <c r="N430" s="390"/>
      <c r="O430" s="564">
        <v>3</v>
      </c>
      <c r="P430" s="564">
        <v>1.5</v>
      </c>
      <c r="Q430" s="564">
        <f t="shared" si="308"/>
        <v>4.5</v>
      </c>
      <c r="R430" s="82">
        <f t="shared" si="309"/>
        <v>2.625</v>
      </c>
      <c r="S430" s="81"/>
      <c r="T430" s="81">
        <v>20</v>
      </c>
      <c r="U430" s="122"/>
      <c r="V430" s="494"/>
      <c r="W430" s="195">
        <v>856.93399999999997</v>
      </c>
      <c r="X430" s="82">
        <v>2.1989999999999998</v>
      </c>
      <c r="Y430" s="82">
        <v>2.5350000000000001</v>
      </c>
      <c r="Z430" s="195">
        <f t="shared" si="310"/>
        <v>17138.68</v>
      </c>
      <c r="AA430" s="195">
        <f t="shared" si="311"/>
        <v>6529.0209523809526</v>
      </c>
      <c r="AB430" s="1092">
        <f t="shared" si="312"/>
        <v>15847138.233934352</v>
      </c>
      <c r="AC430" s="499" t="s">
        <v>69</v>
      </c>
      <c r="AD430" s="195">
        <f t="shared" si="313"/>
        <v>293.8541259765625</v>
      </c>
      <c r="AE430" s="500" t="s">
        <v>41</v>
      </c>
      <c r="AF430" s="567">
        <f t="shared" si="314"/>
        <v>316.22927856445313</v>
      </c>
      <c r="AG430" s="567">
        <f t="shared" si="315"/>
        <v>111944.42894345238</v>
      </c>
      <c r="AH430" s="567">
        <f t="shared" si="316"/>
        <v>120468.29659598214</v>
      </c>
      <c r="AI430" s="568">
        <f t="shared" si="317"/>
        <v>271709.77898896212</v>
      </c>
      <c r="AJ430" s="568">
        <f t="shared" si="318"/>
        <v>292398.77814558777</v>
      </c>
      <c r="AK430" s="569">
        <f t="shared" si="319"/>
        <v>1.7145668509859716E-2</v>
      </c>
      <c r="AL430" s="999">
        <f t="shared" si="320"/>
        <v>1.845120385960022E-2</v>
      </c>
      <c r="AM430" s="571"/>
      <c r="AN430" s="572"/>
      <c r="AO430" s="572"/>
      <c r="AP430" s="573"/>
      <c r="AQ430" s="53"/>
      <c r="AR430" s="53"/>
      <c r="AS430" s="53"/>
      <c r="AT430" s="53"/>
    </row>
    <row r="431" spans="1:46" customFormat="1">
      <c r="A431" s="46">
        <v>44258</v>
      </c>
      <c r="B431" s="122" t="s">
        <v>398</v>
      </c>
      <c r="C431" s="769">
        <f t="shared" si="321"/>
        <v>44257</v>
      </c>
      <c r="D431" s="1170">
        <v>44258</v>
      </c>
      <c r="E431" s="924" t="s">
        <v>69</v>
      </c>
      <c r="F431" s="1149">
        <v>14.377897644042969</v>
      </c>
      <c r="G431" s="500" t="s">
        <v>41</v>
      </c>
      <c r="H431" s="998">
        <v>16.039338684082033</v>
      </c>
      <c r="I431" s="414" t="s">
        <v>313</v>
      </c>
      <c r="J431" s="415" t="s">
        <v>133</v>
      </c>
      <c r="K431" s="429" t="s">
        <v>93</v>
      </c>
      <c r="L431" s="390">
        <v>280</v>
      </c>
      <c r="M431" s="390"/>
      <c r="N431" s="390"/>
      <c r="O431" s="564">
        <v>3</v>
      </c>
      <c r="P431" s="564">
        <v>1.5</v>
      </c>
      <c r="Q431" s="564">
        <f t="shared" si="308"/>
        <v>4.5</v>
      </c>
      <c r="R431" s="82">
        <f t="shared" si="309"/>
        <v>2.625</v>
      </c>
      <c r="S431" s="81"/>
      <c r="T431" s="81">
        <v>20</v>
      </c>
      <c r="U431" s="122"/>
      <c r="V431" s="193"/>
      <c r="W431" s="195">
        <v>767.45899999999995</v>
      </c>
      <c r="X431" s="82">
        <v>2.2010000000000001</v>
      </c>
      <c r="Y431" s="82">
        <v>2.569</v>
      </c>
      <c r="Z431" s="195">
        <f t="shared" si="310"/>
        <v>15349.179999999998</v>
      </c>
      <c r="AA431" s="195">
        <f t="shared" si="311"/>
        <v>5847.3066666666664</v>
      </c>
      <c r="AB431" s="1092">
        <f t="shared" si="312"/>
        <v>20883238.09523809</v>
      </c>
      <c r="AC431" s="499" t="s">
        <v>69</v>
      </c>
      <c r="AD431" s="195">
        <f t="shared" si="313"/>
        <v>287.55795288085938</v>
      </c>
      <c r="AE431" s="500" t="s">
        <v>41</v>
      </c>
      <c r="AF431" s="567">
        <f t="shared" si="314"/>
        <v>320.78677368164063</v>
      </c>
      <c r="AG431" s="567">
        <f t="shared" si="315"/>
        <v>109545.88681175595</v>
      </c>
      <c r="AH431" s="567">
        <f t="shared" si="316"/>
        <v>122204.48521205357</v>
      </c>
      <c r="AI431" s="568">
        <f t="shared" si="317"/>
        <v>391235.31004198553</v>
      </c>
      <c r="AJ431" s="568">
        <f t="shared" si="318"/>
        <v>436444.59004304843</v>
      </c>
      <c r="AK431" s="569">
        <f t="shared" si="319"/>
        <v>1.8734417922055734E-2</v>
      </c>
      <c r="AL431" s="999">
        <f t="shared" si="320"/>
        <v>2.0899277595392108E-2</v>
      </c>
      <c r="AM431" s="571"/>
      <c r="AN431" s="572"/>
      <c r="AO431" s="572"/>
      <c r="AP431" s="573"/>
      <c r="AQ431" s="53"/>
      <c r="AR431" s="53"/>
      <c r="AS431" s="53"/>
      <c r="AT431" s="53"/>
    </row>
    <row r="432" spans="1:46" customFormat="1">
      <c r="A432" s="46">
        <v>44258</v>
      </c>
      <c r="B432" s="122" t="s">
        <v>399</v>
      </c>
      <c r="C432" s="769">
        <f t="shared" si="321"/>
        <v>44257</v>
      </c>
      <c r="D432" s="1170">
        <v>44258</v>
      </c>
      <c r="E432" s="924" t="s">
        <v>69</v>
      </c>
      <c r="F432" s="1149">
        <v>29.092361450195313</v>
      </c>
      <c r="G432" s="500" t="s">
        <v>41</v>
      </c>
      <c r="H432" s="998">
        <v>36.388214111328125</v>
      </c>
      <c r="I432" s="414" t="s">
        <v>313</v>
      </c>
      <c r="J432" s="415" t="s">
        <v>133</v>
      </c>
      <c r="K432" s="429" t="s">
        <v>93</v>
      </c>
      <c r="L432" s="390">
        <v>280</v>
      </c>
      <c r="M432" s="390"/>
      <c r="N432" s="390"/>
      <c r="O432" s="564">
        <v>3</v>
      </c>
      <c r="P432" s="564">
        <v>1.5</v>
      </c>
      <c r="Q432" s="564">
        <f t="shared" si="308"/>
        <v>4.5</v>
      </c>
      <c r="R432" s="82">
        <f t="shared" si="309"/>
        <v>2.625</v>
      </c>
      <c r="S432" s="81"/>
      <c r="T432" s="81">
        <v>20</v>
      </c>
      <c r="U432" s="122"/>
      <c r="V432" s="193"/>
      <c r="W432" s="195">
        <v>788.43299999999999</v>
      </c>
      <c r="X432" s="82">
        <v>2.1989999999999998</v>
      </c>
      <c r="Y432" s="82">
        <v>2.552</v>
      </c>
      <c r="Z432" s="195">
        <f t="shared" si="310"/>
        <v>15768.66</v>
      </c>
      <c r="AA432" s="195">
        <f t="shared" si="311"/>
        <v>6007.1085714285709</v>
      </c>
      <c r="AB432" s="1092">
        <f t="shared" si="312"/>
        <v>21453959.183673464</v>
      </c>
      <c r="AC432" s="499" t="s">
        <v>69</v>
      </c>
      <c r="AD432" s="195">
        <f t="shared" si="313"/>
        <v>581.84722900390625</v>
      </c>
      <c r="AE432" s="500" t="s">
        <v>41</v>
      </c>
      <c r="AF432" s="567">
        <f t="shared" si="314"/>
        <v>727.7642822265625</v>
      </c>
      <c r="AG432" s="567">
        <f t="shared" si="315"/>
        <v>221656.08723958334</v>
      </c>
      <c r="AH432" s="567">
        <f t="shared" si="316"/>
        <v>277243.53608630953</v>
      </c>
      <c r="AI432" s="568">
        <f t="shared" si="317"/>
        <v>791628.88299851189</v>
      </c>
      <c r="AJ432" s="568">
        <f t="shared" si="318"/>
        <v>990155.48602253397</v>
      </c>
      <c r="AK432" s="569">
        <f t="shared" si="319"/>
        <v>3.6898964718873148E-2</v>
      </c>
      <c r="AL432" s="999">
        <f t="shared" si="320"/>
        <v>4.615257620029619E-2</v>
      </c>
      <c r="AN432" s="572"/>
      <c r="AO432" s="572"/>
      <c r="AP432" s="573"/>
      <c r="AQ432" s="571"/>
      <c r="AR432" s="53"/>
      <c r="AS432" s="53"/>
      <c r="AT432" s="53"/>
    </row>
    <row r="433" spans="1:46" customFormat="1">
      <c r="A433" s="46">
        <v>44258</v>
      </c>
      <c r="B433" s="122" t="s">
        <v>60</v>
      </c>
      <c r="C433" s="122"/>
      <c r="D433" s="563"/>
      <c r="E433" s="924" t="s">
        <v>69</v>
      </c>
      <c r="F433" s="1149">
        <v>0</v>
      </c>
      <c r="G433" s="500" t="s">
        <v>41</v>
      </c>
      <c r="H433" s="998">
        <v>0</v>
      </c>
      <c r="I433" s="81"/>
      <c r="J433" s="575"/>
      <c r="K433" s="390"/>
      <c r="L433" s="390"/>
      <c r="M433" s="390"/>
      <c r="N433" s="390"/>
      <c r="O433" s="564"/>
      <c r="P433" s="564"/>
      <c r="Q433" s="564"/>
      <c r="R433" s="82"/>
      <c r="S433" s="81"/>
      <c r="T433" s="81"/>
      <c r="U433" s="122"/>
      <c r="V433" s="39"/>
      <c r="W433" s="195"/>
      <c r="X433" s="82"/>
      <c r="Y433" s="82"/>
      <c r="Z433" s="195"/>
      <c r="AA433" s="195"/>
      <c r="AB433" s="195"/>
      <c r="AC433" s="483"/>
      <c r="AD433" s="576"/>
      <c r="AE433" s="577"/>
      <c r="AF433" s="576"/>
      <c r="AG433" s="390"/>
      <c r="AH433" s="390"/>
      <c r="AI433" s="568"/>
      <c r="AJ433" s="568"/>
      <c r="AK433" s="569"/>
      <c r="AL433" s="999"/>
      <c r="AM433" s="571"/>
      <c r="AN433" s="572"/>
      <c r="AO433" s="572"/>
      <c r="AP433" s="573"/>
      <c r="AQ433" s="53"/>
      <c r="AR433" s="53"/>
      <c r="AS433" s="53"/>
      <c r="AT433" s="53"/>
    </row>
    <row r="434" spans="1:46" customFormat="1">
      <c r="A434" s="46">
        <v>44258</v>
      </c>
      <c r="B434" s="366" t="s">
        <v>64</v>
      </c>
      <c r="C434" s="996"/>
      <c r="D434" s="563"/>
      <c r="E434" s="924" t="s">
        <v>69</v>
      </c>
      <c r="F434" s="1149">
        <v>233.77968749999999</v>
      </c>
      <c r="G434" s="500" t="s">
        <v>41</v>
      </c>
      <c r="H434" s="998">
        <v>228.69448242187499</v>
      </c>
      <c r="I434" s="414"/>
      <c r="J434" s="415"/>
      <c r="K434" s="429"/>
      <c r="L434" s="390"/>
      <c r="M434" s="390"/>
      <c r="N434" s="390"/>
      <c r="O434" s="564"/>
      <c r="P434" s="564"/>
      <c r="Q434" s="564"/>
      <c r="R434" s="82"/>
      <c r="S434" s="81"/>
      <c r="T434" s="81"/>
      <c r="U434" s="122"/>
      <c r="V434" s="494"/>
      <c r="W434" s="195"/>
      <c r="X434" s="82"/>
      <c r="Y434" s="82"/>
      <c r="Z434" s="195"/>
      <c r="AA434" s="195"/>
      <c r="AB434" s="1092"/>
      <c r="AC434" s="499"/>
      <c r="AD434" s="195"/>
      <c r="AE434" s="500"/>
      <c r="AF434" s="567"/>
      <c r="AG434" s="567"/>
      <c r="AH434" s="567"/>
      <c r="AI434" s="568"/>
      <c r="AJ434" s="568"/>
      <c r="AK434" s="569"/>
      <c r="AL434" s="999"/>
      <c r="AM434" s="571"/>
      <c r="AN434" s="572"/>
      <c r="AO434" s="572"/>
      <c r="AP434" s="573"/>
      <c r="AQ434" s="53"/>
      <c r="AR434" s="53"/>
      <c r="AS434" s="53"/>
      <c r="AT434" s="53"/>
    </row>
    <row r="435" spans="1:46" customFormat="1">
      <c r="A435" s="46">
        <v>44258</v>
      </c>
      <c r="B435" s="122" t="s">
        <v>400</v>
      </c>
      <c r="C435" s="769">
        <v>44256</v>
      </c>
      <c r="D435" s="1170">
        <v>44256</v>
      </c>
      <c r="E435" s="924" t="s">
        <v>69</v>
      </c>
      <c r="F435" s="1149">
        <v>4.1482406616210934</v>
      </c>
      <c r="G435" s="500" t="s">
        <v>41</v>
      </c>
      <c r="H435" s="998">
        <v>6.2685905456542965</v>
      </c>
      <c r="I435" s="1187" t="s">
        <v>305</v>
      </c>
      <c r="J435" s="415" t="s">
        <v>401</v>
      </c>
      <c r="K435" s="429" t="s">
        <v>402</v>
      </c>
      <c r="L435" s="390">
        <v>1</v>
      </c>
      <c r="M435" s="390"/>
      <c r="N435" s="390"/>
      <c r="O435" s="564">
        <v>3</v>
      </c>
      <c r="P435" s="564">
        <v>1.5</v>
      </c>
      <c r="Q435" s="564">
        <f t="shared" ref="Q435:Q448" si="322">O435+P435</f>
        <v>4.5</v>
      </c>
      <c r="R435" s="82">
        <f>O435/(O435+P435)*Q435</f>
        <v>3</v>
      </c>
      <c r="S435" s="81"/>
      <c r="T435" s="81">
        <v>200</v>
      </c>
      <c r="U435" s="122"/>
      <c r="V435" s="494"/>
      <c r="W435" s="195">
        <v>1.0349999999999999</v>
      </c>
      <c r="X435" s="82">
        <v>3.8029999999999999</v>
      </c>
      <c r="Y435" s="82">
        <v>0.184</v>
      </c>
      <c r="Z435" s="195">
        <f t="shared" ref="Z435:Z448" si="323">T435*W435</f>
        <v>206.99999999999997</v>
      </c>
      <c r="AA435" s="195">
        <f t="shared" ref="AA435:AA448" si="324">Z435/R435</f>
        <v>68.999999999999986</v>
      </c>
      <c r="AB435" s="1092">
        <f t="shared" ref="AB435:AB448" si="325">AA435*1000/(L435/1000)</f>
        <v>68999999.999999985</v>
      </c>
      <c r="AC435" s="499" t="s">
        <v>69</v>
      </c>
      <c r="AD435" s="195">
        <f t="shared" ref="AD435:AD448" si="326">T435*F435</f>
        <v>829.64813232421864</v>
      </c>
      <c r="AE435" s="500" t="s">
        <v>41</v>
      </c>
      <c r="AF435" s="567">
        <f t="shared" ref="AF435:AF448" si="327">T435*H435</f>
        <v>1253.7181091308594</v>
      </c>
      <c r="AG435" s="567">
        <f t="shared" ref="AG435:AG448" si="328">AD435/R435*1000</f>
        <v>276549.37744140619</v>
      </c>
      <c r="AH435" s="567">
        <f t="shared" ref="AH435:AH448" si="329">AF435/R435*1000</f>
        <v>417906.03637695313</v>
      </c>
      <c r="AI435" s="568">
        <f t="shared" ref="AI435:AI448" si="330">AG435/L435*1000</f>
        <v>276549377.44140619</v>
      </c>
      <c r="AJ435" s="568">
        <f t="shared" ref="AJ435:AJ448" si="331">AH435/L435*1000</f>
        <v>417906036.37695313</v>
      </c>
      <c r="AK435" s="569">
        <f t="shared" ref="AK435:AK448" si="332">AD435/Z435</f>
        <v>4.0079619919044385</v>
      </c>
      <c r="AL435" s="999">
        <f t="shared" ref="AL435:AL448" si="333">AF435/Z435</f>
        <v>6.0566092228543935</v>
      </c>
      <c r="AM435" s="1188">
        <f>AG435/1000/1000*100</f>
        <v>27.654937744140618</v>
      </c>
      <c r="AN435" s="1188">
        <f>AH435/1000/1000*100</f>
        <v>41.790603637695313</v>
      </c>
      <c r="AO435" s="572"/>
      <c r="AP435" s="573"/>
      <c r="AQ435" s="53"/>
      <c r="AR435" s="53"/>
      <c r="AS435" s="53"/>
      <c r="AT435" s="53"/>
    </row>
    <row r="436" spans="1:46" customFormat="1">
      <c r="A436" s="46">
        <v>44258</v>
      </c>
      <c r="B436" s="122" t="s">
        <v>403</v>
      </c>
      <c r="C436" s="769">
        <v>44256</v>
      </c>
      <c r="D436" s="1170">
        <v>44256</v>
      </c>
      <c r="E436" s="924" t="s">
        <v>69</v>
      </c>
      <c r="F436" s="1149">
        <v>2.0536252975463869</v>
      </c>
      <c r="G436" s="500" t="s">
        <v>41</v>
      </c>
      <c r="H436" s="998">
        <v>3.2862308502197264</v>
      </c>
      <c r="I436" s="1187" t="s">
        <v>305</v>
      </c>
      <c r="J436" s="415" t="s">
        <v>401</v>
      </c>
      <c r="K436" s="429" t="s">
        <v>402</v>
      </c>
      <c r="L436" s="390">
        <v>1</v>
      </c>
      <c r="M436" s="390"/>
      <c r="N436" s="390"/>
      <c r="O436" s="564">
        <v>3</v>
      </c>
      <c r="P436" s="564">
        <v>1.5</v>
      </c>
      <c r="Q436" s="564">
        <f t="shared" si="322"/>
        <v>4.5</v>
      </c>
      <c r="R436" s="82">
        <f t="shared" ref="R436:R439" si="334">O436/(O436+P436)*Q436</f>
        <v>3</v>
      </c>
      <c r="S436" s="81"/>
      <c r="T436" s="81">
        <v>200</v>
      </c>
      <c r="U436" s="122"/>
      <c r="V436" s="494"/>
      <c r="W436" s="195">
        <v>1.1100000000000001</v>
      </c>
      <c r="X436" s="82">
        <v>5.8620000000000001</v>
      </c>
      <c r="Y436" s="82">
        <v>0.56100000000000005</v>
      </c>
      <c r="Z436" s="195">
        <f t="shared" si="323"/>
        <v>222.00000000000003</v>
      </c>
      <c r="AA436" s="195">
        <f t="shared" si="324"/>
        <v>74.000000000000014</v>
      </c>
      <c r="AB436" s="1092">
        <f t="shared" si="325"/>
        <v>74000000.000000015</v>
      </c>
      <c r="AC436" s="499" t="s">
        <v>69</v>
      </c>
      <c r="AD436" s="195">
        <f t="shared" si="326"/>
        <v>410.7250595092774</v>
      </c>
      <c r="AE436" s="500" t="s">
        <v>41</v>
      </c>
      <c r="AF436" s="567">
        <f t="shared" si="327"/>
        <v>657.24617004394531</v>
      </c>
      <c r="AG436" s="567">
        <f t="shared" si="328"/>
        <v>136908.35316975912</v>
      </c>
      <c r="AH436" s="567">
        <f t="shared" si="329"/>
        <v>219082.05668131509</v>
      </c>
      <c r="AI436" s="568">
        <f t="shared" si="330"/>
        <v>136908353.16975912</v>
      </c>
      <c r="AJ436" s="568">
        <f t="shared" si="331"/>
        <v>219082056.68131509</v>
      </c>
      <c r="AK436" s="569">
        <f t="shared" si="332"/>
        <v>1.8501128806724205</v>
      </c>
      <c r="AL436" s="999">
        <f t="shared" si="333"/>
        <v>2.9605683335312847</v>
      </c>
      <c r="AM436" s="1188">
        <f t="shared" ref="AM436:AN441" si="335">AG436/1000/1000*100</f>
        <v>13.690835316975914</v>
      </c>
      <c r="AN436" s="1188">
        <f t="shared" si="335"/>
        <v>21.908205668131508</v>
      </c>
      <c r="AO436" s="572"/>
      <c r="AP436" s="573"/>
      <c r="AQ436" s="53"/>
      <c r="AR436" s="53"/>
      <c r="AS436" s="53"/>
      <c r="AT436" s="53"/>
    </row>
    <row r="437" spans="1:46" customFormat="1">
      <c r="A437" s="46">
        <v>44258</v>
      </c>
      <c r="B437" s="122" t="s">
        <v>404</v>
      </c>
      <c r="C437" s="769">
        <f t="shared" ref="C437:C439" si="336">D437-1</f>
        <v>44248</v>
      </c>
      <c r="D437" s="1170">
        <v>44249</v>
      </c>
      <c r="E437" s="924" t="s">
        <v>69</v>
      </c>
      <c r="F437" s="1149">
        <v>11.670735168457032</v>
      </c>
      <c r="G437" s="500" t="s">
        <v>41</v>
      </c>
      <c r="H437" s="998">
        <v>15.202949523925781</v>
      </c>
      <c r="I437" s="1187" t="s">
        <v>305</v>
      </c>
      <c r="J437" s="415" t="s">
        <v>133</v>
      </c>
      <c r="K437" s="429" t="s">
        <v>402</v>
      </c>
      <c r="L437" s="390">
        <v>228</v>
      </c>
      <c r="M437" s="390"/>
      <c r="N437" s="390"/>
      <c r="O437" s="564">
        <v>3</v>
      </c>
      <c r="P437" s="564">
        <v>1.5</v>
      </c>
      <c r="Q437" s="564">
        <f t="shared" si="322"/>
        <v>4.5</v>
      </c>
      <c r="R437" s="82">
        <f t="shared" si="334"/>
        <v>3</v>
      </c>
      <c r="S437" s="81"/>
      <c r="T437" s="81">
        <v>200</v>
      </c>
      <c r="U437" s="122"/>
      <c r="V437" s="494"/>
      <c r="W437" s="195">
        <v>130.09299999999999</v>
      </c>
      <c r="X437" s="82">
        <v>2.2210000000000001</v>
      </c>
      <c r="Y437" s="82">
        <v>2.1659999999999999</v>
      </c>
      <c r="Z437" s="195">
        <f t="shared" si="323"/>
        <v>26018.6</v>
      </c>
      <c r="AA437" s="195">
        <f t="shared" si="324"/>
        <v>8672.8666666666668</v>
      </c>
      <c r="AB437" s="1092">
        <f t="shared" si="325"/>
        <v>38038888.888888888</v>
      </c>
      <c r="AC437" s="499" t="s">
        <v>69</v>
      </c>
      <c r="AD437" s="195">
        <f t="shared" si="326"/>
        <v>2334.1470336914063</v>
      </c>
      <c r="AE437" s="500" t="s">
        <v>41</v>
      </c>
      <c r="AF437" s="567">
        <f t="shared" si="327"/>
        <v>3040.5899047851563</v>
      </c>
      <c r="AG437" s="567">
        <f t="shared" si="328"/>
        <v>778049.01123046875</v>
      </c>
      <c r="AH437" s="567">
        <f t="shared" si="329"/>
        <v>1013529.9682617188</v>
      </c>
      <c r="AI437" s="568">
        <f t="shared" si="330"/>
        <v>3412495.6632915298</v>
      </c>
      <c r="AJ437" s="568">
        <f t="shared" si="331"/>
        <v>4445306.878340872</v>
      </c>
      <c r="AK437" s="569">
        <f t="shared" si="332"/>
        <v>8.9710708250690135E-2</v>
      </c>
      <c r="AL437" s="999">
        <f t="shared" si="333"/>
        <v>0.11686216417428902</v>
      </c>
      <c r="AM437" s="1188">
        <f>(AG437-AVERAGE(AG$413:AG$414))/1000/1000*100</f>
        <v>64.618180047898065</v>
      </c>
      <c r="AN437" s="1188">
        <f>(AH437-AVERAGE(AH$413:AH$414))/1000/1000*100</f>
        <v>83.11097092401414</v>
      </c>
      <c r="AO437" s="572"/>
      <c r="AP437" s="573"/>
      <c r="AQ437" s="53"/>
      <c r="AR437" s="54">
        <f>AVERAGE(AM437:AM439)</f>
        <v>83.062361702086434</v>
      </c>
      <c r="AS437" s="54">
        <f>AVERAGE(AN437:AN439)</f>
        <v>93.463794817243311</v>
      </c>
      <c r="AT437" s="53"/>
    </row>
    <row r="438" spans="1:46" customFormat="1">
      <c r="A438" s="46">
        <v>44258</v>
      </c>
      <c r="B438" s="122" t="s">
        <v>405</v>
      </c>
      <c r="C438" s="769">
        <f t="shared" si="336"/>
        <v>44248</v>
      </c>
      <c r="D438" s="1170">
        <v>44249</v>
      </c>
      <c r="E438" s="924" t="s">
        <v>69</v>
      </c>
      <c r="F438" s="1149">
        <v>19.449572753906249</v>
      </c>
      <c r="G438" s="500" t="s">
        <v>41</v>
      </c>
      <c r="H438" s="998">
        <v>18.765550231933595</v>
      </c>
      <c r="I438" s="1187" t="s">
        <v>305</v>
      </c>
      <c r="J438" s="415" t="s">
        <v>133</v>
      </c>
      <c r="K438" s="429" t="s">
        <v>402</v>
      </c>
      <c r="L438" s="390">
        <v>228</v>
      </c>
      <c r="M438" s="390"/>
      <c r="N438" s="390"/>
      <c r="O438" s="564">
        <v>3</v>
      </c>
      <c r="P438" s="564">
        <v>1.5</v>
      </c>
      <c r="Q438" s="564">
        <f t="shared" si="322"/>
        <v>4.5</v>
      </c>
      <c r="R438" s="82">
        <f t="shared" si="334"/>
        <v>3</v>
      </c>
      <c r="S438" s="81"/>
      <c r="T438" s="81">
        <v>200</v>
      </c>
      <c r="U438" s="122"/>
      <c r="V438" s="494"/>
      <c r="W438" s="195">
        <v>115.62</v>
      </c>
      <c r="X438" s="82">
        <v>2.222</v>
      </c>
      <c r="Y438" s="82">
        <v>2.097</v>
      </c>
      <c r="Z438" s="195">
        <f t="shared" si="323"/>
        <v>23124</v>
      </c>
      <c r="AA438" s="195">
        <f t="shared" si="324"/>
        <v>7708</v>
      </c>
      <c r="AB438" s="1092">
        <f t="shared" si="325"/>
        <v>33807017.543859646</v>
      </c>
      <c r="AC438" s="499" t="s">
        <v>69</v>
      </c>
      <c r="AD438" s="195">
        <f t="shared" si="326"/>
        <v>3889.91455078125</v>
      </c>
      <c r="AE438" s="500" t="s">
        <v>41</v>
      </c>
      <c r="AF438" s="567">
        <f t="shared" si="327"/>
        <v>3753.1100463867192</v>
      </c>
      <c r="AG438" s="567">
        <f t="shared" si="328"/>
        <v>1296638.18359375</v>
      </c>
      <c r="AH438" s="567">
        <f t="shared" si="329"/>
        <v>1251036.6821289065</v>
      </c>
      <c r="AI438" s="568">
        <f t="shared" si="330"/>
        <v>5687009.577165571</v>
      </c>
      <c r="AJ438" s="568">
        <f t="shared" si="331"/>
        <v>5487002.99179345</v>
      </c>
      <c r="AK438" s="569">
        <f t="shared" si="332"/>
        <v>0.16821979548439933</v>
      </c>
      <c r="AL438" s="999">
        <f t="shared" si="333"/>
        <v>0.16230366919160696</v>
      </c>
      <c r="AM438" s="1188">
        <f t="shared" ref="AM438:AM439" si="337">(AG438-AVERAGE(AG$413:AG$414))/1000/1000*100</f>
        <v>116.47709728422619</v>
      </c>
      <c r="AN438" s="1188">
        <f t="shared" ref="AN438:AN439" si="338">(AH438-AVERAGE(AH$413:AH$414))/1000/1000*100</f>
        <v>106.86164231073289</v>
      </c>
      <c r="AO438" s="572"/>
      <c r="AP438" s="573"/>
      <c r="AQ438" s="53"/>
      <c r="AR438" s="53"/>
      <c r="AS438" s="53"/>
      <c r="AT438" s="53"/>
    </row>
    <row r="439" spans="1:46" customFormat="1">
      <c r="A439" s="46">
        <v>44258</v>
      </c>
      <c r="B439" s="122" t="s">
        <v>406</v>
      </c>
      <c r="C439" s="769">
        <f t="shared" si="336"/>
        <v>44248</v>
      </c>
      <c r="D439" s="1170">
        <v>44249</v>
      </c>
      <c r="E439" s="924" t="s">
        <v>69</v>
      </c>
      <c r="F439" s="1149">
        <v>12.191779327392577</v>
      </c>
      <c r="G439" s="500" t="s">
        <v>41</v>
      </c>
      <c r="H439" s="998">
        <v>16.299119567871095</v>
      </c>
      <c r="I439" s="1187" t="s">
        <v>305</v>
      </c>
      <c r="J439" s="415" t="s">
        <v>133</v>
      </c>
      <c r="K439" s="429" t="s">
        <v>402</v>
      </c>
      <c r="L439" s="390">
        <v>228</v>
      </c>
      <c r="M439" s="390"/>
      <c r="N439" s="390"/>
      <c r="O439" s="564">
        <v>3</v>
      </c>
      <c r="P439" s="564">
        <v>1.5</v>
      </c>
      <c r="Q439" s="564">
        <f t="shared" si="322"/>
        <v>4.5</v>
      </c>
      <c r="R439" s="82">
        <f t="shared" si="334"/>
        <v>3</v>
      </c>
      <c r="S439" s="81"/>
      <c r="T439" s="81">
        <v>200</v>
      </c>
      <c r="U439" s="122"/>
      <c r="V439" s="494"/>
      <c r="W439" s="195">
        <v>130.386</v>
      </c>
      <c r="X439" s="82">
        <v>2.2189999999999999</v>
      </c>
      <c r="Y439" s="82">
        <v>1.9990000000000001</v>
      </c>
      <c r="Z439" s="195">
        <f t="shared" si="323"/>
        <v>26077.200000000001</v>
      </c>
      <c r="AA439" s="195">
        <f t="shared" si="324"/>
        <v>8692.4</v>
      </c>
      <c r="AB439" s="1092">
        <f t="shared" si="325"/>
        <v>38124561.403508767</v>
      </c>
      <c r="AC439" s="499" t="s">
        <v>69</v>
      </c>
      <c r="AD439" s="195">
        <f t="shared" si="326"/>
        <v>2438.3558654785156</v>
      </c>
      <c r="AE439" s="500" t="s">
        <v>41</v>
      </c>
      <c r="AF439" s="567">
        <f t="shared" si="327"/>
        <v>3259.8239135742192</v>
      </c>
      <c r="AG439" s="567">
        <f t="shared" si="328"/>
        <v>812785.2884928385</v>
      </c>
      <c r="AH439" s="567">
        <f t="shared" si="329"/>
        <v>1086607.9711914065</v>
      </c>
      <c r="AI439" s="568">
        <f t="shared" si="330"/>
        <v>3564847.7565475372</v>
      </c>
      <c r="AJ439" s="568">
        <f t="shared" si="331"/>
        <v>4765824.4350500284</v>
      </c>
      <c r="AK439" s="569">
        <f t="shared" si="332"/>
        <v>9.3505279151078938E-2</v>
      </c>
      <c r="AL439" s="999">
        <f t="shared" si="333"/>
        <v>0.12500666918128553</v>
      </c>
      <c r="AM439" s="1188">
        <f t="shared" si="337"/>
        <v>68.091807774135034</v>
      </c>
      <c r="AN439" s="1188">
        <f t="shared" si="338"/>
        <v>90.418771216982904</v>
      </c>
      <c r="AO439" s="572"/>
      <c r="AP439" s="573"/>
      <c r="AQ439" s="53"/>
      <c r="AR439" s="53"/>
      <c r="AS439" s="53"/>
      <c r="AT439" s="53"/>
    </row>
    <row r="440" spans="1:46" customFormat="1">
      <c r="A440" s="46">
        <v>44258</v>
      </c>
      <c r="B440" s="122">
        <v>11</v>
      </c>
      <c r="C440" s="769">
        <v>44256</v>
      </c>
      <c r="D440" s="1170">
        <v>44256</v>
      </c>
      <c r="E440" s="924" t="s">
        <v>69</v>
      </c>
      <c r="F440" s="1149">
        <v>36.862719726562503</v>
      </c>
      <c r="G440" s="500" t="s">
        <v>41</v>
      </c>
      <c r="H440" s="998">
        <v>54.159374999999997</v>
      </c>
      <c r="I440" s="1187" t="s">
        <v>313</v>
      </c>
      <c r="J440" s="415" t="s">
        <v>401</v>
      </c>
      <c r="K440" s="429" t="s">
        <v>402</v>
      </c>
      <c r="L440" s="390">
        <v>1</v>
      </c>
      <c r="M440" s="390"/>
      <c r="N440" s="390"/>
      <c r="O440" s="564">
        <v>3</v>
      </c>
      <c r="P440" s="564">
        <v>1.5</v>
      </c>
      <c r="Q440" s="564">
        <f t="shared" si="322"/>
        <v>4.5</v>
      </c>
      <c r="R440" s="82">
        <f t="shared" ref="R440:R448" si="339">O440/(O440+P440)*Q440*175/200</f>
        <v>2.625</v>
      </c>
      <c r="S440" s="81"/>
      <c r="T440" s="81">
        <v>20</v>
      </c>
      <c r="U440" s="122"/>
      <c r="V440" s="494"/>
      <c r="W440" s="195">
        <v>7.9630000000000001</v>
      </c>
      <c r="X440" s="82">
        <v>3.3940000000000001</v>
      </c>
      <c r="Y440" s="82">
        <v>2.2280000000000002</v>
      </c>
      <c r="Z440" s="195">
        <f t="shared" si="323"/>
        <v>159.26</v>
      </c>
      <c r="AA440" s="195">
        <f t="shared" si="324"/>
        <v>60.670476190476187</v>
      </c>
      <c r="AB440" s="1092">
        <f t="shared" si="325"/>
        <v>60670476.190476179</v>
      </c>
      <c r="AC440" s="499" t="s">
        <v>69</v>
      </c>
      <c r="AD440" s="195">
        <f t="shared" si="326"/>
        <v>737.25439453125</v>
      </c>
      <c r="AE440" s="500" t="s">
        <v>41</v>
      </c>
      <c r="AF440" s="567">
        <f t="shared" si="327"/>
        <v>1083.1875</v>
      </c>
      <c r="AG440" s="567">
        <f t="shared" si="328"/>
        <v>280858.81696428574</v>
      </c>
      <c r="AH440" s="567">
        <f t="shared" si="329"/>
        <v>412642.85714285716</v>
      </c>
      <c r="AI440" s="568">
        <f t="shared" si="330"/>
        <v>280858816.96428573</v>
      </c>
      <c r="AJ440" s="568">
        <f t="shared" si="331"/>
        <v>412642857.14285713</v>
      </c>
      <c r="AK440" s="569">
        <f t="shared" si="332"/>
        <v>4.6292502482183222</v>
      </c>
      <c r="AL440" s="999">
        <f t="shared" si="333"/>
        <v>6.8013782494034913</v>
      </c>
      <c r="AM440" s="1188">
        <f t="shared" si="335"/>
        <v>28.085881696428572</v>
      </c>
      <c r="AN440" s="1188">
        <f t="shared" si="335"/>
        <v>41.264285714285712</v>
      </c>
      <c r="AO440" s="572"/>
      <c r="AP440" s="573"/>
      <c r="AQ440" s="53"/>
      <c r="AR440" s="53"/>
      <c r="AS440" s="53"/>
      <c r="AT440" s="53"/>
    </row>
    <row r="441" spans="1:46" customFormat="1">
      <c r="A441" s="46">
        <v>44258</v>
      </c>
      <c r="B441" s="122">
        <v>13</v>
      </c>
      <c r="C441" s="769">
        <v>44256</v>
      </c>
      <c r="D441" s="1170">
        <v>44256</v>
      </c>
      <c r="E441" s="924" t="s">
        <v>69</v>
      </c>
      <c r="F441" s="1149">
        <v>19.813061523437501</v>
      </c>
      <c r="G441" s="500" t="s">
        <v>41</v>
      </c>
      <c r="H441" s="998">
        <v>26.108715820312501</v>
      </c>
      <c r="I441" s="1187" t="s">
        <v>313</v>
      </c>
      <c r="J441" s="415" t="s">
        <v>401</v>
      </c>
      <c r="K441" s="429" t="s">
        <v>402</v>
      </c>
      <c r="L441" s="390">
        <v>1</v>
      </c>
      <c r="M441" s="390"/>
      <c r="N441" s="390"/>
      <c r="O441" s="564">
        <v>3</v>
      </c>
      <c r="P441" s="564">
        <v>1.5</v>
      </c>
      <c r="Q441" s="564">
        <f t="shared" si="322"/>
        <v>4.5</v>
      </c>
      <c r="R441" s="82">
        <f t="shared" si="339"/>
        <v>2.625</v>
      </c>
      <c r="S441" s="81"/>
      <c r="T441" s="81">
        <v>20</v>
      </c>
      <c r="U441" s="122"/>
      <c r="V441" s="494"/>
      <c r="W441" s="195">
        <v>6.6219999999999999</v>
      </c>
      <c r="X441" s="82">
        <v>3.1890000000000001</v>
      </c>
      <c r="Y441" s="82">
        <v>1.79</v>
      </c>
      <c r="Z441" s="195">
        <f t="shared" si="323"/>
        <v>132.44</v>
      </c>
      <c r="AA441" s="195">
        <f t="shared" si="324"/>
        <v>50.453333333333333</v>
      </c>
      <c r="AB441" s="1092">
        <f t="shared" si="325"/>
        <v>50453333.333333336</v>
      </c>
      <c r="AC441" s="499" t="s">
        <v>69</v>
      </c>
      <c r="AD441" s="195">
        <f t="shared" si="326"/>
        <v>396.26123046875</v>
      </c>
      <c r="AE441" s="500" t="s">
        <v>41</v>
      </c>
      <c r="AF441" s="567">
        <f t="shared" si="327"/>
        <v>522.17431640625</v>
      </c>
      <c r="AG441" s="567">
        <f t="shared" si="328"/>
        <v>150956.65922619047</v>
      </c>
      <c r="AH441" s="567">
        <f t="shared" si="329"/>
        <v>198923.54910714287</v>
      </c>
      <c r="AI441" s="568">
        <f t="shared" si="330"/>
        <v>150956659.22619048</v>
      </c>
      <c r="AJ441" s="568">
        <f t="shared" si="331"/>
        <v>198923549.10714287</v>
      </c>
      <c r="AK441" s="569">
        <f t="shared" si="332"/>
        <v>2.9920056664810479</v>
      </c>
      <c r="AL441" s="999">
        <f t="shared" si="333"/>
        <v>3.9427236213096499</v>
      </c>
      <c r="AM441" s="1188">
        <f t="shared" si="335"/>
        <v>15.095665922619048</v>
      </c>
      <c r="AN441" s="1188">
        <f t="shared" si="335"/>
        <v>19.892354910714285</v>
      </c>
      <c r="AO441" s="572"/>
      <c r="AP441" s="573"/>
      <c r="AQ441" s="53"/>
      <c r="AR441" s="53"/>
      <c r="AS441" s="53"/>
      <c r="AT441" s="53"/>
    </row>
    <row r="442" spans="1:46" customFormat="1">
      <c r="A442" s="46">
        <v>44258</v>
      </c>
      <c r="B442" s="122">
        <v>21</v>
      </c>
      <c r="C442" s="769">
        <f t="shared" ref="C442:C448" si="340">D442-1</f>
        <v>44248</v>
      </c>
      <c r="D442" s="1170">
        <v>44249</v>
      </c>
      <c r="E442" s="924" t="s">
        <v>69</v>
      </c>
      <c r="F442" s="1149">
        <v>103.19387207031249</v>
      </c>
      <c r="G442" s="500" t="s">
        <v>41</v>
      </c>
      <c r="H442" s="998">
        <v>123.63634033203125</v>
      </c>
      <c r="I442" s="414" t="s">
        <v>313</v>
      </c>
      <c r="J442" s="415" t="s">
        <v>133</v>
      </c>
      <c r="K442" s="429" t="s">
        <v>402</v>
      </c>
      <c r="L442" s="390">
        <v>228</v>
      </c>
      <c r="M442" s="390"/>
      <c r="N442" s="390"/>
      <c r="O442" s="564">
        <v>3</v>
      </c>
      <c r="P442" s="564">
        <v>1.5</v>
      </c>
      <c r="Q442" s="564">
        <f t="shared" si="322"/>
        <v>4.5</v>
      </c>
      <c r="R442" s="82">
        <f t="shared" si="339"/>
        <v>2.625</v>
      </c>
      <c r="S442" s="81"/>
      <c r="T442" s="81">
        <v>20</v>
      </c>
      <c r="U442" s="122"/>
      <c r="V442" s="494"/>
      <c r="W442" s="195">
        <v>1125.229</v>
      </c>
      <c r="X442" s="82">
        <v>2.2240000000000002</v>
      </c>
      <c r="Y442" s="82">
        <v>2.5779999999999998</v>
      </c>
      <c r="Z442" s="195">
        <f t="shared" si="323"/>
        <v>22504.58</v>
      </c>
      <c r="AA442" s="195">
        <f t="shared" si="324"/>
        <v>8573.1733333333341</v>
      </c>
      <c r="AB442" s="1092">
        <f t="shared" si="325"/>
        <v>37601637.426900588</v>
      </c>
      <c r="AC442" s="499" t="s">
        <v>69</v>
      </c>
      <c r="AD442" s="195">
        <f t="shared" si="326"/>
        <v>2063.87744140625</v>
      </c>
      <c r="AE442" s="500" t="s">
        <v>41</v>
      </c>
      <c r="AF442" s="567">
        <f t="shared" si="327"/>
        <v>2472.726806640625</v>
      </c>
      <c r="AG442" s="567">
        <f t="shared" si="328"/>
        <v>786239.02529761905</v>
      </c>
      <c r="AH442" s="567">
        <f t="shared" si="329"/>
        <v>941991.1644345239</v>
      </c>
      <c r="AI442" s="568">
        <f t="shared" si="330"/>
        <v>3448416.777621136</v>
      </c>
      <c r="AJ442" s="568">
        <f t="shared" si="331"/>
        <v>4131540.1948882625</v>
      </c>
      <c r="AK442" s="569">
        <f t="shared" si="332"/>
        <v>9.1709218363828601E-2</v>
      </c>
      <c r="AL442" s="999">
        <f t="shared" si="333"/>
        <v>0.10987660319102266</v>
      </c>
      <c r="AM442" s="1188">
        <f>(AG442-AVERAGE(AG$413:AG$414))/1000/1000*100</f>
        <v>65.437181454613096</v>
      </c>
      <c r="AN442" s="1188">
        <f t="shared" ref="AN442:AN444" si="341">(AH442-AVERAGE(AH$413:AH$414))/1000/1000*100</f>
        <v>75.957090541294662</v>
      </c>
      <c r="AO442" s="572"/>
      <c r="AP442" s="573"/>
      <c r="AQ442" s="53"/>
      <c r="AR442" s="54">
        <f>AVERAGE(AM442:AM444)</f>
        <v>70.591345021081338</v>
      </c>
      <c r="AS442" s="54">
        <f>AVERAGE(AN442:AN444)</f>
        <v>83.749383448040675</v>
      </c>
      <c r="AT442" s="53"/>
    </row>
    <row r="443" spans="1:46" customFormat="1">
      <c r="A443" s="46">
        <v>44258</v>
      </c>
      <c r="B443" s="122">
        <v>22</v>
      </c>
      <c r="C443" s="769">
        <f t="shared" si="340"/>
        <v>44248</v>
      </c>
      <c r="D443" s="1170">
        <v>44249</v>
      </c>
      <c r="E443" s="924" t="s">
        <v>69</v>
      </c>
      <c r="F443" s="1149">
        <v>127.561279296875</v>
      </c>
      <c r="G443" s="500" t="s">
        <v>41</v>
      </c>
      <c r="H443" s="998">
        <v>155.24554443359375</v>
      </c>
      <c r="I443" s="414" t="s">
        <v>313</v>
      </c>
      <c r="J443" s="415" t="s">
        <v>133</v>
      </c>
      <c r="K443" s="429" t="s">
        <v>402</v>
      </c>
      <c r="L443" s="390">
        <v>228</v>
      </c>
      <c r="M443" s="390"/>
      <c r="N443" s="390"/>
      <c r="O443" s="564">
        <v>3</v>
      </c>
      <c r="P443" s="564">
        <v>1.5</v>
      </c>
      <c r="Q443" s="564">
        <f t="shared" si="322"/>
        <v>4.5</v>
      </c>
      <c r="R443" s="82">
        <f t="shared" si="339"/>
        <v>2.625</v>
      </c>
      <c r="S443" s="81"/>
      <c r="T443" s="81">
        <v>20</v>
      </c>
      <c r="U443" s="122"/>
      <c r="V443" s="193"/>
      <c r="W443" s="195">
        <v>930.35900000000004</v>
      </c>
      <c r="X443" s="82">
        <v>2.206</v>
      </c>
      <c r="Y443" s="82">
        <v>2.5779999999999998</v>
      </c>
      <c r="Z443" s="195">
        <f t="shared" si="323"/>
        <v>18607.18</v>
      </c>
      <c r="AA443" s="195">
        <f t="shared" si="324"/>
        <v>7088.4495238095242</v>
      </c>
      <c r="AB443" s="1092">
        <f t="shared" si="325"/>
        <v>31089690.893901423</v>
      </c>
      <c r="AC443" s="499" t="s">
        <v>69</v>
      </c>
      <c r="AD443" s="195">
        <f t="shared" si="326"/>
        <v>2551.2255859375</v>
      </c>
      <c r="AE443" s="500" t="s">
        <v>41</v>
      </c>
      <c r="AF443" s="567">
        <f t="shared" si="327"/>
        <v>3104.910888671875</v>
      </c>
      <c r="AG443" s="567">
        <f t="shared" si="328"/>
        <v>971895.4613095239</v>
      </c>
      <c r="AH443" s="567">
        <f t="shared" si="329"/>
        <v>1182823.1956845238</v>
      </c>
      <c r="AI443" s="568">
        <f t="shared" si="330"/>
        <v>4262699.3917084383</v>
      </c>
      <c r="AJ443" s="568">
        <f t="shared" si="331"/>
        <v>5187821.0337040517</v>
      </c>
      <c r="AK443" s="569">
        <f t="shared" si="332"/>
        <v>0.13710973860292103</v>
      </c>
      <c r="AL443" s="999">
        <f t="shared" si="333"/>
        <v>0.16686627896714468</v>
      </c>
      <c r="AM443" s="1188">
        <f t="shared" ref="AM443:AM444" si="342">(AG443-AVERAGE(AG$413:AG$414))/1000/1000*100</f>
        <v>84.002825055803569</v>
      </c>
      <c r="AN443" s="1188">
        <f t="shared" si="341"/>
        <v>100.04029366629463</v>
      </c>
      <c r="AO443" s="572"/>
      <c r="AP443" s="573"/>
      <c r="AQ443" s="53"/>
      <c r="AR443" s="53"/>
      <c r="AS443" s="53"/>
      <c r="AT443" s="53"/>
    </row>
    <row r="444" spans="1:46" customFormat="1">
      <c r="A444" s="46">
        <v>44258</v>
      </c>
      <c r="B444" s="122">
        <v>23</v>
      </c>
      <c r="C444" s="769">
        <f t="shared" si="340"/>
        <v>44248</v>
      </c>
      <c r="D444" s="1170">
        <v>44249</v>
      </c>
      <c r="E444" s="924" t="s">
        <v>69</v>
      </c>
      <c r="F444" s="1149">
        <v>99.120983886718747</v>
      </c>
      <c r="G444" s="500" t="s">
        <v>41</v>
      </c>
      <c r="H444" s="998">
        <v>122.70928955078125</v>
      </c>
      <c r="I444" s="414" t="s">
        <v>313</v>
      </c>
      <c r="J444" s="415" t="s">
        <v>133</v>
      </c>
      <c r="K444" s="429" t="s">
        <v>402</v>
      </c>
      <c r="L444" s="390">
        <v>228</v>
      </c>
      <c r="M444" s="390"/>
      <c r="N444" s="390"/>
      <c r="O444" s="564">
        <v>3</v>
      </c>
      <c r="P444" s="564">
        <v>1.5</v>
      </c>
      <c r="Q444" s="564">
        <f t="shared" si="322"/>
        <v>4.5</v>
      </c>
      <c r="R444" s="82">
        <f t="shared" si="339"/>
        <v>2.625</v>
      </c>
      <c r="S444" s="81"/>
      <c r="T444" s="81">
        <v>20</v>
      </c>
      <c r="U444" s="122"/>
      <c r="V444" s="193"/>
      <c r="W444" s="195">
        <v>1222.412</v>
      </c>
      <c r="X444" s="82">
        <v>2.222</v>
      </c>
      <c r="Y444" s="82">
        <v>2.5939999999999999</v>
      </c>
      <c r="Z444" s="195">
        <f t="shared" si="323"/>
        <v>24448.240000000002</v>
      </c>
      <c r="AA444" s="195">
        <f t="shared" si="324"/>
        <v>9313.615238095239</v>
      </c>
      <c r="AB444" s="1092">
        <f t="shared" si="325"/>
        <v>40849189.640768588</v>
      </c>
      <c r="AC444" s="499" t="s">
        <v>69</v>
      </c>
      <c r="AD444" s="195">
        <f t="shared" si="326"/>
        <v>1982.419677734375</v>
      </c>
      <c r="AE444" s="500" t="s">
        <v>41</v>
      </c>
      <c r="AF444" s="567">
        <f t="shared" si="327"/>
        <v>2454.185791015625</v>
      </c>
      <c r="AG444" s="567">
        <f t="shared" si="328"/>
        <v>755207.49627976189</v>
      </c>
      <c r="AH444" s="567">
        <f t="shared" si="329"/>
        <v>934927.92038690485</v>
      </c>
      <c r="AI444" s="568">
        <f t="shared" si="330"/>
        <v>3312313.5801743944</v>
      </c>
      <c r="AJ444" s="568">
        <f t="shared" si="331"/>
        <v>4100561.0543285301</v>
      </c>
      <c r="AK444" s="569">
        <f t="shared" si="332"/>
        <v>8.108639631050639E-2</v>
      </c>
      <c r="AL444" s="999">
        <f t="shared" si="333"/>
        <v>0.10038292290224674</v>
      </c>
      <c r="AM444" s="1188">
        <f t="shared" si="342"/>
        <v>62.33402855282737</v>
      </c>
      <c r="AN444" s="1188">
        <f t="shared" si="341"/>
        <v>75.250766136532746</v>
      </c>
      <c r="AO444" s="572"/>
      <c r="AP444" s="573"/>
      <c r="AQ444" s="53"/>
      <c r="AR444" s="53"/>
      <c r="AS444" s="53"/>
      <c r="AT444" s="53"/>
    </row>
    <row r="445" spans="1:46" customFormat="1">
      <c r="A445" s="46">
        <v>44258</v>
      </c>
      <c r="B445" s="122" t="s">
        <v>407</v>
      </c>
      <c r="C445" s="769">
        <f t="shared" si="340"/>
        <v>44250</v>
      </c>
      <c r="D445" s="1170">
        <v>44251</v>
      </c>
      <c r="E445" s="924" t="s">
        <v>69</v>
      </c>
      <c r="F445" s="1149">
        <v>5.1697216033935547</v>
      </c>
      <c r="G445" s="500" t="s">
        <v>41</v>
      </c>
      <c r="H445" s="998">
        <v>5.3658866882324219</v>
      </c>
      <c r="I445" s="414" t="s">
        <v>313</v>
      </c>
      <c r="J445" s="415" t="s">
        <v>133</v>
      </c>
      <c r="K445" s="429" t="s">
        <v>93</v>
      </c>
      <c r="L445" s="390">
        <v>1</v>
      </c>
      <c r="M445" s="390"/>
      <c r="N445" s="390"/>
      <c r="O445" s="564">
        <v>3</v>
      </c>
      <c r="P445" s="564">
        <v>1.5</v>
      </c>
      <c r="Q445" s="564">
        <f t="shared" si="322"/>
        <v>4.5</v>
      </c>
      <c r="R445" s="82">
        <f t="shared" si="339"/>
        <v>2.625</v>
      </c>
      <c r="S445" s="81"/>
      <c r="T445" s="81">
        <v>20</v>
      </c>
      <c r="U445" s="122"/>
      <c r="V445" s="494"/>
      <c r="W445" s="195">
        <v>711.95699999999999</v>
      </c>
      <c r="X445" s="82">
        <v>2.181</v>
      </c>
      <c r="Y445" s="82">
        <v>2.5569999999999999</v>
      </c>
      <c r="Z445" s="195">
        <f t="shared" si="323"/>
        <v>14239.14</v>
      </c>
      <c r="AA445" s="195">
        <f t="shared" si="324"/>
        <v>5424.4342857142856</v>
      </c>
      <c r="AB445" s="1092">
        <f t="shared" si="325"/>
        <v>5424434285.7142849</v>
      </c>
      <c r="AC445" s="499" t="s">
        <v>69</v>
      </c>
      <c r="AD445" s="195">
        <f t="shared" si="326"/>
        <v>103.39443206787109</v>
      </c>
      <c r="AE445" s="500" t="s">
        <v>41</v>
      </c>
      <c r="AF445" s="567">
        <f t="shared" si="327"/>
        <v>107.31773376464844</v>
      </c>
      <c r="AG445" s="567">
        <f t="shared" si="328"/>
        <v>39388.355073474697</v>
      </c>
      <c r="AH445" s="567">
        <f t="shared" si="329"/>
        <v>40882.946196056553</v>
      </c>
      <c r="AI445" s="568">
        <f t="shared" si="330"/>
        <v>39388355.073474698</v>
      </c>
      <c r="AJ445" s="568">
        <f t="shared" si="331"/>
        <v>40882946.196056552</v>
      </c>
      <c r="AK445" s="569">
        <f t="shared" si="332"/>
        <v>7.2612834811562428E-3</v>
      </c>
      <c r="AL445" s="999">
        <f t="shared" si="333"/>
        <v>7.5368128808796344E-3</v>
      </c>
      <c r="AM445" s="571"/>
      <c r="AN445" s="572"/>
      <c r="AO445" s="572"/>
      <c r="AP445" s="573"/>
      <c r="AQ445" s="53"/>
      <c r="AR445" s="53"/>
      <c r="AS445" s="53"/>
      <c r="AT445" s="53"/>
    </row>
    <row r="446" spans="1:46" customFormat="1">
      <c r="A446" s="46">
        <v>44258</v>
      </c>
      <c r="B446" s="122" t="s">
        <v>408</v>
      </c>
      <c r="C446" s="769">
        <f t="shared" si="340"/>
        <v>44250</v>
      </c>
      <c r="D446" s="1170">
        <v>44251</v>
      </c>
      <c r="E446" s="924" t="s">
        <v>69</v>
      </c>
      <c r="F446" s="1149">
        <v>6.3116489410400387</v>
      </c>
      <c r="G446" s="500" t="s">
        <v>41</v>
      </c>
      <c r="H446" s="998">
        <v>7.1896369934082029</v>
      </c>
      <c r="I446" s="414" t="s">
        <v>313</v>
      </c>
      <c r="J446" s="415" t="s">
        <v>133</v>
      </c>
      <c r="K446" s="429" t="s">
        <v>93</v>
      </c>
      <c r="L446" s="390">
        <v>1</v>
      </c>
      <c r="M446" s="390"/>
      <c r="N446" s="390"/>
      <c r="O446" s="564">
        <v>3</v>
      </c>
      <c r="P446" s="564">
        <v>1.5</v>
      </c>
      <c r="Q446" s="564">
        <f t="shared" si="322"/>
        <v>4.5</v>
      </c>
      <c r="R446" s="82">
        <f t="shared" si="339"/>
        <v>2.625</v>
      </c>
      <c r="S446" s="81"/>
      <c r="T446" s="81">
        <v>20</v>
      </c>
      <c r="U446" s="122"/>
      <c r="V446" s="494"/>
      <c r="W446" s="195">
        <v>575.12199999999996</v>
      </c>
      <c r="X446" s="82">
        <v>2.1840000000000002</v>
      </c>
      <c r="Y446" s="82">
        <v>2.5609999999999999</v>
      </c>
      <c r="Z446" s="195">
        <f t="shared" si="323"/>
        <v>11502.439999999999</v>
      </c>
      <c r="AA446" s="195">
        <f t="shared" si="324"/>
        <v>4381.8819047619045</v>
      </c>
      <c r="AB446" s="1092">
        <f t="shared" si="325"/>
        <v>4381881904.7619047</v>
      </c>
      <c r="AC446" s="499" t="s">
        <v>69</v>
      </c>
      <c r="AD446" s="195">
        <f t="shared" si="326"/>
        <v>126.23297882080078</v>
      </c>
      <c r="AE446" s="500" t="s">
        <v>41</v>
      </c>
      <c r="AF446" s="567">
        <f t="shared" si="327"/>
        <v>143.79273986816406</v>
      </c>
      <c r="AG446" s="567">
        <f t="shared" si="328"/>
        <v>48088.753836495533</v>
      </c>
      <c r="AH446" s="567">
        <f t="shared" si="329"/>
        <v>54778.186616443447</v>
      </c>
      <c r="AI446" s="568">
        <f t="shared" si="330"/>
        <v>48088753.836495534</v>
      </c>
      <c r="AJ446" s="568">
        <f t="shared" si="331"/>
        <v>54778186.616443448</v>
      </c>
      <c r="AK446" s="569">
        <f t="shared" si="332"/>
        <v>1.0974452274543557E-2</v>
      </c>
      <c r="AL446" s="999">
        <f t="shared" si="333"/>
        <v>1.2501064110585587E-2</v>
      </c>
      <c r="AM446" s="571"/>
      <c r="AN446" s="572"/>
      <c r="AO446" s="572"/>
      <c r="AP446" s="573"/>
      <c r="AQ446" s="53"/>
      <c r="AR446" s="53"/>
      <c r="AS446" s="53"/>
      <c r="AT446" s="53"/>
    </row>
    <row r="447" spans="1:46" customFormat="1">
      <c r="A447" s="46">
        <v>44258</v>
      </c>
      <c r="B447" s="122">
        <v>241</v>
      </c>
      <c r="C447" s="769">
        <f t="shared" si="340"/>
        <v>44250</v>
      </c>
      <c r="D447" s="1170">
        <v>44251</v>
      </c>
      <c r="E447" s="924" t="s">
        <v>69</v>
      </c>
      <c r="F447" s="1149">
        <v>14.094416809082031</v>
      </c>
      <c r="G447" s="500" t="s">
        <v>41</v>
      </c>
      <c r="H447" s="998">
        <v>15.569735717773437</v>
      </c>
      <c r="I447" s="414" t="s">
        <v>313</v>
      </c>
      <c r="J447" s="415" t="s">
        <v>133</v>
      </c>
      <c r="K447" s="429" t="s">
        <v>93</v>
      </c>
      <c r="L447" s="390">
        <v>232</v>
      </c>
      <c r="M447" s="390"/>
      <c r="N447" s="390"/>
      <c r="O447" s="564">
        <v>3</v>
      </c>
      <c r="P447" s="564">
        <v>1.5</v>
      </c>
      <c r="Q447" s="564">
        <f t="shared" si="322"/>
        <v>4.5</v>
      </c>
      <c r="R447" s="82">
        <f t="shared" si="339"/>
        <v>2.625</v>
      </c>
      <c r="S447" s="81"/>
      <c r="T447" s="81">
        <v>20</v>
      </c>
      <c r="U447" s="122"/>
      <c r="V447" s="193"/>
      <c r="W447" s="195">
        <v>852.44600000000003</v>
      </c>
      <c r="X447" s="82">
        <v>2.194</v>
      </c>
      <c r="Y447" s="82">
        <v>2.6379999999999999</v>
      </c>
      <c r="Z447" s="195">
        <f t="shared" si="323"/>
        <v>17048.920000000002</v>
      </c>
      <c r="AA447" s="195">
        <f t="shared" si="324"/>
        <v>6494.8266666666677</v>
      </c>
      <c r="AB447" s="1092">
        <f t="shared" si="325"/>
        <v>27994942.528735638</v>
      </c>
      <c r="AC447" s="499" t="s">
        <v>69</v>
      </c>
      <c r="AD447" s="195">
        <f t="shared" si="326"/>
        <v>281.88833618164063</v>
      </c>
      <c r="AE447" s="500" t="s">
        <v>41</v>
      </c>
      <c r="AF447" s="567">
        <f t="shared" si="327"/>
        <v>311.39471435546875</v>
      </c>
      <c r="AG447" s="567">
        <f t="shared" si="328"/>
        <v>107386.03283110118</v>
      </c>
      <c r="AH447" s="567">
        <f t="shared" si="329"/>
        <v>118626.55784970238</v>
      </c>
      <c r="AI447" s="568">
        <f t="shared" si="330"/>
        <v>462870.83116853959</v>
      </c>
      <c r="AJ447" s="568">
        <f t="shared" si="331"/>
        <v>511321.37004182063</v>
      </c>
      <c r="AK447" s="569">
        <f t="shared" si="332"/>
        <v>1.6534087565760212E-2</v>
      </c>
      <c r="AL447" s="999">
        <f t="shared" si="333"/>
        <v>1.8264776558014742E-2</v>
      </c>
      <c r="AM447" s="571"/>
      <c r="AN447" s="572"/>
      <c r="AO447" s="572"/>
      <c r="AP447" s="573"/>
      <c r="AQ447" s="53"/>
      <c r="AR447" s="53"/>
      <c r="AS447" s="53"/>
      <c r="AT447" s="53"/>
    </row>
    <row r="448" spans="1:46" customFormat="1">
      <c r="A448" s="46">
        <v>44258</v>
      </c>
      <c r="B448" s="122">
        <v>242</v>
      </c>
      <c r="C448" s="769">
        <f t="shared" si="340"/>
        <v>44250</v>
      </c>
      <c r="D448" s="1170">
        <v>44251</v>
      </c>
      <c r="E448" s="924" t="s">
        <v>69</v>
      </c>
      <c r="F448" s="1149">
        <v>11.675448608398437</v>
      </c>
      <c r="G448" s="500" t="s">
        <v>41</v>
      </c>
      <c r="H448" s="998">
        <v>15.034327697753906</v>
      </c>
      <c r="I448" s="414" t="s">
        <v>313</v>
      </c>
      <c r="J448" s="415" t="s">
        <v>133</v>
      </c>
      <c r="K448" s="429" t="s">
        <v>93</v>
      </c>
      <c r="L448" s="390">
        <v>232</v>
      </c>
      <c r="M448" s="390"/>
      <c r="N448" s="390"/>
      <c r="O448" s="564">
        <v>3</v>
      </c>
      <c r="P448" s="564">
        <v>1.5</v>
      </c>
      <c r="Q448" s="564">
        <f t="shared" si="322"/>
        <v>4.5</v>
      </c>
      <c r="R448" s="82">
        <f t="shared" si="339"/>
        <v>2.625</v>
      </c>
      <c r="S448" s="81"/>
      <c r="T448" s="81">
        <v>20</v>
      </c>
      <c r="U448" s="122"/>
      <c r="V448" s="193"/>
      <c r="W448" s="195">
        <v>1033.29</v>
      </c>
      <c r="X448" s="82">
        <v>2.2160000000000002</v>
      </c>
      <c r="Y448" s="82">
        <v>2.5329999999999999</v>
      </c>
      <c r="Z448" s="195">
        <f t="shared" si="323"/>
        <v>20665.8</v>
      </c>
      <c r="AA448" s="195">
        <f t="shared" si="324"/>
        <v>7872.6857142857143</v>
      </c>
      <c r="AB448" s="1092">
        <f t="shared" si="325"/>
        <v>33933990.14778325</v>
      </c>
      <c r="AC448" s="499" t="s">
        <v>69</v>
      </c>
      <c r="AD448" s="195">
        <f t="shared" si="326"/>
        <v>233.50897216796875</v>
      </c>
      <c r="AE448" s="500" t="s">
        <v>41</v>
      </c>
      <c r="AF448" s="567">
        <f t="shared" si="327"/>
        <v>300.68655395507813</v>
      </c>
      <c r="AG448" s="567">
        <f t="shared" si="328"/>
        <v>88955.798921130947</v>
      </c>
      <c r="AH448" s="567">
        <f t="shared" si="329"/>
        <v>114547.25864955357</v>
      </c>
      <c r="AI448" s="568">
        <f t="shared" si="330"/>
        <v>383430.16776349541</v>
      </c>
      <c r="AJ448" s="568">
        <f t="shared" si="331"/>
        <v>493738.18383428262</v>
      </c>
      <c r="AK448" s="569">
        <f t="shared" si="332"/>
        <v>1.1299295075340358E-2</v>
      </c>
      <c r="AL448" s="999">
        <f t="shared" si="333"/>
        <v>1.4549959544516938E-2</v>
      </c>
      <c r="AN448" s="572"/>
      <c r="AO448" s="572"/>
      <c r="AP448" s="573"/>
      <c r="AQ448" s="53"/>
      <c r="AR448" s="53"/>
      <c r="AS448" s="53"/>
      <c r="AT448" s="53"/>
    </row>
    <row r="449" spans="1:46" customFormat="1">
      <c r="A449" s="46">
        <v>44258</v>
      </c>
      <c r="B449" s="122" t="s">
        <v>60</v>
      </c>
      <c r="C449" s="122"/>
      <c r="D449" s="563"/>
      <c r="E449" s="924" t="s">
        <v>69</v>
      </c>
      <c r="F449" s="1149">
        <v>0</v>
      </c>
      <c r="G449" s="500" t="s">
        <v>41</v>
      </c>
      <c r="H449" s="998">
        <v>0</v>
      </c>
      <c r="I449" s="81"/>
      <c r="J449" s="575"/>
      <c r="K449" s="390"/>
      <c r="L449" s="390"/>
      <c r="M449" s="390"/>
      <c r="N449" s="390"/>
      <c r="O449" s="564"/>
      <c r="P449" s="564"/>
      <c r="Q449" s="564"/>
      <c r="R449" s="82"/>
      <c r="S449" s="81"/>
      <c r="T449" s="81"/>
      <c r="U449" s="122"/>
      <c r="V449" s="39"/>
      <c r="W449" s="195"/>
      <c r="X449" s="82"/>
      <c r="Y449" s="82"/>
      <c r="Z449" s="195"/>
      <c r="AA449" s="195"/>
      <c r="AB449" s="195"/>
      <c r="AC449" s="483"/>
      <c r="AD449" s="576"/>
      <c r="AE449" s="577"/>
      <c r="AF449" s="576"/>
      <c r="AG449" s="390"/>
      <c r="AH449" s="390"/>
      <c r="AI449" s="568"/>
      <c r="AJ449" s="568"/>
      <c r="AK449" s="569"/>
      <c r="AL449" s="999"/>
      <c r="AM449" s="571"/>
      <c r="AN449" s="572"/>
      <c r="AO449" s="572"/>
      <c r="AP449" s="573"/>
      <c r="AQ449" s="53"/>
      <c r="AR449" s="53"/>
      <c r="AS449" s="53"/>
      <c r="AT449" s="53"/>
    </row>
    <row r="450" spans="1:46" customFormat="1" ht="15" thickBot="1">
      <c r="A450" s="49">
        <v>44258</v>
      </c>
      <c r="B450" s="123" t="s">
        <v>64</v>
      </c>
      <c r="C450" s="123"/>
      <c r="D450" s="1003"/>
      <c r="E450" s="1029" t="s">
        <v>69</v>
      </c>
      <c r="F450" s="1150">
        <v>243.12770996093749</v>
      </c>
      <c r="G450" s="1030" t="s">
        <v>41</v>
      </c>
      <c r="H450" s="1006">
        <v>227.45427246093749</v>
      </c>
      <c r="I450" s="588"/>
      <c r="J450" s="589"/>
      <c r="K450" s="395"/>
      <c r="L450" s="395"/>
      <c r="M450" s="395"/>
      <c r="N450" s="395"/>
      <c r="O450" s="1007"/>
      <c r="P450" s="1007"/>
      <c r="Q450" s="1007"/>
      <c r="R450" s="590"/>
      <c r="S450" s="588"/>
      <c r="T450" s="588"/>
      <c r="U450" s="123"/>
      <c r="V450" s="189"/>
      <c r="W450" s="591"/>
      <c r="X450" s="590"/>
      <c r="Y450" s="590"/>
      <c r="Z450" s="591"/>
      <c r="AA450" s="590"/>
      <c r="AB450" s="590"/>
      <c r="AC450" s="1004"/>
      <c r="AD450" s="1137"/>
      <c r="AE450" s="578"/>
      <c r="AF450" s="70"/>
      <c r="AG450" s="395"/>
      <c r="AH450" s="395"/>
      <c r="AI450" s="592"/>
      <c r="AJ450" s="592"/>
      <c r="AK450" s="593"/>
      <c r="AL450" s="1008"/>
      <c r="AM450" s="1009"/>
      <c r="AN450" s="603"/>
      <c r="AO450" s="603"/>
      <c r="AP450" s="604"/>
      <c r="AQ450" s="53"/>
      <c r="AR450" s="53"/>
      <c r="AS450" s="53"/>
      <c r="AT450" s="53"/>
    </row>
    <row r="451" spans="1:46" customFormat="1">
      <c r="A451" s="460">
        <v>44265</v>
      </c>
      <c r="B451" s="118" t="s">
        <v>409</v>
      </c>
      <c r="C451" s="921">
        <v>44257</v>
      </c>
      <c r="D451" s="1153">
        <v>44258</v>
      </c>
      <c r="E451" s="1110" t="s">
        <v>69</v>
      </c>
      <c r="F451" s="1147">
        <v>15.461129760742187</v>
      </c>
      <c r="G451" s="477" t="s">
        <v>41</v>
      </c>
      <c r="H451" s="994">
        <v>12.976184082031249</v>
      </c>
      <c r="I451" s="1155" t="s">
        <v>313</v>
      </c>
      <c r="J451" s="1156" t="s">
        <v>133</v>
      </c>
      <c r="K451" s="462" t="s">
        <v>93</v>
      </c>
      <c r="L451" s="465">
        <v>280</v>
      </c>
      <c r="M451" s="463"/>
      <c r="N451" s="922"/>
      <c r="O451" s="467">
        <v>3</v>
      </c>
      <c r="P451" s="468">
        <v>1.5</v>
      </c>
      <c r="Q451" s="468">
        <f t="shared" ref="Q451:Q464" si="343">O451+P451</f>
        <v>4.5</v>
      </c>
      <c r="R451" s="466">
        <f t="shared" ref="R451:R464" si="344">O451/(O451+P451)*Q451*175/200</f>
        <v>2.625</v>
      </c>
      <c r="S451" s="467"/>
      <c r="T451" s="469">
        <v>20</v>
      </c>
      <c r="U451" s="118">
        <v>335</v>
      </c>
      <c r="V451" s="923"/>
      <c r="W451" s="145">
        <v>602.38499999999999</v>
      </c>
      <c r="X451" s="472">
        <v>2.1930000000000001</v>
      </c>
      <c r="Y451" s="472">
        <v>2.5739999999999998</v>
      </c>
      <c r="Z451" s="145">
        <f t="shared" ref="Z451:Z464" si="345">T451*W451</f>
        <v>12047.7</v>
      </c>
      <c r="AA451" s="145">
        <f t="shared" ref="AA451:AA464" si="346">Z451/R451</f>
        <v>4589.6000000000004</v>
      </c>
      <c r="AB451" s="1157">
        <f t="shared" ref="AB451:AB464" si="347">AA451*1000/(L451/1000)</f>
        <v>16391428.571428569</v>
      </c>
      <c r="AC451" s="1110" t="s">
        <v>69</v>
      </c>
      <c r="AD451" s="194">
        <f t="shared" ref="AD451:AD464" si="348">T451*F451</f>
        <v>309.22259521484375</v>
      </c>
      <c r="AE451" s="477" t="s">
        <v>41</v>
      </c>
      <c r="AF451" s="586">
        <f t="shared" ref="AF451:AF464" si="349">T451*H451</f>
        <v>259.523681640625</v>
      </c>
      <c r="AG451" s="478">
        <f t="shared" ref="AG451:AG464" si="350">AD451/R451*1000</f>
        <v>117799.08389136905</v>
      </c>
      <c r="AH451" s="478">
        <f t="shared" ref="AH451:AH464" si="351">AF451/R451*1000</f>
        <v>98866.164434523816</v>
      </c>
      <c r="AI451" s="478">
        <f t="shared" ref="AI451:AI464" si="352">AG451/L451*1000</f>
        <v>420711.01389774663</v>
      </c>
      <c r="AJ451" s="478">
        <f t="shared" ref="AJ451:AJ464" si="353">AH451/L451*1000</f>
        <v>353093.44440901361</v>
      </c>
      <c r="AK451" s="1084">
        <f t="shared" ref="AK451:AK464" si="354">AD451/Z451</f>
        <v>2.5666525163711224E-2</v>
      </c>
      <c r="AL451" s="1085">
        <f t="shared" ref="AL451:AL464" si="355">AF451/Z451</f>
        <v>2.1541346617248519E-2</v>
      </c>
      <c r="AP451" s="602"/>
    </row>
    <row r="452" spans="1:46" customFormat="1">
      <c r="A452" s="35">
        <v>44265</v>
      </c>
      <c r="B452" s="119" t="s">
        <v>410</v>
      </c>
      <c r="C452" s="781">
        <v>44257</v>
      </c>
      <c r="D452" s="1176">
        <v>44258</v>
      </c>
      <c r="E452" s="924" t="s">
        <v>69</v>
      </c>
      <c r="F452" s="1149">
        <v>10.880072784423827</v>
      </c>
      <c r="G452" s="500" t="s">
        <v>41</v>
      </c>
      <c r="H452" s="998">
        <v>10.760992431640625</v>
      </c>
      <c r="I452" s="1160" t="s">
        <v>313</v>
      </c>
      <c r="J452" s="1161" t="s">
        <v>133</v>
      </c>
      <c r="K452" s="484" t="s">
        <v>93</v>
      </c>
      <c r="L452" s="488">
        <v>280</v>
      </c>
      <c r="M452" s="485"/>
      <c r="N452" s="504"/>
      <c r="O452" s="491">
        <v>3</v>
      </c>
      <c r="P452" s="492">
        <v>1.5</v>
      </c>
      <c r="Q452" s="492">
        <f t="shared" si="343"/>
        <v>4.5</v>
      </c>
      <c r="R452" s="490">
        <f t="shared" si="344"/>
        <v>2.625</v>
      </c>
      <c r="S452" s="491"/>
      <c r="T452" s="493">
        <v>20</v>
      </c>
      <c r="U452" s="119">
        <v>336</v>
      </c>
      <c r="V452" s="925"/>
      <c r="W452" s="129">
        <v>579.92999999999995</v>
      </c>
      <c r="X452" s="223">
        <v>2.141</v>
      </c>
      <c r="Y452" s="223">
        <v>2.4790000000000001</v>
      </c>
      <c r="Z452" s="129">
        <f t="shared" si="345"/>
        <v>11598.599999999999</v>
      </c>
      <c r="AA452" s="129">
        <f t="shared" si="346"/>
        <v>4418.5142857142855</v>
      </c>
      <c r="AB452" s="149">
        <f t="shared" si="347"/>
        <v>15780408.163265303</v>
      </c>
      <c r="AC452" s="924" t="s">
        <v>69</v>
      </c>
      <c r="AD452" s="195">
        <f t="shared" si="348"/>
        <v>217.60145568847656</v>
      </c>
      <c r="AE452" s="500" t="s">
        <v>41</v>
      </c>
      <c r="AF452" s="567">
        <f t="shared" si="349"/>
        <v>215.2198486328125</v>
      </c>
      <c r="AG452" s="497">
        <f t="shared" si="350"/>
        <v>82895.792643229172</v>
      </c>
      <c r="AH452" s="497">
        <f t="shared" si="351"/>
        <v>81988.513764880947</v>
      </c>
      <c r="AI452" s="497">
        <f t="shared" si="352"/>
        <v>296056.40229724703</v>
      </c>
      <c r="AJ452" s="497">
        <f t="shared" si="353"/>
        <v>292816.12058886053</v>
      </c>
      <c r="AK452" s="959">
        <f t="shared" si="354"/>
        <v>1.8761010439921767E-2</v>
      </c>
      <c r="AL452" s="1086">
        <f t="shared" si="355"/>
        <v>1.8555674704948229E-2</v>
      </c>
      <c r="AP452" s="602"/>
    </row>
    <row r="453" spans="1:46" customFormat="1">
      <c r="A453" s="35">
        <v>44265</v>
      </c>
      <c r="B453" s="119" t="s">
        <v>411</v>
      </c>
      <c r="C453" s="781">
        <v>44258</v>
      </c>
      <c r="D453" s="1158">
        <v>44259</v>
      </c>
      <c r="E453" s="924" t="s">
        <v>69</v>
      </c>
      <c r="F453" s="1149">
        <v>16.431472778320313</v>
      </c>
      <c r="G453" s="500" t="s">
        <v>41</v>
      </c>
      <c r="H453" s="998">
        <v>16.452822875976562</v>
      </c>
      <c r="I453" s="1160" t="s">
        <v>313</v>
      </c>
      <c r="J453" s="1161" t="s">
        <v>133</v>
      </c>
      <c r="K453" s="484" t="s">
        <v>93</v>
      </c>
      <c r="L453" s="488">
        <v>264</v>
      </c>
      <c r="M453" s="485"/>
      <c r="N453" s="504"/>
      <c r="O453" s="491">
        <v>3</v>
      </c>
      <c r="P453" s="492">
        <v>1.5</v>
      </c>
      <c r="Q453" s="492">
        <f t="shared" si="343"/>
        <v>4.5</v>
      </c>
      <c r="R453" s="490">
        <f t="shared" si="344"/>
        <v>2.625</v>
      </c>
      <c r="S453" s="491"/>
      <c r="T453" s="493">
        <v>20</v>
      </c>
      <c r="U453" s="119">
        <v>342</v>
      </c>
      <c r="V453" s="925"/>
      <c r="W453" s="129">
        <v>924.351</v>
      </c>
      <c r="X453" s="223">
        <v>2.2149999999999999</v>
      </c>
      <c r="Y453" s="223">
        <v>2.6030000000000002</v>
      </c>
      <c r="Z453" s="129">
        <f t="shared" si="345"/>
        <v>18487.02</v>
      </c>
      <c r="AA453" s="129">
        <f t="shared" si="346"/>
        <v>7042.6742857142863</v>
      </c>
      <c r="AB453" s="149">
        <f t="shared" si="347"/>
        <v>26676796.536796536</v>
      </c>
      <c r="AC453" s="924" t="s">
        <v>69</v>
      </c>
      <c r="AD453" s="195">
        <f t="shared" si="348"/>
        <v>328.62945556640625</v>
      </c>
      <c r="AE453" s="500" t="s">
        <v>41</v>
      </c>
      <c r="AF453" s="567">
        <f t="shared" si="349"/>
        <v>329.05645751953125</v>
      </c>
      <c r="AG453" s="497">
        <f t="shared" si="350"/>
        <v>125192.17354910714</v>
      </c>
      <c r="AH453" s="497">
        <f t="shared" si="351"/>
        <v>125354.84095982143</v>
      </c>
      <c r="AI453" s="497">
        <f t="shared" si="352"/>
        <v>474212.77859510278</v>
      </c>
      <c r="AJ453" s="497">
        <f t="shared" si="353"/>
        <v>474828.94302962668</v>
      </c>
      <c r="AK453" s="959">
        <f t="shared" si="354"/>
        <v>1.7776226539832067E-2</v>
      </c>
      <c r="AL453" s="1086">
        <f t="shared" si="355"/>
        <v>1.7799323932117302E-2</v>
      </c>
      <c r="AP453" s="602"/>
    </row>
    <row r="454" spans="1:46" customFormat="1">
      <c r="A454" s="35">
        <v>44265</v>
      </c>
      <c r="B454" s="119" t="s">
        <v>412</v>
      </c>
      <c r="C454" s="781">
        <v>44258</v>
      </c>
      <c r="D454" s="1158">
        <v>44259</v>
      </c>
      <c r="E454" s="924" t="s">
        <v>69</v>
      </c>
      <c r="F454" s="1149">
        <v>18.428184509277344</v>
      </c>
      <c r="G454" s="500" t="s">
        <v>41</v>
      </c>
      <c r="H454" s="998">
        <v>20.396096801757814</v>
      </c>
      <c r="I454" s="1160" t="s">
        <v>313</v>
      </c>
      <c r="J454" s="1161" t="s">
        <v>133</v>
      </c>
      <c r="K454" s="484" t="s">
        <v>93</v>
      </c>
      <c r="L454" s="488">
        <v>264</v>
      </c>
      <c r="M454" s="485"/>
      <c r="N454" s="504"/>
      <c r="O454" s="491">
        <v>3</v>
      </c>
      <c r="P454" s="492">
        <v>1.5</v>
      </c>
      <c r="Q454" s="492">
        <f t="shared" si="343"/>
        <v>4.5</v>
      </c>
      <c r="R454" s="490">
        <f t="shared" si="344"/>
        <v>2.625</v>
      </c>
      <c r="S454" s="491"/>
      <c r="T454" s="493">
        <v>20</v>
      </c>
      <c r="U454" s="119">
        <v>343</v>
      </c>
      <c r="V454" s="925"/>
      <c r="W454" s="129">
        <v>667.774</v>
      </c>
      <c r="X454" s="223">
        <v>2.2090000000000001</v>
      </c>
      <c r="Y454" s="223">
        <v>2.5390000000000001</v>
      </c>
      <c r="Z454" s="129">
        <f t="shared" si="345"/>
        <v>13355.48</v>
      </c>
      <c r="AA454" s="129">
        <f t="shared" si="346"/>
        <v>5087.8019047619046</v>
      </c>
      <c r="AB454" s="149">
        <f t="shared" si="347"/>
        <v>19271976.911976911</v>
      </c>
      <c r="AC454" s="924" t="s">
        <v>69</v>
      </c>
      <c r="AD454" s="195">
        <f t="shared" si="348"/>
        <v>368.56369018554688</v>
      </c>
      <c r="AE454" s="500" t="s">
        <v>41</v>
      </c>
      <c r="AF454" s="567">
        <f t="shared" si="349"/>
        <v>407.92193603515625</v>
      </c>
      <c r="AG454" s="497">
        <f t="shared" si="350"/>
        <v>140405.21530877976</v>
      </c>
      <c r="AH454" s="497">
        <f t="shared" si="351"/>
        <v>155398.83277529763</v>
      </c>
      <c r="AI454" s="497">
        <f t="shared" si="352"/>
        <v>531837.93677568086</v>
      </c>
      <c r="AJ454" s="497">
        <f t="shared" si="353"/>
        <v>588631.94233067287</v>
      </c>
      <c r="AK454" s="959">
        <f t="shared" si="354"/>
        <v>2.7596439078606452E-2</v>
      </c>
      <c r="AL454" s="1086">
        <f t="shared" si="355"/>
        <v>3.0543412594317559E-2</v>
      </c>
      <c r="AP454" s="602"/>
    </row>
    <row r="455" spans="1:46" customFormat="1">
      <c r="A455" s="35">
        <v>44265</v>
      </c>
      <c r="B455" s="119" t="s">
        <v>413</v>
      </c>
      <c r="C455" s="781">
        <v>44259</v>
      </c>
      <c r="D455" s="1158">
        <v>44260</v>
      </c>
      <c r="E455" s="924" t="s">
        <v>69</v>
      </c>
      <c r="F455" s="1149">
        <v>11.183464813232423</v>
      </c>
      <c r="G455" s="500" t="s">
        <v>41</v>
      </c>
      <c r="H455" s="998">
        <v>12.877401733398438</v>
      </c>
      <c r="I455" s="1160" t="s">
        <v>313</v>
      </c>
      <c r="J455" s="1161" t="s">
        <v>133</v>
      </c>
      <c r="K455" s="484" t="s">
        <v>93</v>
      </c>
      <c r="L455" s="488">
        <v>296</v>
      </c>
      <c r="M455" s="485"/>
      <c r="N455" s="504"/>
      <c r="O455" s="491">
        <v>3</v>
      </c>
      <c r="P455" s="492">
        <v>1.5</v>
      </c>
      <c r="Q455" s="492">
        <f t="shared" si="343"/>
        <v>4.5</v>
      </c>
      <c r="R455" s="490">
        <f t="shared" si="344"/>
        <v>2.625</v>
      </c>
      <c r="S455" s="491"/>
      <c r="T455" s="493">
        <v>20</v>
      </c>
      <c r="U455" s="119">
        <v>354</v>
      </c>
      <c r="V455" s="925"/>
      <c r="W455" s="129">
        <v>502.7</v>
      </c>
      <c r="X455" s="223">
        <v>2.1419999999999999</v>
      </c>
      <c r="Y455" s="223">
        <v>2.4809999999999999</v>
      </c>
      <c r="Z455" s="129">
        <f t="shared" si="345"/>
        <v>10054</v>
      </c>
      <c r="AA455" s="129">
        <f t="shared" si="346"/>
        <v>3830.0952380952381</v>
      </c>
      <c r="AB455" s="149">
        <f t="shared" si="347"/>
        <v>12939510.93951094</v>
      </c>
      <c r="AC455" s="924" t="s">
        <v>69</v>
      </c>
      <c r="AD455" s="195">
        <f t="shared" si="348"/>
        <v>223.66929626464844</v>
      </c>
      <c r="AE455" s="500" t="s">
        <v>41</v>
      </c>
      <c r="AF455" s="567">
        <f t="shared" si="349"/>
        <v>257.54803466796875</v>
      </c>
      <c r="AG455" s="497">
        <f t="shared" si="350"/>
        <v>85207.350957961316</v>
      </c>
      <c r="AH455" s="497">
        <f t="shared" si="351"/>
        <v>98113.537016369053</v>
      </c>
      <c r="AI455" s="497">
        <f t="shared" si="352"/>
        <v>287862.67215527472</v>
      </c>
      <c r="AJ455" s="497">
        <f t="shared" si="353"/>
        <v>331464.65208232787</v>
      </c>
      <c r="AK455" s="959">
        <f t="shared" si="354"/>
        <v>2.2246796923080212E-2</v>
      </c>
      <c r="AL455" s="1086">
        <f t="shared" si="355"/>
        <v>2.5616474504472721E-2</v>
      </c>
      <c r="AP455" s="602"/>
    </row>
    <row r="456" spans="1:46" customFormat="1">
      <c r="A456" s="35">
        <v>44265</v>
      </c>
      <c r="B456" s="119" t="s">
        <v>414</v>
      </c>
      <c r="C456" s="781">
        <v>44259</v>
      </c>
      <c r="D456" s="1158">
        <v>44260</v>
      </c>
      <c r="E456" s="924" t="s">
        <v>69</v>
      </c>
      <c r="F456" s="1149">
        <v>8.0903434753417969</v>
      </c>
      <c r="G456" s="500" t="s">
        <v>41</v>
      </c>
      <c r="H456" s="998">
        <v>9.6017822265625004</v>
      </c>
      <c r="I456" s="1160" t="s">
        <v>313</v>
      </c>
      <c r="J456" s="1161" t="s">
        <v>133</v>
      </c>
      <c r="K456" s="484" t="s">
        <v>93</v>
      </c>
      <c r="L456" s="488">
        <v>296</v>
      </c>
      <c r="M456" s="485"/>
      <c r="N456" s="504"/>
      <c r="O456" s="491">
        <v>3</v>
      </c>
      <c r="P456" s="492">
        <v>1.5</v>
      </c>
      <c r="Q456" s="492">
        <f t="shared" si="343"/>
        <v>4.5</v>
      </c>
      <c r="R456" s="490">
        <f t="shared" si="344"/>
        <v>2.625</v>
      </c>
      <c r="S456" s="491"/>
      <c r="T456" s="493">
        <v>20</v>
      </c>
      <c r="U456" s="119">
        <v>355</v>
      </c>
      <c r="V456" s="925"/>
      <c r="W456" s="129">
        <v>592.65300000000002</v>
      </c>
      <c r="X456" s="223">
        <v>2.169</v>
      </c>
      <c r="Y456" s="223">
        <v>2.484</v>
      </c>
      <c r="Z456" s="129">
        <f t="shared" si="345"/>
        <v>11853.060000000001</v>
      </c>
      <c r="AA456" s="129">
        <f t="shared" si="346"/>
        <v>4515.4514285714295</v>
      </c>
      <c r="AB456" s="149">
        <f t="shared" si="347"/>
        <v>15254903.474903477</v>
      </c>
      <c r="AC456" s="924" t="s">
        <v>69</v>
      </c>
      <c r="AD456" s="195">
        <f t="shared" si="348"/>
        <v>161.80686950683594</v>
      </c>
      <c r="AE456" s="500" t="s">
        <v>41</v>
      </c>
      <c r="AF456" s="567">
        <f t="shared" si="349"/>
        <v>192.03564453125</v>
      </c>
      <c r="AG456" s="497">
        <f t="shared" si="350"/>
        <v>61640.712193080355</v>
      </c>
      <c r="AH456" s="497">
        <f t="shared" si="351"/>
        <v>73156.436011904763</v>
      </c>
      <c r="AI456" s="497">
        <f t="shared" si="352"/>
        <v>208245.64930094715</v>
      </c>
      <c r="AJ456" s="497">
        <f t="shared" si="353"/>
        <v>247150.12166184041</v>
      </c>
      <c r="AK456" s="959">
        <f t="shared" si="354"/>
        <v>1.3651063059398663E-2</v>
      </c>
      <c r="AL456" s="1086">
        <f t="shared" si="355"/>
        <v>1.6201355981598841E-2</v>
      </c>
      <c r="AP456" s="602"/>
    </row>
    <row r="457" spans="1:46" customFormat="1">
      <c r="A457" s="35">
        <v>44265</v>
      </c>
      <c r="B457" s="119" t="s">
        <v>415</v>
      </c>
      <c r="C457" s="781">
        <v>44260</v>
      </c>
      <c r="D457" s="1158">
        <v>44261</v>
      </c>
      <c r="E457" s="924" t="s">
        <v>69</v>
      </c>
      <c r="F457" s="1149">
        <v>16.281333923339844</v>
      </c>
      <c r="G457" s="500" t="s">
        <v>41</v>
      </c>
      <c r="H457" s="998">
        <v>17.619726562499999</v>
      </c>
      <c r="I457" s="1160" t="s">
        <v>313</v>
      </c>
      <c r="J457" s="1161" t="s">
        <v>133</v>
      </c>
      <c r="K457" s="484" t="s">
        <v>93</v>
      </c>
      <c r="L457" s="488">
        <v>314</v>
      </c>
      <c r="M457" s="485"/>
      <c r="N457" s="504"/>
      <c r="O457" s="491">
        <v>3</v>
      </c>
      <c r="P457" s="492">
        <v>1.5</v>
      </c>
      <c r="Q457" s="492">
        <f t="shared" si="343"/>
        <v>4.5</v>
      </c>
      <c r="R457" s="490">
        <f t="shared" si="344"/>
        <v>2.625</v>
      </c>
      <c r="S457" s="491"/>
      <c r="T457" s="493">
        <v>20</v>
      </c>
      <c r="U457" s="119">
        <v>361</v>
      </c>
      <c r="V457" s="925"/>
      <c r="W457" s="129">
        <v>724.39499999999998</v>
      </c>
      <c r="X457" s="223">
        <v>2.1709999999999998</v>
      </c>
      <c r="Y457" s="223">
        <v>2.5569999999999999</v>
      </c>
      <c r="Z457" s="129">
        <f t="shared" si="345"/>
        <v>14487.9</v>
      </c>
      <c r="AA457" s="129">
        <f t="shared" si="346"/>
        <v>5519.2</v>
      </c>
      <c r="AB457" s="149">
        <f t="shared" si="347"/>
        <v>17577070.063694268</v>
      </c>
      <c r="AC457" s="924" t="s">
        <v>69</v>
      </c>
      <c r="AD457" s="195">
        <f t="shared" si="348"/>
        <v>325.62667846679688</v>
      </c>
      <c r="AE457" s="500" t="s">
        <v>41</v>
      </c>
      <c r="AF457" s="567">
        <f t="shared" si="349"/>
        <v>352.39453125</v>
      </c>
      <c r="AG457" s="497">
        <f t="shared" si="350"/>
        <v>124048.25846354167</v>
      </c>
      <c r="AH457" s="497">
        <f t="shared" si="351"/>
        <v>134245.53571428571</v>
      </c>
      <c r="AI457" s="497">
        <f t="shared" si="352"/>
        <v>395058.14797306265</v>
      </c>
      <c r="AJ457" s="497">
        <f t="shared" si="353"/>
        <v>427533.55323020928</v>
      </c>
      <c r="AK457" s="959">
        <f t="shared" si="354"/>
        <v>2.2475767948895071E-2</v>
      </c>
      <c r="AL457" s="1086">
        <f t="shared" si="355"/>
        <v>2.4323368552378193E-2</v>
      </c>
      <c r="AP457" s="602"/>
    </row>
    <row r="458" spans="1:46" customFormat="1">
      <c r="A458" s="35">
        <v>44265</v>
      </c>
      <c r="B458" s="119" t="s">
        <v>416</v>
      </c>
      <c r="C458" s="781">
        <v>44260</v>
      </c>
      <c r="D458" s="1158">
        <v>44261</v>
      </c>
      <c r="E458" s="924" t="s">
        <v>69</v>
      </c>
      <c r="F458" s="1149">
        <v>14.378263854980469</v>
      </c>
      <c r="G458" s="500" t="s">
        <v>41</v>
      </c>
      <c r="H458" s="998">
        <v>15.024493408203124</v>
      </c>
      <c r="I458" s="1160" t="s">
        <v>313</v>
      </c>
      <c r="J458" s="1161" t="s">
        <v>133</v>
      </c>
      <c r="K458" s="484" t="s">
        <v>93</v>
      </c>
      <c r="L458" s="488">
        <v>314</v>
      </c>
      <c r="M458" s="485"/>
      <c r="N458" s="504"/>
      <c r="O458" s="491">
        <v>3</v>
      </c>
      <c r="P458" s="492">
        <v>1.5</v>
      </c>
      <c r="Q458" s="492">
        <f t="shared" si="343"/>
        <v>4.5</v>
      </c>
      <c r="R458" s="490">
        <f t="shared" si="344"/>
        <v>2.625</v>
      </c>
      <c r="S458" s="491"/>
      <c r="T458" s="493">
        <v>20</v>
      </c>
      <c r="U458" s="119">
        <v>362</v>
      </c>
      <c r="V458" s="925"/>
      <c r="W458" s="129">
        <v>670.89800000000002</v>
      </c>
      <c r="X458" s="223">
        <v>2.17</v>
      </c>
      <c r="Y458" s="223">
        <v>2.5609999999999999</v>
      </c>
      <c r="Z458" s="129">
        <f t="shared" si="345"/>
        <v>13417.960000000001</v>
      </c>
      <c r="AA458" s="129">
        <f t="shared" si="346"/>
        <v>5111.60380952381</v>
      </c>
      <c r="AB458" s="149">
        <f t="shared" si="347"/>
        <v>16278993.023961177</v>
      </c>
      <c r="AC458" s="924" t="s">
        <v>69</v>
      </c>
      <c r="AD458" s="195">
        <f t="shared" si="348"/>
        <v>287.56527709960938</v>
      </c>
      <c r="AE458" s="500" t="s">
        <v>41</v>
      </c>
      <c r="AF458" s="567">
        <f t="shared" si="349"/>
        <v>300.4898681640625</v>
      </c>
      <c r="AG458" s="497">
        <f t="shared" si="350"/>
        <v>109548.67699032738</v>
      </c>
      <c r="AH458" s="497">
        <f t="shared" si="351"/>
        <v>114472.33072916667</v>
      </c>
      <c r="AI458" s="497">
        <f t="shared" si="352"/>
        <v>348881.13691187068</v>
      </c>
      <c r="AJ458" s="497">
        <f t="shared" si="353"/>
        <v>364561.562831741</v>
      </c>
      <c r="AK458" s="959">
        <f t="shared" si="354"/>
        <v>2.143137087154898E-2</v>
      </c>
      <c r="AL458" s="1086">
        <f t="shared" si="355"/>
        <v>2.239460157610117E-2</v>
      </c>
      <c r="AP458" s="602"/>
    </row>
    <row r="459" spans="1:46" customFormat="1">
      <c r="A459" s="35">
        <v>44265</v>
      </c>
      <c r="B459" s="119" t="s">
        <v>417</v>
      </c>
      <c r="C459" s="781">
        <v>44261</v>
      </c>
      <c r="D459" s="1158">
        <v>44262</v>
      </c>
      <c r="E459" s="924" t="s">
        <v>69</v>
      </c>
      <c r="F459" s="1149">
        <v>17.993597412109374</v>
      </c>
      <c r="G459" s="500" t="s">
        <v>41</v>
      </c>
      <c r="H459" s="998">
        <v>13.863536071777343</v>
      </c>
      <c r="I459" s="1160" t="s">
        <v>313</v>
      </c>
      <c r="J459" s="1161" t="s">
        <v>133</v>
      </c>
      <c r="K459" s="484" t="s">
        <v>93</v>
      </c>
      <c r="L459" s="488">
        <v>280</v>
      </c>
      <c r="M459" s="485"/>
      <c r="N459" s="504"/>
      <c r="O459" s="491">
        <v>3</v>
      </c>
      <c r="P459" s="492">
        <v>1.5</v>
      </c>
      <c r="Q459" s="492">
        <f t="shared" si="343"/>
        <v>4.5</v>
      </c>
      <c r="R459" s="490">
        <f t="shared" si="344"/>
        <v>2.625</v>
      </c>
      <c r="S459" s="491"/>
      <c r="T459" s="493">
        <v>20</v>
      </c>
      <c r="U459" s="119">
        <v>371</v>
      </c>
      <c r="V459" s="925"/>
      <c r="W459" s="129">
        <v>785.36699999999996</v>
      </c>
      <c r="X459" s="223">
        <v>2.1850000000000001</v>
      </c>
      <c r="Y459" s="223">
        <v>2.5539999999999998</v>
      </c>
      <c r="Z459" s="129">
        <f t="shared" si="345"/>
        <v>15707.34</v>
      </c>
      <c r="AA459" s="129">
        <f t="shared" si="346"/>
        <v>5983.7485714285713</v>
      </c>
      <c r="AB459" s="149">
        <f t="shared" si="347"/>
        <v>21370530.612244893</v>
      </c>
      <c r="AC459" s="924" t="s">
        <v>69</v>
      </c>
      <c r="AD459" s="195">
        <f t="shared" si="348"/>
        <v>359.8719482421875</v>
      </c>
      <c r="AE459" s="500" t="s">
        <v>41</v>
      </c>
      <c r="AF459" s="567">
        <f t="shared" si="349"/>
        <v>277.27072143554688</v>
      </c>
      <c r="AG459" s="497">
        <f t="shared" si="350"/>
        <v>137094.07552083334</v>
      </c>
      <c r="AH459" s="497">
        <f t="shared" si="351"/>
        <v>105626.94149925595</v>
      </c>
      <c r="AI459" s="497">
        <f t="shared" si="352"/>
        <v>489621.69828869053</v>
      </c>
      <c r="AJ459" s="497">
        <f t="shared" si="353"/>
        <v>377239.07678305695</v>
      </c>
      <c r="AK459" s="959">
        <f t="shared" si="354"/>
        <v>2.2911068853299636E-2</v>
      </c>
      <c r="AL459" s="1086">
        <f t="shared" si="355"/>
        <v>1.7652302772814932E-2</v>
      </c>
      <c r="AP459" s="602"/>
    </row>
    <row r="460" spans="1:46" customFormat="1">
      <c r="A460" s="35">
        <v>44265</v>
      </c>
      <c r="B460" s="119" t="s">
        <v>418</v>
      </c>
      <c r="C460" s="781">
        <v>44261</v>
      </c>
      <c r="D460" s="1158">
        <v>44262</v>
      </c>
      <c r="E460" s="924" t="s">
        <v>69</v>
      </c>
      <c r="F460" s="1149">
        <v>14.241323852539063</v>
      </c>
      <c r="G460" s="500" t="s">
        <v>41</v>
      </c>
      <c r="H460" s="998">
        <v>12.266715240478515</v>
      </c>
      <c r="I460" s="1160" t="s">
        <v>313</v>
      </c>
      <c r="J460" s="1161" t="s">
        <v>133</v>
      </c>
      <c r="K460" s="484" t="s">
        <v>93</v>
      </c>
      <c r="L460" s="488">
        <v>280</v>
      </c>
      <c r="M460" s="485"/>
      <c r="N460" s="504"/>
      <c r="O460" s="491">
        <v>3</v>
      </c>
      <c r="P460" s="492">
        <v>1.5</v>
      </c>
      <c r="Q460" s="492">
        <f t="shared" si="343"/>
        <v>4.5</v>
      </c>
      <c r="R460" s="490">
        <f t="shared" si="344"/>
        <v>2.625</v>
      </c>
      <c r="S460" s="491"/>
      <c r="T460" s="493">
        <v>20</v>
      </c>
      <c r="U460" s="119">
        <v>372</v>
      </c>
      <c r="V460" s="925"/>
      <c r="W460" s="129">
        <v>664.19399999999996</v>
      </c>
      <c r="X460" s="223">
        <v>2.17</v>
      </c>
      <c r="Y460" s="223">
        <v>2.5710000000000002</v>
      </c>
      <c r="Z460" s="129">
        <f t="shared" si="345"/>
        <v>13283.88</v>
      </c>
      <c r="AA460" s="129">
        <f t="shared" si="346"/>
        <v>5060.5257142857135</v>
      </c>
      <c r="AB460" s="149">
        <f t="shared" si="347"/>
        <v>18073306.122448977</v>
      </c>
      <c r="AC460" s="924" t="s">
        <v>69</v>
      </c>
      <c r="AD460" s="195">
        <f t="shared" si="348"/>
        <v>284.82647705078125</v>
      </c>
      <c r="AE460" s="500" t="s">
        <v>41</v>
      </c>
      <c r="AF460" s="567">
        <f t="shared" si="349"/>
        <v>245.33430480957031</v>
      </c>
      <c r="AG460" s="497">
        <f t="shared" si="350"/>
        <v>108505.32459077382</v>
      </c>
      <c r="AH460" s="497">
        <f t="shared" si="351"/>
        <v>93460.687546502988</v>
      </c>
      <c r="AI460" s="497">
        <f t="shared" si="352"/>
        <v>387519.01639562077</v>
      </c>
      <c r="AJ460" s="497">
        <f t="shared" si="353"/>
        <v>333788.16980893922</v>
      </c>
      <c r="AK460" s="959">
        <f t="shared" si="354"/>
        <v>2.1441512348107726E-2</v>
      </c>
      <c r="AL460" s="1086">
        <f t="shared" si="355"/>
        <v>1.8468572797222672E-2</v>
      </c>
      <c r="AP460" s="602"/>
    </row>
    <row r="461" spans="1:46" customFormat="1">
      <c r="A461" s="35">
        <v>44265</v>
      </c>
      <c r="B461" s="119" t="s">
        <v>419</v>
      </c>
      <c r="C461" s="781">
        <v>44262</v>
      </c>
      <c r="D461" s="1158">
        <v>44263</v>
      </c>
      <c r="E461" s="924" t="s">
        <v>69</v>
      </c>
      <c r="F461" s="1149">
        <v>16.217877197265626</v>
      </c>
      <c r="G461" s="500" t="s">
        <v>41</v>
      </c>
      <c r="H461" s="998">
        <v>14.285989379882812</v>
      </c>
      <c r="I461" s="1160" t="s">
        <v>313</v>
      </c>
      <c r="J461" s="1161" t="s">
        <v>133</v>
      </c>
      <c r="K461" s="484" t="s">
        <v>93</v>
      </c>
      <c r="L461" s="488">
        <v>272</v>
      </c>
      <c r="M461" s="485"/>
      <c r="N461" s="504"/>
      <c r="O461" s="491">
        <v>3</v>
      </c>
      <c r="P461" s="492">
        <v>1.5</v>
      </c>
      <c r="Q461" s="492">
        <f t="shared" si="343"/>
        <v>4.5</v>
      </c>
      <c r="R461" s="490">
        <f t="shared" si="344"/>
        <v>2.625</v>
      </c>
      <c r="S461" s="491"/>
      <c r="T461" s="493">
        <v>20</v>
      </c>
      <c r="U461" s="119">
        <v>381</v>
      </c>
      <c r="V461" s="925"/>
      <c r="W461" s="129">
        <v>489.21499999999997</v>
      </c>
      <c r="X461" s="223">
        <v>2.2160000000000002</v>
      </c>
      <c r="Y461" s="223">
        <v>2.532</v>
      </c>
      <c r="Z461" s="129">
        <f t="shared" si="345"/>
        <v>9784.2999999999993</v>
      </c>
      <c r="AA461" s="129">
        <f t="shared" si="346"/>
        <v>3727.3523809523808</v>
      </c>
      <c r="AB461" s="149">
        <f t="shared" si="347"/>
        <v>13703501.400560223</v>
      </c>
      <c r="AC461" s="924" t="s">
        <v>69</v>
      </c>
      <c r="AD461" s="195">
        <f t="shared" si="348"/>
        <v>324.3575439453125</v>
      </c>
      <c r="AE461" s="500" t="s">
        <v>41</v>
      </c>
      <c r="AF461" s="567">
        <f t="shared" si="349"/>
        <v>285.71978759765625</v>
      </c>
      <c r="AG461" s="497">
        <f t="shared" si="350"/>
        <v>123564.77864583333</v>
      </c>
      <c r="AH461" s="497">
        <f t="shared" si="351"/>
        <v>108845.63337053571</v>
      </c>
      <c r="AI461" s="497">
        <f t="shared" si="352"/>
        <v>454282.27443321078</v>
      </c>
      <c r="AJ461" s="497">
        <f t="shared" si="353"/>
        <v>400167.76974461658</v>
      </c>
      <c r="AK461" s="959">
        <f t="shared" si="354"/>
        <v>3.3150817528623665E-2</v>
      </c>
      <c r="AL461" s="1086">
        <f t="shared" si="355"/>
        <v>2.9201862943455972E-2</v>
      </c>
      <c r="AP461" s="602"/>
    </row>
    <row r="462" spans="1:46" customFormat="1">
      <c r="A462" s="35">
        <v>44265</v>
      </c>
      <c r="B462" s="119" t="s">
        <v>420</v>
      </c>
      <c r="C462" s="781">
        <v>44262</v>
      </c>
      <c r="D462" s="1158">
        <v>44263</v>
      </c>
      <c r="E462" s="924" t="s">
        <v>69</v>
      </c>
      <c r="F462" s="1149">
        <v>10.058338165283203</v>
      </c>
      <c r="G462" s="500" t="s">
        <v>41</v>
      </c>
      <c r="H462" s="998">
        <v>13.60892333984375</v>
      </c>
      <c r="I462" s="1160" t="s">
        <v>313</v>
      </c>
      <c r="J462" s="1161" t="s">
        <v>133</v>
      </c>
      <c r="K462" s="484" t="s">
        <v>93</v>
      </c>
      <c r="L462" s="488">
        <v>272</v>
      </c>
      <c r="M462" s="485"/>
      <c r="N462" s="504"/>
      <c r="O462" s="491">
        <v>3</v>
      </c>
      <c r="P462" s="492">
        <v>1.5</v>
      </c>
      <c r="Q462" s="492">
        <f t="shared" si="343"/>
        <v>4.5</v>
      </c>
      <c r="R462" s="490">
        <f t="shared" si="344"/>
        <v>2.625</v>
      </c>
      <c r="S462" s="491"/>
      <c r="T462" s="493">
        <v>20</v>
      </c>
      <c r="U462" s="119">
        <v>382</v>
      </c>
      <c r="V462" s="925"/>
      <c r="W462" s="129">
        <v>569.60400000000004</v>
      </c>
      <c r="X462" s="223">
        <v>2.1760000000000002</v>
      </c>
      <c r="Y462" s="223">
        <v>2.5760000000000001</v>
      </c>
      <c r="Z462" s="129">
        <f t="shared" si="345"/>
        <v>11392.080000000002</v>
      </c>
      <c r="AA462" s="129">
        <f t="shared" si="346"/>
        <v>4339.8400000000011</v>
      </c>
      <c r="AB462" s="149">
        <f t="shared" si="347"/>
        <v>15955294.117647061</v>
      </c>
      <c r="AC462" s="924" t="s">
        <v>69</v>
      </c>
      <c r="AD462" s="195">
        <f t="shared" si="348"/>
        <v>201.16676330566406</v>
      </c>
      <c r="AE462" s="500" t="s">
        <v>41</v>
      </c>
      <c r="AF462" s="567">
        <f t="shared" si="349"/>
        <v>272.178466796875</v>
      </c>
      <c r="AG462" s="497">
        <f t="shared" si="350"/>
        <v>76634.95744977679</v>
      </c>
      <c r="AH462" s="497">
        <f t="shared" si="351"/>
        <v>103687.03497023811</v>
      </c>
      <c r="AI462" s="497">
        <f t="shared" si="352"/>
        <v>281746.16709476762</v>
      </c>
      <c r="AJ462" s="497">
        <f t="shared" si="353"/>
        <v>381202.33444940479</v>
      </c>
      <c r="AK462" s="959">
        <f t="shared" si="354"/>
        <v>1.7658475300881316E-2</v>
      </c>
      <c r="AL462" s="1086">
        <f t="shared" si="355"/>
        <v>2.389190269001578E-2</v>
      </c>
      <c r="AP462" s="602"/>
    </row>
    <row r="463" spans="1:46" customFormat="1">
      <c r="A463" s="35">
        <v>44265</v>
      </c>
      <c r="B463" s="119" t="s">
        <v>421</v>
      </c>
      <c r="C463" s="781">
        <v>44263</v>
      </c>
      <c r="D463" s="1158">
        <v>44264</v>
      </c>
      <c r="E463" s="924" t="s">
        <v>69</v>
      </c>
      <c r="F463" s="1149">
        <v>15.801333618164062</v>
      </c>
      <c r="G463" s="500" t="s">
        <v>41</v>
      </c>
      <c r="H463" s="998">
        <v>18.700813293457031</v>
      </c>
      <c r="I463" s="1160" t="s">
        <v>313</v>
      </c>
      <c r="J463" s="1161" t="s">
        <v>133</v>
      </c>
      <c r="K463" s="484" t="s">
        <v>93</v>
      </c>
      <c r="L463" s="488">
        <v>312</v>
      </c>
      <c r="M463" s="485"/>
      <c r="N463" s="504"/>
      <c r="O463" s="491">
        <v>3</v>
      </c>
      <c r="P463" s="492">
        <v>1.5</v>
      </c>
      <c r="Q463" s="492">
        <f t="shared" si="343"/>
        <v>4.5</v>
      </c>
      <c r="R463" s="490">
        <f t="shared" si="344"/>
        <v>2.625</v>
      </c>
      <c r="S463" s="491"/>
      <c r="T463" s="493">
        <v>20</v>
      </c>
      <c r="U463" s="119">
        <v>391</v>
      </c>
      <c r="V463" s="925"/>
      <c r="W463" s="129">
        <v>828.95899999999995</v>
      </c>
      <c r="X463" s="223">
        <v>2.1800000000000002</v>
      </c>
      <c r="Y463" s="223">
        <v>2.5449999999999999</v>
      </c>
      <c r="Z463" s="129">
        <f t="shared" si="345"/>
        <v>16579.18</v>
      </c>
      <c r="AA463" s="129">
        <f t="shared" si="346"/>
        <v>6315.8780952380957</v>
      </c>
      <c r="AB463" s="149">
        <f t="shared" si="347"/>
        <v>20243199.023199026</v>
      </c>
      <c r="AC463" s="924" t="s">
        <v>69</v>
      </c>
      <c r="AD463" s="195">
        <f t="shared" si="348"/>
        <v>316.02667236328125</v>
      </c>
      <c r="AE463" s="500" t="s">
        <v>41</v>
      </c>
      <c r="AF463" s="567">
        <f t="shared" si="349"/>
        <v>374.01626586914063</v>
      </c>
      <c r="AG463" s="497">
        <f t="shared" si="350"/>
        <v>120391.11328125</v>
      </c>
      <c r="AH463" s="497">
        <f t="shared" si="351"/>
        <v>142482.38699776787</v>
      </c>
      <c r="AI463" s="497">
        <f t="shared" si="352"/>
        <v>385868.95282451925</v>
      </c>
      <c r="AJ463" s="497">
        <f t="shared" si="353"/>
        <v>456674.31730053807</v>
      </c>
      <c r="AK463" s="959">
        <f t="shared" si="354"/>
        <v>1.9061658801176006E-2</v>
      </c>
      <c r="AL463" s="1086">
        <f t="shared" si="355"/>
        <v>2.255939472694914E-2</v>
      </c>
      <c r="AP463" s="602"/>
    </row>
    <row r="464" spans="1:46" customFormat="1">
      <c r="A464" s="35">
        <v>44265</v>
      </c>
      <c r="B464" s="119" t="s">
        <v>422</v>
      </c>
      <c r="C464" s="781">
        <v>44263</v>
      </c>
      <c r="D464" s="1158">
        <v>44264</v>
      </c>
      <c r="E464" s="924" t="s">
        <v>69</v>
      </c>
      <c r="F464" s="1149">
        <v>16.827923583984376</v>
      </c>
      <c r="G464" s="500" t="s">
        <v>41</v>
      </c>
      <c r="H464" s="998">
        <v>11.782713317871094</v>
      </c>
      <c r="I464" s="1160" t="s">
        <v>313</v>
      </c>
      <c r="J464" s="1161" t="s">
        <v>133</v>
      </c>
      <c r="K464" s="484" t="s">
        <v>93</v>
      </c>
      <c r="L464" s="488">
        <v>312</v>
      </c>
      <c r="M464" s="485"/>
      <c r="N464" s="504"/>
      <c r="O464" s="491">
        <v>3</v>
      </c>
      <c r="P464" s="492">
        <v>1.5</v>
      </c>
      <c r="Q464" s="492">
        <f t="shared" si="343"/>
        <v>4.5</v>
      </c>
      <c r="R464" s="490">
        <f t="shared" si="344"/>
        <v>2.625</v>
      </c>
      <c r="S464" s="491"/>
      <c r="T464" s="493">
        <v>20</v>
      </c>
      <c r="U464" s="119">
        <v>392</v>
      </c>
      <c r="V464" s="925"/>
      <c r="W464" s="129">
        <v>749.20100000000002</v>
      </c>
      <c r="X464" s="223">
        <v>2.1859999999999999</v>
      </c>
      <c r="Y464" s="223">
        <v>2.5089999999999999</v>
      </c>
      <c r="Z464" s="129">
        <f t="shared" si="345"/>
        <v>14984.02</v>
      </c>
      <c r="AA464" s="129">
        <f t="shared" si="346"/>
        <v>5708.1980952380954</v>
      </c>
      <c r="AB464" s="149">
        <f t="shared" si="347"/>
        <v>18295506.715506714</v>
      </c>
      <c r="AC464" s="924" t="s">
        <v>69</v>
      </c>
      <c r="AD464" s="195">
        <f t="shared" si="348"/>
        <v>336.5584716796875</v>
      </c>
      <c r="AE464" s="500" t="s">
        <v>41</v>
      </c>
      <c r="AF464" s="567">
        <f t="shared" si="349"/>
        <v>235.65426635742188</v>
      </c>
      <c r="AG464" s="497">
        <f t="shared" si="350"/>
        <v>128212.75111607142</v>
      </c>
      <c r="AH464" s="497">
        <f t="shared" si="351"/>
        <v>89773.053850446435</v>
      </c>
      <c r="AI464" s="497">
        <f t="shared" si="352"/>
        <v>410938.30485920323</v>
      </c>
      <c r="AJ464" s="497">
        <f t="shared" si="353"/>
        <v>287734.1469565591</v>
      </c>
      <c r="AK464" s="959">
        <f t="shared" si="354"/>
        <v>2.2461160067838104E-2</v>
      </c>
      <c r="AL464" s="1086">
        <f t="shared" si="355"/>
        <v>1.5727038962669689E-2</v>
      </c>
      <c r="AP464" s="602"/>
    </row>
    <row r="465" spans="1:48" customFormat="1">
      <c r="A465" s="35">
        <v>44265</v>
      </c>
      <c r="B465" s="119" t="s">
        <v>60</v>
      </c>
      <c r="C465" s="782"/>
      <c r="D465" s="1158"/>
      <c r="E465" s="924" t="s">
        <v>69</v>
      </c>
      <c r="F465" s="1149">
        <v>0</v>
      </c>
      <c r="G465" s="500" t="s">
        <v>41</v>
      </c>
      <c r="H465" s="998">
        <v>1.0217962265014648</v>
      </c>
      <c r="I465" s="1160"/>
      <c r="J465" s="1161"/>
      <c r="K465" s="484"/>
      <c r="L465" s="488"/>
      <c r="M465" s="485"/>
      <c r="N465" s="504"/>
      <c r="O465" s="491"/>
      <c r="P465" s="491"/>
      <c r="Q465" s="491"/>
      <c r="R465" s="492"/>
      <c r="S465" s="491"/>
      <c r="T465" s="493"/>
      <c r="U465" s="119"/>
      <c r="V465" s="948"/>
      <c r="W465" s="129"/>
      <c r="X465" s="223"/>
      <c r="Y465" s="223"/>
      <c r="Z465" s="129"/>
      <c r="AA465" s="129"/>
      <c r="AB465" s="149"/>
      <c r="AC465" s="924" t="s">
        <v>69</v>
      </c>
      <c r="AD465" s="195"/>
      <c r="AE465" s="500" t="s">
        <v>41</v>
      </c>
      <c r="AF465" s="567"/>
      <c r="AG465" s="497"/>
      <c r="AH465" s="497"/>
      <c r="AI465" s="497"/>
      <c r="AJ465" s="497"/>
      <c r="AK465" s="959"/>
      <c r="AL465" s="1086"/>
      <c r="AP465" s="602"/>
      <c r="AQ465" s="1"/>
      <c r="AR465" s="1"/>
      <c r="AV465" s="1"/>
    </row>
    <row r="466" spans="1:48" customFormat="1">
      <c r="A466" s="35">
        <v>44265</v>
      </c>
      <c r="B466" s="119" t="s">
        <v>64</v>
      </c>
      <c r="C466" s="782"/>
      <c r="D466" s="1158"/>
      <c r="E466" s="924" t="s">
        <v>69</v>
      </c>
      <c r="F466" s="1149">
        <v>228.60769042968749</v>
      </c>
      <c r="G466" s="500" t="s">
        <v>41</v>
      </c>
      <c r="H466" s="998">
        <v>225.57033691406249</v>
      </c>
      <c r="I466" s="1160"/>
      <c r="J466" s="1161"/>
      <c r="K466" s="484"/>
      <c r="L466" s="488"/>
      <c r="M466" s="485"/>
      <c r="N466" s="504"/>
      <c r="O466" s="491"/>
      <c r="P466" s="491"/>
      <c r="Q466" s="491"/>
      <c r="R466" s="492"/>
      <c r="S466" s="491"/>
      <c r="T466" s="493"/>
      <c r="U466" s="119"/>
      <c r="V466" s="948"/>
      <c r="W466" s="129"/>
      <c r="X466" s="223"/>
      <c r="Y466" s="223"/>
      <c r="Z466" s="129"/>
      <c r="AA466" s="129"/>
      <c r="AB466" s="149"/>
      <c r="AC466" s="924" t="s">
        <v>69</v>
      </c>
      <c r="AD466" s="195"/>
      <c r="AE466" s="500" t="s">
        <v>41</v>
      </c>
      <c r="AF466" s="567"/>
      <c r="AG466" s="497"/>
      <c r="AH466" s="497"/>
      <c r="AI466" s="497"/>
      <c r="AJ466" s="497"/>
      <c r="AK466" s="959"/>
      <c r="AL466" s="1086"/>
      <c r="AP466" s="602"/>
    </row>
    <row r="467" spans="1:48" customFormat="1">
      <c r="A467" s="35">
        <v>44265</v>
      </c>
      <c r="B467" s="119" t="s">
        <v>423</v>
      </c>
      <c r="C467" s="782">
        <v>44256</v>
      </c>
      <c r="D467" s="1158">
        <v>44257</v>
      </c>
      <c r="E467" s="924" t="s">
        <v>69</v>
      </c>
      <c r="F467" s="1149">
        <v>12.702117156982421</v>
      </c>
      <c r="G467" s="500" t="s">
        <v>41</v>
      </c>
      <c r="H467" s="998">
        <v>13.855393981933593</v>
      </c>
      <c r="I467" s="1160" t="s">
        <v>313</v>
      </c>
      <c r="J467" s="1161" t="s">
        <v>133</v>
      </c>
      <c r="K467" s="484" t="s">
        <v>93</v>
      </c>
      <c r="L467" s="488">
        <v>412</v>
      </c>
      <c r="M467" s="485"/>
      <c r="N467" s="504"/>
      <c r="O467" s="491">
        <v>3</v>
      </c>
      <c r="P467" s="492">
        <v>1.5</v>
      </c>
      <c r="Q467" s="492">
        <f t="shared" ref="Q467:Q480" si="356">O467+P467</f>
        <v>4.5</v>
      </c>
      <c r="R467" s="490">
        <f t="shared" ref="R467:R480" si="357">O467/(O467+P467)*Q467*175/200</f>
        <v>2.625</v>
      </c>
      <c r="S467" s="491"/>
      <c r="T467" s="493">
        <v>20</v>
      </c>
      <c r="U467" s="119" t="s">
        <v>423</v>
      </c>
      <c r="V467" s="925"/>
      <c r="W467" s="129">
        <v>1227.8119999999999</v>
      </c>
      <c r="X467" s="223">
        <v>2.206</v>
      </c>
      <c r="Y467" s="223">
        <v>2.5659999999999998</v>
      </c>
      <c r="Z467" s="129">
        <f t="shared" ref="Z467:Z480" si="358">T467*W467</f>
        <v>24556.239999999998</v>
      </c>
      <c r="AA467" s="129">
        <f t="shared" ref="AA467:AA480" si="359">Z467/R467</f>
        <v>9354.758095238094</v>
      </c>
      <c r="AB467" s="149">
        <f t="shared" ref="AB467:AB480" si="360">AA467*1000/(L467/1000)</f>
        <v>22705723.532131296</v>
      </c>
      <c r="AC467" s="924" t="s">
        <v>69</v>
      </c>
      <c r="AD467" s="195">
        <f t="shared" ref="AD467:AD480" si="361">T467*F467</f>
        <v>254.04234313964844</v>
      </c>
      <c r="AE467" s="500" t="s">
        <v>41</v>
      </c>
      <c r="AF467" s="567">
        <f t="shared" ref="AF467:AF480" si="362">T467*H467</f>
        <v>277.10787963867188</v>
      </c>
      <c r="AG467" s="497">
        <f t="shared" ref="AG467:AG480" si="363">AD467/R467*1000</f>
        <v>96778.035481770828</v>
      </c>
      <c r="AH467" s="497">
        <f t="shared" ref="AH467:AH480" si="364">AF467/R467*1000</f>
        <v>105564.90652901786</v>
      </c>
      <c r="AI467" s="497">
        <f t="shared" ref="AI467:AI480" si="365">AG467/L467*1000</f>
        <v>234898.14437323017</v>
      </c>
      <c r="AJ467" s="497">
        <f t="shared" ref="AJ467:AJ480" si="366">AH467/L467*1000</f>
        <v>256225.50128402389</v>
      </c>
      <c r="AK467" s="959">
        <f t="shared" ref="AK467:AK480" si="367">AD467/Z467</f>
        <v>1.0345327425519886E-2</v>
      </c>
      <c r="AL467" s="1086">
        <f t="shared" ref="AL467:AL480" si="368">AF467/Z467</f>
        <v>1.1284621735195286E-2</v>
      </c>
      <c r="AP467" s="602"/>
      <c r="AQ467" s="1"/>
      <c r="AR467" s="1"/>
      <c r="AV467" s="1"/>
    </row>
    <row r="468" spans="1:48" customFormat="1">
      <c r="A468" s="35">
        <v>44265</v>
      </c>
      <c r="B468" s="119" t="s">
        <v>424</v>
      </c>
      <c r="C468" s="782">
        <v>44256</v>
      </c>
      <c r="D468" s="1158">
        <v>44257</v>
      </c>
      <c r="E468" s="924" t="s">
        <v>69</v>
      </c>
      <c r="F468" s="1149">
        <v>11.823831176757812</v>
      </c>
      <c r="G468" s="500" t="s">
        <v>41</v>
      </c>
      <c r="H468" s="998">
        <v>14.298468017578125</v>
      </c>
      <c r="I468" s="1160" t="s">
        <v>313</v>
      </c>
      <c r="J468" s="1161" t="s">
        <v>133</v>
      </c>
      <c r="K468" s="484" t="s">
        <v>93</v>
      </c>
      <c r="L468" s="488">
        <v>412</v>
      </c>
      <c r="M468" s="485"/>
      <c r="N468" s="504"/>
      <c r="O468" s="491">
        <v>3</v>
      </c>
      <c r="P468" s="492">
        <v>1.5</v>
      </c>
      <c r="Q468" s="492">
        <f t="shared" si="356"/>
        <v>4.5</v>
      </c>
      <c r="R468" s="490">
        <f t="shared" si="357"/>
        <v>2.625</v>
      </c>
      <c r="S468" s="491"/>
      <c r="T468" s="493">
        <v>20</v>
      </c>
      <c r="U468" s="119" t="s">
        <v>424</v>
      </c>
      <c r="V468" s="925"/>
      <c r="W468" s="129">
        <v>1042.2170000000001</v>
      </c>
      <c r="X468" s="223">
        <v>2.194</v>
      </c>
      <c r="Y468" s="223">
        <v>2.5510000000000002</v>
      </c>
      <c r="Z468" s="129">
        <f t="shared" si="358"/>
        <v>20844.340000000004</v>
      </c>
      <c r="AA468" s="129">
        <f t="shared" si="359"/>
        <v>7940.7009523809538</v>
      </c>
      <c r="AB468" s="149">
        <f t="shared" si="360"/>
        <v>19273546.000924647</v>
      </c>
      <c r="AC468" s="924" t="s">
        <v>69</v>
      </c>
      <c r="AD468" s="195">
        <f t="shared" si="361"/>
        <v>236.47662353515625</v>
      </c>
      <c r="AE468" s="500" t="s">
        <v>41</v>
      </c>
      <c r="AF468" s="567">
        <f t="shared" si="362"/>
        <v>285.9693603515625</v>
      </c>
      <c r="AG468" s="497">
        <f t="shared" si="363"/>
        <v>90086.332775297618</v>
      </c>
      <c r="AH468" s="497">
        <f t="shared" si="364"/>
        <v>108940.70870535714</v>
      </c>
      <c r="AI468" s="497">
        <f t="shared" si="365"/>
        <v>218656.1475128583</v>
      </c>
      <c r="AJ468" s="497">
        <f t="shared" si="366"/>
        <v>264419.19588678918</v>
      </c>
      <c r="AK468" s="959">
        <f t="shared" si="367"/>
        <v>1.1344884200466707E-2</v>
      </c>
      <c r="AL468" s="1086">
        <f t="shared" si="368"/>
        <v>1.3719281126270366E-2</v>
      </c>
      <c r="AP468" s="602"/>
    </row>
    <row r="469" spans="1:48" customFormat="1">
      <c r="A469" s="35">
        <v>44265</v>
      </c>
      <c r="B469" s="119" t="s">
        <v>425</v>
      </c>
      <c r="C469" s="782">
        <v>44256</v>
      </c>
      <c r="D469" s="1158">
        <v>44257</v>
      </c>
      <c r="E469" s="924" t="s">
        <v>69</v>
      </c>
      <c r="F469" s="1149">
        <v>9.8152542114257813</v>
      </c>
      <c r="G469" s="500" t="s">
        <v>41</v>
      </c>
      <c r="H469" s="998">
        <v>10.650276947021485</v>
      </c>
      <c r="I469" s="1160" t="s">
        <v>313</v>
      </c>
      <c r="J469" s="1161" t="s">
        <v>133</v>
      </c>
      <c r="K469" s="484" t="s">
        <v>93</v>
      </c>
      <c r="L469" s="488">
        <v>412</v>
      </c>
      <c r="M469" s="485"/>
      <c r="N469" s="504"/>
      <c r="O469" s="491">
        <v>3</v>
      </c>
      <c r="P469" s="492">
        <v>1.5</v>
      </c>
      <c r="Q469" s="492">
        <f t="shared" si="356"/>
        <v>4.5</v>
      </c>
      <c r="R469" s="490">
        <f t="shared" si="357"/>
        <v>2.625</v>
      </c>
      <c r="S469" s="491"/>
      <c r="T469" s="493">
        <v>20</v>
      </c>
      <c r="U469" s="119" t="s">
        <v>425</v>
      </c>
      <c r="V469" s="925"/>
      <c r="W469" s="129">
        <v>982.36800000000005</v>
      </c>
      <c r="X469" s="223">
        <v>2.1960000000000002</v>
      </c>
      <c r="Y469" s="223">
        <v>2.5760000000000001</v>
      </c>
      <c r="Z469" s="129">
        <f t="shared" si="358"/>
        <v>19647.36</v>
      </c>
      <c r="AA469" s="129">
        <f t="shared" si="359"/>
        <v>7484.7085714285713</v>
      </c>
      <c r="AB469" s="149">
        <f t="shared" si="360"/>
        <v>18166768.377253816</v>
      </c>
      <c r="AC469" s="924" t="s">
        <v>69</v>
      </c>
      <c r="AD469" s="195">
        <f t="shared" si="361"/>
        <v>196.30508422851563</v>
      </c>
      <c r="AE469" s="500" t="s">
        <v>41</v>
      </c>
      <c r="AF469" s="567">
        <f t="shared" si="362"/>
        <v>213.00553894042969</v>
      </c>
      <c r="AG469" s="497">
        <f t="shared" si="363"/>
        <v>74782.88922991071</v>
      </c>
      <c r="AH469" s="497">
        <f t="shared" si="364"/>
        <v>81144.96721540179</v>
      </c>
      <c r="AI469" s="497">
        <f t="shared" si="365"/>
        <v>181511.86706289009</v>
      </c>
      <c r="AJ469" s="497">
        <f t="shared" si="366"/>
        <v>196953.80392087813</v>
      </c>
      <c r="AK469" s="959">
        <f t="shared" si="367"/>
        <v>9.9914229814344335E-3</v>
      </c>
      <c r="AL469" s="1086">
        <f t="shared" si="368"/>
        <v>1.0841433095358852E-2</v>
      </c>
      <c r="AP469" s="602"/>
      <c r="AQ469" s="1"/>
      <c r="AR469" s="1"/>
      <c r="AV469" s="1"/>
    </row>
    <row r="470" spans="1:48" customFormat="1">
      <c r="A470" s="35">
        <v>44265</v>
      </c>
      <c r="B470" s="119" t="s">
        <v>426</v>
      </c>
      <c r="C470" s="782">
        <v>44256</v>
      </c>
      <c r="D470" s="1158">
        <v>44257</v>
      </c>
      <c r="E470" s="924" t="s">
        <v>69</v>
      </c>
      <c r="F470" s="1149">
        <v>8.0062553405761712</v>
      </c>
      <c r="G470" s="500" t="s">
        <v>41</v>
      </c>
      <c r="H470" s="998">
        <v>8.9497367858886712</v>
      </c>
      <c r="I470" s="1160" t="s">
        <v>313</v>
      </c>
      <c r="J470" s="1161" t="s">
        <v>133</v>
      </c>
      <c r="K470" s="484" t="s">
        <v>427</v>
      </c>
      <c r="L470" s="488">
        <v>412</v>
      </c>
      <c r="M470" s="485"/>
      <c r="N470" s="504"/>
      <c r="O470" s="491">
        <v>3</v>
      </c>
      <c r="P470" s="492">
        <v>1.5</v>
      </c>
      <c r="Q470" s="492">
        <f t="shared" si="356"/>
        <v>4.5</v>
      </c>
      <c r="R470" s="490">
        <f t="shared" si="357"/>
        <v>2.625</v>
      </c>
      <c r="S470" s="491"/>
      <c r="T470" s="493">
        <v>20</v>
      </c>
      <c r="U470" s="119" t="s">
        <v>426</v>
      </c>
      <c r="V470" s="925"/>
      <c r="W470" s="129">
        <v>876.42200000000003</v>
      </c>
      <c r="X470" s="223">
        <v>2.1930000000000001</v>
      </c>
      <c r="Y470" s="223">
        <v>2.5110000000000001</v>
      </c>
      <c r="Z470" s="129">
        <f t="shared" si="358"/>
        <v>17528.440000000002</v>
      </c>
      <c r="AA470" s="129">
        <f t="shared" si="359"/>
        <v>6677.5009523809531</v>
      </c>
      <c r="AB470" s="149">
        <f t="shared" si="360"/>
        <v>16207526.583448917</v>
      </c>
      <c r="AC470" s="924" t="s">
        <v>69</v>
      </c>
      <c r="AD470" s="195">
        <f t="shared" si="361"/>
        <v>160.12510681152344</v>
      </c>
      <c r="AE470" s="500" t="s">
        <v>41</v>
      </c>
      <c r="AF470" s="567">
        <f t="shared" si="362"/>
        <v>178.99473571777344</v>
      </c>
      <c r="AG470" s="497">
        <f t="shared" si="363"/>
        <v>61000.040690104164</v>
      </c>
      <c r="AH470" s="497">
        <f t="shared" si="364"/>
        <v>68188.470749627988</v>
      </c>
      <c r="AI470" s="497">
        <f t="shared" si="365"/>
        <v>148058.35118957321</v>
      </c>
      <c r="AJ470" s="497">
        <f t="shared" si="366"/>
        <v>165505.99696511647</v>
      </c>
      <c r="AK470" s="959">
        <f t="shared" si="367"/>
        <v>9.135160163227499E-3</v>
      </c>
      <c r="AL470" s="1086">
        <f t="shared" si="368"/>
        <v>1.0211675181463577E-2</v>
      </c>
      <c r="AP470" s="602"/>
    </row>
    <row r="471" spans="1:48" customFormat="1">
      <c r="A471" s="35">
        <v>44265</v>
      </c>
      <c r="B471" s="119" t="s">
        <v>428</v>
      </c>
      <c r="C471" s="782">
        <v>44256</v>
      </c>
      <c r="D471" s="1158">
        <v>44257</v>
      </c>
      <c r="E471" s="924" t="s">
        <v>69</v>
      </c>
      <c r="F471" s="1149">
        <v>9.0053642272949226</v>
      </c>
      <c r="G471" s="500" t="s">
        <v>41</v>
      </c>
      <c r="H471" s="998">
        <v>9.475178527832032</v>
      </c>
      <c r="I471" s="1160" t="s">
        <v>313</v>
      </c>
      <c r="J471" s="1161" t="s">
        <v>133</v>
      </c>
      <c r="K471" s="484" t="s">
        <v>427</v>
      </c>
      <c r="L471" s="488">
        <v>412</v>
      </c>
      <c r="M471" s="485"/>
      <c r="N471" s="504"/>
      <c r="O471" s="491">
        <v>3</v>
      </c>
      <c r="P471" s="492">
        <v>1.5</v>
      </c>
      <c r="Q471" s="492">
        <f t="shared" si="356"/>
        <v>4.5</v>
      </c>
      <c r="R471" s="490">
        <f t="shared" si="357"/>
        <v>2.625</v>
      </c>
      <c r="S471" s="491"/>
      <c r="T471" s="493">
        <v>20</v>
      </c>
      <c r="U471" s="119" t="s">
        <v>428</v>
      </c>
      <c r="V471" s="925"/>
      <c r="W471" s="129">
        <v>841.447</v>
      </c>
      <c r="X471" s="223">
        <v>2.1920000000000002</v>
      </c>
      <c r="Y471" s="223">
        <v>2.5270000000000001</v>
      </c>
      <c r="Z471" s="129">
        <f t="shared" si="358"/>
        <v>16828.939999999999</v>
      </c>
      <c r="AA471" s="129">
        <f t="shared" si="359"/>
        <v>6411.0247619047614</v>
      </c>
      <c r="AB471" s="149">
        <f t="shared" si="360"/>
        <v>15560739.713361071</v>
      </c>
      <c r="AC471" s="924" t="s">
        <v>69</v>
      </c>
      <c r="AD471" s="195">
        <f t="shared" si="361"/>
        <v>180.10728454589844</v>
      </c>
      <c r="AE471" s="500" t="s">
        <v>41</v>
      </c>
      <c r="AF471" s="567">
        <f t="shared" si="362"/>
        <v>189.50357055664063</v>
      </c>
      <c r="AG471" s="497">
        <f t="shared" si="363"/>
        <v>68612.298874627988</v>
      </c>
      <c r="AH471" s="497">
        <f t="shared" si="364"/>
        <v>72191.836402529763</v>
      </c>
      <c r="AI471" s="497">
        <f t="shared" si="365"/>
        <v>166534.7060063786</v>
      </c>
      <c r="AJ471" s="497">
        <f t="shared" si="366"/>
        <v>175222.90388963534</v>
      </c>
      <c r="AK471" s="959">
        <f t="shared" si="367"/>
        <v>1.0702235823878298E-2</v>
      </c>
      <c r="AL471" s="1086">
        <f t="shared" si="368"/>
        <v>1.1260576753891846E-2</v>
      </c>
      <c r="AP471" s="602"/>
    </row>
    <row r="472" spans="1:48" customFormat="1">
      <c r="A472" s="35">
        <v>44265</v>
      </c>
      <c r="B472" s="119" t="s">
        <v>429</v>
      </c>
      <c r="C472" s="782">
        <v>44256</v>
      </c>
      <c r="D472" s="1158">
        <v>44257</v>
      </c>
      <c r="E472" s="924" t="s">
        <v>69</v>
      </c>
      <c r="F472" s="1149">
        <v>11.407513427734376</v>
      </c>
      <c r="G472" s="500" t="s">
        <v>41</v>
      </c>
      <c r="H472" s="998">
        <v>12.201164245605469</v>
      </c>
      <c r="I472" s="1160" t="s">
        <v>313</v>
      </c>
      <c r="J472" s="1161" t="s">
        <v>133</v>
      </c>
      <c r="K472" s="484" t="s">
        <v>427</v>
      </c>
      <c r="L472" s="488">
        <v>412</v>
      </c>
      <c r="M472" s="485"/>
      <c r="N472" s="504"/>
      <c r="O472" s="491">
        <v>3</v>
      </c>
      <c r="P472" s="492">
        <v>1.5</v>
      </c>
      <c r="Q472" s="492">
        <f t="shared" si="356"/>
        <v>4.5</v>
      </c>
      <c r="R472" s="490">
        <f t="shared" si="357"/>
        <v>2.625</v>
      </c>
      <c r="S472" s="491"/>
      <c r="T472" s="493">
        <v>20</v>
      </c>
      <c r="U472" s="119" t="s">
        <v>429</v>
      </c>
      <c r="V472" s="925"/>
      <c r="W472" s="129">
        <v>782.61900000000003</v>
      </c>
      <c r="X472" s="223">
        <v>2.1890000000000001</v>
      </c>
      <c r="Y472" s="223">
        <v>2.5609999999999999</v>
      </c>
      <c r="Z472" s="129">
        <f t="shared" si="358"/>
        <v>15652.380000000001</v>
      </c>
      <c r="AA472" s="129">
        <f t="shared" si="359"/>
        <v>5962.8114285714291</v>
      </c>
      <c r="AB472" s="149">
        <f t="shared" si="360"/>
        <v>14472843.273231626</v>
      </c>
      <c r="AC472" s="924" t="s">
        <v>69</v>
      </c>
      <c r="AD472" s="195">
        <f t="shared" si="361"/>
        <v>228.1502685546875</v>
      </c>
      <c r="AE472" s="500" t="s">
        <v>41</v>
      </c>
      <c r="AF472" s="567">
        <f t="shared" si="362"/>
        <v>244.02328491210938</v>
      </c>
      <c r="AG472" s="497">
        <f t="shared" si="363"/>
        <v>86914.388020833328</v>
      </c>
      <c r="AH472" s="497">
        <f t="shared" si="364"/>
        <v>92961.25139508929</v>
      </c>
      <c r="AI472" s="497">
        <f t="shared" si="365"/>
        <v>210957.25247775079</v>
      </c>
      <c r="AJ472" s="497">
        <f t="shared" si="366"/>
        <v>225634.10532788662</v>
      </c>
      <c r="AK472" s="959">
        <f t="shared" si="367"/>
        <v>1.4576075239336605E-2</v>
      </c>
      <c r="AL472" s="1086">
        <f t="shared" si="368"/>
        <v>1.5590171265463103E-2</v>
      </c>
      <c r="AP472" s="602"/>
    </row>
    <row r="473" spans="1:48" customFormat="1">
      <c r="A473" s="35">
        <v>44265</v>
      </c>
      <c r="B473" s="119" t="s">
        <v>430</v>
      </c>
      <c r="C473" s="782">
        <v>44250</v>
      </c>
      <c r="D473" s="1158">
        <v>44251</v>
      </c>
      <c r="E473" s="924" t="s">
        <v>69</v>
      </c>
      <c r="F473" s="1149">
        <v>150.64484863281251</v>
      </c>
      <c r="G473" s="500" t="s">
        <v>41</v>
      </c>
      <c r="H473" s="998">
        <v>165.979248046875</v>
      </c>
      <c r="I473" s="1160" t="s">
        <v>313</v>
      </c>
      <c r="J473" s="1161" t="s">
        <v>133</v>
      </c>
      <c r="K473" s="484" t="s">
        <v>431</v>
      </c>
      <c r="L473" s="488">
        <v>232</v>
      </c>
      <c r="M473" s="485"/>
      <c r="N473" s="504"/>
      <c r="O473" s="491">
        <v>3</v>
      </c>
      <c r="P473" s="492">
        <v>1.5</v>
      </c>
      <c r="Q473" s="492">
        <f t="shared" si="356"/>
        <v>4.5</v>
      </c>
      <c r="R473" s="490">
        <f t="shared" si="357"/>
        <v>2.625</v>
      </c>
      <c r="S473" s="491"/>
      <c r="T473" s="493">
        <v>20</v>
      </c>
      <c r="U473" s="119" t="s">
        <v>430</v>
      </c>
      <c r="V473" s="925"/>
      <c r="W473" s="129">
        <v>1226.289</v>
      </c>
      <c r="X473" s="223">
        <v>2.2090000000000001</v>
      </c>
      <c r="Y473" s="223">
        <v>2.6019999999999999</v>
      </c>
      <c r="Z473" s="129">
        <f t="shared" si="358"/>
        <v>24525.78</v>
      </c>
      <c r="AA473" s="129">
        <f t="shared" si="359"/>
        <v>9343.1542857142849</v>
      </c>
      <c r="AB473" s="149">
        <f t="shared" si="360"/>
        <v>40272216.748768471</v>
      </c>
      <c r="AC473" s="924" t="s">
        <v>69</v>
      </c>
      <c r="AD473" s="195">
        <f t="shared" si="361"/>
        <v>3012.89697265625</v>
      </c>
      <c r="AE473" s="500" t="s">
        <v>41</v>
      </c>
      <c r="AF473" s="567">
        <f t="shared" si="362"/>
        <v>3319.5849609375</v>
      </c>
      <c r="AG473" s="497">
        <f t="shared" si="363"/>
        <v>1147770.2752976189</v>
      </c>
      <c r="AH473" s="497">
        <f t="shared" si="364"/>
        <v>1264603.794642857</v>
      </c>
      <c r="AI473" s="497">
        <f t="shared" si="365"/>
        <v>4947285.6693862891</v>
      </c>
      <c r="AJ473" s="497">
        <f t="shared" si="366"/>
        <v>5450878.4251847286</v>
      </c>
      <c r="AK473" s="959">
        <f t="shared" si="367"/>
        <v>0.12284612243346593</v>
      </c>
      <c r="AL473" s="1086">
        <f t="shared" si="368"/>
        <v>0.13535084147935356</v>
      </c>
      <c r="AM473" s="1188">
        <f>(AG473-AVERAGE(AG$447:AG$448))/1000/1200*100</f>
        <v>87.466613285125234</v>
      </c>
      <c r="AN473" s="1188">
        <f>(AH473-AVERAGE(AH$447:AH$448))/1000/1200*100</f>
        <v>95.668073866102418</v>
      </c>
      <c r="AP473" s="602"/>
      <c r="AQ473" s="54">
        <f>AVERAGE(AM473:AM478)</f>
        <v>67.253855064432457</v>
      </c>
      <c r="AR473" s="54">
        <f>AVERAGE(AN473:AN478)</f>
        <v>76.969065671244621</v>
      </c>
      <c r="AS473" s="54">
        <f>AVERAGE(AN473,AN474,AN476,AN477,AN478)</f>
        <v>80.450736006479403</v>
      </c>
      <c r="AT473" s="27"/>
    </row>
    <row r="474" spans="1:48" customFormat="1">
      <c r="A474" s="35">
        <v>44265</v>
      </c>
      <c r="B474" s="119" t="s">
        <v>432</v>
      </c>
      <c r="C474" s="782">
        <v>44250</v>
      </c>
      <c r="D474" s="1158">
        <v>44251</v>
      </c>
      <c r="E474" s="924" t="s">
        <v>69</v>
      </c>
      <c r="F474" s="1149">
        <v>112.353564453125</v>
      </c>
      <c r="G474" s="500" t="s">
        <v>41</v>
      </c>
      <c r="H474" s="998">
        <v>135.57585449218749</v>
      </c>
      <c r="I474" s="1160" t="s">
        <v>313</v>
      </c>
      <c r="J474" s="1161" t="s">
        <v>133</v>
      </c>
      <c r="K474" s="484" t="s">
        <v>431</v>
      </c>
      <c r="L474" s="488">
        <v>232</v>
      </c>
      <c r="M474" s="485"/>
      <c r="N474" s="504"/>
      <c r="O474" s="491">
        <v>3</v>
      </c>
      <c r="P474" s="492">
        <v>1.5</v>
      </c>
      <c r="Q474" s="492">
        <f t="shared" si="356"/>
        <v>4.5</v>
      </c>
      <c r="R474" s="490">
        <f t="shared" si="357"/>
        <v>2.625</v>
      </c>
      <c r="S474" s="491"/>
      <c r="T474" s="493">
        <v>20</v>
      </c>
      <c r="U474" s="119" t="s">
        <v>432</v>
      </c>
      <c r="V474" s="925"/>
      <c r="W474" s="129">
        <v>1120.3409999999999</v>
      </c>
      <c r="X474" s="223">
        <v>2.2010000000000001</v>
      </c>
      <c r="Y474" s="223">
        <v>2.5920000000000001</v>
      </c>
      <c r="Z474" s="129">
        <f t="shared" si="358"/>
        <v>22406.82</v>
      </c>
      <c r="AA474" s="129">
        <f t="shared" si="359"/>
        <v>8535.9314285714281</v>
      </c>
      <c r="AB474" s="149">
        <f t="shared" si="360"/>
        <v>36792807.88177339</v>
      </c>
      <c r="AC474" s="924" t="s">
        <v>69</v>
      </c>
      <c r="AD474" s="195">
        <f t="shared" si="361"/>
        <v>2247.0712890625</v>
      </c>
      <c r="AE474" s="500" t="s">
        <v>41</v>
      </c>
      <c r="AF474" s="567">
        <f t="shared" si="362"/>
        <v>2711.51708984375</v>
      </c>
      <c r="AG474" s="497">
        <f t="shared" si="363"/>
        <v>856027.15773809515</v>
      </c>
      <c r="AH474" s="497">
        <f t="shared" si="364"/>
        <v>1032958.8913690477</v>
      </c>
      <c r="AI474" s="497">
        <f t="shared" si="365"/>
        <v>3689772.2316297204</v>
      </c>
      <c r="AJ474" s="497">
        <f t="shared" si="366"/>
        <v>4452409.0145217571</v>
      </c>
      <c r="AK474" s="959">
        <f t="shared" si="367"/>
        <v>0.10028514930108333</v>
      </c>
      <c r="AL474" s="1086">
        <f t="shared" si="368"/>
        <v>0.121013025937806</v>
      </c>
      <c r="AM474" s="1188">
        <f t="shared" ref="AM474:AM478" si="369">(AG474-AVERAGE(AG$447:AG$448))/1000/1200*100</f>
        <v>63.154686821831596</v>
      </c>
      <c r="AN474" s="1188">
        <f t="shared" ref="AN474:AN477" si="370">(AH474-AVERAGE(AH$447:AH$448))/1000/1200*100</f>
        <v>76.364331926618306</v>
      </c>
      <c r="AP474" s="602"/>
    </row>
    <row r="475" spans="1:48" customFormat="1">
      <c r="A475" s="35">
        <v>44265</v>
      </c>
      <c r="B475" s="119" t="s">
        <v>433</v>
      </c>
      <c r="C475" s="782">
        <v>44250</v>
      </c>
      <c r="D475" s="1158">
        <v>44251</v>
      </c>
      <c r="E475" s="924" t="s">
        <v>69</v>
      </c>
      <c r="F475" s="1149">
        <v>98.934960937499994</v>
      </c>
      <c r="G475" s="500" t="s">
        <v>41</v>
      </c>
      <c r="H475" s="998">
        <v>109.11015625</v>
      </c>
      <c r="I475" s="1160" t="s">
        <v>313</v>
      </c>
      <c r="J475" s="1161" t="s">
        <v>133</v>
      </c>
      <c r="K475" s="484" t="s">
        <v>431</v>
      </c>
      <c r="L475" s="488">
        <v>232</v>
      </c>
      <c r="M475" s="485"/>
      <c r="N475" s="504"/>
      <c r="O475" s="491">
        <v>3</v>
      </c>
      <c r="P475" s="492">
        <v>1.5</v>
      </c>
      <c r="Q475" s="492">
        <f t="shared" si="356"/>
        <v>4.5</v>
      </c>
      <c r="R475" s="490">
        <f t="shared" si="357"/>
        <v>2.625</v>
      </c>
      <c r="S475" s="491"/>
      <c r="T475" s="493">
        <v>20</v>
      </c>
      <c r="U475" s="119" t="s">
        <v>433</v>
      </c>
      <c r="V475" s="925"/>
      <c r="W475" s="129">
        <v>1111.9580000000001</v>
      </c>
      <c r="X475" s="223">
        <v>2.2090000000000001</v>
      </c>
      <c r="Y475" s="223">
        <v>2.5880000000000001</v>
      </c>
      <c r="Z475" s="129">
        <f t="shared" si="358"/>
        <v>22239.160000000003</v>
      </c>
      <c r="AA475" s="129">
        <f t="shared" si="359"/>
        <v>8472.0609523809544</v>
      </c>
      <c r="AB475" s="149">
        <f t="shared" si="360"/>
        <v>36517504.10509032</v>
      </c>
      <c r="AC475" s="924" t="s">
        <v>69</v>
      </c>
      <c r="AD475" s="195">
        <f t="shared" si="361"/>
        <v>1978.69921875</v>
      </c>
      <c r="AE475" s="500" t="s">
        <v>41</v>
      </c>
      <c r="AF475" s="567">
        <f t="shared" si="362"/>
        <v>2182.203125</v>
      </c>
      <c r="AG475" s="497">
        <f t="shared" si="363"/>
        <v>753790.17857142852</v>
      </c>
      <c r="AH475" s="497">
        <f t="shared" si="364"/>
        <v>831315.4761904761</v>
      </c>
      <c r="AI475" s="497">
        <f t="shared" si="365"/>
        <v>3249095.5972906402</v>
      </c>
      <c r="AJ475" s="497">
        <f t="shared" si="366"/>
        <v>3583256.3628899832</v>
      </c>
      <c r="AK475" s="959">
        <f t="shared" si="367"/>
        <v>8.8973649128384333E-2</v>
      </c>
      <c r="AL475" s="1086">
        <f t="shared" si="368"/>
        <v>9.8124350245243061E-2</v>
      </c>
      <c r="AM475" s="1188">
        <f t="shared" si="369"/>
        <v>54.634938557942711</v>
      </c>
      <c r="AN475" s="1188">
        <f t="shared" si="370"/>
        <v>59.560713995070678</v>
      </c>
      <c r="AP475" s="602"/>
    </row>
    <row r="476" spans="1:48" customFormat="1">
      <c r="A476" s="35">
        <v>44265</v>
      </c>
      <c r="B476" s="119" t="s">
        <v>434</v>
      </c>
      <c r="C476" s="782">
        <v>44250</v>
      </c>
      <c r="D476" s="1158">
        <v>44251</v>
      </c>
      <c r="E476" s="924" t="s">
        <v>69</v>
      </c>
      <c r="F476" s="1149">
        <v>111.96253662109375</v>
      </c>
      <c r="G476" s="500" t="s">
        <v>41</v>
      </c>
      <c r="H476" s="998">
        <v>141.66539306640624</v>
      </c>
      <c r="I476" s="1160" t="s">
        <v>313</v>
      </c>
      <c r="J476" s="1161" t="s">
        <v>133</v>
      </c>
      <c r="K476" s="484" t="s">
        <v>431</v>
      </c>
      <c r="L476" s="488">
        <v>232</v>
      </c>
      <c r="M476" s="485"/>
      <c r="N476" s="504"/>
      <c r="O476" s="491">
        <v>3</v>
      </c>
      <c r="P476" s="492">
        <v>1.5</v>
      </c>
      <c r="Q476" s="492">
        <f t="shared" si="356"/>
        <v>4.5</v>
      </c>
      <c r="R476" s="490">
        <f t="shared" si="357"/>
        <v>2.625</v>
      </c>
      <c r="S476" s="491"/>
      <c r="T476" s="493">
        <v>20</v>
      </c>
      <c r="U476" s="119" t="s">
        <v>434</v>
      </c>
      <c r="V476" s="925"/>
      <c r="W476" s="129">
        <v>1113.1980000000001</v>
      </c>
      <c r="X476" s="223">
        <v>2.2080000000000002</v>
      </c>
      <c r="Y476" s="223">
        <v>2.6059999999999999</v>
      </c>
      <c r="Z476" s="129">
        <f t="shared" si="358"/>
        <v>22263.960000000003</v>
      </c>
      <c r="AA476" s="129">
        <f t="shared" si="359"/>
        <v>8481.5085714285724</v>
      </c>
      <c r="AB476" s="149">
        <f t="shared" si="360"/>
        <v>36558226.600985229</v>
      </c>
      <c r="AC476" s="924" t="s">
        <v>69</v>
      </c>
      <c r="AD476" s="195">
        <f t="shared" si="361"/>
        <v>2239.250732421875</v>
      </c>
      <c r="AE476" s="500" t="s">
        <v>41</v>
      </c>
      <c r="AF476" s="567">
        <f t="shared" si="362"/>
        <v>2833.307861328125</v>
      </c>
      <c r="AG476" s="497">
        <f t="shared" si="363"/>
        <v>853047.8980654761</v>
      </c>
      <c r="AH476" s="497">
        <f t="shared" si="364"/>
        <v>1079355.3757440478</v>
      </c>
      <c r="AI476" s="497">
        <f t="shared" si="365"/>
        <v>3676930.5951098111</v>
      </c>
      <c r="AJ476" s="497">
        <f t="shared" si="366"/>
        <v>4652393.8609657232</v>
      </c>
      <c r="AK476" s="959">
        <f t="shared" si="367"/>
        <v>0.10057737852663563</v>
      </c>
      <c r="AL476" s="1086">
        <f t="shared" si="368"/>
        <v>0.12725983433891028</v>
      </c>
      <c r="AM476" s="1188">
        <f t="shared" si="369"/>
        <v>62.906415182446672</v>
      </c>
      <c r="AN476" s="1188">
        <f t="shared" si="370"/>
        <v>80.230705624534977</v>
      </c>
      <c r="AP476" s="602"/>
    </row>
    <row r="477" spans="1:48" customFormat="1">
      <c r="A477" s="35">
        <v>44265</v>
      </c>
      <c r="B477" s="119" t="s">
        <v>435</v>
      </c>
      <c r="C477" s="782">
        <v>44250</v>
      </c>
      <c r="D477" s="1158">
        <v>44251</v>
      </c>
      <c r="E477" s="924" t="s">
        <v>69</v>
      </c>
      <c r="F477" s="1149">
        <v>96.502471923828125</v>
      </c>
      <c r="G477" s="500" t="s">
        <v>41</v>
      </c>
      <c r="H477" s="998">
        <v>111.87252197265624</v>
      </c>
      <c r="I477" s="1160" t="s">
        <v>313</v>
      </c>
      <c r="J477" s="1161" t="s">
        <v>133</v>
      </c>
      <c r="K477" s="484" t="s">
        <v>431</v>
      </c>
      <c r="L477" s="488">
        <v>232</v>
      </c>
      <c r="M477" s="485"/>
      <c r="N477" s="504"/>
      <c r="O477" s="491">
        <v>3</v>
      </c>
      <c r="P477" s="492">
        <v>1.5</v>
      </c>
      <c r="Q477" s="492">
        <f t="shared" si="356"/>
        <v>4.5</v>
      </c>
      <c r="R477" s="490">
        <f t="shared" si="357"/>
        <v>2.625</v>
      </c>
      <c r="S477" s="491"/>
      <c r="T477" s="493">
        <v>20</v>
      </c>
      <c r="U477" s="119" t="s">
        <v>435</v>
      </c>
      <c r="V477" s="925"/>
      <c r="W477" s="129">
        <v>1180.921</v>
      </c>
      <c r="X477" s="223">
        <v>2.2160000000000002</v>
      </c>
      <c r="Y477" s="223">
        <v>2.601</v>
      </c>
      <c r="Z477" s="129">
        <f t="shared" si="358"/>
        <v>23618.420000000002</v>
      </c>
      <c r="AA477" s="129">
        <f t="shared" si="359"/>
        <v>8997.4933333333338</v>
      </c>
      <c r="AB477" s="149">
        <f t="shared" si="360"/>
        <v>38782298.850574717</v>
      </c>
      <c r="AC477" s="924" t="s">
        <v>69</v>
      </c>
      <c r="AD477" s="195">
        <f t="shared" si="361"/>
        <v>1930.0494384765625</v>
      </c>
      <c r="AE477" s="500" t="s">
        <v>41</v>
      </c>
      <c r="AF477" s="567">
        <f t="shared" si="362"/>
        <v>2237.450439453125</v>
      </c>
      <c r="AG477" s="497">
        <f t="shared" si="363"/>
        <v>735256.92894345243</v>
      </c>
      <c r="AH477" s="497">
        <f t="shared" si="364"/>
        <v>852362.07217261905</v>
      </c>
      <c r="AI477" s="497">
        <f t="shared" si="365"/>
        <v>3169210.9006183296</v>
      </c>
      <c r="AJ477" s="497">
        <f t="shared" si="366"/>
        <v>3673974.4490199094</v>
      </c>
      <c r="AK477" s="959">
        <f t="shared" si="367"/>
        <v>8.1717974296187573E-2</v>
      </c>
      <c r="AL477" s="1086">
        <f t="shared" si="368"/>
        <v>9.4733281881392781E-2</v>
      </c>
      <c r="AM477" s="1188">
        <f t="shared" si="369"/>
        <v>53.090501088944698</v>
      </c>
      <c r="AN477" s="1188">
        <f t="shared" si="370"/>
        <v>61.31459699358259</v>
      </c>
      <c r="AP477" s="602"/>
    </row>
    <row r="478" spans="1:48" customFormat="1">
      <c r="A478" s="35">
        <v>44265</v>
      </c>
      <c r="B478" s="119" t="s">
        <v>436</v>
      </c>
      <c r="C478" s="782">
        <v>44250</v>
      </c>
      <c r="D478" s="1158">
        <v>44251</v>
      </c>
      <c r="E478" s="924" t="s">
        <v>69</v>
      </c>
      <c r="F478" s="1149">
        <v>142.46014404296875</v>
      </c>
      <c r="G478" s="500" t="s">
        <v>41</v>
      </c>
      <c r="H478" s="998">
        <v>154.96668701171876</v>
      </c>
      <c r="I478" s="1160" t="s">
        <v>313</v>
      </c>
      <c r="J478" s="1161" t="s">
        <v>133</v>
      </c>
      <c r="K478" s="484" t="s">
        <v>431</v>
      </c>
      <c r="L478" s="488">
        <v>232</v>
      </c>
      <c r="M478" s="485"/>
      <c r="N478" s="504"/>
      <c r="O478" s="491">
        <v>3</v>
      </c>
      <c r="P478" s="492">
        <v>1.5</v>
      </c>
      <c r="Q478" s="492">
        <f t="shared" si="356"/>
        <v>4.5</v>
      </c>
      <c r="R478" s="490">
        <f t="shared" si="357"/>
        <v>2.625</v>
      </c>
      <c r="S478" s="491"/>
      <c r="T478" s="493">
        <v>20</v>
      </c>
      <c r="U478" s="119" t="s">
        <v>436</v>
      </c>
      <c r="V478" s="925"/>
      <c r="W478" s="129">
        <v>1147.413</v>
      </c>
      <c r="X478" s="223">
        <v>2.2149999999999999</v>
      </c>
      <c r="Y478" s="223">
        <v>2.6160000000000001</v>
      </c>
      <c r="Z478" s="129">
        <f t="shared" si="358"/>
        <v>22948.260000000002</v>
      </c>
      <c r="AA478" s="129">
        <f t="shared" si="359"/>
        <v>8742.1942857142858</v>
      </c>
      <c r="AB478" s="149">
        <f t="shared" si="360"/>
        <v>37681871.92118226</v>
      </c>
      <c r="AC478" s="924" t="s">
        <v>69</v>
      </c>
      <c r="AD478" s="195">
        <f t="shared" si="361"/>
        <v>2849.202880859375</v>
      </c>
      <c r="AE478" s="500" t="s">
        <v>41</v>
      </c>
      <c r="AF478" s="567">
        <f t="shared" si="362"/>
        <v>3099.333740234375</v>
      </c>
      <c r="AG478" s="497">
        <f t="shared" si="363"/>
        <v>1085410.6212797619</v>
      </c>
      <c r="AH478" s="497">
        <f t="shared" si="364"/>
        <v>1180698.5677083333</v>
      </c>
      <c r="AI478" s="497">
        <f t="shared" si="365"/>
        <v>4678494.057240353</v>
      </c>
      <c r="AJ478" s="497">
        <f t="shared" si="366"/>
        <v>5089217.9642600566</v>
      </c>
      <c r="AK478" s="959">
        <f t="shared" si="367"/>
        <v>0.12415768693832886</v>
      </c>
      <c r="AL478" s="1086">
        <f t="shared" si="368"/>
        <v>0.1350574614473766</v>
      </c>
      <c r="AM478" s="1188">
        <f t="shared" si="369"/>
        <v>82.269975450303818</v>
      </c>
      <c r="AN478" s="1188">
        <f>(AH478-AVERAGE(AH$447:AH$448))/1000/1200*100</f>
        <v>88.675971621558773</v>
      </c>
      <c r="AP478" s="602"/>
    </row>
    <row r="479" spans="1:48" customFormat="1">
      <c r="A479" s="35">
        <v>44265</v>
      </c>
      <c r="B479" s="119" t="s">
        <v>348</v>
      </c>
      <c r="C479" s="782">
        <v>44264</v>
      </c>
      <c r="D479" s="1158">
        <v>44265</v>
      </c>
      <c r="E479" s="924" t="s">
        <v>69</v>
      </c>
      <c r="F479" s="1149">
        <v>112.22250976562501</v>
      </c>
      <c r="G479" s="500" t="s">
        <v>41</v>
      </c>
      <c r="H479" s="998">
        <v>96.335900878906244</v>
      </c>
      <c r="I479" s="1160" t="s">
        <v>313</v>
      </c>
      <c r="J479" s="1161" t="s">
        <v>133</v>
      </c>
      <c r="K479" s="484" t="s">
        <v>93</v>
      </c>
      <c r="L479" s="488">
        <v>292</v>
      </c>
      <c r="M479" s="485"/>
      <c r="N479" s="504"/>
      <c r="O479" s="491">
        <v>3</v>
      </c>
      <c r="P479" s="492">
        <v>1.5</v>
      </c>
      <c r="Q479" s="492">
        <f t="shared" si="356"/>
        <v>4.5</v>
      </c>
      <c r="R479" s="490">
        <f t="shared" si="357"/>
        <v>2.625</v>
      </c>
      <c r="S479" s="491"/>
      <c r="T479" s="493">
        <v>20</v>
      </c>
      <c r="U479" s="119">
        <v>101</v>
      </c>
      <c r="V479" s="1107"/>
      <c r="W479" s="495">
        <v>768.65300000000002</v>
      </c>
      <c r="X479" s="223">
        <v>2.1779999999999999</v>
      </c>
      <c r="Y479" s="223">
        <v>2.3180000000000001</v>
      </c>
      <c r="Z479" s="129">
        <f t="shared" si="358"/>
        <v>15373.060000000001</v>
      </c>
      <c r="AA479" s="129">
        <f t="shared" si="359"/>
        <v>5856.4038095238102</v>
      </c>
      <c r="AB479" s="149">
        <f t="shared" si="360"/>
        <v>20056177.429876067</v>
      </c>
      <c r="AC479" s="924" t="s">
        <v>69</v>
      </c>
      <c r="AD479" s="195">
        <f t="shared" si="361"/>
        <v>2244.4501953125</v>
      </c>
      <c r="AE479" s="500" t="s">
        <v>41</v>
      </c>
      <c r="AF479" s="567">
        <f t="shared" si="362"/>
        <v>1926.718017578125</v>
      </c>
      <c r="AG479" s="497">
        <f t="shared" si="363"/>
        <v>855028.64583333337</v>
      </c>
      <c r="AH479" s="497">
        <f t="shared" si="364"/>
        <v>733987.81622023811</v>
      </c>
      <c r="AI479" s="497">
        <f t="shared" si="365"/>
        <v>2928180.2939497721</v>
      </c>
      <c r="AJ479" s="497">
        <f t="shared" si="366"/>
        <v>2513656.9048638288</v>
      </c>
      <c r="AK479" s="959">
        <f t="shared" si="367"/>
        <v>0.14599892248599172</v>
      </c>
      <c r="AL479" s="1086">
        <f t="shared" si="368"/>
        <v>0.12533080711179978</v>
      </c>
      <c r="AP479" s="602"/>
    </row>
    <row r="480" spans="1:48" customFormat="1">
      <c r="A480" s="35">
        <v>44265</v>
      </c>
      <c r="B480" s="119" t="s">
        <v>437</v>
      </c>
      <c r="C480" s="782">
        <v>44264</v>
      </c>
      <c r="D480" s="1158">
        <v>44265</v>
      </c>
      <c r="E480" s="924" t="s">
        <v>69</v>
      </c>
      <c r="F480" s="1149">
        <v>24.662672424316405</v>
      </c>
      <c r="G480" s="500" t="s">
        <v>41</v>
      </c>
      <c r="H480" s="998">
        <v>25.340011596679688</v>
      </c>
      <c r="I480" s="1160" t="s">
        <v>313</v>
      </c>
      <c r="J480" s="1161" t="s">
        <v>133</v>
      </c>
      <c r="K480" s="484" t="s">
        <v>93</v>
      </c>
      <c r="L480" s="488">
        <v>292</v>
      </c>
      <c r="M480" s="485"/>
      <c r="N480" s="504"/>
      <c r="O480" s="491">
        <v>3</v>
      </c>
      <c r="P480" s="492">
        <v>1.5</v>
      </c>
      <c r="Q480" s="492">
        <f t="shared" si="356"/>
        <v>4.5</v>
      </c>
      <c r="R480" s="490">
        <f t="shared" si="357"/>
        <v>2.625</v>
      </c>
      <c r="S480" s="491"/>
      <c r="T480" s="493">
        <v>20</v>
      </c>
      <c r="U480" s="119">
        <v>102</v>
      </c>
      <c r="V480" s="1107"/>
      <c r="W480" s="495">
        <v>574.40099999999995</v>
      </c>
      <c r="X480" s="223">
        <v>2.153</v>
      </c>
      <c r="Y480" s="223">
        <v>2.5489999999999999</v>
      </c>
      <c r="Z480" s="129">
        <f t="shared" si="358"/>
        <v>11488.019999999999</v>
      </c>
      <c r="AA480" s="129">
        <f t="shared" si="359"/>
        <v>4376.3885714285707</v>
      </c>
      <c r="AB480" s="149">
        <f t="shared" si="360"/>
        <v>14987632.093933463</v>
      </c>
      <c r="AC480" s="924" t="s">
        <v>69</v>
      </c>
      <c r="AD480" s="195">
        <f t="shared" si="361"/>
        <v>493.25344848632813</v>
      </c>
      <c r="AE480" s="500" t="s">
        <v>41</v>
      </c>
      <c r="AF480" s="567">
        <f t="shared" si="362"/>
        <v>506.80023193359375</v>
      </c>
      <c r="AG480" s="497">
        <f t="shared" si="363"/>
        <v>187906.07561383929</v>
      </c>
      <c r="AH480" s="497">
        <f t="shared" si="364"/>
        <v>193066.75502232142</v>
      </c>
      <c r="AI480" s="497">
        <f t="shared" si="365"/>
        <v>643513.95758164139</v>
      </c>
      <c r="AJ480" s="497">
        <f t="shared" si="366"/>
        <v>661187.51719973085</v>
      </c>
      <c r="AK480" s="959">
        <f t="shared" si="367"/>
        <v>4.2936332674066394E-2</v>
      </c>
      <c r="AL480" s="1086">
        <f t="shared" si="368"/>
        <v>4.4115542272175172E-2</v>
      </c>
      <c r="AP480" s="602"/>
    </row>
    <row r="481" spans="1:46" customFormat="1">
      <c r="A481" s="35">
        <v>44265</v>
      </c>
      <c r="B481" s="119" t="s">
        <v>60</v>
      </c>
      <c r="C481" s="782"/>
      <c r="D481" s="1158"/>
      <c r="E481" s="924" t="s">
        <v>69</v>
      </c>
      <c r="F481" s="1149">
        <v>0</v>
      </c>
      <c r="G481" s="500" t="s">
        <v>41</v>
      </c>
      <c r="H481" s="998">
        <v>1.6275821685791017</v>
      </c>
      <c r="I481" s="1160"/>
      <c r="J481" s="1161"/>
      <c r="K481" s="484"/>
      <c r="L481" s="488"/>
      <c r="M481" s="485"/>
      <c r="N481" s="504"/>
      <c r="O481" s="491"/>
      <c r="P481" s="491"/>
      <c r="Q481" s="491"/>
      <c r="R481" s="492"/>
      <c r="S481" s="491"/>
      <c r="T481" s="493"/>
      <c r="U481" s="119"/>
      <c r="V481" s="948"/>
      <c r="W481" s="495"/>
      <c r="X481" s="223"/>
      <c r="Y481" s="223"/>
      <c r="Z481" s="129"/>
      <c r="AA481" s="129"/>
      <c r="AB481" s="149"/>
      <c r="AC481" s="924" t="s">
        <v>69</v>
      </c>
      <c r="AD481" s="195"/>
      <c r="AE481" s="500" t="s">
        <v>41</v>
      </c>
      <c r="AF481" s="567"/>
      <c r="AG481" s="497"/>
      <c r="AH481" s="497"/>
      <c r="AI481" s="497"/>
      <c r="AJ481" s="497"/>
      <c r="AK481" s="959"/>
      <c r="AL481" s="1086"/>
      <c r="AP481" s="602"/>
    </row>
    <row r="482" spans="1:46" customFormat="1" ht="15" thickBot="1">
      <c r="A482" s="56">
        <v>44265</v>
      </c>
      <c r="B482" s="124" t="s">
        <v>64</v>
      </c>
      <c r="C482" s="926"/>
      <c r="D482" s="1162"/>
      <c r="E482" s="1029" t="s">
        <v>69</v>
      </c>
      <c r="F482" s="1150">
        <v>237.35942382812499</v>
      </c>
      <c r="G482" s="1030" t="s">
        <v>41</v>
      </c>
      <c r="H482" s="1006">
        <v>255.99221191406249</v>
      </c>
      <c r="I482" s="1164"/>
      <c r="J482" s="1165"/>
      <c r="K482" s="928"/>
      <c r="L482" s="929"/>
      <c r="M482" s="930"/>
      <c r="N482" s="927"/>
      <c r="O482" s="931"/>
      <c r="P482" s="931"/>
      <c r="Q482" s="931"/>
      <c r="R482" s="932"/>
      <c r="S482" s="931"/>
      <c r="T482" s="933"/>
      <c r="U482" s="124"/>
      <c r="V482" s="955"/>
      <c r="W482" s="934"/>
      <c r="X482" s="935"/>
      <c r="Y482" s="935"/>
      <c r="Z482" s="937"/>
      <c r="AA482" s="937"/>
      <c r="AB482" s="161"/>
      <c r="AC482" s="1029" t="s">
        <v>69</v>
      </c>
      <c r="AD482" s="591"/>
      <c r="AE482" s="1030" t="s">
        <v>41</v>
      </c>
      <c r="AF482" s="1115"/>
      <c r="AG482" s="936"/>
      <c r="AH482" s="936"/>
      <c r="AI482" s="936"/>
      <c r="AJ482" s="936"/>
      <c r="AK482" s="1088"/>
      <c r="AL482" s="1089"/>
      <c r="AP482" s="602"/>
    </row>
    <row r="483" spans="1:46" customFormat="1">
      <c r="A483" s="1167">
        <v>44272</v>
      </c>
      <c r="B483" s="121" t="s">
        <v>219</v>
      </c>
      <c r="C483" s="1168">
        <v>44264</v>
      </c>
      <c r="D483" s="1169">
        <v>44265</v>
      </c>
      <c r="E483" s="1110" t="s">
        <v>69</v>
      </c>
      <c r="F483" s="1147">
        <v>38.533807373046876</v>
      </c>
      <c r="G483" s="477" t="s">
        <v>41</v>
      </c>
      <c r="H483" s="994">
        <v>30.120477294921876</v>
      </c>
      <c r="I483" s="456" t="s">
        <v>313</v>
      </c>
      <c r="J483" s="457" t="s">
        <v>133</v>
      </c>
      <c r="K483" s="582" t="s">
        <v>93</v>
      </c>
      <c r="L483" s="583">
        <v>288</v>
      </c>
      <c r="M483" s="583"/>
      <c r="N483" s="583"/>
      <c r="O483" s="564">
        <v>3</v>
      </c>
      <c r="P483" s="564">
        <v>1.5</v>
      </c>
      <c r="Q483" s="564">
        <f t="shared" ref="Q483:Q496" si="371">O483+P483</f>
        <v>4.5</v>
      </c>
      <c r="R483" s="82">
        <f t="shared" ref="R483:R496" si="372">O483/(O483+P483)*Q483*175/200</f>
        <v>2.625</v>
      </c>
      <c r="S483" s="81"/>
      <c r="T483" s="81">
        <v>20</v>
      </c>
      <c r="U483" s="121" t="s">
        <v>219</v>
      </c>
      <c r="V483" s="470"/>
      <c r="W483" s="194">
        <v>658.62300000000005</v>
      </c>
      <c r="X483" s="184">
        <v>2.1709999999999998</v>
      </c>
      <c r="Y483" s="184">
        <v>2.5760000000000001</v>
      </c>
      <c r="Z483" s="194">
        <f t="shared" ref="Z483:Z496" si="373">T483*W483</f>
        <v>13172.460000000001</v>
      </c>
      <c r="AA483" s="194">
        <f t="shared" ref="AA483:AA496" si="374">Z483/R483</f>
        <v>5018.08</v>
      </c>
      <c r="AB483" s="1113">
        <f t="shared" ref="AB483:AB496" si="375">AA483*1000/(L483/1000)</f>
        <v>17423888.888888892</v>
      </c>
      <c r="AC483" s="476" t="s">
        <v>69</v>
      </c>
      <c r="AD483" s="194">
        <f t="shared" ref="AD483:AD496" si="376">T483*F483</f>
        <v>770.6761474609375</v>
      </c>
      <c r="AE483" s="477" t="s">
        <v>41</v>
      </c>
      <c r="AF483" s="586">
        <f t="shared" ref="AF483:AF496" si="377">T483*H483</f>
        <v>602.4095458984375</v>
      </c>
      <c r="AG483" s="586">
        <f t="shared" ref="AG483:AG496" si="378">AD483/R483*1000</f>
        <v>293590.91331845243</v>
      </c>
      <c r="AH483" s="586">
        <f t="shared" ref="AH483:AH496" si="379">AF483/R483*1000</f>
        <v>229489.35081845237</v>
      </c>
      <c r="AI483" s="586">
        <f t="shared" ref="AI483:AI496" si="380">AG483/L483*1000</f>
        <v>1019412.8934668486</v>
      </c>
      <c r="AJ483" s="586">
        <f t="shared" ref="AJ483:AJ496" si="381">AH483/L483*1000</f>
        <v>796838.02367518179</v>
      </c>
      <c r="AK483" s="587">
        <f t="shared" ref="AK483:AK496" si="382">AD483/Z483</f>
        <v>5.8506622715949599E-2</v>
      </c>
      <c r="AL483" s="995">
        <f t="shared" ref="AL483:AL496" si="383">AF483/Z483</f>
        <v>4.57325014384889E-2</v>
      </c>
      <c r="AM483" s="605"/>
      <c r="AN483" s="606"/>
      <c r="AO483" s="606"/>
      <c r="AP483" s="607"/>
      <c r="AQ483" s="53"/>
      <c r="AR483" s="53"/>
      <c r="AS483" s="53"/>
      <c r="AT483" s="53"/>
    </row>
    <row r="484" spans="1:46" customFormat="1">
      <c r="A484" s="888">
        <v>44272</v>
      </c>
      <c r="B484" s="122" t="s">
        <v>220</v>
      </c>
      <c r="C484" s="769">
        <v>44264</v>
      </c>
      <c r="D484" s="1170">
        <v>44265</v>
      </c>
      <c r="E484" s="924" t="s">
        <v>69</v>
      </c>
      <c r="F484" s="1149">
        <v>66.261462402343753</v>
      </c>
      <c r="G484" s="500" t="s">
        <v>41</v>
      </c>
      <c r="H484" s="998">
        <v>61.005017089843747</v>
      </c>
      <c r="I484" s="414" t="s">
        <v>313</v>
      </c>
      <c r="J484" s="415" t="s">
        <v>133</v>
      </c>
      <c r="K484" s="429" t="s">
        <v>93</v>
      </c>
      <c r="L484" s="390">
        <v>288</v>
      </c>
      <c r="M484" s="390"/>
      <c r="N484" s="390"/>
      <c r="O484" s="564">
        <v>3</v>
      </c>
      <c r="P484" s="564">
        <v>1.5</v>
      </c>
      <c r="Q484" s="564">
        <f t="shared" si="371"/>
        <v>4.5</v>
      </c>
      <c r="R484" s="82">
        <f t="shared" si="372"/>
        <v>2.625</v>
      </c>
      <c r="S484" s="81"/>
      <c r="T484" s="81">
        <v>20</v>
      </c>
      <c r="U484" s="122" t="s">
        <v>220</v>
      </c>
      <c r="V484" s="494"/>
      <c r="W484" s="195">
        <v>544.66300000000001</v>
      </c>
      <c r="X484" s="82">
        <v>2.1739999999999999</v>
      </c>
      <c r="Y484" s="82">
        <v>2.5529999999999999</v>
      </c>
      <c r="Z484" s="195">
        <f t="shared" si="373"/>
        <v>10893.26</v>
      </c>
      <c r="AA484" s="195">
        <f t="shared" si="374"/>
        <v>4149.8133333333335</v>
      </c>
      <c r="AB484" s="1092">
        <f t="shared" si="375"/>
        <v>14409074.074074076</v>
      </c>
      <c r="AC484" s="499" t="s">
        <v>69</v>
      </c>
      <c r="AD484" s="195">
        <f t="shared" si="376"/>
        <v>1325.229248046875</v>
      </c>
      <c r="AE484" s="500" t="s">
        <v>41</v>
      </c>
      <c r="AF484" s="567">
        <f t="shared" si="377"/>
        <v>1220.100341796875</v>
      </c>
      <c r="AG484" s="567">
        <f t="shared" si="378"/>
        <v>504849.23735119047</v>
      </c>
      <c r="AH484" s="567">
        <f t="shared" si="379"/>
        <v>464800.13020833331</v>
      </c>
      <c r="AI484" s="568">
        <f t="shared" si="380"/>
        <v>1752948.7408027446</v>
      </c>
      <c r="AJ484" s="568">
        <f t="shared" si="381"/>
        <v>1613889.3410011574</v>
      </c>
      <c r="AK484" s="569">
        <f t="shared" si="382"/>
        <v>0.12165589071103371</v>
      </c>
      <c r="AL484" s="999">
        <f t="shared" si="383"/>
        <v>0.11200506935452519</v>
      </c>
      <c r="AM484" s="571"/>
      <c r="AN484" s="572"/>
      <c r="AO484" s="572"/>
      <c r="AP484" s="573"/>
      <c r="AQ484" s="53"/>
      <c r="AR484" s="53"/>
      <c r="AS484" s="53"/>
      <c r="AT484" s="53"/>
    </row>
    <row r="485" spans="1:46" customFormat="1">
      <c r="A485" s="888">
        <v>44272</v>
      </c>
      <c r="B485" s="122" t="s">
        <v>438</v>
      </c>
      <c r="C485" s="769">
        <v>44265</v>
      </c>
      <c r="D485" s="1170">
        <v>44266</v>
      </c>
      <c r="E485" s="924" t="s">
        <v>69</v>
      </c>
      <c r="F485" s="1149">
        <v>50.522601318359378</v>
      </c>
      <c r="G485" s="500" t="s">
        <v>41</v>
      </c>
      <c r="H485" s="998">
        <v>56.422296142578126</v>
      </c>
      <c r="I485" s="414" t="s">
        <v>313</v>
      </c>
      <c r="J485" s="415" t="s">
        <v>133</v>
      </c>
      <c r="K485" s="429" t="s">
        <v>93</v>
      </c>
      <c r="L485" s="390">
        <v>292</v>
      </c>
      <c r="M485" s="390"/>
      <c r="N485" s="390"/>
      <c r="O485" s="564">
        <v>3</v>
      </c>
      <c r="P485" s="564">
        <v>1.5</v>
      </c>
      <c r="Q485" s="564">
        <f t="shared" si="371"/>
        <v>4.5</v>
      </c>
      <c r="R485" s="82">
        <f t="shared" si="372"/>
        <v>2.625</v>
      </c>
      <c r="S485" s="81"/>
      <c r="T485" s="81">
        <v>20</v>
      </c>
      <c r="U485" s="122" t="s">
        <v>438</v>
      </c>
      <c r="V485" s="494"/>
      <c r="W485" s="195">
        <v>653.87</v>
      </c>
      <c r="X485" s="82">
        <v>2.16</v>
      </c>
      <c r="Y485" s="82">
        <v>2.528</v>
      </c>
      <c r="Z485" s="195">
        <f t="shared" si="373"/>
        <v>13077.4</v>
      </c>
      <c r="AA485" s="195">
        <f t="shared" si="374"/>
        <v>4981.8666666666668</v>
      </c>
      <c r="AB485" s="1092">
        <f t="shared" si="375"/>
        <v>17061187.214611873</v>
      </c>
      <c r="AC485" s="499" t="s">
        <v>69</v>
      </c>
      <c r="AD485" s="195">
        <f t="shared" si="376"/>
        <v>1010.4520263671875</v>
      </c>
      <c r="AE485" s="500" t="s">
        <v>41</v>
      </c>
      <c r="AF485" s="567">
        <f t="shared" si="377"/>
        <v>1128.4459228515625</v>
      </c>
      <c r="AG485" s="567">
        <f t="shared" si="378"/>
        <v>384934.10528273805</v>
      </c>
      <c r="AH485" s="567">
        <f t="shared" si="379"/>
        <v>429884.16108630953</v>
      </c>
      <c r="AI485" s="568">
        <f t="shared" si="380"/>
        <v>1318267.4838449934</v>
      </c>
      <c r="AJ485" s="568">
        <f t="shared" si="381"/>
        <v>1472206.0311174984</v>
      </c>
      <c r="AK485" s="569">
        <f t="shared" si="382"/>
        <v>7.7267042865339253E-2</v>
      </c>
      <c r="AL485" s="999">
        <f t="shared" si="383"/>
        <v>8.6289776473271643E-2</v>
      </c>
      <c r="AM485" s="571"/>
      <c r="AN485" s="572"/>
      <c r="AO485" s="572"/>
      <c r="AP485" s="573"/>
      <c r="AQ485" s="53"/>
      <c r="AR485" s="53"/>
      <c r="AS485" s="53"/>
      <c r="AT485" s="53"/>
    </row>
    <row r="486" spans="1:46" customFormat="1">
      <c r="A486" s="888">
        <v>44272</v>
      </c>
      <c r="B486" s="122" t="s">
        <v>283</v>
      </c>
      <c r="C486" s="769">
        <v>44265</v>
      </c>
      <c r="D486" s="1170">
        <v>44266</v>
      </c>
      <c r="E486" s="924" t="s">
        <v>69</v>
      </c>
      <c r="F486" s="1149">
        <v>52.824578857421876</v>
      </c>
      <c r="G486" s="500" t="s">
        <v>41</v>
      </c>
      <c r="H486" s="998">
        <v>49.191326904296872</v>
      </c>
      <c r="I486" s="414" t="s">
        <v>313</v>
      </c>
      <c r="J486" s="415" t="s">
        <v>133</v>
      </c>
      <c r="K486" s="429" t="s">
        <v>93</v>
      </c>
      <c r="L486" s="390">
        <v>292</v>
      </c>
      <c r="M486" s="390"/>
      <c r="N486" s="390"/>
      <c r="O486" s="564">
        <v>3</v>
      </c>
      <c r="P486" s="564">
        <v>1.5</v>
      </c>
      <c r="Q486" s="564">
        <f t="shared" si="371"/>
        <v>4.5</v>
      </c>
      <c r="R486" s="82">
        <f t="shared" si="372"/>
        <v>2.625</v>
      </c>
      <c r="S486" s="81"/>
      <c r="T486" s="81">
        <v>20</v>
      </c>
      <c r="U486" s="122" t="s">
        <v>283</v>
      </c>
      <c r="V486" s="494"/>
      <c r="W486" s="195">
        <v>841.61699999999996</v>
      </c>
      <c r="X486" s="82">
        <v>2.173</v>
      </c>
      <c r="Y486" s="82">
        <v>2.5539999999999998</v>
      </c>
      <c r="Z486" s="195">
        <f t="shared" si="373"/>
        <v>16832.34</v>
      </c>
      <c r="AA486" s="195">
        <f t="shared" si="374"/>
        <v>6412.32</v>
      </c>
      <c r="AB486" s="1092">
        <f t="shared" si="375"/>
        <v>21960000</v>
      </c>
      <c r="AC486" s="499" t="s">
        <v>69</v>
      </c>
      <c r="AD486" s="195">
        <f t="shared" si="376"/>
        <v>1056.4915771484375</v>
      </c>
      <c r="AE486" s="500" t="s">
        <v>41</v>
      </c>
      <c r="AF486" s="567">
        <f t="shared" si="377"/>
        <v>983.8265380859375</v>
      </c>
      <c r="AG486" s="567">
        <f t="shared" si="378"/>
        <v>402472.98177083331</v>
      </c>
      <c r="AH486" s="567">
        <f t="shared" si="379"/>
        <v>374791.06212797621</v>
      </c>
      <c r="AI486" s="568">
        <f t="shared" si="380"/>
        <v>1378332.1293521689</v>
      </c>
      <c r="AJ486" s="568">
        <f t="shared" si="381"/>
        <v>1283531.0346848501</v>
      </c>
      <c r="AK486" s="569">
        <f t="shared" si="382"/>
        <v>6.2765579660845575E-2</v>
      </c>
      <c r="AL486" s="999">
        <f t="shared" si="383"/>
        <v>5.8448589921896631E-2</v>
      </c>
      <c r="AM486" s="571"/>
      <c r="AN486" s="572"/>
      <c r="AO486" s="572"/>
      <c r="AP486" s="573"/>
      <c r="AQ486" s="53"/>
      <c r="AR486" s="53"/>
      <c r="AS486" s="53"/>
      <c r="AT486" s="53"/>
    </row>
    <row r="487" spans="1:46" customFormat="1">
      <c r="A487" s="888">
        <v>44272</v>
      </c>
      <c r="B487" s="122" t="s">
        <v>286</v>
      </c>
      <c r="C487" s="769">
        <v>44266</v>
      </c>
      <c r="D487" s="1170">
        <v>44267</v>
      </c>
      <c r="E487" s="924" t="s">
        <v>69</v>
      </c>
      <c r="F487" s="1149">
        <v>12.898033142089844</v>
      </c>
      <c r="G487" s="500" t="s">
        <v>41</v>
      </c>
      <c r="H487" s="998">
        <v>16.459719848632812</v>
      </c>
      <c r="I487" s="414" t="s">
        <v>313</v>
      </c>
      <c r="J487" s="415" t="s">
        <v>133</v>
      </c>
      <c r="K487" s="429" t="s">
        <v>93</v>
      </c>
      <c r="L487" s="390">
        <v>254</v>
      </c>
      <c r="M487" s="390"/>
      <c r="N487" s="390"/>
      <c r="O487" s="564">
        <v>3</v>
      </c>
      <c r="P487" s="564">
        <v>1.5</v>
      </c>
      <c r="Q487" s="564">
        <f t="shared" si="371"/>
        <v>4.5</v>
      </c>
      <c r="R487" s="82">
        <f t="shared" si="372"/>
        <v>2.625</v>
      </c>
      <c r="S487" s="81"/>
      <c r="T487" s="81">
        <v>20</v>
      </c>
      <c r="U487" s="122" t="s">
        <v>286</v>
      </c>
      <c r="V487" s="494"/>
      <c r="W487" s="195">
        <v>581.96500000000003</v>
      </c>
      <c r="X487" s="82">
        <v>2.1720000000000002</v>
      </c>
      <c r="Y487" s="82">
        <v>2.2549999999999999</v>
      </c>
      <c r="Z487" s="195">
        <f t="shared" si="373"/>
        <v>11639.300000000001</v>
      </c>
      <c r="AA487" s="195">
        <f t="shared" si="374"/>
        <v>4434.0190476190483</v>
      </c>
      <c r="AB487" s="1092">
        <f t="shared" si="375"/>
        <v>17456767.904012002</v>
      </c>
      <c r="AC487" s="499" t="s">
        <v>69</v>
      </c>
      <c r="AD487" s="195">
        <f t="shared" si="376"/>
        <v>257.96066284179688</v>
      </c>
      <c r="AE487" s="500" t="s">
        <v>41</v>
      </c>
      <c r="AF487" s="567">
        <f t="shared" si="377"/>
        <v>329.19439697265625</v>
      </c>
      <c r="AG487" s="567">
        <f t="shared" si="378"/>
        <v>98270.728701636894</v>
      </c>
      <c r="AH487" s="567">
        <f t="shared" si="379"/>
        <v>125407.38932291667</v>
      </c>
      <c r="AI487" s="568">
        <f t="shared" si="380"/>
        <v>386892.63268360979</v>
      </c>
      <c r="AJ487" s="568">
        <f t="shared" si="381"/>
        <v>493729.87922408141</v>
      </c>
      <c r="AK487" s="569">
        <f t="shared" si="382"/>
        <v>2.2162901793217536E-2</v>
      </c>
      <c r="AL487" s="999">
        <f t="shared" si="383"/>
        <v>2.8283006449928795E-2</v>
      </c>
      <c r="AM487" s="571"/>
      <c r="AN487" s="572"/>
      <c r="AO487" s="572"/>
      <c r="AP487" s="573"/>
      <c r="AQ487" s="53"/>
      <c r="AR487" s="53"/>
      <c r="AS487" s="53"/>
      <c r="AT487" s="53"/>
    </row>
    <row r="488" spans="1:46" customFormat="1">
      <c r="A488" s="888">
        <v>44272</v>
      </c>
      <c r="B488" s="122" t="s">
        <v>287</v>
      </c>
      <c r="C488" s="769">
        <v>44266</v>
      </c>
      <c r="D488" s="1170">
        <v>44267</v>
      </c>
      <c r="E488" s="924" t="s">
        <v>69</v>
      </c>
      <c r="F488" s="1149">
        <v>9.8997680664062493</v>
      </c>
      <c r="G488" s="500" t="s">
        <v>41</v>
      </c>
      <c r="H488" s="998">
        <v>14.995697021484375</v>
      </c>
      <c r="I488" s="414" t="s">
        <v>313</v>
      </c>
      <c r="J488" s="415" t="s">
        <v>133</v>
      </c>
      <c r="K488" s="429" t="s">
        <v>93</v>
      </c>
      <c r="L488" s="390">
        <v>254</v>
      </c>
      <c r="M488" s="390"/>
      <c r="N488" s="390"/>
      <c r="O488" s="564">
        <v>3</v>
      </c>
      <c r="P488" s="564">
        <v>1.5</v>
      </c>
      <c r="Q488" s="564">
        <f t="shared" si="371"/>
        <v>4.5</v>
      </c>
      <c r="R488" s="82">
        <f t="shared" si="372"/>
        <v>2.625</v>
      </c>
      <c r="S488" s="81"/>
      <c r="T488" s="81">
        <v>20</v>
      </c>
      <c r="U488" s="122" t="s">
        <v>287</v>
      </c>
      <c r="V488" s="494"/>
      <c r="W488" s="195">
        <v>539.22699999999998</v>
      </c>
      <c r="X488" s="82">
        <v>2.181</v>
      </c>
      <c r="Y488" s="82">
        <v>2.5430000000000001</v>
      </c>
      <c r="Z488" s="195">
        <f t="shared" si="373"/>
        <v>10784.539999999999</v>
      </c>
      <c r="AA488" s="195">
        <f t="shared" si="374"/>
        <v>4108.39619047619</v>
      </c>
      <c r="AB488" s="1092">
        <f t="shared" si="375"/>
        <v>16174788.151481062</v>
      </c>
      <c r="AC488" s="499" t="s">
        <v>69</v>
      </c>
      <c r="AD488" s="195">
        <f t="shared" si="376"/>
        <v>197.995361328125</v>
      </c>
      <c r="AE488" s="500" t="s">
        <v>41</v>
      </c>
      <c r="AF488" s="567">
        <f t="shared" si="377"/>
        <v>299.9139404296875</v>
      </c>
      <c r="AG488" s="567">
        <f t="shared" si="378"/>
        <v>75426.804315476184</v>
      </c>
      <c r="AH488" s="567">
        <f t="shared" si="379"/>
        <v>114252.9296875</v>
      </c>
      <c r="AI488" s="568">
        <f t="shared" si="380"/>
        <v>296955.92250187474</v>
      </c>
      <c r="AJ488" s="568">
        <f t="shared" si="381"/>
        <v>449814.68380905513</v>
      </c>
      <c r="AK488" s="569">
        <f t="shared" si="382"/>
        <v>1.8359184659533463E-2</v>
      </c>
      <c r="AL488" s="999">
        <f t="shared" si="383"/>
        <v>2.780961825258078E-2</v>
      </c>
      <c r="AM488" s="571"/>
      <c r="AN488" s="572"/>
      <c r="AO488" s="572"/>
      <c r="AP488" s="573"/>
      <c r="AQ488" s="53"/>
      <c r="AR488" s="53"/>
      <c r="AS488" s="53"/>
      <c r="AT488" s="53"/>
    </row>
    <row r="489" spans="1:46" customFormat="1">
      <c r="A489" s="888">
        <v>44272</v>
      </c>
      <c r="B489" s="122" t="s">
        <v>439</v>
      </c>
      <c r="C489" s="769">
        <v>44267</v>
      </c>
      <c r="D489" s="1170">
        <v>44268</v>
      </c>
      <c r="E489" s="924" t="s">
        <v>69</v>
      </c>
      <c r="F489" s="1149">
        <v>59.902307128906251</v>
      </c>
      <c r="G489" s="500" t="s">
        <v>41</v>
      </c>
      <c r="H489" s="998">
        <v>84.963653564453125</v>
      </c>
      <c r="I489" s="414" t="s">
        <v>313</v>
      </c>
      <c r="J489" s="415" t="s">
        <v>133</v>
      </c>
      <c r="K489" s="429" t="s">
        <v>93</v>
      </c>
      <c r="L489" s="390">
        <v>292</v>
      </c>
      <c r="M489" s="390"/>
      <c r="N489" s="390"/>
      <c r="O489" s="564">
        <v>3</v>
      </c>
      <c r="P489" s="564">
        <v>1.5</v>
      </c>
      <c r="Q489" s="564">
        <f t="shared" si="371"/>
        <v>4.5</v>
      </c>
      <c r="R489" s="82">
        <f t="shared" si="372"/>
        <v>2.625</v>
      </c>
      <c r="S489" s="81"/>
      <c r="T489" s="81">
        <v>20</v>
      </c>
      <c r="U489" s="122" t="s">
        <v>439</v>
      </c>
      <c r="V489" s="494"/>
      <c r="W489" s="195">
        <v>743.71299999999997</v>
      </c>
      <c r="X489" s="82">
        <v>2.1819999999999999</v>
      </c>
      <c r="Y489" s="82">
        <v>2.5350000000000001</v>
      </c>
      <c r="Z489" s="195">
        <f t="shared" si="373"/>
        <v>14874.259999999998</v>
      </c>
      <c r="AA489" s="195">
        <f t="shared" si="374"/>
        <v>5666.384761904761</v>
      </c>
      <c r="AB489" s="1092">
        <f t="shared" si="375"/>
        <v>19405427.266797129</v>
      </c>
      <c r="AC489" s="499" t="s">
        <v>69</v>
      </c>
      <c r="AD489" s="195">
        <f t="shared" si="376"/>
        <v>1198.046142578125</v>
      </c>
      <c r="AE489" s="500" t="s">
        <v>41</v>
      </c>
      <c r="AF489" s="567">
        <f t="shared" si="377"/>
        <v>1699.2730712890625</v>
      </c>
      <c r="AG489" s="567">
        <f t="shared" si="378"/>
        <v>456398.53050595243</v>
      </c>
      <c r="AH489" s="567">
        <f t="shared" si="379"/>
        <v>647342.12239583337</v>
      </c>
      <c r="AI489" s="568">
        <f t="shared" si="380"/>
        <v>1563008.6661162754</v>
      </c>
      <c r="AJ489" s="568">
        <f t="shared" si="381"/>
        <v>2216925.0766980597</v>
      </c>
      <c r="AK489" s="569">
        <f t="shared" si="382"/>
        <v>8.0544924088870651E-2</v>
      </c>
      <c r="AL489" s="999">
        <f t="shared" si="383"/>
        <v>0.11424252845446178</v>
      </c>
      <c r="AM489" s="571"/>
      <c r="AN489" s="572"/>
      <c r="AO489" s="572"/>
      <c r="AP489" s="573"/>
      <c r="AQ489" s="53"/>
      <c r="AR489" s="53"/>
      <c r="AS489" s="53"/>
      <c r="AT489" s="53"/>
    </row>
    <row r="490" spans="1:46" customFormat="1">
      <c r="A490" s="888">
        <v>44272</v>
      </c>
      <c r="B490" s="122" t="s">
        <v>288</v>
      </c>
      <c r="C490" s="769">
        <v>44267</v>
      </c>
      <c r="D490" s="1170">
        <v>44268</v>
      </c>
      <c r="E490" s="924" t="s">
        <v>69</v>
      </c>
      <c r="F490" s="1149">
        <v>78.287951660156253</v>
      </c>
      <c r="G490" s="500" t="s">
        <v>41</v>
      </c>
      <c r="H490" s="998">
        <v>90.812982177734369</v>
      </c>
      <c r="I490" s="414" t="s">
        <v>313</v>
      </c>
      <c r="J490" s="415" t="s">
        <v>133</v>
      </c>
      <c r="K490" s="429" t="s">
        <v>93</v>
      </c>
      <c r="L490" s="390">
        <v>292</v>
      </c>
      <c r="M490" s="390"/>
      <c r="N490" s="390"/>
      <c r="O490" s="564">
        <v>3</v>
      </c>
      <c r="P490" s="564">
        <v>1.5</v>
      </c>
      <c r="Q490" s="564">
        <f t="shared" si="371"/>
        <v>4.5</v>
      </c>
      <c r="R490" s="82">
        <f t="shared" si="372"/>
        <v>2.625</v>
      </c>
      <c r="S490" s="81"/>
      <c r="T490" s="81">
        <v>20</v>
      </c>
      <c r="U490" s="122" t="s">
        <v>288</v>
      </c>
      <c r="V490" s="494"/>
      <c r="W490" s="195">
        <v>908.95899999999995</v>
      </c>
      <c r="X490" s="82">
        <v>2.1890000000000001</v>
      </c>
      <c r="Y490" s="82">
        <v>2.5379999999999998</v>
      </c>
      <c r="Z490" s="195">
        <f t="shared" si="373"/>
        <v>18179.18</v>
      </c>
      <c r="AA490" s="195">
        <f t="shared" si="374"/>
        <v>6925.4019047619049</v>
      </c>
      <c r="AB490" s="1092">
        <f t="shared" si="375"/>
        <v>23717129.810828444</v>
      </c>
      <c r="AC490" s="499" t="s">
        <v>69</v>
      </c>
      <c r="AD490" s="195">
        <f t="shared" si="376"/>
        <v>1565.759033203125</v>
      </c>
      <c r="AE490" s="500" t="s">
        <v>41</v>
      </c>
      <c r="AF490" s="567">
        <f t="shared" si="377"/>
        <v>1816.2596435546875</v>
      </c>
      <c r="AG490" s="567">
        <f t="shared" si="378"/>
        <v>596479.63169642852</v>
      </c>
      <c r="AH490" s="567">
        <f t="shared" si="379"/>
        <v>691908.43563988095</v>
      </c>
      <c r="AI490" s="568">
        <f t="shared" si="380"/>
        <v>2042738.4647137963</v>
      </c>
      <c r="AJ490" s="568">
        <f t="shared" si="381"/>
        <v>2369549.43712288</v>
      </c>
      <c r="AK490" s="569">
        <f t="shared" si="382"/>
        <v>8.6129244179502323E-2</v>
      </c>
      <c r="AL490" s="999">
        <f t="shared" si="383"/>
        <v>9.9908777159073592E-2</v>
      </c>
      <c r="AM490" s="571"/>
      <c r="AN490" s="572"/>
      <c r="AO490" s="572"/>
      <c r="AP490" s="573"/>
      <c r="AQ490" s="53"/>
      <c r="AR490" s="53"/>
      <c r="AS490" s="53"/>
      <c r="AT490" s="53"/>
    </row>
    <row r="491" spans="1:46" customFormat="1">
      <c r="A491" s="888">
        <v>44272</v>
      </c>
      <c r="B491" s="122" t="s">
        <v>440</v>
      </c>
      <c r="C491" s="769">
        <v>44268</v>
      </c>
      <c r="D491" s="1170">
        <v>44269</v>
      </c>
      <c r="E491" s="924" t="s">
        <v>69</v>
      </c>
      <c r="F491" s="1149">
        <v>17.527558898925783</v>
      </c>
      <c r="G491" s="500" t="s">
        <v>41</v>
      </c>
      <c r="H491" s="998">
        <v>18.427365112304688</v>
      </c>
      <c r="I491" s="414" t="s">
        <v>313</v>
      </c>
      <c r="J491" s="415" t="s">
        <v>133</v>
      </c>
      <c r="K491" s="429" t="s">
        <v>93</v>
      </c>
      <c r="L491" s="390">
        <v>264</v>
      </c>
      <c r="M491" s="390"/>
      <c r="N491" s="390"/>
      <c r="O491" s="564">
        <v>3</v>
      </c>
      <c r="P491" s="564">
        <v>1.5</v>
      </c>
      <c r="Q491" s="564">
        <f t="shared" si="371"/>
        <v>4.5</v>
      </c>
      <c r="R491" s="82">
        <f t="shared" si="372"/>
        <v>2.625</v>
      </c>
      <c r="S491" s="81"/>
      <c r="T491" s="81">
        <v>20</v>
      </c>
      <c r="U491" s="122" t="s">
        <v>440</v>
      </c>
      <c r="V491" s="193"/>
      <c r="W491" s="195">
        <v>619.08199999999999</v>
      </c>
      <c r="X491" s="82">
        <v>2.173</v>
      </c>
      <c r="Y491" s="82">
        <v>2.5640000000000001</v>
      </c>
      <c r="Z491" s="195">
        <f t="shared" si="373"/>
        <v>12381.64</v>
      </c>
      <c r="AA491" s="195">
        <f t="shared" si="374"/>
        <v>4716.8152380952379</v>
      </c>
      <c r="AB491" s="1092">
        <f t="shared" si="375"/>
        <v>17866724.386724386</v>
      </c>
      <c r="AC491" s="499" t="s">
        <v>69</v>
      </c>
      <c r="AD491" s="195">
        <f t="shared" si="376"/>
        <v>350.55117797851563</v>
      </c>
      <c r="AE491" s="500" t="s">
        <v>41</v>
      </c>
      <c r="AF491" s="567">
        <f t="shared" si="377"/>
        <v>368.54730224609375</v>
      </c>
      <c r="AG491" s="567">
        <f t="shared" si="378"/>
        <v>133543.30589657737</v>
      </c>
      <c r="AH491" s="567">
        <f t="shared" si="379"/>
        <v>140398.97228422621</v>
      </c>
      <c r="AI491" s="568">
        <f t="shared" si="380"/>
        <v>505845.85566885368</v>
      </c>
      <c r="AJ491" s="568">
        <f t="shared" si="381"/>
        <v>531814.28895540233</v>
      </c>
      <c r="AK491" s="569">
        <f t="shared" si="382"/>
        <v>2.831217657584259E-2</v>
      </c>
      <c r="AL491" s="999">
        <f t="shared" si="383"/>
        <v>2.9765628967252624E-2</v>
      </c>
      <c r="AM491" s="571"/>
      <c r="AN491" s="572"/>
      <c r="AO491" s="572"/>
      <c r="AP491" s="573"/>
      <c r="AQ491" s="53"/>
      <c r="AR491" s="53"/>
      <c r="AS491" s="53"/>
      <c r="AT491" s="53"/>
    </row>
    <row r="492" spans="1:46" customFormat="1">
      <c r="A492" s="888">
        <v>44272</v>
      </c>
      <c r="B492" s="122" t="s">
        <v>441</v>
      </c>
      <c r="C492" s="769">
        <v>44268</v>
      </c>
      <c r="D492" s="1170">
        <v>44269</v>
      </c>
      <c r="E492" s="924" t="s">
        <v>69</v>
      </c>
      <c r="F492" s="1149">
        <v>19.675386047363283</v>
      </c>
      <c r="G492" s="500" t="s">
        <v>41</v>
      </c>
      <c r="H492" s="998">
        <v>20.562734985351561</v>
      </c>
      <c r="I492" s="414" t="s">
        <v>313</v>
      </c>
      <c r="J492" s="415" t="s">
        <v>133</v>
      </c>
      <c r="K492" s="429" t="s">
        <v>93</v>
      </c>
      <c r="L492" s="390">
        <v>264</v>
      </c>
      <c r="M492" s="390"/>
      <c r="N492" s="390"/>
      <c r="O492" s="564">
        <v>3</v>
      </c>
      <c r="P492" s="564">
        <v>1.5</v>
      </c>
      <c r="Q492" s="564">
        <f t="shared" si="371"/>
        <v>4.5</v>
      </c>
      <c r="R492" s="82">
        <f t="shared" si="372"/>
        <v>2.625</v>
      </c>
      <c r="S492" s="81"/>
      <c r="T492" s="81">
        <v>20</v>
      </c>
      <c r="U492" s="122" t="s">
        <v>441</v>
      </c>
      <c r="V492" s="193"/>
      <c r="W492" s="195">
        <v>791.24199999999996</v>
      </c>
      <c r="X492" s="82">
        <v>2.1890000000000001</v>
      </c>
      <c r="Y492" s="82">
        <v>2.556</v>
      </c>
      <c r="Z492" s="195">
        <f t="shared" si="373"/>
        <v>15824.84</v>
      </c>
      <c r="AA492" s="195">
        <f t="shared" si="374"/>
        <v>6028.5104761904759</v>
      </c>
      <c r="AB492" s="1092">
        <f t="shared" si="375"/>
        <v>22835266.955266953</v>
      </c>
      <c r="AC492" s="499" t="s">
        <v>69</v>
      </c>
      <c r="AD492" s="195">
        <f t="shared" si="376"/>
        <v>393.50772094726563</v>
      </c>
      <c r="AE492" s="500" t="s">
        <v>41</v>
      </c>
      <c r="AF492" s="567">
        <f t="shared" si="377"/>
        <v>411.25469970703125</v>
      </c>
      <c r="AG492" s="567">
        <f t="shared" si="378"/>
        <v>149907.70321800598</v>
      </c>
      <c r="AH492" s="567">
        <f t="shared" si="379"/>
        <v>156668.45703125</v>
      </c>
      <c r="AI492" s="568">
        <f t="shared" si="380"/>
        <v>567832.20915911347</v>
      </c>
      <c r="AJ492" s="568">
        <f t="shared" si="381"/>
        <v>593441.12511837122</v>
      </c>
      <c r="AK492" s="569">
        <f t="shared" si="382"/>
        <v>2.4866458109356279E-2</v>
      </c>
      <c r="AL492" s="999">
        <f t="shared" si="383"/>
        <v>2.5987921502336281E-2</v>
      </c>
      <c r="AM492" s="571"/>
      <c r="AN492" s="572"/>
      <c r="AO492" s="572"/>
      <c r="AP492" s="573"/>
      <c r="AQ492" s="53"/>
      <c r="AR492" s="53"/>
      <c r="AS492" s="53"/>
      <c r="AT492" s="53"/>
    </row>
    <row r="493" spans="1:46" customFormat="1">
      <c r="A493" s="888">
        <v>44272</v>
      </c>
      <c r="B493" s="122" t="s">
        <v>442</v>
      </c>
      <c r="C493" s="769">
        <v>44269</v>
      </c>
      <c r="D493" s="1170">
        <v>44270</v>
      </c>
      <c r="E493" s="924" t="s">
        <v>69</v>
      </c>
      <c r="F493" s="1149">
        <v>18.744276428222655</v>
      </c>
      <c r="G493" s="500" t="s">
        <v>41</v>
      </c>
      <c r="H493" s="998">
        <v>19.029290771484376</v>
      </c>
      <c r="I493" s="414" t="s">
        <v>313</v>
      </c>
      <c r="J493" s="415" t="s">
        <v>133</v>
      </c>
      <c r="K493" s="429" t="s">
        <v>93</v>
      </c>
      <c r="L493" s="390">
        <v>226</v>
      </c>
      <c r="M493" s="390"/>
      <c r="N493" s="390"/>
      <c r="O493" s="564">
        <v>3</v>
      </c>
      <c r="P493" s="564">
        <v>1.5</v>
      </c>
      <c r="Q493" s="564">
        <f t="shared" si="371"/>
        <v>4.5</v>
      </c>
      <c r="R493" s="82">
        <f t="shared" si="372"/>
        <v>2.625</v>
      </c>
      <c r="S493" s="81"/>
      <c r="T493" s="81">
        <v>20</v>
      </c>
      <c r="U493" s="122" t="s">
        <v>442</v>
      </c>
      <c r="V493" s="494"/>
      <c r="W493" s="195">
        <v>775.03300000000002</v>
      </c>
      <c r="X493" s="82">
        <v>2.1579999999999999</v>
      </c>
      <c r="Y493" s="82">
        <v>2.5139999999999998</v>
      </c>
      <c r="Z493" s="195">
        <f t="shared" si="373"/>
        <v>15500.66</v>
      </c>
      <c r="AA493" s="195">
        <f t="shared" si="374"/>
        <v>5905.0133333333333</v>
      </c>
      <c r="AB493" s="1092">
        <f t="shared" si="375"/>
        <v>26128377.581120942</v>
      </c>
      <c r="AC493" s="499" t="s">
        <v>69</v>
      </c>
      <c r="AD493" s="195">
        <f t="shared" si="376"/>
        <v>374.88552856445313</v>
      </c>
      <c r="AE493" s="500" t="s">
        <v>41</v>
      </c>
      <c r="AF493" s="567">
        <f t="shared" si="377"/>
        <v>380.5858154296875</v>
      </c>
      <c r="AG493" s="567">
        <f t="shared" si="378"/>
        <v>142813.53469122024</v>
      </c>
      <c r="AH493" s="567">
        <f t="shared" si="379"/>
        <v>144985.07254464287</v>
      </c>
      <c r="AI493" s="568">
        <f t="shared" si="380"/>
        <v>631918.29509389482</v>
      </c>
      <c r="AJ493" s="568">
        <f t="shared" si="381"/>
        <v>641526.86966656137</v>
      </c>
      <c r="AK493" s="569">
        <f t="shared" si="382"/>
        <v>2.4185133314610675E-2</v>
      </c>
      <c r="AL493" s="999">
        <f t="shared" si="383"/>
        <v>2.455287809871886E-2</v>
      </c>
      <c r="AM493" s="571"/>
      <c r="AN493" s="572"/>
      <c r="AO493" s="572"/>
      <c r="AP493" s="573"/>
      <c r="AQ493" s="53"/>
      <c r="AR493" s="53"/>
      <c r="AS493" s="53"/>
      <c r="AT493" s="53"/>
    </row>
    <row r="494" spans="1:46" customFormat="1">
      <c r="A494" s="888">
        <v>44272</v>
      </c>
      <c r="B494" s="122" t="s">
        <v>443</v>
      </c>
      <c r="C494" s="769">
        <v>44269</v>
      </c>
      <c r="D494" s="1170">
        <v>44270</v>
      </c>
      <c r="E494" s="924" t="s">
        <v>69</v>
      </c>
      <c r="F494" s="1149">
        <v>12.45542221069336</v>
      </c>
      <c r="G494" s="500" t="s">
        <v>41</v>
      </c>
      <c r="H494" s="998">
        <v>20.513581848144533</v>
      </c>
      <c r="I494" s="414" t="s">
        <v>313</v>
      </c>
      <c r="J494" s="415" t="s">
        <v>133</v>
      </c>
      <c r="K494" s="429" t="s">
        <v>93</v>
      </c>
      <c r="L494" s="390">
        <v>226</v>
      </c>
      <c r="M494" s="390"/>
      <c r="N494" s="390"/>
      <c r="O494" s="564">
        <v>3</v>
      </c>
      <c r="P494" s="564">
        <v>1.5</v>
      </c>
      <c r="Q494" s="564">
        <f t="shared" si="371"/>
        <v>4.5</v>
      </c>
      <c r="R494" s="82">
        <f t="shared" si="372"/>
        <v>2.625</v>
      </c>
      <c r="S494" s="81"/>
      <c r="T494" s="81">
        <v>20</v>
      </c>
      <c r="U494" s="122" t="s">
        <v>443</v>
      </c>
      <c r="V494" s="494"/>
      <c r="W494" s="195">
        <v>751.78899999999999</v>
      </c>
      <c r="X494" s="82">
        <v>2.165</v>
      </c>
      <c r="Y494" s="82">
        <v>2.552</v>
      </c>
      <c r="Z494" s="195">
        <f t="shared" si="373"/>
        <v>15035.779999999999</v>
      </c>
      <c r="AA494" s="195">
        <f t="shared" si="374"/>
        <v>5727.9161904761904</v>
      </c>
      <c r="AB494" s="1092">
        <f t="shared" si="375"/>
        <v>25344761.904761903</v>
      </c>
      <c r="AC494" s="499" t="s">
        <v>69</v>
      </c>
      <c r="AD494" s="195">
        <f t="shared" si="376"/>
        <v>249.10844421386719</v>
      </c>
      <c r="AE494" s="500" t="s">
        <v>41</v>
      </c>
      <c r="AF494" s="567">
        <f t="shared" si="377"/>
        <v>410.27163696289063</v>
      </c>
      <c r="AG494" s="567">
        <f t="shared" si="378"/>
        <v>94898.454938616065</v>
      </c>
      <c r="AH494" s="567">
        <f t="shared" si="379"/>
        <v>156293.95693824402</v>
      </c>
      <c r="AI494" s="568">
        <f t="shared" si="380"/>
        <v>419904.6678699826</v>
      </c>
      <c r="AJ494" s="568">
        <f t="shared" si="381"/>
        <v>691566.18114267266</v>
      </c>
      <c r="AK494" s="569">
        <f t="shared" si="382"/>
        <v>1.6567710103091906E-2</v>
      </c>
      <c r="AL494" s="999">
        <f t="shared" si="383"/>
        <v>2.7286355411085469E-2</v>
      </c>
      <c r="AM494" s="571"/>
      <c r="AN494" s="572"/>
      <c r="AO494" s="572"/>
      <c r="AP494" s="573"/>
      <c r="AQ494" s="53"/>
      <c r="AR494" s="53"/>
      <c r="AS494" s="53"/>
      <c r="AT494" s="53"/>
    </row>
    <row r="495" spans="1:46" customFormat="1">
      <c r="A495" s="888">
        <v>44272</v>
      </c>
      <c r="B495" s="122" t="s">
        <v>444</v>
      </c>
      <c r="C495" s="769">
        <v>44270</v>
      </c>
      <c r="D495" s="1170">
        <v>44271</v>
      </c>
      <c r="E495" s="924" t="s">
        <v>69</v>
      </c>
      <c r="F495" s="1149">
        <v>16.920945739746095</v>
      </c>
      <c r="G495" s="500" t="s">
        <v>41</v>
      </c>
      <c r="H495" s="998">
        <v>21.293621826171876</v>
      </c>
      <c r="I495" s="414" t="s">
        <v>313</v>
      </c>
      <c r="J495" s="415" t="s">
        <v>133</v>
      </c>
      <c r="K495" s="429" t="s">
        <v>93</v>
      </c>
      <c r="L495" s="390">
        <v>300</v>
      </c>
      <c r="M495" s="390"/>
      <c r="N495" s="390"/>
      <c r="O495" s="564">
        <v>3</v>
      </c>
      <c r="P495" s="564">
        <v>1.5</v>
      </c>
      <c r="Q495" s="564">
        <f t="shared" si="371"/>
        <v>4.5</v>
      </c>
      <c r="R495" s="82">
        <f t="shared" si="372"/>
        <v>2.625</v>
      </c>
      <c r="S495" s="81"/>
      <c r="T495" s="81">
        <v>20</v>
      </c>
      <c r="U495" s="122" t="s">
        <v>444</v>
      </c>
      <c r="V495" s="193"/>
      <c r="W495" s="195">
        <v>701.40499999999997</v>
      </c>
      <c r="X495" s="82">
        <v>2.1520000000000001</v>
      </c>
      <c r="Y495" s="82">
        <v>2.5470000000000002</v>
      </c>
      <c r="Z495" s="195">
        <f t="shared" si="373"/>
        <v>14028.099999999999</v>
      </c>
      <c r="AA495" s="195">
        <f t="shared" si="374"/>
        <v>5344.0380952380947</v>
      </c>
      <c r="AB495" s="1092">
        <f t="shared" si="375"/>
        <v>17813460.317460317</v>
      </c>
      <c r="AC495" s="499" t="s">
        <v>69</v>
      </c>
      <c r="AD495" s="195">
        <f t="shared" si="376"/>
        <v>338.41891479492188</v>
      </c>
      <c r="AE495" s="500" t="s">
        <v>41</v>
      </c>
      <c r="AF495" s="567">
        <f t="shared" si="377"/>
        <v>425.8724365234375</v>
      </c>
      <c r="AG495" s="567">
        <f t="shared" si="378"/>
        <v>128921.49135044642</v>
      </c>
      <c r="AH495" s="567">
        <f t="shared" si="379"/>
        <v>162237.11867559524</v>
      </c>
      <c r="AI495" s="568">
        <f t="shared" si="380"/>
        <v>429738.30450148805</v>
      </c>
      <c r="AJ495" s="568">
        <f t="shared" si="381"/>
        <v>540790.39558531751</v>
      </c>
      <c r="AK495" s="569">
        <f t="shared" si="382"/>
        <v>2.4124358594173261E-2</v>
      </c>
      <c r="AL495" s="999">
        <f t="shared" si="383"/>
        <v>3.0358525853354162E-2</v>
      </c>
      <c r="AM495" s="571"/>
      <c r="AN495" s="572"/>
      <c r="AO495" s="572"/>
      <c r="AP495" s="573"/>
      <c r="AQ495" s="53"/>
      <c r="AR495" s="53"/>
      <c r="AS495" s="53"/>
      <c r="AT495" s="53"/>
    </row>
    <row r="496" spans="1:46" customFormat="1">
      <c r="A496" s="888">
        <v>44272</v>
      </c>
      <c r="B496" s="122" t="s">
        <v>216</v>
      </c>
      <c r="C496" s="769">
        <v>44270</v>
      </c>
      <c r="D496" s="1170">
        <v>44271</v>
      </c>
      <c r="E496" s="924" t="s">
        <v>69</v>
      </c>
      <c r="F496" s="1149">
        <v>10.540116119384766</v>
      </c>
      <c r="G496" s="500" t="s">
        <v>41</v>
      </c>
      <c r="H496" s="998">
        <v>14.508346557617188</v>
      </c>
      <c r="I496" s="414" t="s">
        <v>313</v>
      </c>
      <c r="J496" s="415" t="s">
        <v>133</v>
      </c>
      <c r="K496" s="429" t="s">
        <v>93</v>
      </c>
      <c r="L496" s="390">
        <v>300</v>
      </c>
      <c r="M496" s="390"/>
      <c r="N496" s="390"/>
      <c r="O496" s="564">
        <v>3</v>
      </c>
      <c r="P496" s="564">
        <v>1.5</v>
      </c>
      <c r="Q496" s="564">
        <f t="shared" si="371"/>
        <v>4.5</v>
      </c>
      <c r="R496" s="82">
        <f t="shared" si="372"/>
        <v>2.625</v>
      </c>
      <c r="S496" s="81"/>
      <c r="T496" s="81">
        <v>20</v>
      </c>
      <c r="U496" s="122" t="s">
        <v>216</v>
      </c>
      <c r="V496" s="193"/>
      <c r="W496" s="195">
        <v>725.11400000000003</v>
      </c>
      <c r="X496" s="82">
        <v>2.1560000000000001</v>
      </c>
      <c r="Y496" s="82">
        <v>2.5350000000000001</v>
      </c>
      <c r="Z496" s="195">
        <f t="shared" si="373"/>
        <v>14502.28</v>
      </c>
      <c r="AA496" s="195">
        <f t="shared" si="374"/>
        <v>5524.6780952380959</v>
      </c>
      <c r="AB496" s="1092">
        <f t="shared" si="375"/>
        <v>18415593.650793653</v>
      </c>
      <c r="AC496" s="499" t="s">
        <v>69</v>
      </c>
      <c r="AD496" s="195">
        <f t="shared" si="376"/>
        <v>210.80232238769531</v>
      </c>
      <c r="AE496" s="500" t="s">
        <v>41</v>
      </c>
      <c r="AF496" s="567">
        <f t="shared" si="377"/>
        <v>290.16693115234375</v>
      </c>
      <c r="AG496" s="567">
        <f t="shared" si="378"/>
        <v>80305.646623883935</v>
      </c>
      <c r="AH496" s="567">
        <f t="shared" si="379"/>
        <v>110539.78329613095</v>
      </c>
      <c r="AI496" s="568">
        <f t="shared" si="380"/>
        <v>267685.48874627973</v>
      </c>
      <c r="AJ496" s="568">
        <f t="shared" si="381"/>
        <v>368465.94432043651</v>
      </c>
      <c r="AK496" s="569">
        <f t="shared" si="382"/>
        <v>1.4535805569034338E-2</v>
      </c>
      <c r="AL496" s="999">
        <f t="shared" si="383"/>
        <v>2.0008366350142442E-2</v>
      </c>
      <c r="AN496" s="572"/>
      <c r="AO496" s="572"/>
      <c r="AP496" s="573"/>
      <c r="AQ496" s="53"/>
      <c r="AR496" s="53"/>
      <c r="AS496" s="53"/>
      <c r="AT496" s="53"/>
    </row>
    <row r="497" spans="1:46" customFormat="1">
      <c r="A497" s="888">
        <v>44272</v>
      </c>
      <c r="B497" s="122" t="s">
        <v>60</v>
      </c>
      <c r="C497" s="122"/>
      <c r="D497" s="563"/>
      <c r="E497" s="924" t="s">
        <v>69</v>
      </c>
      <c r="F497" s="1149">
        <v>0</v>
      </c>
      <c r="G497" s="500" t="s">
        <v>41</v>
      </c>
      <c r="H497" s="998">
        <v>0</v>
      </c>
      <c r="I497" s="81"/>
      <c r="J497" s="575"/>
      <c r="K497" s="390"/>
      <c r="L497" s="390"/>
      <c r="M497" s="390"/>
      <c r="N497" s="390"/>
      <c r="O497" s="564"/>
      <c r="P497" s="564"/>
      <c r="Q497" s="564"/>
      <c r="R497" s="82"/>
      <c r="S497" s="81"/>
      <c r="T497" s="81"/>
      <c r="U497" s="122" t="s">
        <v>60</v>
      </c>
      <c r="V497" s="39"/>
      <c r="W497" s="195"/>
      <c r="X497" s="82"/>
      <c r="Y497" s="82"/>
      <c r="Z497" s="195"/>
      <c r="AA497" s="195"/>
      <c r="AB497" s="195"/>
      <c r="AC497" s="483"/>
      <c r="AD497" s="576"/>
      <c r="AE497" s="577"/>
      <c r="AF497" s="576"/>
      <c r="AG497" s="390"/>
      <c r="AH497" s="390"/>
      <c r="AI497" s="568"/>
      <c r="AJ497" s="568"/>
      <c r="AK497" s="569"/>
      <c r="AL497" s="999"/>
      <c r="AM497" s="571"/>
      <c r="AN497" s="572"/>
      <c r="AO497" s="572"/>
      <c r="AP497" s="573"/>
      <c r="AQ497" s="53"/>
      <c r="AR497" s="53"/>
      <c r="AS497" s="53"/>
      <c r="AT497" s="53"/>
    </row>
    <row r="498" spans="1:46" customFormat="1">
      <c r="A498" s="888">
        <v>44272</v>
      </c>
      <c r="B498" s="366" t="s">
        <v>64</v>
      </c>
      <c r="C498" s="996"/>
      <c r="D498" s="563"/>
      <c r="E498" s="924" t="s">
        <v>69</v>
      </c>
      <c r="F498" s="1149">
        <v>263.19931640624998</v>
      </c>
      <c r="G498" s="500" t="s">
        <v>41</v>
      </c>
      <c r="H498" s="998">
        <v>237.15305175781251</v>
      </c>
      <c r="I498" s="414"/>
      <c r="J498" s="415"/>
      <c r="K498" s="429"/>
      <c r="L498" s="390"/>
      <c r="M498" s="390"/>
      <c r="N498" s="390"/>
      <c r="O498" s="564"/>
      <c r="P498" s="564"/>
      <c r="Q498" s="564"/>
      <c r="R498" s="82"/>
      <c r="S498" s="81"/>
      <c r="T498" s="81"/>
      <c r="U498" s="366" t="s">
        <v>64</v>
      </c>
      <c r="V498" s="494"/>
      <c r="W498" s="195"/>
      <c r="X498" s="82"/>
      <c r="Y498" s="82"/>
      <c r="Z498" s="195"/>
      <c r="AA498" s="195"/>
      <c r="AB498" s="1092"/>
      <c r="AC498" s="499"/>
      <c r="AD498" s="195"/>
      <c r="AE498" s="500"/>
      <c r="AF498" s="567"/>
      <c r="AG498" s="567"/>
      <c r="AH498" s="567"/>
      <c r="AI498" s="568"/>
      <c r="AJ498" s="568"/>
      <c r="AK498" s="569"/>
      <c r="AL498" s="999"/>
      <c r="AM498" s="571"/>
      <c r="AN498" s="572"/>
      <c r="AO498" s="572"/>
      <c r="AP498" s="573"/>
      <c r="AQ498" s="53"/>
      <c r="AR498" s="53"/>
      <c r="AS498" s="53"/>
      <c r="AT498" s="53"/>
    </row>
    <row r="499" spans="1:46" customFormat="1">
      <c r="A499" s="888">
        <v>44272</v>
      </c>
      <c r="B499" s="122" t="s">
        <v>445</v>
      </c>
      <c r="C499" s="769">
        <v>44264</v>
      </c>
      <c r="D499" s="1170">
        <v>44265</v>
      </c>
      <c r="E499" s="924" t="s">
        <v>69</v>
      </c>
      <c r="F499" s="1149">
        <v>17.144494628906251</v>
      </c>
      <c r="G499" s="500" t="s">
        <v>41</v>
      </c>
      <c r="H499" s="998">
        <v>17.401147460937501</v>
      </c>
      <c r="I499" s="414" t="s">
        <v>313</v>
      </c>
      <c r="J499" s="415" t="s">
        <v>133</v>
      </c>
      <c r="K499" s="429" t="s">
        <v>93</v>
      </c>
      <c r="L499" s="390">
        <v>288</v>
      </c>
      <c r="M499" s="390"/>
      <c r="N499" s="390"/>
      <c r="O499" s="564">
        <v>3</v>
      </c>
      <c r="P499" s="564">
        <v>1.5</v>
      </c>
      <c r="Q499" s="564">
        <f t="shared" ref="Q499:Q512" si="384">O499+P499</f>
        <v>4.5</v>
      </c>
      <c r="R499" s="82">
        <f t="shared" ref="R499:R500" si="385">O499/(O499+P499)*Q499*175/200</f>
        <v>2.625</v>
      </c>
      <c r="S499" s="81"/>
      <c r="T499" s="81">
        <v>20</v>
      </c>
      <c r="U499" s="122" t="s">
        <v>445</v>
      </c>
      <c r="V499" s="494"/>
      <c r="W499" s="195">
        <v>1080.623</v>
      </c>
      <c r="X499" s="82">
        <v>2.1680000000000001</v>
      </c>
      <c r="Y499" s="82">
        <v>2.5539999999999998</v>
      </c>
      <c r="Z499" s="195">
        <f t="shared" ref="Z499:Z512" si="386">T499*W499</f>
        <v>21612.46</v>
      </c>
      <c r="AA499" s="195">
        <f t="shared" ref="AA499:AA512" si="387">Z499/R499</f>
        <v>8233.3180952380953</v>
      </c>
      <c r="AB499" s="1092">
        <f t="shared" ref="AB499:AB512" si="388">AA499*1000/(L499/1000)</f>
        <v>28587910.052910056</v>
      </c>
      <c r="AC499" s="499" t="s">
        <v>69</v>
      </c>
      <c r="AD499" s="195">
        <f t="shared" ref="AD499:AD512" si="389">T499*F499</f>
        <v>342.889892578125</v>
      </c>
      <c r="AE499" s="500" t="s">
        <v>41</v>
      </c>
      <c r="AF499" s="567">
        <f t="shared" ref="AF499:AF512" si="390">T499*H499</f>
        <v>348.02294921875</v>
      </c>
      <c r="AG499" s="567">
        <f t="shared" ref="AG499:AG512" si="391">AD499/R499*1000</f>
        <v>130624.72098214286</v>
      </c>
      <c r="AH499" s="567">
        <f t="shared" ref="AH499:AH512" si="392">AF499/R499*1000</f>
        <v>132580.17113095237</v>
      </c>
      <c r="AI499" s="568">
        <f t="shared" ref="AI499:AI512" si="393">AG499/L499*1000</f>
        <v>453558.05896577379</v>
      </c>
      <c r="AJ499" s="568">
        <f t="shared" ref="AJ499:AJ512" si="394">AH499/L499*1000</f>
        <v>460347.81642691791</v>
      </c>
      <c r="AK499" s="569">
        <f t="shared" ref="AK499:AK512" si="395">AD499/Z499</f>
        <v>1.5865380089916881E-2</v>
      </c>
      <c r="AL499" s="999">
        <f t="shared" ref="AL499:AL512" si="396">AF499/Z499</f>
        <v>1.6102884596142689E-2</v>
      </c>
      <c r="AM499" s="571"/>
      <c r="AN499" s="572"/>
      <c r="AO499" s="572"/>
      <c r="AP499" s="573"/>
      <c r="AQ499" s="53"/>
      <c r="AR499" s="53"/>
      <c r="AS499" s="53"/>
      <c r="AT499" s="53"/>
    </row>
    <row r="500" spans="1:46" customFormat="1">
      <c r="A500" s="888">
        <v>44272</v>
      </c>
      <c r="B500" s="122" t="s">
        <v>446</v>
      </c>
      <c r="C500" s="769">
        <v>44264</v>
      </c>
      <c r="D500" s="1170">
        <v>44265</v>
      </c>
      <c r="E500" s="924" t="s">
        <v>69</v>
      </c>
      <c r="F500" s="1149">
        <v>14.032682800292969</v>
      </c>
      <c r="G500" s="500" t="s">
        <v>41</v>
      </c>
      <c r="H500" s="998">
        <v>16.701423645019531</v>
      </c>
      <c r="I500" s="414" t="s">
        <v>313</v>
      </c>
      <c r="J500" s="415" t="s">
        <v>133</v>
      </c>
      <c r="K500" s="429" t="s">
        <v>93</v>
      </c>
      <c r="L500" s="390">
        <v>288</v>
      </c>
      <c r="M500" s="390"/>
      <c r="N500" s="390"/>
      <c r="O500" s="564">
        <v>3</v>
      </c>
      <c r="P500" s="564">
        <v>1.5</v>
      </c>
      <c r="Q500" s="564">
        <f t="shared" si="384"/>
        <v>4.5</v>
      </c>
      <c r="R500" s="82">
        <f t="shared" si="385"/>
        <v>2.625</v>
      </c>
      <c r="S500" s="81"/>
      <c r="T500" s="81">
        <v>20</v>
      </c>
      <c r="U500" s="122" t="s">
        <v>446</v>
      </c>
      <c r="V500" s="494"/>
      <c r="W500" s="195">
        <v>895.66</v>
      </c>
      <c r="X500" s="82">
        <v>2.149</v>
      </c>
      <c r="Y500" s="82">
        <v>2.4929999999999999</v>
      </c>
      <c r="Z500" s="195">
        <f t="shared" si="386"/>
        <v>17913.2</v>
      </c>
      <c r="AA500" s="195">
        <f t="shared" si="387"/>
        <v>6824.0761904761912</v>
      </c>
      <c r="AB500" s="1092">
        <f t="shared" si="388"/>
        <v>23694708.994709</v>
      </c>
      <c r="AC500" s="499" t="s">
        <v>69</v>
      </c>
      <c r="AD500" s="195">
        <f t="shared" si="389"/>
        <v>280.65365600585938</v>
      </c>
      <c r="AE500" s="500" t="s">
        <v>41</v>
      </c>
      <c r="AF500" s="567">
        <f t="shared" si="390"/>
        <v>334.02847290039063</v>
      </c>
      <c r="AG500" s="567">
        <f t="shared" si="391"/>
        <v>106915.67847842262</v>
      </c>
      <c r="AH500" s="567">
        <f t="shared" si="392"/>
        <v>127248.94205729167</v>
      </c>
      <c r="AI500" s="568">
        <f t="shared" si="393"/>
        <v>371234.99471674516</v>
      </c>
      <c r="AJ500" s="568">
        <f t="shared" si="394"/>
        <v>441836.60436559608</v>
      </c>
      <c r="AK500" s="569">
        <f t="shared" si="395"/>
        <v>1.5667421566546422E-2</v>
      </c>
      <c r="AL500" s="999">
        <f t="shared" si="396"/>
        <v>1.8647057639081269E-2</v>
      </c>
      <c r="AM500" s="571"/>
      <c r="AN500" s="572"/>
      <c r="AO500" s="572"/>
      <c r="AP500" s="573"/>
      <c r="AQ500" s="53"/>
      <c r="AR500" s="53"/>
      <c r="AS500" s="53"/>
      <c r="AT500" s="53"/>
    </row>
    <row r="501" spans="1:46" customFormat="1">
      <c r="A501" s="888">
        <v>44272</v>
      </c>
      <c r="B501" s="122" t="s">
        <v>447</v>
      </c>
      <c r="C501" s="769">
        <v>44264</v>
      </c>
      <c r="D501" s="1170">
        <v>44265</v>
      </c>
      <c r="E501" s="924" t="s">
        <v>69</v>
      </c>
      <c r="F501" s="1149">
        <v>1.289176845550537</v>
      </c>
      <c r="G501" s="500" t="s">
        <v>41</v>
      </c>
      <c r="H501" s="998">
        <v>0.79893875122070313</v>
      </c>
      <c r="I501" s="414" t="s">
        <v>305</v>
      </c>
      <c r="J501" s="415" t="s">
        <v>133</v>
      </c>
      <c r="K501" s="429" t="s">
        <v>93</v>
      </c>
      <c r="L501" s="390">
        <v>288</v>
      </c>
      <c r="M501" s="390"/>
      <c r="N501" s="390"/>
      <c r="O501" s="564">
        <v>3</v>
      </c>
      <c r="P501" s="564">
        <v>1.5</v>
      </c>
      <c r="Q501" s="564">
        <f t="shared" si="384"/>
        <v>4.5</v>
      </c>
      <c r="R501" s="82">
        <f t="shared" ref="R501:R510" si="397">O501/(O501+P501)*Q501</f>
        <v>3</v>
      </c>
      <c r="S501" s="81"/>
      <c r="T501" s="81">
        <v>200</v>
      </c>
      <c r="U501" s="122" t="s">
        <v>447</v>
      </c>
      <c r="V501" s="494"/>
      <c r="W501" s="195">
        <v>104.105</v>
      </c>
      <c r="X501" s="82">
        <v>2.1509999999999998</v>
      </c>
      <c r="Y501" s="82">
        <v>1.84</v>
      </c>
      <c r="Z501" s="195">
        <f t="shared" si="386"/>
        <v>20821</v>
      </c>
      <c r="AA501" s="195">
        <f t="shared" si="387"/>
        <v>6940.333333333333</v>
      </c>
      <c r="AB501" s="1092">
        <f t="shared" si="388"/>
        <v>24098379.629629631</v>
      </c>
      <c r="AC501" s="499" t="s">
        <v>69</v>
      </c>
      <c r="AD501" s="195">
        <f t="shared" si="389"/>
        <v>257.83536911010742</v>
      </c>
      <c r="AE501" s="500" t="s">
        <v>41</v>
      </c>
      <c r="AF501" s="567">
        <f t="shared" si="390"/>
        <v>159.78775024414063</v>
      </c>
      <c r="AG501" s="567">
        <f t="shared" si="391"/>
        <v>85945.123036702469</v>
      </c>
      <c r="AH501" s="567">
        <f t="shared" si="392"/>
        <v>53262.583414713539</v>
      </c>
      <c r="AI501" s="568">
        <f t="shared" si="393"/>
        <v>298420.56609966134</v>
      </c>
      <c r="AJ501" s="568">
        <f t="shared" si="394"/>
        <v>184939.52574553314</v>
      </c>
      <c r="AK501" s="569">
        <f t="shared" si="395"/>
        <v>1.2383428707079747E-2</v>
      </c>
      <c r="AL501" s="999">
        <f t="shared" si="396"/>
        <v>7.6743552300149185E-3</v>
      </c>
      <c r="AM501" s="571"/>
      <c r="AN501" s="572"/>
      <c r="AO501" s="572"/>
      <c r="AP501" s="573"/>
      <c r="AQ501" s="53"/>
      <c r="AR501" s="54"/>
      <c r="AS501" s="54"/>
      <c r="AT501" s="53"/>
    </row>
    <row r="502" spans="1:46" customFormat="1">
      <c r="A502" s="888">
        <v>44272</v>
      </c>
      <c r="B502" s="122" t="s">
        <v>448</v>
      </c>
      <c r="C502" s="769">
        <v>44264</v>
      </c>
      <c r="D502" s="1170">
        <v>44265</v>
      </c>
      <c r="E502" s="924" t="s">
        <v>69</v>
      </c>
      <c r="F502" s="1149">
        <v>1.6022752761840819</v>
      </c>
      <c r="G502" s="500" t="s">
        <v>41</v>
      </c>
      <c r="H502" s="998">
        <v>1.2595033645629883</v>
      </c>
      <c r="I502" s="414" t="s">
        <v>305</v>
      </c>
      <c r="J502" s="415" t="s">
        <v>133</v>
      </c>
      <c r="K502" s="429" t="s">
        <v>93</v>
      </c>
      <c r="L502" s="390">
        <v>288</v>
      </c>
      <c r="M502" s="390"/>
      <c r="N502" s="390"/>
      <c r="O502" s="564">
        <v>3</v>
      </c>
      <c r="P502" s="564">
        <v>1.5</v>
      </c>
      <c r="Q502" s="564">
        <f t="shared" si="384"/>
        <v>4.5</v>
      </c>
      <c r="R502" s="82">
        <f t="shared" si="397"/>
        <v>3</v>
      </c>
      <c r="S502" s="81"/>
      <c r="T502" s="81">
        <v>200</v>
      </c>
      <c r="U502" s="122" t="s">
        <v>448</v>
      </c>
      <c r="V502" s="494"/>
      <c r="W502" s="195">
        <v>106.483</v>
      </c>
      <c r="X502" s="82">
        <v>2.117</v>
      </c>
      <c r="Y502" s="82">
        <v>1.907</v>
      </c>
      <c r="Z502" s="195">
        <f t="shared" si="386"/>
        <v>21296.600000000002</v>
      </c>
      <c r="AA502" s="195">
        <f t="shared" si="387"/>
        <v>7098.8666666666677</v>
      </c>
      <c r="AB502" s="1092">
        <f t="shared" si="388"/>
        <v>24648842.592592597</v>
      </c>
      <c r="AC502" s="499" t="s">
        <v>69</v>
      </c>
      <c r="AD502" s="195">
        <f t="shared" si="389"/>
        <v>320.45505523681641</v>
      </c>
      <c r="AE502" s="500" t="s">
        <v>41</v>
      </c>
      <c r="AF502" s="567">
        <f t="shared" si="390"/>
        <v>251.90067291259766</v>
      </c>
      <c r="AG502" s="567">
        <f t="shared" si="391"/>
        <v>106818.35174560547</v>
      </c>
      <c r="AH502" s="567">
        <f t="shared" si="392"/>
        <v>83966.89097086589</v>
      </c>
      <c r="AI502" s="568">
        <f t="shared" si="393"/>
        <v>370897.05467224121</v>
      </c>
      <c r="AJ502" s="568">
        <f t="shared" si="394"/>
        <v>291551.70475995098</v>
      </c>
      <c r="AK502" s="569">
        <f t="shared" si="395"/>
        <v>1.5047240180912276E-2</v>
      </c>
      <c r="AL502" s="999">
        <f t="shared" si="396"/>
        <v>1.1828210743151378E-2</v>
      </c>
      <c r="AM502" s="571"/>
      <c r="AN502" s="572"/>
      <c r="AO502" s="572"/>
      <c r="AP502" s="573"/>
      <c r="AQ502" s="53"/>
      <c r="AR502" s="53"/>
      <c r="AS502" s="53"/>
      <c r="AT502" s="53"/>
    </row>
    <row r="503" spans="1:46" customFormat="1">
      <c r="A503" s="888">
        <v>44272</v>
      </c>
      <c r="B503" s="122" t="s">
        <v>449</v>
      </c>
      <c r="C503" s="769">
        <v>44250</v>
      </c>
      <c r="D503" s="1170">
        <v>44251</v>
      </c>
      <c r="E503" s="924" t="s">
        <v>69</v>
      </c>
      <c r="F503" s="1149">
        <v>16.45854034423828</v>
      </c>
      <c r="G503" s="500" t="s">
        <v>41</v>
      </c>
      <c r="H503" s="998">
        <v>21.53975067138672</v>
      </c>
      <c r="I503" s="414" t="s">
        <v>305</v>
      </c>
      <c r="J503" s="415" t="s">
        <v>133</v>
      </c>
      <c r="K503" s="429" t="s">
        <v>431</v>
      </c>
      <c r="L503" s="390">
        <v>232</v>
      </c>
      <c r="M503" s="390"/>
      <c r="N503" s="390"/>
      <c r="O503" s="564">
        <v>3</v>
      </c>
      <c r="P503" s="564">
        <v>1.5</v>
      </c>
      <c r="Q503" s="564">
        <f t="shared" si="384"/>
        <v>4.5</v>
      </c>
      <c r="R503" s="82">
        <f t="shared" si="397"/>
        <v>3</v>
      </c>
      <c r="S503" s="81"/>
      <c r="T503" s="81">
        <v>200</v>
      </c>
      <c r="U503" s="122" t="s">
        <v>449</v>
      </c>
      <c r="V503" s="494"/>
      <c r="W503" s="195">
        <v>142.07</v>
      </c>
      <c r="X503" s="82">
        <v>2.202</v>
      </c>
      <c r="Y503" s="82">
        <v>2.246</v>
      </c>
      <c r="Z503" s="195">
        <f t="shared" si="386"/>
        <v>28414</v>
      </c>
      <c r="AA503" s="195">
        <f t="shared" si="387"/>
        <v>9471.3333333333339</v>
      </c>
      <c r="AB503" s="1092">
        <f t="shared" si="388"/>
        <v>40824712.643678159</v>
      </c>
      <c r="AC503" s="499" t="s">
        <v>69</v>
      </c>
      <c r="AD503" s="195">
        <f t="shared" si="389"/>
        <v>3291.7080688476558</v>
      </c>
      <c r="AE503" s="500" t="s">
        <v>41</v>
      </c>
      <c r="AF503" s="567">
        <f t="shared" si="390"/>
        <v>4307.9501342773438</v>
      </c>
      <c r="AG503" s="567">
        <f t="shared" si="391"/>
        <v>1097236.0229492185</v>
      </c>
      <c r="AH503" s="567">
        <f t="shared" si="392"/>
        <v>1435983.378092448</v>
      </c>
      <c r="AI503" s="568">
        <f t="shared" si="393"/>
        <v>4729465.6161604244</v>
      </c>
      <c r="AJ503" s="568">
        <f t="shared" si="394"/>
        <v>6189583.5262605511</v>
      </c>
      <c r="AK503" s="569">
        <f t="shared" si="395"/>
        <v>0.11584810547081213</v>
      </c>
      <c r="AL503" s="999">
        <f t="shared" si="396"/>
        <v>0.15161364588855294</v>
      </c>
      <c r="AM503" s="1188">
        <f>(AG503-AVERAGE(AG$447:AG$448))/1000/1200*100</f>
        <v>83.255425589425201</v>
      </c>
      <c r="AN503" s="1188">
        <f>(AH503-AVERAGE(AH$447:AH$448))/1000/1200*100</f>
        <v>109.949705820235</v>
      </c>
      <c r="AO503" s="572"/>
      <c r="AP503" s="573"/>
      <c r="AQ503" s="54">
        <f>AVERAGE(AM503:AM508)</f>
        <v>61.803588544250168</v>
      </c>
      <c r="AR503" s="54">
        <f>AVERAGE(AN503:AN508)</f>
        <v>87.699310645855292</v>
      </c>
      <c r="AS503" s="54">
        <f>AVERAGE(AN503,AN504,AN506,AN507,AN508)</f>
        <v>97.986020042782727</v>
      </c>
      <c r="AT503" s="53"/>
    </row>
    <row r="504" spans="1:46" customFormat="1">
      <c r="A504" s="888">
        <v>44272</v>
      </c>
      <c r="B504" s="122" t="s">
        <v>450</v>
      </c>
      <c r="C504" s="769">
        <v>44250</v>
      </c>
      <c r="D504" s="1170">
        <v>44251</v>
      </c>
      <c r="E504" s="924" t="s">
        <v>69</v>
      </c>
      <c r="F504" s="1149">
        <v>13.01910400390625</v>
      </c>
      <c r="G504" s="500" t="s">
        <v>41</v>
      </c>
      <c r="H504" s="998">
        <v>21.834750366210937</v>
      </c>
      <c r="I504" s="414" t="s">
        <v>305</v>
      </c>
      <c r="J504" s="415" t="s">
        <v>133</v>
      </c>
      <c r="K504" s="429" t="s">
        <v>431</v>
      </c>
      <c r="L504" s="390">
        <v>232</v>
      </c>
      <c r="M504" s="390"/>
      <c r="N504" s="390"/>
      <c r="O504" s="564">
        <v>3</v>
      </c>
      <c r="P504" s="564">
        <v>1.5</v>
      </c>
      <c r="Q504" s="564">
        <f t="shared" si="384"/>
        <v>4.5</v>
      </c>
      <c r="R504" s="82">
        <f t="shared" si="397"/>
        <v>3</v>
      </c>
      <c r="S504" s="81"/>
      <c r="T504" s="81">
        <v>200</v>
      </c>
      <c r="U504" s="122" t="s">
        <v>450</v>
      </c>
      <c r="V504" s="494"/>
      <c r="W504" s="195">
        <v>140.91200000000001</v>
      </c>
      <c r="X504" s="82">
        <v>2.177</v>
      </c>
      <c r="Y504" s="82">
        <v>1.9450000000000001</v>
      </c>
      <c r="Z504" s="195">
        <f t="shared" si="386"/>
        <v>28182.400000000001</v>
      </c>
      <c r="AA504" s="195">
        <f t="shared" si="387"/>
        <v>9394.1333333333332</v>
      </c>
      <c r="AB504" s="1092">
        <f t="shared" si="388"/>
        <v>40491954.022988506</v>
      </c>
      <c r="AC504" s="499" t="s">
        <v>69</v>
      </c>
      <c r="AD504" s="195">
        <f t="shared" si="389"/>
        <v>2603.82080078125</v>
      </c>
      <c r="AE504" s="500" t="s">
        <v>41</v>
      </c>
      <c r="AF504" s="567">
        <f t="shared" si="390"/>
        <v>4366.9500732421875</v>
      </c>
      <c r="AG504" s="567">
        <f t="shared" si="391"/>
        <v>867940.26692708337</v>
      </c>
      <c r="AH504" s="567">
        <f t="shared" si="392"/>
        <v>1455650.0244140625</v>
      </c>
      <c r="AI504" s="568">
        <f t="shared" si="393"/>
        <v>3741121.8402029453</v>
      </c>
      <c r="AJ504" s="568">
        <f t="shared" si="394"/>
        <v>6274353.5535088908</v>
      </c>
      <c r="AK504" s="569">
        <f t="shared" si="395"/>
        <v>9.2391733875796592E-2</v>
      </c>
      <c r="AL504" s="999">
        <f t="shared" si="396"/>
        <v>0.15495309388988118</v>
      </c>
      <c r="AM504" s="1188">
        <f t="shared" ref="AM504:AM508" si="398">(AG504-AVERAGE(AG$447:AG$448))/1000/1200*100</f>
        <v>64.147445920913952</v>
      </c>
      <c r="AN504" s="1188">
        <f t="shared" ref="AN504:AN507" si="399">(AH504-AVERAGE(AH$447:AH$448))/1000/1200*100</f>
        <v>111.58859301370288</v>
      </c>
      <c r="AO504" s="572"/>
      <c r="AP504" s="573"/>
      <c r="AQ504" s="53"/>
      <c r="AR504" s="53"/>
      <c r="AS504" s="53"/>
      <c r="AT504" s="53"/>
    </row>
    <row r="505" spans="1:46" customFormat="1">
      <c r="A505" s="888">
        <v>44272</v>
      </c>
      <c r="B505" s="122" t="s">
        <v>451</v>
      </c>
      <c r="C505" s="769">
        <v>44250</v>
      </c>
      <c r="D505" s="1170">
        <v>44251</v>
      </c>
      <c r="E505" s="924" t="s">
        <v>69</v>
      </c>
      <c r="F505" s="1149">
        <v>9.9063224792480469</v>
      </c>
      <c r="G505" s="500" t="s">
        <v>41</v>
      </c>
      <c r="H505" s="998">
        <v>8.2766410827636712</v>
      </c>
      <c r="I505" s="414" t="s">
        <v>305</v>
      </c>
      <c r="J505" s="415" t="s">
        <v>133</v>
      </c>
      <c r="K505" s="429" t="s">
        <v>431</v>
      </c>
      <c r="L505" s="390">
        <v>232</v>
      </c>
      <c r="M505" s="390"/>
      <c r="N505" s="390"/>
      <c r="O505" s="564">
        <v>3</v>
      </c>
      <c r="P505" s="564">
        <v>1.5</v>
      </c>
      <c r="Q505" s="564">
        <f t="shared" si="384"/>
        <v>4.5</v>
      </c>
      <c r="R505" s="82">
        <f t="shared" si="397"/>
        <v>3</v>
      </c>
      <c r="S505" s="81"/>
      <c r="T505" s="81">
        <v>200</v>
      </c>
      <c r="U505" s="122" t="s">
        <v>451</v>
      </c>
      <c r="V505" s="494"/>
      <c r="W505" s="195">
        <v>139.98599999999999</v>
      </c>
      <c r="X505" s="82">
        <v>2.1859999999999999</v>
      </c>
      <c r="Y505" s="82">
        <v>2.0510000000000002</v>
      </c>
      <c r="Z505" s="195">
        <f t="shared" si="386"/>
        <v>27997.199999999997</v>
      </c>
      <c r="AA505" s="195">
        <f t="shared" si="387"/>
        <v>9332.4</v>
      </c>
      <c r="AB505" s="1092">
        <f t="shared" si="388"/>
        <v>40225862.068965517</v>
      </c>
      <c r="AC505" s="499" t="s">
        <v>69</v>
      </c>
      <c r="AD505" s="195">
        <f t="shared" si="389"/>
        <v>1981.2644958496094</v>
      </c>
      <c r="AE505" s="500" t="s">
        <v>41</v>
      </c>
      <c r="AF505" s="567">
        <f t="shared" si="390"/>
        <v>1655.3282165527341</v>
      </c>
      <c r="AG505" s="567">
        <f t="shared" si="391"/>
        <v>660421.4986165365</v>
      </c>
      <c r="AH505" s="567">
        <f t="shared" si="392"/>
        <v>551776.07218424475</v>
      </c>
      <c r="AI505" s="568">
        <f t="shared" si="393"/>
        <v>2846644.3905885196</v>
      </c>
      <c r="AJ505" s="568">
        <f t="shared" si="394"/>
        <v>2378345.1387251932</v>
      </c>
      <c r="AK505" s="569">
        <f t="shared" si="395"/>
        <v>7.0766522932636466E-2</v>
      </c>
      <c r="AL505" s="999">
        <f t="shared" si="396"/>
        <v>5.9124777354618831E-2</v>
      </c>
      <c r="AM505" s="1188">
        <f t="shared" si="398"/>
        <v>46.854215228368368</v>
      </c>
      <c r="AN505" s="1188">
        <f t="shared" si="399"/>
        <v>36.265763661218067</v>
      </c>
      <c r="AO505" s="572"/>
      <c r="AP505" s="573"/>
      <c r="AQ505" s="53"/>
      <c r="AR505" s="53"/>
      <c r="AS505" s="53"/>
      <c r="AT505" s="53"/>
    </row>
    <row r="506" spans="1:46" customFormat="1">
      <c r="A506" s="888">
        <v>44272</v>
      </c>
      <c r="B506" s="122" t="s">
        <v>452</v>
      </c>
      <c r="C506" s="769">
        <v>44250</v>
      </c>
      <c r="D506" s="1170">
        <v>44251</v>
      </c>
      <c r="E506" s="924" t="s">
        <v>69</v>
      </c>
      <c r="F506" s="1149">
        <v>15.410304260253906</v>
      </c>
      <c r="G506" s="500" t="s">
        <v>41</v>
      </c>
      <c r="H506" s="998">
        <v>15.497021484375001</v>
      </c>
      <c r="I506" s="414" t="s">
        <v>305</v>
      </c>
      <c r="J506" s="415" t="s">
        <v>133</v>
      </c>
      <c r="K506" s="429" t="s">
        <v>431</v>
      </c>
      <c r="L506" s="390">
        <v>232</v>
      </c>
      <c r="M506" s="390"/>
      <c r="N506" s="390"/>
      <c r="O506" s="564">
        <v>3</v>
      </c>
      <c r="P506" s="564">
        <v>1.5</v>
      </c>
      <c r="Q506" s="564">
        <f t="shared" si="384"/>
        <v>4.5</v>
      </c>
      <c r="R506" s="82">
        <f t="shared" si="397"/>
        <v>3</v>
      </c>
      <c r="S506" s="81"/>
      <c r="T506" s="81">
        <v>200</v>
      </c>
      <c r="U506" s="122" t="s">
        <v>452</v>
      </c>
      <c r="V506" s="494"/>
      <c r="W506" s="195">
        <v>141.58000000000001</v>
      </c>
      <c r="X506" s="82">
        <v>2.19</v>
      </c>
      <c r="Y506" s="82">
        <v>2.0310000000000001</v>
      </c>
      <c r="Z506" s="195">
        <f t="shared" si="386"/>
        <v>28316.000000000004</v>
      </c>
      <c r="AA506" s="195">
        <f t="shared" si="387"/>
        <v>9438.6666666666679</v>
      </c>
      <c r="AB506" s="1092">
        <f t="shared" si="388"/>
        <v>40683908.045977011</v>
      </c>
      <c r="AC506" s="499" t="s">
        <v>69</v>
      </c>
      <c r="AD506" s="195">
        <f t="shared" si="389"/>
        <v>3082.0608520507813</v>
      </c>
      <c r="AE506" s="500" t="s">
        <v>41</v>
      </c>
      <c r="AF506" s="567">
        <f t="shared" si="390"/>
        <v>3099.404296875</v>
      </c>
      <c r="AG506" s="567">
        <f t="shared" si="391"/>
        <v>1027353.6173502605</v>
      </c>
      <c r="AH506" s="567">
        <f t="shared" si="392"/>
        <v>1033134.765625</v>
      </c>
      <c r="AI506" s="568">
        <f t="shared" si="393"/>
        <v>4428248.3506476749</v>
      </c>
      <c r="AJ506" s="568">
        <f t="shared" si="394"/>
        <v>4453167.0932112066</v>
      </c>
      <c r="AK506" s="569">
        <f t="shared" si="395"/>
        <v>0.10884520596308733</v>
      </c>
      <c r="AL506" s="999">
        <f t="shared" si="396"/>
        <v>0.10945770224872862</v>
      </c>
      <c r="AM506" s="1188">
        <f t="shared" si="398"/>
        <v>77.431891789512036</v>
      </c>
      <c r="AN506" s="1188">
        <f t="shared" si="399"/>
        <v>76.37898811461433</v>
      </c>
      <c r="AO506" s="572"/>
      <c r="AP506" s="573"/>
      <c r="AQ506" s="53"/>
      <c r="AR506" s="54"/>
      <c r="AS506" s="54"/>
      <c r="AT506" s="53"/>
    </row>
    <row r="507" spans="1:46" customFormat="1">
      <c r="A507" s="888">
        <v>44272</v>
      </c>
      <c r="B507" s="122" t="s">
        <v>453</v>
      </c>
      <c r="C507" s="769">
        <v>44250</v>
      </c>
      <c r="D507" s="1170">
        <v>44251</v>
      </c>
      <c r="E507" s="924" t="s">
        <v>69</v>
      </c>
      <c r="F507" s="1149">
        <v>7.5166648864746097</v>
      </c>
      <c r="G507" s="500" t="s">
        <v>41</v>
      </c>
      <c r="H507" s="998">
        <v>13.981607055664062</v>
      </c>
      <c r="I507" s="414" t="s">
        <v>305</v>
      </c>
      <c r="J507" s="415" t="s">
        <v>133</v>
      </c>
      <c r="K507" s="429" t="s">
        <v>431</v>
      </c>
      <c r="L507" s="390">
        <v>232</v>
      </c>
      <c r="M507" s="390"/>
      <c r="N507" s="390"/>
      <c r="O507" s="564">
        <v>3</v>
      </c>
      <c r="P507" s="564">
        <v>1.5</v>
      </c>
      <c r="Q507" s="564">
        <f t="shared" si="384"/>
        <v>4.5</v>
      </c>
      <c r="R507" s="82">
        <f t="shared" si="397"/>
        <v>3</v>
      </c>
      <c r="S507" s="81"/>
      <c r="T507" s="81">
        <v>200</v>
      </c>
      <c r="U507" s="122" t="s">
        <v>453</v>
      </c>
      <c r="V507" s="193"/>
      <c r="W507" s="195">
        <v>139.375</v>
      </c>
      <c r="X507" s="82">
        <v>2.1909999999999998</v>
      </c>
      <c r="Y507" s="82">
        <v>2.024</v>
      </c>
      <c r="Z507" s="195">
        <f t="shared" si="386"/>
        <v>27875</v>
      </c>
      <c r="AA507" s="195">
        <f t="shared" si="387"/>
        <v>9291.6666666666661</v>
      </c>
      <c r="AB507" s="1092">
        <f t="shared" si="388"/>
        <v>40050287.356321834</v>
      </c>
      <c r="AC507" s="499" t="s">
        <v>69</v>
      </c>
      <c r="AD507" s="195">
        <f t="shared" si="389"/>
        <v>1503.3329772949219</v>
      </c>
      <c r="AE507" s="500" t="s">
        <v>41</v>
      </c>
      <c r="AF507" s="567">
        <f t="shared" si="390"/>
        <v>2796.3214111328125</v>
      </c>
      <c r="AG507" s="567">
        <f t="shared" si="391"/>
        <v>501110.99243164063</v>
      </c>
      <c r="AH507" s="567">
        <f t="shared" si="392"/>
        <v>932107.13704427087</v>
      </c>
      <c r="AI507" s="568">
        <f t="shared" si="393"/>
        <v>2159961.1742743133</v>
      </c>
      <c r="AJ507" s="568">
        <f t="shared" si="394"/>
        <v>4017703.1769149606</v>
      </c>
      <c r="AK507" s="569">
        <f t="shared" si="395"/>
        <v>5.3931227885019618E-2</v>
      </c>
      <c r="AL507" s="999">
        <f t="shared" si="396"/>
        <v>0.10031646317965247</v>
      </c>
      <c r="AM507" s="1188">
        <f t="shared" si="398"/>
        <v>33.578339712960378</v>
      </c>
      <c r="AN507" s="1188">
        <f t="shared" si="399"/>
        <v>67.960019066220241</v>
      </c>
      <c r="AO507" s="572"/>
      <c r="AP507" s="573"/>
      <c r="AQ507" s="53"/>
      <c r="AR507" s="53"/>
      <c r="AS507" s="53"/>
      <c r="AT507" s="53"/>
    </row>
    <row r="508" spans="1:46" customFormat="1">
      <c r="A508" s="888">
        <v>44272</v>
      </c>
      <c r="B508" s="122" t="s">
        <v>454</v>
      </c>
      <c r="C508" s="769">
        <v>44250</v>
      </c>
      <c r="D508" s="1170">
        <v>44251</v>
      </c>
      <c r="E508" s="924" t="s">
        <v>69</v>
      </c>
      <c r="F508" s="1149">
        <v>13.272322082519532</v>
      </c>
      <c r="G508" s="500" t="s">
        <v>41</v>
      </c>
      <c r="H508" s="998">
        <v>24.078306579589842</v>
      </c>
      <c r="I508" s="414" t="s">
        <v>305</v>
      </c>
      <c r="J508" s="415" t="s">
        <v>133</v>
      </c>
      <c r="K508" s="429" t="s">
        <v>431</v>
      </c>
      <c r="L508" s="390">
        <v>232</v>
      </c>
      <c r="M508" s="390"/>
      <c r="N508" s="390"/>
      <c r="O508" s="564">
        <v>3</v>
      </c>
      <c r="P508" s="564">
        <v>1.5</v>
      </c>
      <c r="Q508" s="564">
        <f t="shared" si="384"/>
        <v>4.5</v>
      </c>
      <c r="R508" s="82">
        <f t="shared" si="397"/>
        <v>3</v>
      </c>
      <c r="S508" s="81"/>
      <c r="T508" s="81">
        <v>200</v>
      </c>
      <c r="U508" s="122" t="s">
        <v>454</v>
      </c>
      <c r="V508" s="193"/>
      <c r="W508" s="195">
        <v>138.15</v>
      </c>
      <c r="X508" s="82">
        <v>2.1930000000000001</v>
      </c>
      <c r="Y508" s="82">
        <v>2.1739999999999999</v>
      </c>
      <c r="Z508" s="195">
        <f t="shared" si="386"/>
        <v>27630</v>
      </c>
      <c r="AA508" s="195">
        <f t="shared" si="387"/>
        <v>9210</v>
      </c>
      <c r="AB508" s="1092">
        <f t="shared" si="388"/>
        <v>39698275.862068966</v>
      </c>
      <c r="AC508" s="499" t="s">
        <v>69</v>
      </c>
      <c r="AD508" s="195">
        <f t="shared" si="389"/>
        <v>2654.4644165039063</v>
      </c>
      <c r="AE508" s="500" t="s">
        <v>41</v>
      </c>
      <c r="AF508" s="567">
        <f t="shared" si="390"/>
        <v>4815.6613159179688</v>
      </c>
      <c r="AG508" s="567">
        <f t="shared" si="391"/>
        <v>884821.47216796875</v>
      </c>
      <c r="AH508" s="567">
        <f t="shared" si="392"/>
        <v>1605220.438639323</v>
      </c>
      <c r="AI508" s="568">
        <f t="shared" si="393"/>
        <v>3813885.6558964173</v>
      </c>
      <c r="AJ508" s="568">
        <f t="shared" si="394"/>
        <v>6919053.6148246685</v>
      </c>
      <c r="AK508" s="569">
        <f t="shared" si="395"/>
        <v>9.6071821082298448E-2</v>
      </c>
      <c r="AL508" s="999">
        <f t="shared" si="396"/>
        <v>0.17429103568287979</v>
      </c>
      <c r="AM508" s="1188">
        <f t="shared" si="398"/>
        <v>65.554213024321058</v>
      </c>
      <c r="AN508" s="1188">
        <f>(AH508-AVERAGE(AH$447:AH$448))/1000/1200*100</f>
        <v>124.05279419914123</v>
      </c>
      <c r="AO508" s="572"/>
      <c r="AP508" s="573"/>
      <c r="AQ508" s="53"/>
      <c r="AR508" s="53"/>
      <c r="AS508" s="53"/>
      <c r="AT508" s="53"/>
    </row>
    <row r="509" spans="1:46" customFormat="1">
      <c r="A509" s="888">
        <v>44272</v>
      </c>
      <c r="B509" s="122" t="s">
        <v>455</v>
      </c>
      <c r="C509" s="769">
        <v>44264</v>
      </c>
      <c r="D509" s="1170">
        <v>44265</v>
      </c>
      <c r="E509" s="924" t="s">
        <v>69</v>
      </c>
      <c r="F509" s="1149">
        <v>14.0806640625</v>
      </c>
      <c r="G509" s="500" t="s">
        <v>41</v>
      </c>
      <c r="H509" s="998">
        <v>14.199629211425782</v>
      </c>
      <c r="I509" s="414" t="s">
        <v>305</v>
      </c>
      <c r="J509" s="415" t="s">
        <v>133</v>
      </c>
      <c r="K509" s="429" t="s">
        <v>93</v>
      </c>
      <c r="L509" s="390">
        <v>288</v>
      </c>
      <c r="M509" s="390"/>
      <c r="N509" s="390"/>
      <c r="O509" s="564">
        <v>3</v>
      </c>
      <c r="P509" s="564">
        <v>1.5</v>
      </c>
      <c r="Q509" s="564">
        <f t="shared" si="384"/>
        <v>4.5</v>
      </c>
      <c r="R509" s="82">
        <f t="shared" si="397"/>
        <v>3</v>
      </c>
      <c r="S509" s="81"/>
      <c r="T509" s="81">
        <v>200</v>
      </c>
      <c r="U509" s="122" t="s">
        <v>455</v>
      </c>
      <c r="V509" s="494"/>
      <c r="W509" s="195">
        <v>102.95399999999999</v>
      </c>
      <c r="X509" s="82">
        <v>2.1419999999999999</v>
      </c>
      <c r="Y509" s="82">
        <v>1.913</v>
      </c>
      <c r="Z509" s="195">
        <f t="shared" si="386"/>
        <v>20590.8</v>
      </c>
      <c r="AA509" s="195">
        <f t="shared" si="387"/>
        <v>6863.5999999999995</v>
      </c>
      <c r="AB509" s="1092">
        <f t="shared" si="388"/>
        <v>23831944.444444444</v>
      </c>
      <c r="AC509" s="499" t="s">
        <v>69</v>
      </c>
      <c r="AD509" s="195">
        <f t="shared" si="389"/>
        <v>2816.1328125</v>
      </c>
      <c r="AE509" s="500" t="s">
        <v>41</v>
      </c>
      <c r="AF509" s="567">
        <f t="shared" si="390"/>
        <v>2839.9258422851563</v>
      </c>
      <c r="AG509" s="567">
        <f t="shared" si="391"/>
        <v>938710.9375</v>
      </c>
      <c r="AH509" s="567">
        <f t="shared" si="392"/>
        <v>946641.94742838538</v>
      </c>
      <c r="AI509" s="568">
        <f t="shared" si="393"/>
        <v>3259412.9774305555</v>
      </c>
      <c r="AJ509" s="568">
        <f t="shared" si="394"/>
        <v>3286951.2063485603</v>
      </c>
      <c r="AK509" s="569">
        <f t="shared" si="395"/>
        <v>0.13676655654467043</v>
      </c>
      <c r="AL509" s="999">
        <f t="shared" si="396"/>
        <v>0.13792207404691204</v>
      </c>
      <c r="AM509" s="571"/>
      <c r="AN509" s="572"/>
      <c r="AO509" s="572"/>
      <c r="AP509" s="573"/>
      <c r="AQ509" s="53"/>
      <c r="AR509" s="53"/>
      <c r="AS509" s="53"/>
      <c r="AT509" s="53"/>
    </row>
    <row r="510" spans="1:46" customFormat="1">
      <c r="A510" s="888">
        <v>44272</v>
      </c>
      <c r="B510" s="122" t="s">
        <v>456</v>
      </c>
      <c r="C510" s="769">
        <v>44264</v>
      </c>
      <c r="D510" s="1170">
        <v>44265</v>
      </c>
      <c r="E510" s="924" t="s">
        <v>69</v>
      </c>
      <c r="F510" s="1149">
        <v>5.0376091003417969</v>
      </c>
      <c r="G510" s="500" t="s">
        <v>41</v>
      </c>
      <c r="H510" s="998">
        <v>2.6418247222900391</v>
      </c>
      <c r="I510" s="414" t="s">
        <v>305</v>
      </c>
      <c r="J510" s="415" t="s">
        <v>133</v>
      </c>
      <c r="K510" s="429" t="s">
        <v>93</v>
      </c>
      <c r="L510" s="390">
        <v>288</v>
      </c>
      <c r="M510" s="390"/>
      <c r="N510" s="390"/>
      <c r="O510" s="564">
        <v>3</v>
      </c>
      <c r="P510" s="564">
        <v>1.5</v>
      </c>
      <c r="Q510" s="564">
        <f t="shared" si="384"/>
        <v>4.5</v>
      </c>
      <c r="R510" s="82">
        <f t="shared" si="397"/>
        <v>3</v>
      </c>
      <c r="S510" s="81"/>
      <c r="T510" s="81">
        <v>200</v>
      </c>
      <c r="U510" s="122" t="s">
        <v>456</v>
      </c>
      <c r="V510" s="494"/>
      <c r="W510" s="195">
        <v>114.373</v>
      </c>
      <c r="X510" s="82">
        <v>2.1219999999999999</v>
      </c>
      <c r="Y510" s="82">
        <v>1.716</v>
      </c>
      <c r="Z510" s="195">
        <f t="shared" si="386"/>
        <v>22874.600000000002</v>
      </c>
      <c r="AA510" s="195">
        <f t="shared" si="387"/>
        <v>7624.8666666666677</v>
      </c>
      <c r="AB510" s="1092">
        <f t="shared" si="388"/>
        <v>26475231.481481489</v>
      </c>
      <c r="AC510" s="499" t="s">
        <v>69</v>
      </c>
      <c r="AD510" s="195">
        <f t="shared" si="389"/>
        <v>1007.5218200683594</v>
      </c>
      <c r="AE510" s="500" t="s">
        <v>41</v>
      </c>
      <c r="AF510" s="567">
        <f t="shared" si="390"/>
        <v>528.36494445800781</v>
      </c>
      <c r="AG510" s="567">
        <f t="shared" si="391"/>
        <v>335840.60668945313</v>
      </c>
      <c r="AH510" s="567">
        <f t="shared" si="392"/>
        <v>176121.64815266928</v>
      </c>
      <c r="AI510" s="568">
        <f t="shared" si="393"/>
        <v>1166113.2176717122</v>
      </c>
      <c r="AJ510" s="568">
        <f t="shared" si="394"/>
        <v>611533.50053010171</v>
      </c>
      <c r="AK510" s="569">
        <f t="shared" si="395"/>
        <v>4.4045439923249337E-2</v>
      </c>
      <c r="AL510" s="999">
        <f t="shared" si="396"/>
        <v>2.309832497433869E-2</v>
      </c>
      <c r="AM510" s="571"/>
      <c r="AN510" s="572"/>
      <c r="AO510" s="572"/>
      <c r="AP510" s="573"/>
      <c r="AQ510" s="53"/>
      <c r="AR510" s="53"/>
      <c r="AS510" s="53"/>
      <c r="AT510" s="53"/>
    </row>
    <row r="511" spans="1:46" customFormat="1">
      <c r="A511" s="888">
        <v>44272</v>
      </c>
      <c r="B511" s="122" t="s">
        <v>457</v>
      </c>
      <c r="C511" s="769">
        <v>44271</v>
      </c>
      <c r="D511" s="1170">
        <v>44272</v>
      </c>
      <c r="E511" s="924" t="s">
        <v>69</v>
      </c>
      <c r="F511" s="1149">
        <v>21.100340270996092</v>
      </c>
      <c r="G511" s="500" t="s">
        <v>41</v>
      </c>
      <c r="H511" s="998">
        <v>16.55780029296875</v>
      </c>
      <c r="I511" s="414" t="s">
        <v>313</v>
      </c>
      <c r="J511" s="415" t="s">
        <v>133</v>
      </c>
      <c r="K511" s="429" t="s">
        <v>93</v>
      </c>
      <c r="L511" s="390">
        <v>336</v>
      </c>
      <c r="M511" s="390"/>
      <c r="N511" s="390"/>
      <c r="O511" s="564">
        <v>3</v>
      </c>
      <c r="P511" s="564">
        <v>1.5</v>
      </c>
      <c r="Q511" s="564">
        <f t="shared" si="384"/>
        <v>4.5</v>
      </c>
      <c r="R511" s="82">
        <f t="shared" ref="R511:R512" si="400">O511/(O511+P511)*Q511*175/200</f>
        <v>2.625</v>
      </c>
      <c r="S511" s="81"/>
      <c r="T511" s="81">
        <v>20</v>
      </c>
      <c r="U511" s="122" t="s">
        <v>457</v>
      </c>
      <c r="V511" s="193"/>
      <c r="W511" s="195">
        <v>702.87599999999998</v>
      </c>
      <c r="X511" s="82">
        <v>2.1579999999999999</v>
      </c>
      <c r="Y511" s="82">
        <v>2.548</v>
      </c>
      <c r="Z511" s="195">
        <f t="shared" si="386"/>
        <v>14057.52</v>
      </c>
      <c r="AA511" s="195">
        <f t="shared" si="387"/>
        <v>5355.2457142857147</v>
      </c>
      <c r="AB511" s="1092">
        <f t="shared" si="388"/>
        <v>15938231.292517006</v>
      </c>
      <c r="AC511" s="499" t="s">
        <v>69</v>
      </c>
      <c r="AD511" s="195">
        <f t="shared" si="389"/>
        <v>422.00680541992188</v>
      </c>
      <c r="AE511" s="500" t="s">
        <v>41</v>
      </c>
      <c r="AF511" s="567">
        <f t="shared" si="390"/>
        <v>331.156005859375</v>
      </c>
      <c r="AG511" s="567">
        <f t="shared" si="391"/>
        <v>160764.49730282737</v>
      </c>
      <c r="AH511" s="567">
        <f t="shared" si="392"/>
        <v>126154.66889880951</v>
      </c>
      <c r="AI511" s="568">
        <f t="shared" si="393"/>
        <v>478465.76578222431</v>
      </c>
      <c r="AJ511" s="568">
        <f t="shared" si="394"/>
        <v>375460.32410359976</v>
      </c>
      <c r="AK511" s="569">
        <f t="shared" si="395"/>
        <v>3.0020003913913823E-2</v>
      </c>
      <c r="AL511" s="999">
        <f t="shared" si="396"/>
        <v>2.3557213922468186E-2</v>
      </c>
      <c r="AM511" s="571"/>
      <c r="AN511" s="572"/>
      <c r="AO511" s="572"/>
      <c r="AP511" s="573"/>
      <c r="AQ511" s="53"/>
      <c r="AR511" s="53"/>
      <c r="AS511" s="53"/>
      <c r="AT511" s="53"/>
    </row>
    <row r="512" spans="1:46" customFormat="1">
      <c r="A512" s="888">
        <v>44272</v>
      </c>
      <c r="B512" s="122" t="s">
        <v>458</v>
      </c>
      <c r="C512" s="769">
        <v>44271</v>
      </c>
      <c r="D512" s="1170">
        <v>44272</v>
      </c>
      <c r="E512" s="924" t="s">
        <v>69</v>
      </c>
      <c r="F512" s="1149">
        <v>25.519499206542967</v>
      </c>
      <c r="G512" s="500" t="s">
        <v>41</v>
      </c>
      <c r="H512" s="998">
        <v>19.107522583007814</v>
      </c>
      <c r="I512" s="414" t="s">
        <v>313</v>
      </c>
      <c r="J512" s="415" t="s">
        <v>133</v>
      </c>
      <c r="K512" s="429" t="s">
        <v>93</v>
      </c>
      <c r="L512" s="390">
        <v>336</v>
      </c>
      <c r="M512" s="390"/>
      <c r="N512" s="390"/>
      <c r="O512" s="564">
        <v>3</v>
      </c>
      <c r="P512" s="564">
        <v>1.5</v>
      </c>
      <c r="Q512" s="564">
        <f t="shared" si="384"/>
        <v>4.5</v>
      </c>
      <c r="R512" s="82">
        <f t="shared" si="400"/>
        <v>2.625</v>
      </c>
      <c r="S512" s="81"/>
      <c r="T512" s="81">
        <v>20</v>
      </c>
      <c r="U512" s="122" t="s">
        <v>458</v>
      </c>
      <c r="V512" s="193"/>
      <c r="W512" s="195">
        <v>836.74300000000005</v>
      </c>
      <c r="X512" s="82">
        <v>2.1739999999999999</v>
      </c>
      <c r="Y512" s="82">
        <v>2.57</v>
      </c>
      <c r="Z512" s="195">
        <f t="shared" si="386"/>
        <v>16734.86</v>
      </c>
      <c r="AA512" s="195">
        <f t="shared" si="387"/>
        <v>6375.1847619047621</v>
      </c>
      <c r="AB512" s="1092">
        <f t="shared" si="388"/>
        <v>18973764.172335599</v>
      </c>
      <c r="AC512" s="499" t="s">
        <v>69</v>
      </c>
      <c r="AD512" s="195">
        <f t="shared" si="389"/>
        <v>510.38998413085938</v>
      </c>
      <c r="AE512" s="500" t="s">
        <v>41</v>
      </c>
      <c r="AF512" s="567">
        <f t="shared" si="390"/>
        <v>382.15045166015625</v>
      </c>
      <c r="AG512" s="567">
        <f t="shared" si="391"/>
        <v>194434.27966889879</v>
      </c>
      <c r="AH512" s="567">
        <f t="shared" si="392"/>
        <v>145581.12444196429</v>
      </c>
      <c r="AI512" s="568">
        <f t="shared" si="393"/>
        <v>578673.45139553212</v>
      </c>
      <c r="AJ512" s="568">
        <f t="shared" si="394"/>
        <v>433277.1560772747</v>
      </c>
      <c r="AK512" s="569">
        <f t="shared" si="395"/>
        <v>3.049861093136479E-2</v>
      </c>
      <c r="AL512" s="999">
        <f t="shared" si="396"/>
        <v>2.2835592987342366E-2</v>
      </c>
      <c r="AN512" s="572"/>
      <c r="AO512" s="572"/>
      <c r="AP512" s="573"/>
      <c r="AQ512" s="53"/>
      <c r="AR512" s="53"/>
      <c r="AS512" s="53"/>
      <c r="AT512" s="53"/>
    </row>
    <row r="513" spans="1:46" customFormat="1">
      <c r="A513" s="888">
        <v>44272</v>
      </c>
      <c r="B513" s="122" t="s">
        <v>60</v>
      </c>
      <c r="C513" s="122"/>
      <c r="D513" s="563"/>
      <c r="E513" s="924" t="s">
        <v>69</v>
      </c>
      <c r="F513" s="1149">
        <v>0</v>
      </c>
      <c r="G513" s="500" t="s">
        <v>41</v>
      </c>
      <c r="H513" s="998">
        <v>0</v>
      </c>
      <c r="I513" s="81"/>
      <c r="J513" s="575"/>
      <c r="K513" s="390"/>
      <c r="L513" s="390"/>
      <c r="M513" s="390"/>
      <c r="N513" s="390"/>
      <c r="O513" s="564"/>
      <c r="P513" s="564"/>
      <c r="Q513" s="564"/>
      <c r="R513" s="82"/>
      <c r="S513" s="81"/>
      <c r="T513" s="81"/>
      <c r="U513" s="122" t="s">
        <v>60</v>
      </c>
      <c r="V513" s="39"/>
      <c r="W513" s="195"/>
      <c r="X513" s="82"/>
      <c r="Y513" s="82"/>
      <c r="Z513" s="195"/>
      <c r="AA513" s="195"/>
      <c r="AB513" s="195"/>
      <c r="AC513" s="483"/>
      <c r="AD513" s="576"/>
      <c r="AE513" s="577"/>
      <c r="AF513" s="576"/>
      <c r="AG513" s="390"/>
      <c r="AH513" s="390"/>
      <c r="AI513" s="568"/>
      <c r="AJ513" s="568"/>
      <c r="AK513" s="569"/>
      <c r="AL513" s="999"/>
      <c r="AM513" s="571"/>
      <c r="AN513" s="572"/>
      <c r="AO513" s="572"/>
      <c r="AP513" s="573"/>
      <c r="AQ513" s="53"/>
      <c r="AR513" s="53"/>
      <c r="AS513" s="53"/>
      <c r="AT513" s="53"/>
    </row>
    <row r="514" spans="1:46" customFormat="1" ht="15" thickBot="1">
      <c r="A514" s="49">
        <v>44272</v>
      </c>
      <c r="B514" s="123" t="s">
        <v>64</v>
      </c>
      <c r="C514" s="123"/>
      <c r="D514" s="1003"/>
      <c r="E514" s="1029" t="s">
        <v>69</v>
      </c>
      <c r="F514" s="1150">
        <v>233.25917968749999</v>
      </c>
      <c r="G514" s="1030" t="s">
        <v>41</v>
      </c>
      <c r="H514" s="1006">
        <v>237.1065673828125</v>
      </c>
      <c r="I514" s="588"/>
      <c r="J514" s="589"/>
      <c r="K514" s="395"/>
      <c r="L514" s="395"/>
      <c r="M514" s="395"/>
      <c r="N514" s="395"/>
      <c r="O514" s="1007"/>
      <c r="P514" s="1007"/>
      <c r="Q514" s="1007"/>
      <c r="R514" s="590"/>
      <c r="S514" s="588"/>
      <c r="T514" s="588"/>
      <c r="U514" s="123" t="s">
        <v>64</v>
      </c>
      <c r="V514" s="189"/>
      <c r="W514" s="591"/>
      <c r="X514" s="590"/>
      <c r="Y514" s="590"/>
      <c r="Z514" s="591"/>
      <c r="AA514" s="590"/>
      <c r="AB514" s="590"/>
      <c r="AC514" s="1004"/>
      <c r="AD514" s="1137"/>
      <c r="AE514" s="578"/>
      <c r="AF514" s="70"/>
      <c r="AG514" s="395"/>
      <c r="AH514" s="395"/>
      <c r="AI514" s="592"/>
      <c r="AJ514" s="592"/>
      <c r="AK514" s="593"/>
      <c r="AL514" s="1008"/>
      <c r="AM514" s="1009"/>
      <c r="AN514" s="603"/>
      <c r="AO514" s="603"/>
      <c r="AP514" s="604"/>
      <c r="AQ514" s="53"/>
      <c r="AR514" s="53"/>
      <c r="AS514" s="53"/>
      <c r="AT514" s="53"/>
    </row>
    <row r="515" spans="1:46" customFormat="1">
      <c r="A515" s="460">
        <v>44279</v>
      </c>
      <c r="B515" s="118" t="s">
        <v>245</v>
      </c>
      <c r="C515" s="1133">
        <v>44272</v>
      </c>
      <c r="D515" s="1191">
        <v>44273</v>
      </c>
      <c r="E515" s="1110" t="s">
        <v>69</v>
      </c>
      <c r="F515" s="1147">
        <v>20.707717895507813</v>
      </c>
      <c r="G515" s="477" t="s">
        <v>41</v>
      </c>
      <c r="H515" s="994">
        <v>25.402264404296876</v>
      </c>
      <c r="I515" s="1155" t="s">
        <v>313</v>
      </c>
      <c r="J515" s="1156" t="s">
        <v>133</v>
      </c>
      <c r="K515" s="462" t="s">
        <v>93</v>
      </c>
      <c r="L515" s="465">
        <v>320</v>
      </c>
      <c r="M515" s="463"/>
      <c r="N515" s="922"/>
      <c r="O515" s="467">
        <v>3</v>
      </c>
      <c r="P515" s="468">
        <v>1.5</v>
      </c>
      <c r="Q515" s="468">
        <f t="shared" ref="Q515:Q528" si="401">O515+P515</f>
        <v>4.5</v>
      </c>
      <c r="R515" s="466">
        <f t="shared" ref="R515:R528" si="402">O515/(O515+P515)*Q515*175/200</f>
        <v>2.625</v>
      </c>
      <c r="S515" s="467"/>
      <c r="T515" s="469">
        <v>20</v>
      </c>
      <c r="U515" s="118" t="s">
        <v>245</v>
      </c>
      <c r="V515" s="923">
        <v>962.03880998394663</v>
      </c>
      <c r="W515" s="145">
        <v>862.27800000000002</v>
      </c>
      <c r="X515" s="472">
        <v>2.1779999999999999</v>
      </c>
      <c r="Y515" s="472">
        <v>2.5310000000000001</v>
      </c>
      <c r="Z515" s="145">
        <f t="shared" ref="Z515:Z528" si="403">T515*W515</f>
        <v>17245.560000000001</v>
      </c>
      <c r="AA515" s="145">
        <f t="shared" ref="AA515:AA528" si="404">Z515/R515</f>
        <v>6569.7371428571432</v>
      </c>
      <c r="AB515" s="1157">
        <f t="shared" ref="AB515:AB528" si="405">AA515*1000/(L515/1000)</f>
        <v>20530428.571428575</v>
      </c>
      <c r="AC515" s="1110" t="s">
        <v>69</v>
      </c>
      <c r="AD515" s="194">
        <f t="shared" ref="AD515:AD528" si="406">T515*F515</f>
        <v>414.15435791015625</v>
      </c>
      <c r="AE515" s="477" t="s">
        <v>41</v>
      </c>
      <c r="AF515" s="586">
        <f t="shared" ref="AF515:AF528" si="407">T515*H515</f>
        <v>508.0452880859375</v>
      </c>
      <c r="AG515" s="478">
        <f t="shared" ref="AG515:AG528" si="408">AD515/R515*1000</f>
        <v>157773.08872767858</v>
      </c>
      <c r="AH515" s="478">
        <f t="shared" ref="AH515:AH528" si="409">AF515/R515*1000</f>
        <v>193541.06212797621</v>
      </c>
      <c r="AI515" s="478">
        <f t="shared" ref="AI515:AI528" si="410">AG515/L515*1000</f>
        <v>493040.90227399557</v>
      </c>
      <c r="AJ515" s="478">
        <f t="shared" ref="AJ515:AJ528" si="411">AH515/L515*1000</f>
        <v>604815.81914992572</v>
      </c>
      <c r="AK515" s="1084">
        <f t="shared" ref="AK515:AK528" si="412">AD515/Z515</f>
        <v>2.4015129570170886E-2</v>
      </c>
      <c r="AL515" s="1085">
        <f t="shared" ref="AL515:AL528" si="413">AF515/Z515</f>
        <v>2.9459483373455976E-2</v>
      </c>
      <c r="AP515" s="602"/>
    </row>
    <row r="516" spans="1:46" customFormat="1">
      <c r="A516" s="35">
        <v>44279</v>
      </c>
      <c r="B516" s="119" t="s">
        <v>459</v>
      </c>
      <c r="C516" s="782">
        <v>44272</v>
      </c>
      <c r="D516" s="1158">
        <v>44273</v>
      </c>
      <c r="E516" s="924" t="s">
        <v>69</v>
      </c>
      <c r="F516" s="1149">
        <v>15.761706542968749</v>
      </c>
      <c r="G516" s="500" t="s">
        <v>41</v>
      </c>
      <c r="H516" s="998">
        <v>20.962747192382814</v>
      </c>
      <c r="I516" s="1160" t="s">
        <v>313</v>
      </c>
      <c r="J516" s="1161" t="s">
        <v>133</v>
      </c>
      <c r="K516" s="484" t="s">
        <v>93</v>
      </c>
      <c r="L516" s="488">
        <v>320</v>
      </c>
      <c r="M516" s="485"/>
      <c r="N516" s="504"/>
      <c r="O516" s="491">
        <v>3</v>
      </c>
      <c r="P516" s="492">
        <v>1.5</v>
      </c>
      <c r="Q516" s="492">
        <f t="shared" si="401"/>
        <v>4.5</v>
      </c>
      <c r="R516" s="490">
        <f t="shared" si="402"/>
        <v>2.625</v>
      </c>
      <c r="S516" s="491"/>
      <c r="T516" s="493">
        <v>20</v>
      </c>
      <c r="U516" s="119" t="s">
        <v>459</v>
      </c>
      <c r="V516" s="925">
        <v>749.51706543973216</v>
      </c>
      <c r="W516" s="129">
        <v>708.35799999999995</v>
      </c>
      <c r="X516" s="223">
        <v>2.173</v>
      </c>
      <c r="Y516" s="223">
        <v>2.5409999999999999</v>
      </c>
      <c r="Z516" s="129">
        <f t="shared" si="403"/>
        <v>14167.16</v>
      </c>
      <c r="AA516" s="129">
        <f t="shared" si="404"/>
        <v>5397.0133333333333</v>
      </c>
      <c r="AB516" s="149">
        <f t="shared" si="405"/>
        <v>16865666.666666664</v>
      </c>
      <c r="AC516" s="924" t="s">
        <v>69</v>
      </c>
      <c r="AD516" s="195">
        <f t="shared" si="406"/>
        <v>315.234130859375</v>
      </c>
      <c r="AE516" s="500" t="s">
        <v>41</v>
      </c>
      <c r="AF516" s="567">
        <f t="shared" si="407"/>
        <v>419.25494384765625</v>
      </c>
      <c r="AG516" s="497">
        <f t="shared" si="408"/>
        <v>120089.19270833333</v>
      </c>
      <c r="AH516" s="497">
        <f t="shared" si="409"/>
        <v>159716.16908482142</v>
      </c>
      <c r="AI516" s="497">
        <f t="shared" si="410"/>
        <v>375278.72721354163</v>
      </c>
      <c r="AJ516" s="497">
        <f t="shared" si="411"/>
        <v>499113.02839006693</v>
      </c>
      <c r="AK516" s="959">
        <f t="shared" si="412"/>
        <v>2.2251046141878471E-2</v>
      </c>
      <c r="AL516" s="1086">
        <f t="shared" si="413"/>
        <v>2.959343607664883E-2</v>
      </c>
      <c r="AP516" s="602"/>
    </row>
    <row r="517" spans="1:46" customFormat="1">
      <c r="A517" s="35">
        <v>44279</v>
      </c>
      <c r="B517" s="119" t="s">
        <v>460</v>
      </c>
      <c r="C517" s="782">
        <v>44273</v>
      </c>
      <c r="D517" s="1158">
        <v>44274</v>
      </c>
      <c r="E517" s="924" t="s">
        <v>69</v>
      </c>
      <c r="F517" s="1149">
        <v>16.799240112304688</v>
      </c>
      <c r="G517" s="500" t="s">
        <v>41</v>
      </c>
      <c r="H517" s="998">
        <v>16.255221557617187</v>
      </c>
      <c r="I517" s="1160" t="s">
        <v>313</v>
      </c>
      <c r="J517" s="1161" t="s">
        <v>133</v>
      </c>
      <c r="K517" s="484" t="s">
        <v>93</v>
      </c>
      <c r="L517" s="488">
        <v>304</v>
      </c>
      <c r="M517" s="485"/>
      <c r="N517" s="504"/>
      <c r="O517" s="491">
        <v>3</v>
      </c>
      <c r="P517" s="492">
        <v>1.5</v>
      </c>
      <c r="Q517" s="492">
        <f t="shared" si="401"/>
        <v>4.5</v>
      </c>
      <c r="R517" s="490">
        <f t="shared" si="402"/>
        <v>2.625</v>
      </c>
      <c r="S517" s="491"/>
      <c r="T517" s="493">
        <v>20</v>
      </c>
      <c r="U517" s="119" t="s">
        <v>460</v>
      </c>
      <c r="V517" s="925">
        <v>673.04375968507532</v>
      </c>
      <c r="W517" s="129">
        <v>658.19600000000003</v>
      </c>
      <c r="X517" s="223">
        <v>2.1880000000000002</v>
      </c>
      <c r="Y517" s="223">
        <v>2.5459999999999998</v>
      </c>
      <c r="Z517" s="129">
        <f t="shared" si="403"/>
        <v>13163.92</v>
      </c>
      <c r="AA517" s="129">
        <f t="shared" si="404"/>
        <v>5014.8266666666668</v>
      </c>
      <c r="AB517" s="149">
        <f t="shared" si="405"/>
        <v>16496140.350877194</v>
      </c>
      <c r="AC517" s="924" t="s">
        <v>69</v>
      </c>
      <c r="AD517" s="195">
        <f t="shared" si="406"/>
        <v>335.98480224609375</v>
      </c>
      <c r="AE517" s="500" t="s">
        <v>41</v>
      </c>
      <c r="AF517" s="567">
        <f t="shared" si="407"/>
        <v>325.10443115234375</v>
      </c>
      <c r="AG517" s="497">
        <f t="shared" si="408"/>
        <v>127994.21037946429</v>
      </c>
      <c r="AH517" s="497">
        <f t="shared" si="409"/>
        <v>123849.30710565476</v>
      </c>
      <c r="AI517" s="497">
        <f t="shared" si="410"/>
        <v>421033.58677455364</v>
      </c>
      <c r="AJ517" s="497">
        <f t="shared" si="411"/>
        <v>407399.03653175908</v>
      </c>
      <c r="AK517" s="959">
        <f t="shared" si="412"/>
        <v>2.5523157406463558E-2</v>
      </c>
      <c r="AL517" s="1086">
        <f t="shared" si="413"/>
        <v>2.4696627687827315E-2</v>
      </c>
      <c r="AP517" s="602"/>
    </row>
    <row r="518" spans="1:46" customFormat="1">
      <c r="A518" s="35">
        <v>44279</v>
      </c>
      <c r="B518" s="119" t="s">
        <v>293</v>
      </c>
      <c r="C518" s="782">
        <v>44273</v>
      </c>
      <c r="D518" s="1158">
        <v>44274</v>
      </c>
      <c r="E518" s="924" t="s">
        <v>69</v>
      </c>
      <c r="F518" s="1149">
        <v>18.612611389160158</v>
      </c>
      <c r="G518" s="500" t="s">
        <v>41</v>
      </c>
      <c r="H518" s="998">
        <v>17.995748901367186</v>
      </c>
      <c r="I518" s="1160" t="s">
        <v>313</v>
      </c>
      <c r="J518" s="1161" t="s">
        <v>133</v>
      </c>
      <c r="K518" s="484" t="s">
        <v>93</v>
      </c>
      <c r="L518" s="488">
        <v>304</v>
      </c>
      <c r="M518" s="485"/>
      <c r="N518" s="504"/>
      <c r="O518" s="491">
        <v>3</v>
      </c>
      <c r="P518" s="492">
        <v>1.5</v>
      </c>
      <c r="Q518" s="492">
        <f t="shared" si="401"/>
        <v>4.5</v>
      </c>
      <c r="R518" s="490">
        <f t="shared" si="402"/>
        <v>2.625</v>
      </c>
      <c r="S518" s="491"/>
      <c r="T518" s="493">
        <v>20</v>
      </c>
      <c r="U518" s="119" t="s">
        <v>293</v>
      </c>
      <c r="V518" s="925">
        <v>554.91786971809415</v>
      </c>
      <c r="W518" s="129">
        <v>543.34699999999998</v>
      </c>
      <c r="X518" s="223">
        <v>2.1800000000000002</v>
      </c>
      <c r="Y518" s="223">
        <v>2.5649999999999999</v>
      </c>
      <c r="Z518" s="129">
        <f t="shared" si="403"/>
        <v>10866.939999999999</v>
      </c>
      <c r="AA518" s="129">
        <f t="shared" si="404"/>
        <v>4139.786666666666</v>
      </c>
      <c r="AB518" s="149">
        <f t="shared" si="405"/>
        <v>13617719.298245613</v>
      </c>
      <c r="AC518" s="924" t="s">
        <v>69</v>
      </c>
      <c r="AD518" s="195">
        <f t="shared" si="406"/>
        <v>372.25222778320313</v>
      </c>
      <c r="AE518" s="500" t="s">
        <v>41</v>
      </c>
      <c r="AF518" s="567">
        <f t="shared" si="407"/>
        <v>359.91497802734375</v>
      </c>
      <c r="AG518" s="497">
        <f t="shared" si="408"/>
        <v>141810.37248883929</v>
      </c>
      <c r="AH518" s="497">
        <f t="shared" si="409"/>
        <v>137110.46781994047</v>
      </c>
      <c r="AI518" s="497">
        <f t="shared" si="410"/>
        <v>466481.48845012923</v>
      </c>
      <c r="AJ518" s="497">
        <f t="shared" si="411"/>
        <v>451021.27572348836</v>
      </c>
      <c r="AK518" s="959">
        <f t="shared" si="412"/>
        <v>3.4255478339183174E-2</v>
      </c>
      <c r="AL518" s="1086">
        <f t="shared" si="413"/>
        <v>3.3120177163704204E-2</v>
      </c>
      <c r="AP518" s="602"/>
    </row>
    <row r="519" spans="1:46" customFormat="1">
      <c r="A519" s="35">
        <v>44279</v>
      </c>
      <c r="B519" s="119" t="s">
        <v>461</v>
      </c>
      <c r="C519" s="782">
        <v>44274</v>
      </c>
      <c r="D519" s="1158">
        <v>44275</v>
      </c>
      <c r="E519" s="924" t="s">
        <v>69</v>
      </c>
      <c r="F519" s="1149">
        <v>21.026660156249999</v>
      </c>
      <c r="G519" s="500" t="s">
        <v>41</v>
      </c>
      <c r="H519" s="998">
        <v>15.260369873046875</v>
      </c>
      <c r="I519" s="1160" t="s">
        <v>313</v>
      </c>
      <c r="J519" s="1161" t="s">
        <v>133</v>
      </c>
      <c r="K519" s="484" t="s">
        <v>93</v>
      </c>
      <c r="L519" s="488">
        <v>302</v>
      </c>
      <c r="M519" s="485"/>
      <c r="N519" s="504"/>
      <c r="O519" s="491">
        <v>3</v>
      </c>
      <c r="P519" s="492">
        <v>1.5</v>
      </c>
      <c r="Q519" s="492">
        <f t="shared" si="401"/>
        <v>4.5</v>
      </c>
      <c r="R519" s="490">
        <f t="shared" si="402"/>
        <v>2.625</v>
      </c>
      <c r="S519" s="491"/>
      <c r="T519" s="493">
        <v>20</v>
      </c>
      <c r="U519" s="119" t="s">
        <v>461</v>
      </c>
      <c r="V519" s="925">
        <v>823.50605749621013</v>
      </c>
      <c r="W519" s="129">
        <v>704.73500000000001</v>
      </c>
      <c r="X519" s="223">
        <v>2.2080000000000002</v>
      </c>
      <c r="Y519" s="223">
        <v>2.3740000000000001</v>
      </c>
      <c r="Z519" s="129">
        <f t="shared" si="403"/>
        <v>14094.7</v>
      </c>
      <c r="AA519" s="129">
        <f t="shared" si="404"/>
        <v>5369.4095238095242</v>
      </c>
      <c r="AB519" s="149">
        <f t="shared" si="405"/>
        <v>17779501.734468624</v>
      </c>
      <c r="AC519" s="924" t="s">
        <v>69</v>
      </c>
      <c r="AD519" s="195">
        <f t="shared" si="406"/>
        <v>420.533203125</v>
      </c>
      <c r="AE519" s="500" t="s">
        <v>41</v>
      </c>
      <c r="AF519" s="567">
        <f t="shared" si="407"/>
        <v>305.2073974609375</v>
      </c>
      <c r="AG519" s="497">
        <f t="shared" si="408"/>
        <v>160203.125</v>
      </c>
      <c r="AH519" s="497">
        <f t="shared" si="409"/>
        <v>116269.48474702382</v>
      </c>
      <c r="AI519" s="497">
        <f t="shared" si="410"/>
        <v>530473.92384105956</v>
      </c>
      <c r="AJ519" s="497">
        <f t="shared" si="411"/>
        <v>384998.29386431724</v>
      </c>
      <c r="AK519" s="959">
        <f t="shared" si="412"/>
        <v>2.9836264916954597E-2</v>
      </c>
      <c r="AL519" s="1086">
        <f t="shared" si="413"/>
        <v>2.1654054180715976E-2</v>
      </c>
      <c r="AP519" s="602"/>
    </row>
    <row r="520" spans="1:46" customFormat="1">
      <c r="A520" s="35">
        <v>44279</v>
      </c>
      <c r="B520" s="119" t="s">
        <v>462</v>
      </c>
      <c r="C520" s="782">
        <v>44274</v>
      </c>
      <c r="D520" s="1158">
        <v>44275</v>
      </c>
      <c r="E520" s="924" t="s">
        <v>69</v>
      </c>
      <c r="F520" s="1149">
        <v>13.007284545898438</v>
      </c>
      <c r="G520" s="500" t="s">
        <v>41</v>
      </c>
      <c r="H520" s="998">
        <v>13.484718322753906</v>
      </c>
      <c r="I520" s="1160" t="s">
        <v>313</v>
      </c>
      <c r="J520" s="1161" t="s">
        <v>133</v>
      </c>
      <c r="K520" s="484" t="s">
        <v>93</v>
      </c>
      <c r="L520" s="488">
        <v>302</v>
      </c>
      <c r="M520" s="485"/>
      <c r="N520" s="504"/>
      <c r="O520" s="491">
        <v>3</v>
      </c>
      <c r="P520" s="492">
        <v>1.5</v>
      </c>
      <c r="Q520" s="492">
        <f t="shared" si="401"/>
        <v>4.5</v>
      </c>
      <c r="R520" s="490">
        <f t="shared" si="402"/>
        <v>2.625</v>
      </c>
      <c r="S520" s="491"/>
      <c r="T520" s="493">
        <v>20</v>
      </c>
      <c r="U520" s="119" t="s">
        <v>462</v>
      </c>
      <c r="V520" s="925">
        <v>723.07686965197081</v>
      </c>
      <c r="W520" s="129">
        <v>638.69399999999996</v>
      </c>
      <c r="X520" s="223">
        <v>2.1890000000000001</v>
      </c>
      <c r="Y520" s="223">
        <v>2.536</v>
      </c>
      <c r="Z520" s="129">
        <f t="shared" si="403"/>
        <v>12773.88</v>
      </c>
      <c r="AA520" s="129">
        <f t="shared" si="404"/>
        <v>4866.24</v>
      </c>
      <c r="AB520" s="149">
        <f t="shared" si="405"/>
        <v>16113377.483443709</v>
      </c>
      <c r="AC520" s="924" t="s">
        <v>69</v>
      </c>
      <c r="AD520" s="195">
        <f t="shared" si="406"/>
        <v>260.14569091796875</v>
      </c>
      <c r="AE520" s="500" t="s">
        <v>41</v>
      </c>
      <c r="AF520" s="567">
        <f t="shared" si="407"/>
        <v>269.69436645507813</v>
      </c>
      <c r="AG520" s="497">
        <f t="shared" si="408"/>
        <v>99103.120349702382</v>
      </c>
      <c r="AH520" s="497">
        <f t="shared" si="409"/>
        <v>102740.71103050595</v>
      </c>
      <c r="AI520" s="497">
        <f t="shared" si="410"/>
        <v>328156.02764802112</v>
      </c>
      <c r="AJ520" s="497">
        <f t="shared" si="411"/>
        <v>340201.02990233753</v>
      </c>
      <c r="AK520" s="959">
        <f t="shared" si="412"/>
        <v>2.0365440329638978E-2</v>
      </c>
      <c r="AL520" s="1086">
        <f t="shared" si="413"/>
        <v>2.1112956005150989E-2</v>
      </c>
      <c r="AP520" s="602"/>
    </row>
    <row r="521" spans="1:46" customFormat="1">
      <c r="A521" s="35">
        <v>44279</v>
      </c>
      <c r="B521" s="119" t="s">
        <v>463</v>
      </c>
      <c r="C521" s="782">
        <v>44275</v>
      </c>
      <c r="D521" s="1158">
        <v>44276</v>
      </c>
      <c r="E521" s="924" t="s">
        <v>69</v>
      </c>
      <c r="F521" s="1149">
        <v>34.667681884765628</v>
      </c>
      <c r="G521" s="500" t="s">
        <v>41</v>
      </c>
      <c r="H521" s="998">
        <v>42.410491943359375</v>
      </c>
      <c r="I521" s="1160" t="s">
        <v>313</v>
      </c>
      <c r="J521" s="1161" t="s">
        <v>133</v>
      </c>
      <c r="K521" s="484" t="s">
        <v>93</v>
      </c>
      <c r="L521" s="488">
        <v>360</v>
      </c>
      <c r="M521" s="485"/>
      <c r="N521" s="504"/>
      <c r="O521" s="491">
        <v>3</v>
      </c>
      <c r="P521" s="492">
        <v>1.5</v>
      </c>
      <c r="Q521" s="492">
        <f t="shared" si="401"/>
        <v>4.5</v>
      </c>
      <c r="R521" s="490">
        <f t="shared" si="402"/>
        <v>2.625</v>
      </c>
      <c r="S521" s="491"/>
      <c r="T521" s="493">
        <v>20</v>
      </c>
      <c r="U521" s="119" t="s">
        <v>463</v>
      </c>
      <c r="V521" s="925">
        <v>696.1043209288855</v>
      </c>
      <c r="W521" s="129">
        <v>605.31299999999999</v>
      </c>
      <c r="X521" s="223">
        <v>2.2149999999999999</v>
      </c>
      <c r="Y521" s="223">
        <v>2.157</v>
      </c>
      <c r="Z521" s="129">
        <f t="shared" si="403"/>
        <v>12106.26</v>
      </c>
      <c r="AA521" s="129">
        <f t="shared" si="404"/>
        <v>4611.9085714285711</v>
      </c>
      <c r="AB521" s="149">
        <f t="shared" si="405"/>
        <v>12810857.142857142</v>
      </c>
      <c r="AC521" s="924" t="s">
        <v>69</v>
      </c>
      <c r="AD521" s="195">
        <f t="shared" si="406"/>
        <v>693.3536376953125</v>
      </c>
      <c r="AE521" s="500" t="s">
        <v>41</v>
      </c>
      <c r="AF521" s="567">
        <f t="shared" si="407"/>
        <v>848.2098388671875</v>
      </c>
      <c r="AG521" s="497">
        <f t="shared" si="408"/>
        <v>264134.71912202379</v>
      </c>
      <c r="AH521" s="497">
        <f t="shared" si="409"/>
        <v>323127.55766369047</v>
      </c>
      <c r="AI521" s="497">
        <f t="shared" si="410"/>
        <v>733707.55311673274</v>
      </c>
      <c r="AJ521" s="497">
        <f t="shared" si="411"/>
        <v>897576.54906580679</v>
      </c>
      <c r="AK521" s="959">
        <f t="shared" si="412"/>
        <v>5.7272323384374074E-2</v>
      </c>
      <c r="AL521" s="1086">
        <f t="shared" si="413"/>
        <v>7.0063738831578667E-2</v>
      </c>
      <c r="AP521" s="602"/>
    </row>
    <row r="522" spans="1:46" customFormat="1">
      <c r="A522" s="35">
        <v>44279</v>
      </c>
      <c r="B522" s="119" t="s">
        <v>464</v>
      </c>
      <c r="C522" s="782">
        <v>44275</v>
      </c>
      <c r="D522" s="1158">
        <v>44276</v>
      </c>
      <c r="E522" s="924" t="s">
        <v>69</v>
      </c>
      <c r="F522" s="1149">
        <v>36.102374267578128</v>
      </c>
      <c r="G522" s="500" t="s">
        <v>41</v>
      </c>
      <c r="H522" s="998">
        <v>34.003585815429688</v>
      </c>
      <c r="I522" s="1160" t="s">
        <v>313</v>
      </c>
      <c r="J522" s="1161" t="s">
        <v>133</v>
      </c>
      <c r="K522" s="484" t="s">
        <v>93</v>
      </c>
      <c r="L522" s="488">
        <v>360</v>
      </c>
      <c r="M522" s="485"/>
      <c r="N522" s="504"/>
      <c r="O522" s="491">
        <v>3</v>
      </c>
      <c r="P522" s="492">
        <v>1.5</v>
      </c>
      <c r="Q522" s="492">
        <f t="shared" si="401"/>
        <v>4.5</v>
      </c>
      <c r="R522" s="490">
        <f t="shared" si="402"/>
        <v>2.625</v>
      </c>
      <c r="S522" s="491"/>
      <c r="T522" s="493">
        <v>20</v>
      </c>
      <c r="U522" s="119" t="s">
        <v>464</v>
      </c>
      <c r="V522" s="925">
        <v>664.13088099518029</v>
      </c>
      <c r="W522" s="129">
        <v>542.17399999999998</v>
      </c>
      <c r="X522" s="223">
        <v>2.1909999999999998</v>
      </c>
      <c r="Y522" s="223">
        <v>2.5739999999999998</v>
      </c>
      <c r="Z522" s="129">
        <f t="shared" si="403"/>
        <v>10843.48</v>
      </c>
      <c r="AA522" s="129">
        <f t="shared" si="404"/>
        <v>4130.8495238095238</v>
      </c>
      <c r="AB522" s="149">
        <f t="shared" si="405"/>
        <v>11474582.010582011</v>
      </c>
      <c r="AC522" s="924" t="s">
        <v>69</v>
      </c>
      <c r="AD522" s="195">
        <f t="shared" si="406"/>
        <v>722.0474853515625</v>
      </c>
      <c r="AE522" s="500" t="s">
        <v>41</v>
      </c>
      <c r="AF522" s="567">
        <f t="shared" si="407"/>
        <v>680.07171630859375</v>
      </c>
      <c r="AG522" s="497">
        <f t="shared" si="408"/>
        <v>275065.70870535716</v>
      </c>
      <c r="AH522" s="497">
        <f t="shared" si="409"/>
        <v>259074.93954613098</v>
      </c>
      <c r="AI522" s="497">
        <f t="shared" si="410"/>
        <v>764071.41307043645</v>
      </c>
      <c r="AJ522" s="497">
        <f t="shared" si="411"/>
        <v>719652.60985036381</v>
      </c>
      <c r="AK522" s="959">
        <f t="shared" si="412"/>
        <v>6.6588169605289307E-2</v>
      </c>
      <c r="AL522" s="1086">
        <f t="shared" si="413"/>
        <v>6.2717108927078186E-2</v>
      </c>
      <c r="AP522" s="602"/>
    </row>
    <row r="523" spans="1:46" customFormat="1">
      <c r="A523" s="35">
        <v>44279</v>
      </c>
      <c r="B523" s="119" t="s">
        <v>465</v>
      </c>
      <c r="C523" s="782">
        <v>44276</v>
      </c>
      <c r="D523" s="1158">
        <v>44277</v>
      </c>
      <c r="E523" s="924" t="s">
        <v>69</v>
      </c>
      <c r="F523" s="1149">
        <v>20.670693969726564</v>
      </c>
      <c r="G523" s="500" t="s">
        <v>41</v>
      </c>
      <c r="H523" s="998">
        <v>19.017845153808594</v>
      </c>
      <c r="I523" s="1160" t="s">
        <v>313</v>
      </c>
      <c r="J523" s="1161" t="s">
        <v>133</v>
      </c>
      <c r="K523" s="484" t="s">
        <v>93</v>
      </c>
      <c r="L523" s="488">
        <v>248</v>
      </c>
      <c r="M523" s="485"/>
      <c r="N523" s="504"/>
      <c r="O523" s="491">
        <v>3</v>
      </c>
      <c r="P523" s="492">
        <v>1.5</v>
      </c>
      <c r="Q523" s="492">
        <f t="shared" si="401"/>
        <v>4.5</v>
      </c>
      <c r="R523" s="490">
        <f t="shared" si="402"/>
        <v>2.625</v>
      </c>
      <c r="S523" s="491"/>
      <c r="T523" s="493">
        <v>20</v>
      </c>
      <c r="U523" s="119" t="s">
        <v>465</v>
      </c>
      <c r="V523" s="925">
        <v>737.66011369842374</v>
      </c>
      <c r="W523" s="129">
        <v>765.13699999999994</v>
      </c>
      <c r="X523" s="223">
        <v>2.1760000000000002</v>
      </c>
      <c r="Y523" s="223">
        <v>3.069</v>
      </c>
      <c r="Z523" s="129">
        <f t="shared" si="403"/>
        <v>15302.739999999998</v>
      </c>
      <c r="AA523" s="129">
        <f t="shared" si="404"/>
        <v>5829.6152380952371</v>
      </c>
      <c r="AB523" s="149">
        <f t="shared" si="405"/>
        <v>23506513.056835633</v>
      </c>
      <c r="AC523" s="924" t="s">
        <v>69</v>
      </c>
      <c r="AD523" s="195">
        <f t="shared" si="406"/>
        <v>413.41387939453125</v>
      </c>
      <c r="AE523" s="500" t="s">
        <v>41</v>
      </c>
      <c r="AF523" s="567">
        <f t="shared" si="407"/>
        <v>380.35690307617188</v>
      </c>
      <c r="AG523" s="497">
        <f t="shared" si="408"/>
        <v>157491.00167410713</v>
      </c>
      <c r="AH523" s="497">
        <f t="shared" si="409"/>
        <v>144897.86783854166</v>
      </c>
      <c r="AI523" s="497">
        <f t="shared" si="410"/>
        <v>635044.36158914166</v>
      </c>
      <c r="AJ523" s="497">
        <f t="shared" si="411"/>
        <v>584265.59612315183</v>
      </c>
      <c r="AK523" s="959">
        <f t="shared" si="412"/>
        <v>2.7015676891493375E-2</v>
      </c>
      <c r="AL523" s="1086">
        <f t="shared" si="413"/>
        <v>2.4855477063334536E-2</v>
      </c>
      <c r="AP523" s="602"/>
    </row>
    <row r="524" spans="1:46" customFormat="1">
      <c r="A524" s="35">
        <v>44279</v>
      </c>
      <c r="B524" s="119" t="s">
        <v>466</v>
      </c>
      <c r="C524" s="782">
        <v>44276</v>
      </c>
      <c r="D524" s="1158">
        <v>44277</v>
      </c>
      <c r="E524" s="924" t="s">
        <v>69</v>
      </c>
      <c r="F524" s="1149">
        <v>20.437332153320313</v>
      </c>
      <c r="G524" s="500" t="s">
        <v>41</v>
      </c>
      <c r="H524" s="998">
        <v>16.970382690429688</v>
      </c>
      <c r="I524" s="1160" t="s">
        <v>313</v>
      </c>
      <c r="J524" s="1161" t="s">
        <v>133</v>
      </c>
      <c r="K524" s="484" t="s">
        <v>93</v>
      </c>
      <c r="L524" s="488">
        <v>248</v>
      </c>
      <c r="M524" s="485"/>
      <c r="N524" s="504"/>
      <c r="O524" s="491">
        <v>3</v>
      </c>
      <c r="P524" s="492">
        <v>1.5</v>
      </c>
      <c r="Q524" s="492">
        <f t="shared" si="401"/>
        <v>4.5</v>
      </c>
      <c r="R524" s="490">
        <f t="shared" si="402"/>
        <v>2.625</v>
      </c>
      <c r="S524" s="491"/>
      <c r="T524" s="493">
        <v>20</v>
      </c>
      <c r="U524" s="119" t="s">
        <v>466</v>
      </c>
      <c r="V524" s="925">
        <v>771.17415076314251</v>
      </c>
      <c r="W524" s="129">
        <v>693.53700000000003</v>
      </c>
      <c r="X524" s="223">
        <v>2.169</v>
      </c>
      <c r="Y524" s="223">
        <v>2.7719999999999998</v>
      </c>
      <c r="Z524" s="129">
        <f t="shared" si="403"/>
        <v>13870.740000000002</v>
      </c>
      <c r="AA524" s="129">
        <f t="shared" si="404"/>
        <v>5284.0914285714289</v>
      </c>
      <c r="AB524" s="149">
        <f t="shared" si="405"/>
        <v>21306820.276497699</v>
      </c>
      <c r="AC524" s="924" t="s">
        <v>69</v>
      </c>
      <c r="AD524" s="195">
        <f t="shared" si="406"/>
        <v>408.74664306640625</v>
      </c>
      <c r="AE524" s="500" t="s">
        <v>41</v>
      </c>
      <c r="AF524" s="567">
        <f t="shared" si="407"/>
        <v>339.40765380859375</v>
      </c>
      <c r="AG524" s="497">
        <f t="shared" si="408"/>
        <v>155713.00688244047</v>
      </c>
      <c r="AH524" s="497">
        <f t="shared" si="409"/>
        <v>129298.15383184524</v>
      </c>
      <c r="AI524" s="497">
        <f t="shared" si="410"/>
        <v>627875.02775177604</v>
      </c>
      <c r="AJ524" s="497">
        <f t="shared" si="411"/>
        <v>521363.52351550502</v>
      </c>
      <c r="AK524" s="959">
        <f t="shared" si="412"/>
        <v>2.9468265072116282E-2</v>
      </c>
      <c r="AL524" s="1086">
        <f t="shared" si="413"/>
        <v>2.4469325631407822E-2</v>
      </c>
      <c r="AP524" s="602"/>
    </row>
    <row r="525" spans="1:46" customFormat="1">
      <c r="A525" s="35">
        <v>44279</v>
      </c>
      <c r="B525" s="119" t="s">
        <v>467</v>
      </c>
      <c r="C525" s="782">
        <v>44277</v>
      </c>
      <c r="D525" s="1158">
        <v>44278</v>
      </c>
      <c r="E525" s="924" t="s">
        <v>69</v>
      </c>
      <c r="F525" s="1149">
        <v>24.436743164062499</v>
      </c>
      <c r="G525" s="500" t="s">
        <v>41</v>
      </c>
      <c r="H525" s="998">
        <v>27.019494628906251</v>
      </c>
      <c r="I525" s="1160" t="s">
        <v>313</v>
      </c>
      <c r="J525" s="1161" t="s">
        <v>133</v>
      </c>
      <c r="K525" s="484" t="s">
        <v>93</v>
      </c>
      <c r="L525" s="488">
        <v>396</v>
      </c>
      <c r="M525" s="485"/>
      <c r="N525" s="504"/>
      <c r="O525" s="491">
        <v>3</v>
      </c>
      <c r="P525" s="492">
        <v>1.5</v>
      </c>
      <c r="Q525" s="492">
        <f t="shared" si="401"/>
        <v>4.5</v>
      </c>
      <c r="R525" s="490">
        <f t="shared" si="402"/>
        <v>2.625</v>
      </c>
      <c r="S525" s="491"/>
      <c r="T525" s="493">
        <v>20</v>
      </c>
      <c r="U525" s="119" t="s">
        <v>467</v>
      </c>
      <c r="V525" s="925">
        <v>983.98626963571553</v>
      </c>
      <c r="W525" s="129">
        <v>920.91700000000003</v>
      </c>
      <c r="X525" s="223">
        <v>2.169</v>
      </c>
      <c r="Y525" s="223">
        <v>2.524</v>
      </c>
      <c r="Z525" s="129">
        <f t="shared" si="403"/>
        <v>18418.34</v>
      </c>
      <c r="AA525" s="129">
        <f t="shared" si="404"/>
        <v>7016.5104761904759</v>
      </c>
      <c r="AB525" s="149">
        <f t="shared" si="405"/>
        <v>17718460.798460796</v>
      </c>
      <c r="AC525" s="924" t="s">
        <v>69</v>
      </c>
      <c r="AD525" s="195">
        <f t="shared" si="406"/>
        <v>488.73486328125</v>
      </c>
      <c r="AE525" s="500" t="s">
        <v>41</v>
      </c>
      <c r="AF525" s="567">
        <f t="shared" si="407"/>
        <v>540.389892578125</v>
      </c>
      <c r="AG525" s="497">
        <f t="shared" si="408"/>
        <v>186184.70982142858</v>
      </c>
      <c r="AH525" s="497">
        <f t="shared" si="409"/>
        <v>205862.81622023811</v>
      </c>
      <c r="AI525" s="497">
        <f t="shared" si="410"/>
        <v>470163.40863997117</v>
      </c>
      <c r="AJ525" s="497">
        <f t="shared" si="411"/>
        <v>519855.59651575284</v>
      </c>
      <c r="AK525" s="959">
        <f t="shared" si="412"/>
        <v>2.6535228651509854E-2</v>
      </c>
      <c r="AL525" s="1086">
        <f t="shared" si="413"/>
        <v>2.9339771802351623E-2</v>
      </c>
      <c r="AP525" s="602"/>
    </row>
    <row r="526" spans="1:46" customFormat="1">
      <c r="A526" s="35">
        <v>44279</v>
      </c>
      <c r="B526" s="119" t="s">
        <v>468</v>
      </c>
      <c r="C526" s="782">
        <v>44277</v>
      </c>
      <c r="D526" s="1158">
        <v>44278</v>
      </c>
      <c r="E526" s="924" t="s">
        <v>69</v>
      </c>
      <c r="F526" s="1149">
        <v>23.166648864746094</v>
      </c>
      <c r="G526" s="500" t="s">
        <v>41</v>
      </c>
      <c r="H526" s="998">
        <v>29.860424804687501</v>
      </c>
      <c r="I526" s="1160" t="s">
        <v>313</v>
      </c>
      <c r="J526" s="1161" t="s">
        <v>133</v>
      </c>
      <c r="K526" s="484" t="s">
        <v>93</v>
      </c>
      <c r="L526" s="488">
        <v>396</v>
      </c>
      <c r="M526" s="485"/>
      <c r="N526" s="504"/>
      <c r="O526" s="491">
        <v>3</v>
      </c>
      <c r="P526" s="492">
        <v>1.5</v>
      </c>
      <c r="Q526" s="492">
        <f t="shared" si="401"/>
        <v>4.5</v>
      </c>
      <c r="R526" s="490">
        <f t="shared" si="402"/>
        <v>2.625</v>
      </c>
      <c r="S526" s="491"/>
      <c r="T526" s="493">
        <v>20</v>
      </c>
      <c r="U526" s="119" t="s">
        <v>468</v>
      </c>
      <c r="V526" s="925">
        <v>942.17236635208087</v>
      </c>
      <c r="W526" s="129">
        <v>834.01199999999994</v>
      </c>
      <c r="X526" s="223">
        <v>2.1720000000000002</v>
      </c>
      <c r="Y526" s="223">
        <v>2.5459999999999998</v>
      </c>
      <c r="Z526" s="129">
        <f t="shared" si="403"/>
        <v>16680.239999999998</v>
      </c>
      <c r="AA526" s="129">
        <f t="shared" si="404"/>
        <v>6354.3771428571417</v>
      </c>
      <c r="AB526" s="149">
        <f t="shared" si="405"/>
        <v>16046406.926406924</v>
      </c>
      <c r="AC526" s="924" t="s">
        <v>69</v>
      </c>
      <c r="AD526" s="195">
        <f t="shared" si="406"/>
        <v>463.33297729492188</v>
      </c>
      <c r="AE526" s="500" t="s">
        <v>41</v>
      </c>
      <c r="AF526" s="567">
        <f t="shared" si="407"/>
        <v>597.20849609375</v>
      </c>
      <c r="AG526" s="497">
        <f t="shared" si="408"/>
        <v>176507.80087425598</v>
      </c>
      <c r="AH526" s="497">
        <f t="shared" si="409"/>
        <v>227507.99851190476</v>
      </c>
      <c r="AI526" s="497">
        <f t="shared" si="410"/>
        <v>445726.76988448476</v>
      </c>
      <c r="AJ526" s="497">
        <f t="shared" si="411"/>
        <v>574515.14775733533</v>
      </c>
      <c r="AK526" s="959">
        <f t="shared" si="412"/>
        <v>2.7777356758351315E-2</v>
      </c>
      <c r="AL526" s="1086">
        <f t="shared" si="413"/>
        <v>3.5803351516150252E-2</v>
      </c>
      <c r="AP526" s="602"/>
    </row>
    <row r="527" spans="1:46" customFormat="1">
      <c r="A527" s="35">
        <v>44279</v>
      </c>
      <c r="B527" s="119" t="s">
        <v>298</v>
      </c>
      <c r="C527" s="782">
        <v>44278</v>
      </c>
      <c r="D527" s="1158">
        <v>44279</v>
      </c>
      <c r="E527" s="924" t="s">
        <v>69</v>
      </c>
      <c r="F527" s="1149">
        <v>19.444766235351562</v>
      </c>
      <c r="G527" s="500" t="s">
        <v>41</v>
      </c>
      <c r="H527" s="998">
        <v>29.330722045898437</v>
      </c>
      <c r="I527" s="1160" t="s">
        <v>313</v>
      </c>
      <c r="J527" s="1161" t="s">
        <v>133</v>
      </c>
      <c r="K527" s="484" t="s">
        <v>93</v>
      </c>
      <c r="L527" s="488">
        <v>296</v>
      </c>
      <c r="M527" s="485"/>
      <c r="N527" s="504"/>
      <c r="O527" s="491">
        <v>3</v>
      </c>
      <c r="P527" s="492">
        <v>1.5</v>
      </c>
      <c r="Q527" s="492">
        <f t="shared" si="401"/>
        <v>4.5</v>
      </c>
      <c r="R527" s="490">
        <f t="shared" si="402"/>
        <v>2.625</v>
      </c>
      <c r="S527" s="491"/>
      <c r="T527" s="493">
        <v>20</v>
      </c>
      <c r="U527" s="119" t="s">
        <v>298</v>
      </c>
      <c r="V527" s="925">
        <v>843.75160094565513</v>
      </c>
      <c r="W527" s="129">
        <v>823.702</v>
      </c>
      <c r="X527" s="223">
        <v>2.1459999999999999</v>
      </c>
      <c r="Y527" s="223">
        <v>2.4780000000000002</v>
      </c>
      <c r="Z527" s="129">
        <f t="shared" si="403"/>
        <v>16474.04</v>
      </c>
      <c r="AA527" s="129">
        <f t="shared" si="404"/>
        <v>6275.8247619047625</v>
      </c>
      <c r="AB527" s="149">
        <f t="shared" si="405"/>
        <v>21202110.682110682</v>
      </c>
      <c r="AC527" s="924" t="s">
        <v>69</v>
      </c>
      <c r="AD527" s="195">
        <f t="shared" si="406"/>
        <v>388.89532470703125</v>
      </c>
      <c r="AE527" s="500" t="s">
        <v>41</v>
      </c>
      <c r="AF527" s="567">
        <f t="shared" si="407"/>
        <v>586.61444091796875</v>
      </c>
      <c r="AG527" s="497">
        <f t="shared" si="408"/>
        <v>148150.59988839287</v>
      </c>
      <c r="AH527" s="497">
        <f t="shared" si="409"/>
        <v>223472.16796875</v>
      </c>
      <c r="AI527" s="497">
        <f t="shared" si="410"/>
        <v>500508.78340673266</v>
      </c>
      <c r="AJ527" s="497">
        <f t="shared" si="411"/>
        <v>754973.54043496621</v>
      </c>
      <c r="AK527" s="959">
        <f t="shared" si="412"/>
        <v>2.3606554597841892E-2</v>
      </c>
      <c r="AL527" s="1086">
        <f t="shared" si="413"/>
        <v>3.5608414263773105E-2</v>
      </c>
      <c r="AP527" s="602"/>
    </row>
    <row r="528" spans="1:46" customFormat="1">
      <c r="A528" s="35">
        <v>44279</v>
      </c>
      <c r="B528" s="119" t="s">
        <v>469</v>
      </c>
      <c r="C528" s="782">
        <v>44278</v>
      </c>
      <c r="D528" s="1158">
        <v>44279</v>
      </c>
      <c r="E528" s="924" t="s">
        <v>69</v>
      </c>
      <c r="F528" s="1149">
        <v>19.640365600585938</v>
      </c>
      <c r="G528" s="500" t="s">
        <v>41</v>
      </c>
      <c r="H528" s="998">
        <v>22.30808868408203</v>
      </c>
      <c r="I528" s="1160" t="s">
        <v>313</v>
      </c>
      <c r="J528" s="1161" t="s">
        <v>133</v>
      </c>
      <c r="K528" s="484" t="s">
        <v>93</v>
      </c>
      <c r="L528" s="488">
        <v>296</v>
      </c>
      <c r="M528" s="485"/>
      <c r="N528" s="504"/>
      <c r="O528" s="491">
        <v>3</v>
      </c>
      <c r="P528" s="492">
        <v>1.5</v>
      </c>
      <c r="Q528" s="492">
        <f t="shared" si="401"/>
        <v>4.5</v>
      </c>
      <c r="R528" s="490">
        <f t="shared" si="402"/>
        <v>2.625</v>
      </c>
      <c r="S528" s="491"/>
      <c r="T528" s="493">
        <v>20</v>
      </c>
      <c r="U528" s="119" t="s">
        <v>469</v>
      </c>
      <c r="V528" s="925">
        <v>833.83854401363601</v>
      </c>
      <c r="W528" s="129">
        <v>756.31600000000003</v>
      </c>
      <c r="X528" s="223">
        <v>2.1589999999999998</v>
      </c>
      <c r="Y528" s="223">
        <v>2.5339999999999998</v>
      </c>
      <c r="Z528" s="129">
        <f t="shared" si="403"/>
        <v>15126.32</v>
      </c>
      <c r="AA528" s="129">
        <f t="shared" si="404"/>
        <v>5762.4076190476189</v>
      </c>
      <c r="AB528" s="149">
        <f t="shared" si="405"/>
        <v>19467593.307593308</v>
      </c>
      <c r="AC528" s="924" t="s">
        <v>69</v>
      </c>
      <c r="AD528" s="195">
        <f t="shared" si="406"/>
        <v>392.80731201171875</v>
      </c>
      <c r="AE528" s="500" t="s">
        <v>41</v>
      </c>
      <c r="AF528" s="567">
        <f t="shared" si="407"/>
        <v>446.16177368164063</v>
      </c>
      <c r="AG528" s="497">
        <f t="shared" si="408"/>
        <v>149640.88076636902</v>
      </c>
      <c r="AH528" s="497">
        <f t="shared" si="409"/>
        <v>169966.38997395834</v>
      </c>
      <c r="AI528" s="497">
        <f t="shared" si="410"/>
        <v>505543.51610259805</v>
      </c>
      <c r="AJ528" s="497">
        <f t="shared" si="411"/>
        <v>574210.77693904843</v>
      </c>
      <c r="AK528" s="959">
        <f t="shared" si="412"/>
        <v>2.5968465033909024E-2</v>
      </c>
      <c r="AL528" s="1086">
        <f t="shared" si="413"/>
        <v>2.9495724914033329E-2</v>
      </c>
      <c r="AP528" s="602"/>
    </row>
    <row r="529" spans="1:48" customFormat="1">
      <c r="A529" s="35">
        <v>44279</v>
      </c>
      <c r="B529" s="119" t="s">
        <v>60</v>
      </c>
      <c r="C529" s="782"/>
      <c r="D529" s="1158"/>
      <c r="E529" s="924" t="s">
        <v>69</v>
      </c>
      <c r="F529" s="1149">
        <v>0</v>
      </c>
      <c r="G529" s="500" t="s">
        <v>41</v>
      </c>
      <c r="H529" s="998">
        <v>0</v>
      </c>
      <c r="I529" s="1160"/>
      <c r="J529" s="1161"/>
      <c r="K529" s="484"/>
      <c r="L529" s="488"/>
      <c r="M529" s="485"/>
      <c r="N529" s="504"/>
      <c r="O529" s="491"/>
      <c r="P529" s="491"/>
      <c r="Q529" s="491"/>
      <c r="R529" s="492"/>
      <c r="S529" s="491"/>
      <c r="T529" s="493"/>
      <c r="U529" s="119" t="s">
        <v>60</v>
      </c>
      <c r="V529" s="948" t="s">
        <v>173</v>
      </c>
      <c r="W529" s="129"/>
      <c r="X529" s="223"/>
      <c r="Y529" s="223"/>
      <c r="Z529" s="129"/>
      <c r="AA529" s="129"/>
      <c r="AB529" s="149"/>
      <c r="AC529" s="924" t="s">
        <v>69</v>
      </c>
      <c r="AD529" s="195"/>
      <c r="AE529" s="500" t="s">
        <v>41</v>
      </c>
      <c r="AF529" s="567"/>
      <c r="AG529" s="497"/>
      <c r="AH529" s="497"/>
      <c r="AI529" s="497"/>
      <c r="AJ529" s="497"/>
      <c r="AK529" s="959"/>
      <c r="AL529" s="1086"/>
      <c r="AP529" s="602"/>
      <c r="AQ529" s="1"/>
      <c r="AR529" s="1"/>
      <c r="AV529" s="1"/>
    </row>
    <row r="530" spans="1:48" customFormat="1">
      <c r="A530" s="35">
        <v>44279</v>
      </c>
      <c r="B530" s="119" t="s">
        <v>64</v>
      </c>
      <c r="C530" s="782"/>
      <c r="D530" s="1158"/>
      <c r="E530" s="924" t="s">
        <v>69</v>
      </c>
      <c r="F530" s="1149">
        <v>246.35981445312501</v>
      </c>
      <c r="G530" s="500" t="s">
        <v>41</v>
      </c>
      <c r="H530" s="998">
        <v>211.61699218749999</v>
      </c>
      <c r="I530" s="1160"/>
      <c r="J530" s="1161"/>
      <c r="K530" s="484"/>
      <c r="L530" s="488"/>
      <c r="M530" s="485"/>
      <c r="N530" s="504"/>
      <c r="O530" s="491"/>
      <c r="P530" s="491"/>
      <c r="Q530" s="491"/>
      <c r="R530" s="492"/>
      <c r="S530" s="491"/>
      <c r="T530" s="493"/>
      <c r="U530" s="119" t="s">
        <v>64</v>
      </c>
      <c r="V530" s="948" t="s">
        <v>173</v>
      </c>
      <c r="W530" s="129"/>
      <c r="X530" s="223"/>
      <c r="Y530" s="223"/>
      <c r="Z530" s="129"/>
      <c r="AA530" s="129"/>
      <c r="AB530" s="149"/>
      <c r="AC530" s="924" t="s">
        <v>69</v>
      </c>
      <c r="AD530" s="195"/>
      <c r="AE530" s="500" t="s">
        <v>41</v>
      </c>
      <c r="AF530" s="567"/>
      <c r="AG530" s="497"/>
      <c r="AH530" s="497"/>
      <c r="AI530" s="497"/>
      <c r="AJ530" s="497"/>
      <c r="AK530" s="959"/>
      <c r="AL530" s="1086"/>
      <c r="AP530" s="602"/>
    </row>
    <row r="531" spans="1:48" customFormat="1">
      <c r="A531" s="35">
        <v>44279</v>
      </c>
      <c r="B531" s="119" t="s">
        <v>470</v>
      </c>
      <c r="C531" s="782">
        <v>44269</v>
      </c>
      <c r="D531" s="1158">
        <v>44270</v>
      </c>
      <c r="E531" s="924" t="s">
        <v>69</v>
      </c>
      <c r="F531" s="1149">
        <v>814.38369140625002</v>
      </c>
      <c r="G531" s="500" t="s">
        <v>41</v>
      </c>
      <c r="H531" s="998">
        <v>934.23232421875002</v>
      </c>
      <c r="I531" s="1160" t="s">
        <v>313</v>
      </c>
      <c r="J531" s="1161" t="s">
        <v>133</v>
      </c>
      <c r="K531" s="484" t="s">
        <v>471</v>
      </c>
      <c r="L531" s="488">
        <v>226</v>
      </c>
      <c r="M531" s="485"/>
      <c r="N531" s="504"/>
      <c r="O531" s="491">
        <v>3</v>
      </c>
      <c r="P531" s="492">
        <v>1.5</v>
      </c>
      <c r="Q531" s="492">
        <f t="shared" ref="Q531:Q544" si="414">O531+P531</f>
        <v>4.5</v>
      </c>
      <c r="R531" s="490">
        <f t="shared" ref="R531:R544" si="415">O531/(O531+P531)*Q531*175/200</f>
        <v>2.625</v>
      </c>
      <c r="S531" s="491"/>
      <c r="T531" s="493">
        <v>20</v>
      </c>
      <c r="U531" s="119" t="s">
        <v>470</v>
      </c>
      <c r="V531" s="925">
        <v>962.95832869041556</v>
      </c>
      <c r="W531" s="129">
        <v>848.21500000000003</v>
      </c>
      <c r="X531" s="223">
        <v>2.177</v>
      </c>
      <c r="Y531" s="223">
        <v>2.5489999999999999</v>
      </c>
      <c r="Z531" s="129">
        <f t="shared" ref="Z531:Z544" si="416">T531*W531</f>
        <v>16964.3</v>
      </c>
      <c r="AA531" s="129">
        <f t="shared" ref="AA531:AA544" si="417">Z531/R531</f>
        <v>6462.5904761904758</v>
      </c>
      <c r="AB531" s="149">
        <f t="shared" ref="AB531:AB544" si="418">AA531*1000/(L531/1000)</f>
        <v>28595533.080488831</v>
      </c>
      <c r="AC531" s="924" t="s">
        <v>69</v>
      </c>
      <c r="AD531" s="567">
        <f t="shared" ref="AD531:AD544" si="419">T531*F531</f>
        <v>16287.673828125</v>
      </c>
      <c r="AE531" s="500" t="s">
        <v>41</v>
      </c>
      <c r="AF531" s="567">
        <f t="shared" ref="AF531:AF544" si="420">T531*H531</f>
        <v>18684.646484375</v>
      </c>
      <c r="AG531" s="497">
        <f t="shared" ref="AG531:AG544" si="421">AD531/R531*1000</f>
        <v>6204828.125</v>
      </c>
      <c r="AH531" s="497">
        <f t="shared" ref="AH531:AH544" si="422">AF531/R531*1000</f>
        <v>7117960.5654761912</v>
      </c>
      <c r="AI531" s="497">
        <f t="shared" ref="AI531:AI544" si="423">AG531/L531*1000</f>
        <v>27454991.703539826</v>
      </c>
      <c r="AJ531" s="497">
        <f t="shared" ref="AJ531:AJ544" si="424">AH531/L531*1000</f>
        <v>31495400.732195538</v>
      </c>
      <c r="AK531" s="959">
        <f t="shared" ref="AK531:AK544" si="425">AD531/Z531</f>
        <v>0.96011470135077781</v>
      </c>
      <c r="AL531" s="1086">
        <f t="shared" ref="AL531:AL544" si="426">AF531/Z531</f>
        <v>1.101409812628579</v>
      </c>
      <c r="AM531" s="1188">
        <f>(AG531-AVERAGE(AG$493:AG$494))/1000/4167*100</f>
        <v>146.05164699268255</v>
      </c>
      <c r="AN531" s="1188">
        <f>(AH531-AVERAGE(AH$493:AH$494))/1000/4167*100</f>
        <v>167.20232903131148</v>
      </c>
      <c r="AP531" s="602"/>
      <c r="AQ531" s="1"/>
      <c r="AR531" s="1"/>
      <c r="AV531" s="1"/>
    </row>
    <row r="532" spans="1:48" customFormat="1">
      <c r="A532" s="35">
        <v>44279</v>
      </c>
      <c r="B532" s="119" t="s">
        <v>472</v>
      </c>
      <c r="C532" s="782">
        <v>44269</v>
      </c>
      <c r="D532" s="1158">
        <v>44270</v>
      </c>
      <c r="E532" s="924" t="s">
        <v>69</v>
      </c>
      <c r="F532" s="1149">
        <v>1322.9623046874999</v>
      </c>
      <c r="G532" s="500" t="s">
        <v>41</v>
      </c>
      <c r="H532" s="998">
        <v>1494.0990234374999</v>
      </c>
      <c r="I532" s="1160" t="s">
        <v>313</v>
      </c>
      <c r="J532" s="1161" t="s">
        <v>133</v>
      </c>
      <c r="K532" s="484" t="s">
        <v>471</v>
      </c>
      <c r="L532" s="488">
        <v>226</v>
      </c>
      <c r="M532" s="485"/>
      <c r="N532" s="504"/>
      <c r="O532" s="491">
        <v>3</v>
      </c>
      <c r="P532" s="492">
        <v>1.5</v>
      </c>
      <c r="Q532" s="492">
        <f t="shared" si="414"/>
        <v>4.5</v>
      </c>
      <c r="R532" s="490">
        <f t="shared" si="415"/>
        <v>2.625</v>
      </c>
      <c r="S532" s="491"/>
      <c r="T532" s="493">
        <v>20</v>
      </c>
      <c r="U532" s="119" t="s">
        <v>472</v>
      </c>
      <c r="V532" s="925">
        <v>1135.1261075463538</v>
      </c>
      <c r="W532" s="129">
        <v>1000.83</v>
      </c>
      <c r="X532" s="223">
        <v>2.1789999999999998</v>
      </c>
      <c r="Y532" s="223">
        <v>2.5659999999999998</v>
      </c>
      <c r="Z532" s="129">
        <f t="shared" si="416"/>
        <v>20016.600000000002</v>
      </c>
      <c r="AA532" s="129">
        <f t="shared" si="417"/>
        <v>7625.3714285714295</v>
      </c>
      <c r="AB532" s="149">
        <f t="shared" si="418"/>
        <v>33740581.542351454</v>
      </c>
      <c r="AC532" s="924" t="s">
        <v>69</v>
      </c>
      <c r="AD532" s="567">
        <f t="shared" si="419"/>
        <v>26459.24609375</v>
      </c>
      <c r="AE532" s="500" t="s">
        <v>41</v>
      </c>
      <c r="AF532" s="567">
        <f t="shared" si="420"/>
        <v>29881.98046875</v>
      </c>
      <c r="AG532" s="497">
        <f t="shared" si="421"/>
        <v>10079712.797619049</v>
      </c>
      <c r="AH532" s="497">
        <f t="shared" si="422"/>
        <v>11383611.607142856</v>
      </c>
      <c r="AI532" s="497">
        <f t="shared" si="423"/>
        <v>44600499.104509063</v>
      </c>
      <c r="AJ532" s="497">
        <f t="shared" si="424"/>
        <v>50369962.863463968</v>
      </c>
      <c r="AK532" s="959">
        <f t="shared" si="425"/>
        <v>1.3218651566075157</v>
      </c>
      <c r="AL532" s="1086">
        <f t="shared" si="426"/>
        <v>1.4928599496792661</v>
      </c>
      <c r="AM532" s="1188">
        <f t="shared" ref="AM532:AM533" si="427">(AG532-AVERAGE(AG$493:AG$494))/1000/4167*100</f>
        <v>239.04143995210299</v>
      </c>
      <c r="AN532" s="1188">
        <f t="shared" ref="AN532:AN533" si="428">(AH532-AVERAGE(AH$493:AH$494))/1000/4167*100</f>
        <v>269.56976463646299</v>
      </c>
      <c r="AP532" s="602"/>
    </row>
    <row r="533" spans="1:48" customFormat="1">
      <c r="A533" s="35">
        <v>44279</v>
      </c>
      <c r="B533" s="119" t="s">
        <v>473</v>
      </c>
      <c r="C533" s="782">
        <v>44269</v>
      </c>
      <c r="D533" s="1158">
        <v>44270</v>
      </c>
      <c r="E533" s="924" t="s">
        <v>69</v>
      </c>
      <c r="F533" s="1149">
        <v>684.01884765625005</v>
      </c>
      <c r="G533" s="500" t="s">
        <v>41</v>
      </c>
      <c r="H533" s="998">
        <v>787.83710937499995</v>
      </c>
      <c r="I533" s="1160" t="s">
        <v>313</v>
      </c>
      <c r="J533" s="1161" t="s">
        <v>133</v>
      </c>
      <c r="K533" s="484" t="s">
        <v>471</v>
      </c>
      <c r="L533" s="488">
        <v>226</v>
      </c>
      <c r="M533" s="485"/>
      <c r="N533" s="504"/>
      <c r="O533" s="491">
        <v>3</v>
      </c>
      <c r="P533" s="492">
        <v>1.5</v>
      </c>
      <c r="Q533" s="492">
        <f t="shared" si="414"/>
        <v>4.5</v>
      </c>
      <c r="R533" s="490">
        <f t="shared" si="415"/>
        <v>2.625</v>
      </c>
      <c r="S533" s="491"/>
      <c r="T533" s="493">
        <v>20</v>
      </c>
      <c r="U533" s="119" t="s">
        <v>473</v>
      </c>
      <c r="V533" s="925">
        <v>984.13952275346037</v>
      </c>
      <c r="W533" s="129">
        <v>848.93</v>
      </c>
      <c r="X533" s="223">
        <v>2.177</v>
      </c>
      <c r="Y533" s="223">
        <v>2.5009999999999999</v>
      </c>
      <c r="Z533" s="129">
        <f t="shared" si="416"/>
        <v>16978.599999999999</v>
      </c>
      <c r="AA533" s="129">
        <f t="shared" si="417"/>
        <v>6468.0380952380947</v>
      </c>
      <c r="AB533" s="149">
        <f t="shared" si="418"/>
        <v>28619637.589549094</v>
      </c>
      <c r="AC533" s="924" t="s">
        <v>69</v>
      </c>
      <c r="AD533" s="567">
        <f t="shared" si="419"/>
        <v>13680.376953125</v>
      </c>
      <c r="AE533" s="500" t="s">
        <v>41</v>
      </c>
      <c r="AF533" s="567">
        <f t="shared" si="420"/>
        <v>15756.7421875</v>
      </c>
      <c r="AG533" s="497">
        <f t="shared" si="421"/>
        <v>5211572.1726190476</v>
      </c>
      <c r="AH533" s="497">
        <f t="shared" si="422"/>
        <v>6002568.4523809524</v>
      </c>
      <c r="AI533" s="497">
        <f t="shared" si="423"/>
        <v>23060053.86114623</v>
      </c>
      <c r="AJ533" s="497">
        <f t="shared" si="424"/>
        <v>26560037.399915721</v>
      </c>
      <c r="AK533" s="959">
        <f t="shared" si="425"/>
        <v>0.80574234348680107</v>
      </c>
      <c r="AL533" s="1086">
        <f t="shared" si="426"/>
        <v>0.9280354203232305</v>
      </c>
      <c r="AM533" s="1188">
        <f t="shared" si="427"/>
        <v>122.21541103441635</v>
      </c>
      <c r="AN533" s="1188">
        <f t="shared" si="428"/>
        <v>140.43505969857233</v>
      </c>
      <c r="AP533" s="602"/>
      <c r="AQ533" s="1"/>
      <c r="AR533" s="1"/>
      <c r="AV533" s="1"/>
    </row>
    <row r="534" spans="1:48" customFormat="1">
      <c r="A534" s="35">
        <v>44279</v>
      </c>
      <c r="B534" s="119" t="s">
        <v>474</v>
      </c>
      <c r="C534" s="782">
        <v>44269</v>
      </c>
      <c r="D534" s="1158">
        <v>44270</v>
      </c>
      <c r="E534" s="924" t="s">
        <v>69</v>
      </c>
      <c r="F534" s="1149">
        <v>316.41337890624999</v>
      </c>
      <c r="G534" s="500" t="s">
        <v>41</v>
      </c>
      <c r="H534" s="998">
        <v>342.02070312500001</v>
      </c>
      <c r="I534" s="1160" t="s">
        <v>313</v>
      </c>
      <c r="J534" s="1161" t="s">
        <v>133</v>
      </c>
      <c r="K534" s="484" t="s">
        <v>475</v>
      </c>
      <c r="L534" s="488">
        <v>226</v>
      </c>
      <c r="M534" s="485"/>
      <c r="N534" s="504"/>
      <c r="O534" s="491">
        <v>3</v>
      </c>
      <c r="P534" s="492">
        <v>1.5</v>
      </c>
      <c r="Q534" s="492">
        <f t="shared" si="414"/>
        <v>4.5</v>
      </c>
      <c r="R534" s="490">
        <f t="shared" si="415"/>
        <v>2.625</v>
      </c>
      <c r="S534" s="491"/>
      <c r="T534" s="493">
        <v>20</v>
      </c>
      <c r="U534" s="119" t="s">
        <v>474</v>
      </c>
      <c r="V534" s="925">
        <v>1119.3733002329009</v>
      </c>
      <c r="W534" s="129">
        <v>1069.537</v>
      </c>
      <c r="X534" s="223">
        <v>2.198</v>
      </c>
      <c r="Y534" s="223">
        <v>2.738</v>
      </c>
      <c r="Z534" s="129">
        <f t="shared" si="416"/>
        <v>21390.74</v>
      </c>
      <c r="AA534" s="129">
        <f t="shared" si="417"/>
        <v>8148.8533333333344</v>
      </c>
      <c r="AB534" s="149">
        <f t="shared" si="418"/>
        <v>36056873.156342186</v>
      </c>
      <c r="AC534" s="924" t="s">
        <v>69</v>
      </c>
      <c r="AD534" s="567">
        <f t="shared" si="419"/>
        <v>6328.267578125</v>
      </c>
      <c r="AE534" s="500" t="s">
        <v>41</v>
      </c>
      <c r="AF534" s="567">
        <f t="shared" si="420"/>
        <v>6840.4140625</v>
      </c>
      <c r="AG534" s="497">
        <f t="shared" si="421"/>
        <v>2410768.6011904762</v>
      </c>
      <c r="AH534" s="497">
        <f t="shared" si="422"/>
        <v>2605872.0238095238</v>
      </c>
      <c r="AI534" s="497">
        <f t="shared" si="423"/>
        <v>10667117.704382638</v>
      </c>
      <c r="AJ534" s="497">
        <f t="shared" si="424"/>
        <v>11530407.184997894</v>
      </c>
      <c r="AK534" s="959">
        <f t="shared" si="425"/>
        <v>0.29584145186772404</v>
      </c>
      <c r="AL534" s="1086">
        <f t="shared" si="426"/>
        <v>0.31978389071626317</v>
      </c>
      <c r="AM534" s="1188">
        <f>(AG534-AVERAGE(AG$493:AG$494))/1000/833*100</f>
        <v>275.13956859250402</v>
      </c>
      <c r="AN534" s="1188">
        <f>(AH534-AVERAGE(AH$493:AH$494))/1000/833*100</f>
        <v>294.74579940793279</v>
      </c>
      <c r="AP534" s="602"/>
    </row>
    <row r="535" spans="1:48" customFormat="1">
      <c r="A535" s="35">
        <v>44279</v>
      </c>
      <c r="B535" s="119" t="s">
        <v>476</v>
      </c>
      <c r="C535" s="782">
        <v>44269</v>
      </c>
      <c r="D535" s="1158">
        <v>44270</v>
      </c>
      <c r="E535" s="924" t="s">
        <v>69</v>
      </c>
      <c r="F535" s="1149">
        <v>297.30644531249999</v>
      </c>
      <c r="G535" s="500" t="s">
        <v>41</v>
      </c>
      <c r="H535" s="998">
        <v>319.81777343750002</v>
      </c>
      <c r="I535" s="1160" t="s">
        <v>313</v>
      </c>
      <c r="J535" s="1161" t="s">
        <v>133</v>
      </c>
      <c r="K535" s="484" t="s">
        <v>475</v>
      </c>
      <c r="L535" s="488">
        <v>226</v>
      </c>
      <c r="M535" s="485"/>
      <c r="N535" s="504"/>
      <c r="O535" s="491">
        <v>3</v>
      </c>
      <c r="P535" s="492">
        <v>1.5</v>
      </c>
      <c r="Q535" s="492">
        <f t="shared" si="414"/>
        <v>4.5</v>
      </c>
      <c r="R535" s="490">
        <f t="shared" si="415"/>
        <v>2.625</v>
      </c>
      <c r="S535" s="491"/>
      <c r="T535" s="493">
        <v>20</v>
      </c>
      <c r="U535" s="119" t="s">
        <v>476</v>
      </c>
      <c r="V535" s="925">
        <v>1096.6918388066699</v>
      </c>
      <c r="W535" s="129">
        <v>1231.8810000000001</v>
      </c>
      <c r="X535" s="223">
        <v>2.2080000000000002</v>
      </c>
      <c r="Y535" s="223">
        <v>2.62</v>
      </c>
      <c r="Z535" s="129">
        <f t="shared" si="416"/>
        <v>24637.620000000003</v>
      </c>
      <c r="AA535" s="129">
        <f t="shared" si="417"/>
        <v>9385.76</v>
      </c>
      <c r="AB535" s="149">
        <f t="shared" si="418"/>
        <v>41529911.504424781</v>
      </c>
      <c r="AC535" s="924" t="s">
        <v>69</v>
      </c>
      <c r="AD535" s="567">
        <f t="shared" si="419"/>
        <v>5946.12890625</v>
      </c>
      <c r="AE535" s="500" t="s">
        <v>41</v>
      </c>
      <c r="AF535" s="567">
        <f t="shared" si="420"/>
        <v>6396.35546875</v>
      </c>
      <c r="AG535" s="497">
        <f t="shared" si="421"/>
        <v>2265191.9642857141</v>
      </c>
      <c r="AH535" s="497">
        <f t="shared" si="422"/>
        <v>2436706.8452380956</v>
      </c>
      <c r="AI535" s="497">
        <f t="shared" si="423"/>
        <v>10022973.293299619</v>
      </c>
      <c r="AJ535" s="497">
        <f t="shared" si="424"/>
        <v>10781888.695743786</v>
      </c>
      <c r="AK535" s="959">
        <f t="shared" si="425"/>
        <v>0.24134347823572241</v>
      </c>
      <c r="AL535" s="1086">
        <f t="shared" si="426"/>
        <v>0.2596174252525203</v>
      </c>
      <c r="AM535" s="1188">
        <f t="shared" ref="AM535:AM536" si="429">(AG535-AVERAGE(AG$493:AG$494))/1000/833*100</f>
        <v>257.66338168917116</v>
      </c>
      <c r="AN535" s="1188">
        <f t="shared" ref="AN535:AN536" si="430">(AH535-AVERAGE(AH$493:AH$494))/1000/833*100</f>
        <v>274.43785480151888</v>
      </c>
      <c r="AP535" s="602"/>
    </row>
    <row r="536" spans="1:48" customFormat="1">
      <c r="A536" s="35">
        <v>44279</v>
      </c>
      <c r="B536" s="119" t="s">
        <v>477</v>
      </c>
      <c r="C536" s="782">
        <v>44269</v>
      </c>
      <c r="D536" s="1158">
        <v>44270</v>
      </c>
      <c r="E536" s="924" t="s">
        <v>69</v>
      </c>
      <c r="F536" s="1149">
        <v>299.20400390625002</v>
      </c>
      <c r="G536" s="500" t="s">
        <v>41</v>
      </c>
      <c r="H536" s="998">
        <v>332.10546875</v>
      </c>
      <c r="I536" s="1160" t="s">
        <v>313</v>
      </c>
      <c r="J536" s="1161" t="s">
        <v>133</v>
      </c>
      <c r="K536" s="484" t="s">
        <v>475</v>
      </c>
      <c r="L536" s="488">
        <v>226</v>
      </c>
      <c r="M536" s="485"/>
      <c r="N536" s="504"/>
      <c r="O536" s="491">
        <v>3</v>
      </c>
      <c r="P536" s="492">
        <v>1.5</v>
      </c>
      <c r="Q536" s="492">
        <f t="shared" si="414"/>
        <v>4.5</v>
      </c>
      <c r="R536" s="490">
        <f t="shared" si="415"/>
        <v>2.625</v>
      </c>
      <c r="S536" s="491"/>
      <c r="T536" s="493">
        <v>20</v>
      </c>
      <c r="U536" s="119" t="s">
        <v>477</v>
      </c>
      <c r="V536" s="925">
        <v>837.67793791082158</v>
      </c>
      <c r="W536" s="129">
        <v>818.35900000000004</v>
      </c>
      <c r="X536" s="223">
        <v>2.1920000000000002</v>
      </c>
      <c r="Y536" s="223">
        <v>2.823</v>
      </c>
      <c r="Z536" s="129">
        <f t="shared" si="416"/>
        <v>16367.18</v>
      </c>
      <c r="AA536" s="129">
        <f t="shared" si="417"/>
        <v>6235.1161904761902</v>
      </c>
      <c r="AB536" s="149">
        <f t="shared" si="418"/>
        <v>27589009.692372523</v>
      </c>
      <c r="AC536" s="924" t="s">
        <v>69</v>
      </c>
      <c r="AD536" s="567">
        <f t="shared" si="419"/>
        <v>5984.080078125</v>
      </c>
      <c r="AE536" s="500" t="s">
        <v>41</v>
      </c>
      <c r="AF536" s="567">
        <f t="shared" si="420"/>
        <v>6642.109375</v>
      </c>
      <c r="AG536" s="497">
        <f t="shared" si="421"/>
        <v>2279649.5535714286</v>
      </c>
      <c r="AH536" s="497">
        <f t="shared" si="422"/>
        <v>2530327.3809523806</v>
      </c>
      <c r="AI536" s="497">
        <f t="shared" si="423"/>
        <v>10086944.927307205</v>
      </c>
      <c r="AJ536" s="497">
        <f t="shared" si="424"/>
        <v>11196138.853771595</v>
      </c>
      <c r="AK536" s="959">
        <f t="shared" si="425"/>
        <v>0.36561460667781498</v>
      </c>
      <c r="AL536" s="1086">
        <f t="shared" si="426"/>
        <v>0.40581880171171819</v>
      </c>
      <c r="AM536" s="1188">
        <f t="shared" si="429"/>
        <v>259.39898664543944</v>
      </c>
      <c r="AN536" s="1188">
        <f t="shared" si="430"/>
        <v>285.67681467118092</v>
      </c>
      <c r="AP536" s="602"/>
    </row>
    <row r="537" spans="1:48" customFormat="1">
      <c r="A537" s="35">
        <v>44279</v>
      </c>
      <c r="B537" s="119" t="s">
        <v>478</v>
      </c>
      <c r="C537" s="782">
        <v>44269</v>
      </c>
      <c r="D537" s="1158">
        <v>44270</v>
      </c>
      <c r="E537" s="924" t="s">
        <v>69</v>
      </c>
      <c r="F537" s="1149">
        <v>98.692944335937497</v>
      </c>
      <c r="G537" s="500" t="s">
        <v>41</v>
      </c>
      <c r="H537" s="998">
        <v>110.54193115234375</v>
      </c>
      <c r="I537" s="1160" t="s">
        <v>305</v>
      </c>
      <c r="J537" s="1161" t="s">
        <v>133</v>
      </c>
      <c r="K537" s="484" t="s">
        <v>471</v>
      </c>
      <c r="L537" s="488">
        <v>226</v>
      </c>
      <c r="M537" s="485"/>
      <c r="N537" s="504"/>
      <c r="O537" s="491">
        <v>3</v>
      </c>
      <c r="P537" s="492">
        <v>1.5</v>
      </c>
      <c r="Q537" s="492">
        <f t="shared" si="414"/>
        <v>4.5</v>
      </c>
      <c r="R537" s="490">
        <f>O537/(O537+P537)*Q537</f>
        <v>3</v>
      </c>
      <c r="S537" s="491"/>
      <c r="T537" s="493">
        <v>200</v>
      </c>
      <c r="U537" s="119" t="s">
        <v>478</v>
      </c>
      <c r="V537" s="925">
        <v>157.15147896191908</v>
      </c>
      <c r="W537" s="129">
        <v>143.22499999999999</v>
      </c>
      <c r="X537" s="223">
        <v>2.1930000000000001</v>
      </c>
      <c r="Y537" s="223">
        <v>1.8879999999999999</v>
      </c>
      <c r="Z537" s="129">
        <f t="shared" si="416"/>
        <v>28645</v>
      </c>
      <c r="AA537" s="129">
        <f t="shared" si="417"/>
        <v>9548.3333333333339</v>
      </c>
      <c r="AB537" s="149">
        <f t="shared" si="418"/>
        <v>42249262.536873154</v>
      </c>
      <c r="AC537" s="924" t="s">
        <v>69</v>
      </c>
      <c r="AD537" s="567">
        <f t="shared" si="419"/>
        <v>19738.5888671875</v>
      </c>
      <c r="AE537" s="500" t="s">
        <v>41</v>
      </c>
      <c r="AF537" s="567">
        <f t="shared" si="420"/>
        <v>22108.38623046875</v>
      </c>
      <c r="AG537" s="497">
        <f t="shared" si="421"/>
        <v>6579529.622395833</v>
      </c>
      <c r="AH537" s="497">
        <f t="shared" si="422"/>
        <v>7369462.076822917</v>
      </c>
      <c r="AI537" s="497">
        <f t="shared" si="423"/>
        <v>29112962.930955015</v>
      </c>
      <c r="AJ537" s="497">
        <f t="shared" si="424"/>
        <v>32608239.277977508</v>
      </c>
      <c r="AK537" s="959">
        <f t="shared" si="425"/>
        <v>0.68907623903604465</v>
      </c>
      <c r="AL537" s="1086">
        <f t="shared" si="426"/>
        <v>0.77180611731432192</v>
      </c>
      <c r="AM537" s="1188">
        <f t="shared" ref="AM537:AM538" si="431">(AG537-AVERAGE(AG$493:AG$494))/1000/4167*100</f>
        <v>155.04376356085709</v>
      </c>
      <c r="AN537" s="1188">
        <f t="shared" ref="AN537:AN538" si="432">(AH537-AVERAGE(AH$493:AH$494))/1000/4167*100</f>
        <v>173.23788245935862</v>
      </c>
      <c r="AP537" s="602"/>
      <c r="AQ537" s="54"/>
      <c r="AR537" s="54"/>
    </row>
    <row r="538" spans="1:48" customFormat="1">
      <c r="A538" s="35">
        <v>44279</v>
      </c>
      <c r="B538" s="119" t="s">
        <v>479</v>
      </c>
      <c r="C538" s="782">
        <v>44269</v>
      </c>
      <c r="D538" s="1158">
        <v>44270</v>
      </c>
      <c r="E538" s="924" t="s">
        <v>69</v>
      </c>
      <c r="F538" s="1149">
        <v>152.77614746093749</v>
      </c>
      <c r="G538" s="500" t="s">
        <v>41</v>
      </c>
      <c r="H538" s="998">
        <v>177.35715332031251</v>
      </c>
      <c r="I538" s="1160" t="s">
        <v>305</v>
      </c>
      <c r="J538" s="1161" t="s">
        <v>133</v>
      </c>
      <c r="K538" s="484" t="s">
        <v>471</v>
      </c>
      <c r="L538" s="488">
        <v>226</v>
      </c>
      <c r="M538" s="485"/>
      <c r="N538" s="504"/>
      <c r="O538" s="491">
        <v>3</v>
      </c>
      <c r="P538" s="492">
        <v>1.5</v>
      </c>
      <c r="Q538" s="492">
        <f t="shared" si="414"/>
        <v>4.5</v>
      </c>
      <c r="R538" s="490">
        <f>O538/(O538+P538)*Q538</f>
        <v>3</v>
      </c>
      <c r="S538" s="491"/>
      <c r="T538" s="493">
        <v>200</v>
      </c>
      <c r="U538" s="119" t="s">
        <v>479</v>
      </c>
      <c r="V538" s="925">
        <v>143.37644346273092</v>
      </c>
      <c r="W538" s="129">
        <v>139.55099999999999</v>
      </c>
      <c r="X538" s="223">
        <v>2.1920000000000002</v>
      </c>
      <c r="Y538" s="223">
        <v>2.1549999999999998</v>
      </c>
      <c r="Z538" s="129">
        <f t="shared" si="416"/>
        <v>27910.199999999997</v>
      </c>
      <c r="AA538" s="129">
        <f t="shared" si="417"/>
        <v>9303.4</v>
      </c>
      <c r="AB538" s="149">
        <f t="shared" si="418"/>
        <v>41165486.725663714</v>
      </c>
      <c r="AC538" s="924" t="s">
        <v>69</v>
      </c>
      <c r="AD538" s="567">
        <f t="shared" si="419"/>
        <v>30555.2294921875</v>
      </c>
      <c r="AE538" s="500" t="s">
        <v>41</v>
      </c>
      <c r="AF538" s="567">
        <f t="shared" si="420"/>
        <v>35471.4306640625</v>
      </c>
      <c r="AG538" s="497">
        <f t="shared" si="421"/>
        <v>10185076.497395834</v>
      </c>
      <c r="AH538" s="497">
        <f t="shared" si="422"/>
        <v>11823810.221354166</v>
      </c>
      <c r="AI538" s="497">
        <f t="shared" si="423"/>
        <v>45066710.16546829</v>
      </c>
      <c r="AJ538" s="497">
        <f t="shared" si="424"/>
        <v>52317744.342275076</v>
      </c>
      <c r="AK538" s="959">
        <f t="shared" si="425"/>
        <v>1.0947692776184872</v>
      </c>
      <c r="AL538" s="1086">
        <f t="shared" si="426"/>
        <v>1.2709128083662067</v>
      </c>
      <c r="AM538" s="1188">
        <f t="shared" si="431"/>
        <v>241.56996646462483</v>
      </c>
      <c r="AN538" s="1188">
        <f t="shared" si="432"/>
        <v>280.13368626380429</v>
      </c>
      <c r="AP538" s="602"/>
    </row>
    <row r="539" spans="1:48" customFormat="1">
      <c r="A539" s="35">
        <v>44279</v>
      </c>
      <c r="B539" s="119" t="s">
        <v>480</v>
      </c>
      <c r="C539" s="782">
        <v>44264</v>
      </c>
      <c r="D539" s="1158">
        <v>44265</v>
      </c>
      <c r="E539" s="924" t="s">
        <v>69</v>
      </c>
      <c r="F539" s="1149">
        <v>1452.2054687499999</v>
      </c>
      <c r="G539" s="500" t="s">
        <v>41</v>
      </c>
      <c r="H539" s="998">
        <v>1651.11796875</v>
      </c>
      <c r="I539" s="1160" t="s">
        <v>313</v>
      </c>
      <c r="J539" s="1161" t="s">
        <v>133</v>
      </c>
      <c r="K539" s="484" t="s">
        <v>471</v>
      </c>
      <c r="L539" s="488">
        <v>226</v>
      </c>
      <c r="M539" s="485"/>
      <c r="N539" s="504"/>
      <c r="O539" s="491">
        <v>3</v>
      </c>
      <c r="P539" s="492">
        <v>1.5</v>
      </c>
      <c r="Q539" s="492">
        <f t="shared" si="414"/>
        <v>4.5</v>
      </c>
      <c r="R539" s="490">
        <f t="shared" si="415"/>
        <v>2.625</v>
      </c>
      <c r="S539" s="491"/>
      <c r="T539" s="493">
        <v>20</v>
      </c>
      <c r="U539" s="119" t="s">
        <v>480</v>
      </c>
      <c r="V539" s="925">
        <v>889.84852557257886</v>
      </c>
      <c r="W539" s="129">
        <v>996.57100000000003</v>
      </c>
      <c r="X539" s="223">
        <v>2.1640000000000001</v>
      </c>
      <c r="Y539" s="223">
        <v>2.5139999999999998</v>
      </c>
      <c r="Z539" s="129">
        <f t="shared" si="416"/>
        <v>19931.420000000002</v>
      </c>
      <c r="AA539" s="129">
        <f t="shared" si="417"/>
        <v>7592.9219047619054</v>
      </c>
      <c r="AB539" s="149">
        <f t="shared" si="418"/>
        <v>33596999.578592502</v>
      </c>
      <c r="AC539" s="924" t="s">
        <v>69</v>
      </c>
      <c r="AD539" s="567">
        <f t="shared" si="419"/>
        <v>29044.109375</v>
      </c>
      <c r="AE539" s="500" t="s">
        <v>41</v>
      </c>
      <c r="AF539" s="567">
        <f t="shared" si="420"/>
        <v>33022.359375</v>
      </c>
      <c r="AG539" s="497">
        <f t="shared" si="421"/>
        <v>11064422.619047618</v>
      </c>
      <c r="AH539" s="497">
        <f t="shared" si="422"/>
        <v>12579946.428571429</v>
      </c>
      <c r="AI539" s="497">
        <f t="shared" si="423"/>
        <v>48957622.208175302</v>
      </c>
      <c r="AJ539" s="497">
        <f t="shared" si="424"/>
        <v>55663479.772439957</v>
      </c>
      <c r="AK539" s="959">
        <f t="shared" si="425"/>
        <v>1.4572022151457347</v>
      </c>
      <c r="AL539" s="1086">
        <f t="shared" si="426"/>
        <v>1.656799132976978</v>
      </c>
      <c r="AM539" s="1188">
        <f>(AG539-AVERAGE(AG$499:AG$500))/1000/4167*100</f>
        <v>262.67464409208867</v>
      </c>
      <c r="AN539" s="1188">
        <f>(AH539-AVERAGE(AH$499:AH$500))/1000/4167*100</f>
        <v>298.7768627784331</v>
      </c>
      <c r="AP539" s="602"/>
    </row>
    <row r="540" spans="1:48" customFormat="1">
      <c r="A540" s="35">
        <v>44279</v>
      </c>
      <c r="B540" s="119" t="s">
        <v>481</v>
      </c>
      <c r="C540" s="782">
        <v>44264</v>
      </c>
      <c r="D540" s="1158">
        <v>44265</v>
      </c>
      <c r="E540" s="924" t="s">
        <v>69</v>
      </c>
      <c r="F540" s="1149">
        <v>1431.2029296875</v>
      </c>
      <c r="G540" s="500" t="s">
        <v>41</v>
      </c>
      <c r="H540" s="998">
        <v>1713.997265625</v>
      </c>
      <c r="I540" s="1160" t="s">
        <v>313</v>
      </c>
      <c r="J540" s="1161" t="s">
        <v>133</v>
      </c>
      <c r="K540" s="484" t="s">
        <v>471</v>
      </c>
      <c r="L540" s="488">
        <v>226</v>
      </c>
      <c r="M540" s="485"/>
      <c r="N540" s="504"/>
      <c r="O540" s="491">
        <v>3</v>
      </c>
      <c r="P540" s="492">
        <v>1.5</v>
      </c>
      <c r="Q540" s="492">
        <f t="shared" si="414"/>
        <v>4.5</v>
      </c>
      <c r="R540" s="490">
        <f t="shared" si="415"/>
        <v>2.625</v>
      </c>
      <c r="S540" s="491"/>
      <c r="T540" s="493">
        <v>20</v>
      </c>
      <c r="U540" s="119" t="s">
        <v>481</v>
      </c>
      <c r="V540" s="925">
        <v>937.93774073018494</v>
      </c>
      <c r="W540" s="129">
        <v>1051.1030000000001</v>
      </c>
      <c r="X540" s="223">
        <v>2.161</v>
      </c>
      <c r="Y540" s="223">
        <v>2.302</v>
      </c>
      <c r="Z540" s="129">
        <f t="shared" si="416"/>
        <v>21022.06</v>
      </c>
      <c r="AA540" s="129">
        <f t="shared" si="417"/>
        <v>8008.4038095238102</v>
      </c>
      <c r="AB540" s="149">
        <f t="shared" si="418"/>
        <v>35435415.086388543</v>
      </c>
      <c r="AC540" s="924" t="s">
        <v>69</v>
      </c>
      <c r="AD540" s="567">
        <f t="shared" si="419"/>
        <v>28624.05859375</v>
      </c>
      <c r="AE540" s="500" t="s">
        <v>41</v>
      </c>
      <c r="AF540" s="567">
        <f t="shared" si="420"/>
        <v>34279.9453125</v>
      </c>
      <c r="AG540" s="497">
        <f t="shared" si="421"/>
        <v>10904403.273809522</v>
      </c>
      <c r="AH540" s="497">
        <f t="shared" si="422"/>
        <v>13059026.785714285</v>
      </c>
      <c r="AI540" s="497">
        <f t="shared" si="423"/>
        <v>48249572.008006737</v>
      </c>
      <c r="AJ540" s="497">
        <f t="shared" si="424"/>
        <v>57783304.361567639</v>
      </c>
      <c r="AK540" s="959">
        <f t="shared" si="425"/>
        <v>1.3616200597729242</v>
      </c>
      <c r="AL540" s="1086">
        <f t="shared" si="426"/>
        <v>1.6306653730652465</v>
      </c>
      <c r="AM540" s="1188">
        <f t="shared" ref="AM540:AM544" si="433">(AG540-AVERAGE(AG$499:AG$500))/1000/4167*100</f>
        <v>258.83448701894025</v>
      </c>
      <c r="AN540" s="1188">
        <f t="shared" ref="AN540:AN544" si="434">(AH540-AVERAGE(AH$499:AH$500))/1000/4167*100</f>
        <v>310.27387158915678</v>
      </c>
      <c r="AP540" s="602"/>
    </row>
    <row r="541" spans="1:48" customFormat="1">
      <c r="A541" s="35">
        <v>44279</v>
      </c>
      <c r="B541" s="119" t="s">
        <v>482</v>
      </c>
      <c r="C541" s="782">
        <v>44264</v>
      </c>
      <c r="D541" s="1158">
        <v>44265</v>
      </c>
      <c r="E541" s="924" t="s">
        <v>69</v>
      </c>
      <c r="F541" s="1149">
        <v>1243.4306640625</v>
      </c>
      <c r="G541" s="500" t="s">
        <v>41</v>
      </c>
      <c r="H541" s="998">
        <v>1407.3067382812501</v>
      </c>
      <c r="I541" s="1160" t="s">
        <v>313</v>
      </c>
      <c r="J541" s="1161" t="s">
        <v>133</v>
      </c>
      <c r="K541" s="484" t="s">
        <v>471</v>
      </c>
      <c r="L541" s="488">
        <v>226</v>
      </c>
      <c r="M541" s="485"/>
      <c r="N541" s="504"/>
      <c r="O541" s="491">
        <v>3</v>
      </c>
      <c r="P541" s="492">
        <v>1.5</v>
      </c>
      <c r="Q541" s="492">
        <f t="shared" si="414"/>
        <v>4.5</v>
      </c>
      <c r="R541" s="490">
        <f t="shared" si="415"/>
        <v>2.625</v>
      </c>
      <c r="S541" s="491"/>
      <c r="T541" s="493">
        <v>20</v>
      </c>
      <c r="U541" s="119" t="s">
        <v>482</v>
      </c>
      <c r="V541" s="925">
        <v>890.2356913437236</v>
      </c>
      <c r="W541" s="129">
        <v>867.81700000000001</v>
      </c>
      <c r="X541" s="223">
        <v>2.15</v>
      </c>
      <c r="Y541" s="223">
        <v>2.5449999999999999</v>
      </c>
      <c r="Z541" s="129">
        <f t="shared" si="416"/>
        <v>17356.34</v>
      </c>
      <c r="AA541" s="129">
        <f t="shared" si="417"/>
        <v>6611.9390476190474</v>
      </c>
      <c r="AB541" s="149">
        <f t="shared" si="418"/>
        <v>29256367.467340916</v>
      </c>
      <c r="AC541" s="924" t="s">
        <v>69</v>
      </c>
      <c r="AD541" s="567">
        <f t="shared" si="419"/>
        <v>24868.61328125</v>
      </c>
      <c r="AE541" s="500" t="s">
        <v>41</v>
      </c>
      <c r="AF541" s="567">
        <f t="shared" si="420"/>
        <v>28146.134765625</v>
      </c>
      <c r="AG541" s="497">
        <f t="shared" si="421"/>
        <v>9473757.4404761903</v>
      </c>
      <c r="AH541" s="497">
        <f t="shared" si="422"/>
        <v>10722337.053571429</v>
      </c>
      <c r="AI541" s="497">
        <f t="shared" si="423"/>
        <v>41919280.710071638</v>
      </c>
      <c r="AJ541" s="497">
        <f t="shared" si="424"/>
        <v>47443969.263590395</v>
      </c>
      <c r="AK541" s="959">
        <f t="shared" si="425"/>
        <v>1.4328258884793683</v>
      </c>
      <c r="AL541" s="1086">
        <f t="shared" si="426"/>
        <v>1.6216630214449015</v>
      </c>
      <c r="AM541" s="1188">
        <f t="shared" si="433"/>
        <v>224.50173363921064</v>
      </c>
      <c r="AN541" s="1188">
        <f t="shared" si="434"/>
        <v>254.19780410312711</v>
      </c>
      <c r="AP541" s="602"/>
    </row>
    <row r="542" spans="1:48" customFormat="1">
      <c r="A542" s="35">
        <v>44279</v>
      </c>
      <c r="B542" s="119" t="s">
        <v>483</v>
      </c>
      <c r="C542" s="782">
        <v>44264</v>
      </c>
      <c r="D542" s="1158">
        <v>44265</v>
      </c>
      <c r="E542" s="924" t="s">
        <v>69</v>
      </c>
      <c r="F542" s="1149">
        <v>1310.0455078125001</v>
      </c>
      <c r="G542" s="500" t="s">
        <v>41</v>
      </c>
      <c r="H542" s="998">
        <v>1536.408203125</v>
      </c>
      <c r="I542" s="1160" t="s">
        <v>313</v>
      </c>
      <c r="J542" s="1161" t="s">
        <v>133</v>
      </c>
      <c r="K542" s="484" t="s">
        <v>471</v>
      </c>
      <c r="L542" s="488">
        <v>226</v>
      </c>
      <c r="M542" s="485"/>
      <c r="N542" s="504"/>
      <c r="O542" s="491">
        <v>3</v>
      </c>
      <c r="P542" s="492">
        <v>1.5</v>
      </c>
      <c r="Q542" s="492">
        <f t="shared" si="414"/>
        <v>4.5</v>
      </c>
      <c r="R542" s="490">
        <f t="shared" si="415"/>
        <v>2.625</v>
      </c>
      <c r="S542" s="491"/>
      <c r="T542" s="493">
        <v>20</v>
      </c>
      <c r="U542" s="119" t="s">
        <v>483</v>
      </c>
      <c r="V542" s="925">
        <v>652.49171000014076</v>
      </c>
      <c r="W542" s="129">
        <v>711.072</v>
      </c>
      <c r="X542" s="223">
        <v>2.1709999999999998</v>
      </c>
      <c r="Y542" s="223">
        <v>2.85</v>
      </c>
      <c r="Z542" s="129">
        <f t="shared" si="416"/>
        <v>14221.44</v>
      </c>
      <c r="AA542" s="129">
        <f t="shared" si="417"/>
        <v>5417.6914285714283</v>
      </c>
      <c r="AB542" s="149">
        <f t="shared" si="418"/>
        <v>23972085.967130214</v>
      </c>
      <c r="AC542" s="924" t="s">
        <v>69</v>
      </c>
      <c r="AD542" s="567">
        <f t="shared" si="419"/>
        <v>26200.91015625</v>
      </c>
      <c r="AE542" s="500" t="s">
        <v>41</v>
      </c>
      <c r="AF542" s="567">
        <f t="shared" si="420"/>
        <v>30728.1640625</v>
      </c>
      <c r="AG542" s="497">
        <f t="shared" si="421"/>
        <v>9981299.1071428563</v>
      </c>
      <c r="AH542" s="497">
        <f t="shared" si="422"/>
        <v>11705967.261904761</v>
      </c>
      <c r="AI542" s="497">
        <f t="shared" si="423"/>
        <v>44165040.297092289</v>
      </c>
      <c r="AJ542" s="497">
        <f t="shared" si="424"/>
        <v>51796315.318162665</v>
      </c>
      <c r="AK542" s="959">
        <f t="shared" si="425"/>
        <v>1.8423528247666903</v>
      </c>
      <c r="AL542" s="1086">
        <f t="shared" si="426"/>
        <v>2.1606928737525877</v>
      </c>
      <c r="AM542" s="1188">
        <f t="shared" si="433"/>
        <v>236.68175923716279</v>
      </c>
      <c r="AN542" s="1188">
        <f t="shared" si="434"/>
        <v>277.8030406842006</v>
      </c>
      <c r="AP542" s="602"/>
    </row>
    <row r="543" spans="1:48" customFormat="1">
      <c r="A543" s="35">
        <v>44279</v>
      </c>
      <c r="B543" s="119" t="s">
        <v>484</v>
      </c>
      <c r="C543" s="782">
        <v>44264</v>
      </c>
      <c r="D543" s="1158">
        <v>44265</v>
      </c>
      <c r="E543" s="924" t="s">
        <v>69</v>
      </c>
      <c r="F543" s="1149">
        <v>1247.58203125</v>
      </c>
      <c r="G543" s="500" t="s">
        <v>41</v>
      </c>
      <c r="H543" s="998">
        <v>1454.5806640625001</v>
      </c>
      <c r="I543" s="1160" t="s">
        <v>313</v>
      </c>
      <c r="J543" s="1161" t="s">
        <v>133</v>
      </c>
      <c r="K543" s="484" t="s">
        <v>471</v>
      </c>
      <c r="L543" s="488">
        <v>226</v>
      </c>
      <c r="M543" s="485"/>
      <c r="N543" s="504"/>
      <c r="O543" s="491">
        <v>3</v>
      </c>
      <c r="P543" s="492">
        <v>1.5</v>
      </c>
      <c r="Q543" s="492">
        <f t="shared" si="414"/>
        <v>4.5</v>
      </c>
      <c r="R543" s="490">
        <f t="shared" si="415"/>
        <v>2.625</v>
      </c>
      <c r="S543" s="491"/>
      <c r="T543" s="493">
        <v>20</v>
      </c>
      <c r="U543" s="119" t="s">
        <v>484</v>
      </c>
      <c r="V543" s="1107">
        <v>650.83012356564439</v>
      </c>
      <c r="W543" s="495">
        <v>615.80899999999997</v>
      </c>
      <c r="X543" s="223">
        <v>2.1640000000000001</v>
      </c>
      <c r="Y543" s="223">
        <v>2.8839999999999999</v>
      </c>
      <c r="Z543" s="129">
        <f t="shared" si="416"/>
        <v>12316.18</v>
      </c>
      <c r="AA543" s="129">
        <f t="shared" si="417"/>
        <v>4691.8780952380957</v>
      </c>
      <c r="AB543" s="149">
        <f t="shared" si="418"/>
        <v>20760522.545301311</v>
      </c>
      <c r="AC543" s="924" t="s">
        <v>69</v>
      </c>
      <c r="AD543" s="567">
        <f t="shared" si="419"/>
        <v>24951.640625</v>
      </c>
      <c r="AE543" s="500" t="s">
        <v>41</v>
      </c>
      <c r="AF543" s="567">
        <f t="shared" si="420"/>
        <v>29091.61328125</v>
      </c>
      <c r="AG543" s="497">
        <f t="shared" si="421"/>
        <v>9505386.9047619049</v>
      </c>
      <c r="AH543" s="497">
        <f t="shared" si="422"/>
        <v>11082519.345238095</v>
      </c>
      <c r="AI543" s="497">
        <f t="shared" si="423"/>
        <v>42059234.091866836</v>
      </c>
      <c r="AJ543" s="497">
        <f t="shared" si="424"/>
        <v>49037696.21786768</v>
      </c>
      <c r="AK543" s="959">
        <f t="shared" si="425"/>
        <v>2.0259236731681414</v>
      </c>
      <c r="AL543" s="1086">
        <f t="shared" si="426"/>
        <v>2.3620646402740135</v>
      </c>
      <c r="AM543" s="1188">
        <f t="shared" si="433"/>
        <v>225.26078005835424</v>
      </c>
      <c r="AN543" s="1188">
        <f t="shared" si="434"/>
        <v>262.8414876084467</v>
      </c>
      <c r="AP543" s="602"/>
    </row>
    <row r="544" spans="1:48" customFormat="1">
      <c r="A544" s="35">
        <v>44279</v>
      </c>
      <c r="B544" s="119" t="s">
        <v>485</v>
      </c>
      <c r="C544" s="782">
        <v>44264</v>
      </c>
      <c r="D544" s="1158">
        <v>44265</v>
      </c>
      <c r="E544" s="924" t="s">
        <v>69</v>
      </c>
      <c r="F544" s="1149">
        <v>1034.1396484375</v>
      </c>
      <c r="G544" s="500" t="s">
        <v>41</v>
      </c>
      <c r="H544" s="998">
        <v>1173.6103515625</v>
      </c>
      <c r="I544" s="1160" t="s">
        <v>313</v>
      </c>
      <c r="J544" s="1161" t="s">
        <v>133</v>
      </c>
      <c r="K544" s="484" t="s">
        <v>471</v>
      </c>
      <c r="L544" s="488">
        <v>226</v>
      </c>
      <c r="M544" s="485"/>
      <c r="N544" s="504"/>
      <c r="O544" s="491">
        <v>3</v>
      </c>
      <c r="P544" s="492">
        <v>1.5</v>
      </c>
      <c r="Q544" s="492">
        <f t="shared" si="414"/>
        <v>4.5</v>
      </c>
      <c r="R544" s="490">
        <f t="shared" si="415"/>
        <v>2.625</v>
      </c>
      <c r="S544" s="491"/>
      <c r="T544" s="493">
        <v>20</v>
      </c>
      <c r="U544" s="119" t="s">
        <v>485</v>
      </c>
      <c r="V544" s="1107">
        <v>562.5966575124653</v>
      </c>
      <c r="W544" s="495">
        <v>525.95299999999997</v>
      </c>
      <c r="X544" s="223">
        <v>2.161</v>
      </c>
      <c r="Y544" s="223">
        <v>3.0070000000000001</v>
      </c>
      <c r="Z544" s="129">
        <f t="shared" si="416"/>
        <v>10519.06</v>
      </c>
      <c r="AA544" s="129">
        <f t="shared" si="417"/>
        <v>4007.2609523809524</v>
      </c>
      <c r="AB544" s="149">
        <f t="shared" si="418"/>
        <v>17731243.152128108</v>
      </c>
      <c r="AC544" s="924" t="s">
        <v>69</v>
      </c>
      <c r="AD544" s="567">
        <f t="shared" si="419"/>
        <v>20682.79296875</v>
      </c>
      <c r="AE544" s="500" t="s">
        <v>41</v>
      </c>
      <c r="AF544" s="567">
        <f t="shared" si="420"/>
        <v>23472.20703125</v>
      </c>
      <c r="AG544" s="497">
        <f t="shared" si="421"/>
        <v>7879159.2261904757</v>
      </c>
      <c r="AH544" s="497">
        <f t="shared" si="422"/>
        <v>8941793.1547619049</v>
      </c>
      <c r="AI544" s="497">
        <f t="shared" si="423"/>
        <v>34863536.3990729</v>
      </c>
      <c r="AJ544" s="497">
        <f t="shared" si="424"/>
        <v>39565456.436999582</v>
      </c>
      <c r="AK544" s="959">
        <f t="shared" si="425"/>
        <v>1.966220647923864</v>
      </c>
      <c r="AL544" s="1086">
        <f t="shared" si="426"/>
        <v>2.2313977704519226</v>
      </c>
      <c r="AM544" s="1188">
        <f t="shared" si="433"/>
        <v>186.23443788001424</v>
      </c>
      <c r="AN544" s="1188">
        <f t="shared" si="434"/>
        <v>211.46816890251458</v>
      </c>
      <c r="AP544" s="602"/>
    </row>
    <row r="545" spans="1:46" customFormat="1">
      <c r="A545" s="35">
        <v>44279</v>
      </c>
      <c r="B545" s="119" t="s">
        <v>60</v>
      </c>
      <c r="C545" s="782"/>
      <c r="D545" s="1158"/>
      <c r="E545" s="924" t="s">
        <v>69</v>
      </c>
      <c r="F545" s="1149">
        <v>0</v>
      </c>
      <c r="G545" s="500" t="s">
        <v>41</v>
      </c>
      <c r="H545" s="998">
        <v>0</v>
      </c>
      <c r="I545" s="1160"/>
      <c r="J545" s="1161"/>
      <c r="K545" s="484"/>
      <c r="L545" s="488"/>
      <c r="M545" s="485"/>
      <c r="N545" s="504"/>
      <c r="O545" s="491"/>
      <c r="P545" s="491"/>
      <c r="Q545" s="491"/>
      <c r="R545" s="492"/>
      <c r="S545" s="491"/>
      <c r="T545" s="493"/>
      <c r="U545" s="119" t="s">
        <v>60</v>
      </c>
      <c r="V545" s="948"/>
      <c r="W545" s="495"/>
      <c r="X545" s="223"/>
      <c r="Y545" s="223"/>
      <c r="Z545" s="129"/>
      <c r="AA545" s="129"/>
      <c r="AB545" s="149"/>
      <c r="AC545" s="924" t="s">
        <v>69</v>
      </c>
      <c r="AD545" s="195"/>
      <c r="AE545" s="500" t="s">
        <v>41</v>
      </c>
      <c r="AF545" s="567"/>
      <c r="AG545" s="497"/>
      <c r="AH545" s="497"/>
      <c r="AI545" s="497"/>
      <c r="AJ545" s="497"/>
      <c r="AK545" s="959"/>
      <c r="AL545" s="1086"/>
      <c r="AP545" s="602"/>
    </row>
    <row r="546" spans="1:46" customFormat="1" ht="15" thickBot="1">
      <c r="A546" s="56">
        <v>44279</v>
      </c>
      <c r="B546" s="124" t="s">
        <v>64</v>
      </c>
      <c r="C546" s="926"/>
      <c r="D546" s="1162"/>
      <c r="E546" s="1029" t="s">
        <v>69</v>
      </c>
      <c r="F546" s="1150">
        <v>227.004638671875</v>
      </c>
      <c r="G546" s="1030" t="s">
        <v>41</v>
      </c>
      <c r="H546" s="1006">
        <v>238.79033203124999</v>
      </c>
      <c r="I546" s="1164"/>
      <c r="J546" s="1165"/>
      <c r="K546" s="928"/>
      <c r="L546" s="929"/>
      <c r="M546" s="930"/>
      <c r="N546" s="927"/>
      <c r="O546" s="931"/>
      <c r="P546" s="931"/>
      <c r="Q546" s="931"/>
      <c r="R546" s="932"/>
      <c r="S546" s="931"/>
      <c r="T546" s="933"/>
      <c r="U546" s="124" t="s">
        <v>64</v>
      </c>
      <c r="V546" s="955"/>
      <c r="W546" s="934"/>
      <c r="X546" s="935"/>
      <c r="Y546" s="935"/>
      <c r="Z546" s="937"/>
      <c r="AA546" s="937"/>
      <c r="AB546" s="161"/>
      <c r="AC546" s="1029" t="s">
        <v>69</v>
      </c>
      <c r="AD546" s="591"/>
      <c r="AE546" s="1030" t="s">
        <v>41</v>
      </c>
      <c r="AF546" s="1115"/>
      <c r="AG546" s="936"/>
      <c r="AH546" s="936"/>
      <c r="AI546" s="936"/>
      <c r="AJ546" s="936"/>
      <c r="AK546" s="1088"/>
      <c r="AL546" s="1089"/>
      <c r="AP546" s="602"/>
    </row>
    <row r="547" spans="1:46" customFormat="1">
      <c r="A547" s="1167">
        <v>44286</v>
      </c>
      <c r="B547" s="121" t="s">
        <v>300</v>
      </c>
      <c r="C547" s="1168">
        <v>44279</v>
      </c>
      <c r="D547" s="1169">
        <v>44280</v>
      </c>
      <c r="E547" s="1110" t="s">
        <v>69</v>
      </c>
      <c r="F547" s="1147">
        <v>23.712953186035158</v>
      </c>
      <c r="G547" s="477" t="s">
        <v>41</v>
      </c>
      <c r="H547" s="994">
        <v>22.110687255859375</v>
      </c>
      <c r="I547" s="456" t="s">
        <v>313</v>
      </c>
      <c r="J547" s="457" t="s">
        <v>133</v>
      </c>
      <c r="K547" s="582" t="s">
        <v>93</v>
      </c>
      <c r="L547" s="583">
        <v>360</v>
      </c>
      <c r="M547" s="583"/>
      <c r="N547" s="583"/>
      <c r="O547" s="564">
        <v>3</v>
      </c>
      <c r="P547" s="564">
        <v>1.5</v>
      </c>
      <c r="Q547" s="564">
        <f t="shared" ref="Q547:Q560" si="435">O547+P547</f>
        <v>4.5</v>
      </c>
      <c r="R547" s="82">
        <f t="shared" ref="R547:R560" si="436">O547/(O547+P547)*Q547*175/200</f>
        <v>2.625</v>
      </c>
      <c r="S547" s="81"/>
      <c r="T547" s="81">
        <v>20</v>
      </c>
      <c r="U547" s="121" t="s">
        <v>300</v>
      </c>
      <c r="V547" s="470"/>
      <c r="W547" s="194">
        <v>656.20699999999999</v>
      </c>
      <c r="X547" s="184">
        <v>2.21</v>
      </c>
      <c r="Y547" s="184">
        <v>2.536</v>
      </c>
      <c r="Z547" s="194">
        <f t="shared" ref="Z547:Z560" si="437">T547*W547</f>
        <v>13124.14</v>
      </c>
      <c r="AA547" s="194">
        <f t="shared" ref="AA547:AA560" si="438">Z547/R547</f>
        <v>4999.672380952381</v>
      </c>
      <c r="AB547" s="1113">
        <f t="shared" ref="AB547:AB560" si="439">AA547*1000/(L547/1000)</f>
        <v>13887978.835978836</v>
      </c>
      <c r="AC547" s="476" t="s">
        <v>69</v>
      </c>
      <c r="AD547" s="194">
        <f t="shared" ref="AD547:AD560" si="440">T547*F547</f>
        <v>474.25906372070313</v>
      </c>
      <c r="AE547" s="477" t="s">
        <v>41</v>
      </c>
      <c r="AF547" s="586">
        <f t="shared" ref="AF547:AF560" si="441">T547*H547</f>
        <v>442.2137451171875</v>
      </c>
      <c r="AG547" s="586">
        <f t="shared" ref="AG547:AG560" si="442">AD547/R547*1000</f>
        <v>180670.11951264879</v>
      </c>
      <c r="AH547" s="586">
        <f t="shared" ref="AH547:AH560" si="443">AF547/R547*1000</f>
        <v>168462.37909226189</v>
      </c>
      <c r="AI547" s="586">
        <f t="shared" ref="AI547:AI560" si="444">AG547/L547*1000</f>
        <v>501861.44309069106</v>
      </c>
      <c r="AJ547" s="586">
        <f t="shared" ref="AJ547:AJ560" si="445">AH547/L547*1000</f>
        <v>467951.05303406081</v>
      </c>
      <c r="AK547" s="587">
        <f t="shared" ref="AK547:AK560" si="446">AD547/Z547</f>
        <v>3.6136391696576169E-2</v>
      </c>
      <c r="AL547" s="995">
        <f t="shared" ref="AL547:AL560" si="447">AF547/Z547</f>
        <v>3.3694683622484026E-2</v>
      </c>
      <c r="AM547" s="605"/>
      <c r="AN547" s="606"/>
      <c r="AO547" s="606"/>
      <c r="AP547" s="607"/>
      <c r="AQ547" s="53"/>
      <c r="AR547" s="53"/>
      <c r="AS547" s="53"/>
      <c r="AT547" s="53"/>
    </row>
    <row r="548" spans="1:46" customFormat="1">
      <c r="A548" s="888">
        <v>44286</v>
      </c>
      <c r="B548" s="122" t="s">
        <v>301</v>
      </c>
      <c r="C548" s="769">
        <v>44279</v>
      </c>
      <c r="D548" s="1170">
        <v>44280</v>
      </c>
      <c r="E548" s="924" t="s">
        <v>69</v>
      </c>
      <c r="F548" s="1149">
        <v>21.077024841308592</v>
      </c>
      <c r="G548" s="500" t="s">
        <v>41</v>
      </c>
      <c r="H548" s="998">
        <v>21.347283935546876</v>
      </c>
      <c r="I548" s="414" t="s">
        <v>313</v>
      </c>
      <c r="J548" s="415" t="s">
        <v>133</v>
      </c>
      <c r="K548" s="429" t="s">
        <v>93</v>
      </c>
      <c r="L548" s="390">
        <v>360</v>
      </c>
      <c r="M548" s="390"/>
      <c r="N548" s="390"/>
      <c r="O548" s="564">
        <v>3</v>
      </c>
      <c r="P548" s="564">
        <v>1.5</v>
      </c>
      <c r="Q548" s="564">
        <f t="shared" si="435"/>
        <v>4.5</v>
      </c>
      <c r="R548" s="82">
        <f t="shared" si="436"/>
        <v>2.625</v>
      </c>
      <c r="S548" s="81"/>
      <c r="T548" s="81">
        <v>20</v>
      </c>
      <c r="U548" s="122" t="s">
        <v>301</v>
      </c>
      <c r="V548" s="494"/>
      <c r="W548" s="195">
        <v>654.26</v>
      </c>
      <c r="X548" s="82">
        <v>2.194</v>
      </c>
      <c r="Y548" s="82">
        <v>2.5209999999999999</v>
      </c>
      <c r="Z548" s="195">
        <f t="shared" si="437"/>
        <v>13085.2</v>
      </c>
      <c r="AA548" s="195">
        <f t="shared" si="438"/>
        <v>4984.8380952380958</v>
      </c>
      <c r="AB548" s="1092">
        <f t="shared" si="439"/>
        <v>13846772.486772489</v>
      </c>
      <c r="AC548" s="499" t="s">
        <v>69</v>
      </c>
      <c r="AD548" s="195">
        <f t="shared" si="440"/>
        <v>421.54049682617188</v>
      </c>
      <c r="AE548" s="500" t="s">
        <v>41</v>
      </c>
      <c r="AF548" s="567">
        <f t="shared" si="441"/>
        <v>426.9456787109375</v>
      </c>
      <c r="AG548" s="567">
        <f t="shared" si="442"/>
        <v>160586.85593377976</v>
      </c>
      <c r="AH548" s="567">
        <f t="shared" si="443"/>
        <v>162645.97284226189</v>
      </c>
      <c r="AI548" s="568">
        <f t="shared" si="444"/>
        <v>446074.59981605492</v>
      </c>
      <c r="AJ548" s="568">
        <f t="shared" si="445"/>
        <v>451794.36900628306</v>
      </c>
      <c r="AK548" s="569">
        <f t="shared" si="446"/>
        <v>3.2215059519623071E-2</v>
      </c>
      <c r="AL548" s="999">
        <f t="shared" si="447"/>
        <v>3.2628135505069655E-2</v>
      </c>
      <c r="AM548" s="571"/>
      <c r="AN548" s="572"/>
      <c r="AO548" s="572"/>
      <c r="AP548" s="573"/>
      <c r="AQ548" s="53"/>
      <c r="AR548" s="53"/>
      <c r="AS548" s="53"/>
      <c r="AT548" s="53"/>
    </row>
    <row r="549" spans="1:46" customFormat="1">
      <c r="A549" s="888">
        <v>44286</v>
      </c>
      <c r="B549" s="122" t="s">
        <v>257</v>
      </c>
      <c r="C549" s="769">
        <v>44280</v>
      </c>
      <c r="D549" s="1170">
        <v>44281</v>
      </c>
      <c r="E549" s="924" t="s">
        <v>69</v>
      </c>
      <c r="F549" s="1149">
        <v>29.560125732421874</v>
      </c>
      <c r="G549" s="500" t="s">
        <v>41</v>
      </c>
      <c r="H549" s="998">
        <v>27.417016601562501</v>
      </c>
      <c r="I549" s="414" t="s">
        <v>313</v>
      </c>
      <c r="J549" s="415" t="s">
        <v>133</v>
      </c>
      <c r="K549" s="429" t="s">
        <v>93</v>
      </c>
      <c r="L549" s="390">
        <v>304</v>
      </c>
      <c r="M549" s="390"/>
      <c r="N549" s="390"/>
      <c r="O549" s="564">
        <v>3</v>
      </c>
      <c r="P549" s="564">
        <v>1.5</v>
      </c>
      <c r="Q549" s="564">
        <f t="shared" si="435"/>
        <v>4.5</v>
      </c>
      <c r="R549" s="82">
        <f t="shared" si="436"/>
        <v>2.625</v>
      </c>
      <c r="S549" s="81"/>
      <c r="T549" s="81">
        <v>20</v>
      </c>
      <c r="U549" s="122" t="s">
        <v>257</v>
      </c>
      <c r="V549" s="494"/>
      <c r="W549" s="195">
        <v>688.95799999999997</v>
      </c>
      <c r="X549" s="82">
        <v>2.202</v>
      </c>
      <c r="Y549" s="82">
        <v>2.5830000000000002</v>
      </c>
      <c r="Z549" s="195">
        <f t="shared" si="437"/>
        <v>13779.16</v>
      </c>
      <c r="AA549" s="195">
        <f t="shared" si="438"/>
        <v>5249.2038095238095</v>
      </c>
      <c r="AB549" s="1092">
        <f t="shared" si="439"/>
        <v>17267117.794486217</v>
      </c>
      <c r="AC549" s="499" t="s">
        <v>69</v>
      </c>
      <c r="AD549" s="195">
        <f t="shared" si="440"/>
        <v>591.2025146484375</v>
      </c>
      <c r="AE549" s="500" t="s">
        <v>41</v>
      </c>
      <c r="AF549" s="567">
        <f t="shared" si="441"/>
        <v>548.34033203125</v>
      </c>
      <c r="AG549" s="567">
        <f t="shared" si="442"/>
        <v>225220.00558035713</v>
      </c>
      <c r="AH549" s="567">
        <f t="shared" si="443"/>
        <v>208891.55505952379</v>
      </c>
      <c r="AI549" s="568">
        <f t="shared" si="444"/>
        <v>740855.28151433263</v>
      </c>
      <c r="AJ549" s="568">
        <f t="shared" si="445"/>
        <v>687143.27322211768</v>
      </c>
      <c r="AK549" s="569">
        <f t="shared" si="446"/>
        <v>4.290555553810519E-2</v>
      </c>
      <c r="AL549" s="999">
        <f t="shared" si="447"/>
        <v>3.9794902739444929E-2</v>
      </c>
      <c r="AM549" s="571"/>
      <c r="AN549" s="572"/>
      <c r="AO549" s="572"/>
      <c r="AP549" s="573"/>
      <c r="AQ549" s="53"/>
      <c r="AR549" s="53"/>
      <c r="AS549" s="53"/>
      <c r="AT549" s="53"/>
    </row>
    <row r="550" spans="1:46" customFormat="1">
      <c r="A550" s="888">
        <v>44286</v>
      </c>
      <c r="B550" s="122" t="s">
        <v>303</v>
      </c>
      <c r="C550" s="769">
        <v>44280</v>
      </c>
      <c r="D550" s="1170">
        <v>44281</v>
      </c>
      <c r="E550" s="924" t="s">
        <v>69</v>
      </c>
      <c r="F550" s="1149">
        <v>20.518080139160155</v>
      </c>
      <c r="G550" s="500" t="s">
        <v>41</v>
      </c>
      <c r="H550" s="998">
        <v>24.873226928710938</v>
      </c>
      <c r="I550" s="414" t="s">
        <v>313</v>
      </c>
      <c r="J550" s="415" t="s">
        <v>133</v>
      </c>
      <c r="K550" s="429" t="s">
        <v>93</v>
      </c>
      <c r="L550" s="390">
        <v>304</v>
      </c>
      <c r="M550" s="390"/>
      <c r="N550" s="390"/>
      <c r="O550" s="564">
        <v>3</v>
      </c>
      <c r="P550" s="564">
        <v>1.5</v>
      </c>
      <c r="Q550" s="564">
        <f t="shared" si="435"/>
        <v>4.5</v>
      </c>
      <c r="R550" s="82">
        <f t="shared" si="436"/>
        <v>2.625</v>
      </c>
      <c r="S550" s="81"/>
      <c r="T550" s="81">
        <v>20</v>
      </c>
      <c r="U550" s="122" t="s">
        <v>303</v>
      </c>
      <c r="V550" s="494"/>
      <c r="W550" s="195">
        <v>552.78899999999999</v>
      </c>
      <c r="X550" s="82">
        <v>2.2050000000000001</v>
      </c>
      <c r="Y550" s="82">
        <v>2.58</v>
      </c>
      <c r="Z550" s="195">
        <f t="shared" si="437"/>
        <v>11055.779999999999</v>
      </c>
      <c r="AA550" s="195">
        <f t="shared" si="438"/>
        <v>4211.7257142857143</v>
      </c>
      <c r="AB550" s="1092">
        <f t="shared" si="439"/>
        <v>13854360.902255639</v>
      </c>
      <c r="AC550" s="499" t="s">
        <v>69</v>
      </c>
      <c r="AD550" s="195">
        <f t="shared" si="440"/>
        <v>410.36160278320313</v>
      </c>
      <c r="AE550" s="500" t="s">
        <v>41</v>
      </c>
      <c r="AF550" s="567">
        <f t="shared" si="441"/>
        <v>497.46453857421875</v>
      </c>
      <c r="AG550" s="567">
        <f t="shared" si="442"/>
        <v>156328.22963169642</v>
      </c>
      <c r="AH550" s="567">
        <f t="shared" si="443"/>
        <v>189510.30040922621</v>
      </c>
      <c r="AI550" s="568">
        <f t="shared" si="444"/>
        <v>514237.59747268562</v>
      </c>
      <c r="AJ550" s="568">
        <f t="shared" si="445"/>
        <v>623389.14608298091</v>
      </c>
      <c r="AK550" s="569">
        <f t="shared" si="446"/>
        <v>3.7117381386315859E-2</v>
      </c>
      <c r="AL550" s="999">
        <f t="shared" si="447"/>
        <v>4.4995878949673274E-2</v>
      </c>
      <c r="AM550" s="571"/>
      <c r="AN550" s="572"/>
      <c r="AO550" s="572"/>
      <c r="AP550" s="573"/>
      <c r="AQ550" s="53"/>
      <c r="AR550" s="53"/>
      <c r="AS550" s="53"/>
      <c r="AT550" s="53"/>
    </row>
    <row r="551" spans="1:46" customFormat="1">
      <c r="A551" s="888">
        <v>44286</v>
      </c>
      <c r="B551" s="122">
        <v>271</v>
      </c>
      <c r="C551" s="769">
        <v>44281</v>
      </c>
      <c r="D551" s="1170">
        <v>44282</v>
      </c>
      <c r="E551" s="924" t="s">
        <v>69</v>
      </c>
      <c r="F551" s="1149">
        <v>26.819201660156249</v>
      </c>
      <c r="G551" s="500" t="s">
        <v>41</v>
      </c>
      <c r="H551" s="998">
        <v>25.541226196289063</v>
      </c>
      <c r="I551" s="414" t="s">
        <v>313</v>
      </c>
      <c r="J551" s="415" t="s">
        <v>133</v>
      </c>
      <c r="K551" s="429" t="s">
        <v>93</v>
      </c>
      <c r="L551" s="390">
        <v>320</v>
      </c>
      <c r="M551" s="390"/>
      <c r="N551" s="390"/>
      <c r="O551" s="564">
        <v>3</v>
      </c>
      <c r="P551" s="564">
        <v>1.5</v>
      </c>
      <c r="Q551" s="564">
        <f t="shared" si="435"/>
        <v>4.5</v>
      </c>
      <c r="R551" s="82">
        <f t="shared" si="436"/>
        <v>2.625</v>
      </c>
      <c r="S551" s="81"/>
      <c r="T551" s="81">
        <v>20</v>
      </c>
      <c r="U551" s="122">
        <v>271</v>
      </c>
      <c r="V551" s="494"/>
      <c r="W551" s="195">
        <v>756.178</v>
      </c>
      <c r="X551" s="82">
        <v>2.177</v>
      </c>
      <c r="Y551" s="82">
        <v>2.484</v>
      </c>
      <c r="Z551" s="195">
        <f t="shared" si="437"/>
        <v>15123.56</v>
      </c>
      <c r="AA551" s="195">
        <f t="shared" si="438"/>
        <v>5761.35619047619</v>
      </c>
      <c r="AB551" s="1092">
        <f t="shared" si="439"/>
        <v>18004238.095238093</v>
      </c>
      <c r="AC551" s="499" t="s">
        <v>69</v>
      </c>
      <c r="AD551" s="195">
        <f t="shared" si="440"/>
        <v>536.384033203125</v>
      </c>
      <c r="AE551" s="500" t="s">
        <v>41</v>
      </c>
      <c r="AF551" s="567">
        <f t="shared" si="441"/>
        <v>510.82452392578125</v>
      </c>
      <c r="AG551" s="567">
        <f t="shared" si="442"/>
        <v>204336.77455357142</v>
      </c>
      <c r="AH551" s="567">
        <f t="shared" si="443"/>
        <v>194599.81863839287</v>
      </c>
      <c r="AI551" s="568">
        <f t="shared" si="444"/>
        <v>638552.42047991068</v>
      </c>
      <c r="AJ551" s="568">
        <f t="shared" si="445"/>
        <v>608124.43324497773</v>
      </c>
      <c r="AK551" s="569">
        <f t="shared" si="446"/>
        <v>3.5466783826237011E-2</v>
      </c>
      <c r="AL551" s="999">
        <f t="shared" si="447"/>
        <v>3.3776738011802858E-2</v>
      </c>
      <c r="AM551" s="571"/>
      <c r="AN551" s="572"/>
      <c r="AO551" s="572"/>
      <c r="AP551" s="573"/>
      <c r="AQ551" s="53"/>
      <c r="AR551" s="53"/>
      <c r="AS551" s="53"/>
      <c r="AT551" s="53"/>
    </row>
    <row r="552" spans="1:46" customFormat="1">
      <c r="A552" s="888">
        <v>44286</v>
      </c>
      <c r="B552" s="122">
        <v>272</v>
      </c>
      <c r="C552" s="769">
        <v>44281</v>
      </c>
      <c r="D552" s="1170">
        <v>44282</v>
      </c>
      <c r="E552" s="924" t="s">
        <v>69</v>
      </c>
      <c r="F552" s="1149">
        <v>25.498165893554688</v>
      </c>
      <c r="G552" s="500" t="s">
        <v>41</v>
      </c>
      <c r="H552" s="998">
        <v>22.424551391601561</v>
      </c>
      <c r="I552" s="414" t="s">
        <v>313</v>
      </c>
      <c r="J552" s="415" t="s">
        <v>133</v>
      </c>
      <c r="K552" s="429" t="s">
        <v>93</v>
      </c>
      <c r="L552" s="390">
        <v>320</v>
      </c>
      <c r="M552" s="390"/>
      <c r="N552" s="390"/>
      <c r="O552" s="564">
        <v>3</v>
      </c>
      <c r="P552" s="564">
        <v>1.5</v>
      </c>
      <c r="Q552" s="564">
        <f t="shared" si="435"/>
        <v>4.5</v>
      </c>
      <c r="R552" s="82">
        <f t="shared" si="436"/>
        <v>2.625</v>
      </c>
      <c r="S552" s="81"/>
      <c r="T552" s="81">
        <v>20</v>
      </c>
      <c r="U552" s="122">
        <v>272</v>
      </c>
      <c r="V552" s="494"/>
      <c r="W552" s="195">
        <v>736.03399999999999</v>
      </c>
      <c r="X552" s="82">
        <v>2.181</v>
      </c>
      <c r="Y552" s="82">
        <v>2.6080000000000001</v>
      </c>
      <c r="Z552" s="195">
        <f t="shared" si="437"/>
        <v>14720.68</v>
      </c>
      <c r="AA552" s="195">
        <f t="shared" si="438"/>
        <v>5607.8780952380957</v>
      </c>
      <c r="AB552" s="1092">
        <f t="shared" si="439"/>
        <v>17524619.047619049</v>
      </c>
      <c r="AC552" s="499" t="s">
        <v>69</v>
      </c>
      <c r="AD552" s="195">
        <f t="shared" si="440"/>
        <v>509.96331787109375</v>
      </c>
      <c r="AE552" s="500" t="s">
        <v>41</v>
      </c>
      <c r="AF552" s="567">
        <f t="shared" si="441"/>
        <v>448.49102783203125</v>
      </c>
      <c r="AG552" s="567">
        <f t="shared" si="442"/>
        <v>194271.74014136902</v>
      </c>
      <c r="AH552" s="567">
        <f t="shared" si="443"/>
        <v>170853.72488839287</v>
      </c>
      <c r="AI552" s="568">
        <f t="shared" si="444"/>
        <v>607099.1879417781</v>
      </c>
      <c r="AJ552" s="568">
        <f t="shared" si="445"/>
        <v>533917.89027622773</v>
      </c>
      <c r="AK552" s="569">
        <f t="shared" si="446"/>
        <v>3.4642646798320034E-2</v>
      </c>
      <c r="AL552" s="999">
        <f t="shared" si="447"/>
        <v>3.0466733047116792E-2</v>
      </c>
      <c r="AM552" s="571"/>
      <c r="AN552" s="572"/>
      <c r="AO552" s="572"/>
      <c r="AP552" s="573"/>
      <c r="AQ552" s="53"/>
      <c r="AR552" s="53"/>
      <c r="AS552" s="53"/>
      <c r="AT552" s="53"/>
    </row>
    <row r="553" spans="1:46" customFormat="1">
      <c r="A553" s="888">
        <v>44286</v>
      </c>
      <c r="B553" s="122">
        <v>281</v>
      </c>
      <c r="C553" s="769">
        <v>44282</v>
      </c>
      <c r="D553" s="1170">
        <v>44283</v>
      </c>
      <c r="E553" s="924" t="s">
        <v>69</v>
      </c>
      <c r="F553" s="1149">
        <v>27.024197387695313</v>
      </c>
      <c r="G553" s="500" t="s">
        <v>41</v>
      </c>
      <c r="H553" s="998">
        <v>34.289630126953128</v>
      </c>
      <c r="I553" s="414" t="s">
        <v>313</v>
      </c>
      <c r="J553" s="415" t="s">
        <v>133</v>
      </c>
      <c r="K553" s="429" t="s">
        <v>93</v>
      </c>
      <c r="L553" s="390">
        <v>288</v>
      </c>
      <c r="M553" s="390"/>
      <c r="N553" s="390"/>
      <c r="O553" s="564">
        <v>3</v>
      </c>
      <c r="P553" s="564">
        <v>1.5</v>
      </c>
      <c r="Q553" s="564">
        <f t="shared" si="435"/>
        <v>4.5</v>
      </c>
      <c r="R553" s="82">
        <f t="shared" si="436"/>
        <v>2.625</v>
      </c>
      <c r="S553" s="81"/>
      <c r="T553" s="81">
        <v>20</v>
      </c>
      <c r="U553" s="122">
        <v>281</v>
      </c>
      <c r="V553" s="494"/>
      <c r="W553" s="195">
        <v>632.59500000000003</v>
      </c>
      <c r="X553" s="82">
        <v>2.1869999999999998</v>
      </c>
      <c r="Y553" s="82">
        <v>2.6120000000000001</v>
      </c>
      <c r="Z553" s="195">
        <f t="shared" si="437"/>
        <v>12651.900000000001</v>
      </c>
      <c r="AA553" s="195">
        <f t="shared" si="438"/>
        <v>4819.7714285714292</v>
      </c>
      <c r="AB553" s="1092">
        <f t="shared" si="439"/>
        <v>16735317.460317463</v>
      </c>
      <c r="AC553" s="499" t="s">
        <v>69</v>
      </c>
      <c r="AD553" s="195">
        <f t="shared" si="440"/>
        <v>540.48394775390625</v>
      </c>
      <c r="AE553" s="500" t="s">
        <v>41</v>
      </c>
      <c r="AF553" s="567">
        <f t="shared" si="441"/>
        <v>685.7926025390625</v>
      </c>
      <c r="AG553" s="567">
        <f t="shared" si="442"/>
        <v>205898.64676339287</v>
      </c>
      <c r="AH553" s="567">
        <f t="shared" si="443"/>
        <v>261254.32477678571</v>
      </c>
      <c r="AI553" s="568">
        <f t="shared" si="444"/>
        <v>714925.8568173364</v>
      </c>
      <c r="AJ553" s="568">
        <f t="shared" si="445"/>
        <v>907133.07214161707</v>
      </c>
      <c r="AK553" s="569">
        <f t="shared" si="446"/>
        <v>4.2719587394297001E-2</v>
      </c>
      <c r="AL553" s="999">
        <f t="shared" si="447"/>
        <v>5.4204712536382871E-2</v>
      </c>
      <c r="AM553" s="571"/>
      <c r="AN553" s="572"/>
      <c r="AO553" s="572"/>
      <c r="AP553" s="573"/>
      <c r="AQ553" s="53"/>
      <c r="AR553" s="53"/>
      <c r="AS553" s="53"/>
      <c r="AT553" s="53"/>
    </row>
    <row r="554" spans="1:46" customFormat="1">
      <c r="A554" s="888">
        <v>44286</v>
      </c>
      <c r="B554" s="122">
        <v>282</v>
      </c>
      <c r="C554" s="769">
        <v>44282</v>
      </c>
      <c r="D554" s="1170">
        <v>44283</v>
      </c>
      <c r="E554" s="924" t="s">
        <v>69</v>
      </c>
      <c r="F554" s="1149">
        <v>26.040411376953124</v>
      </c>
      <c r="G554" s="500" t="s">
        <v>41</v>
      </c>
      <c r="H554" s="998">
        <v>30.038562011718749</v>
      </c>
      <c r="I554" s="414" t="s">
        <v>313</v>
      </c>
      <c r="J554" s="415" t="s">
        <v>133</v>
      </c>
      <c r="K554" s="429" t="s">
        <v>93</v>
      </c>
      <c r="L554" s="390">
        <v>288</v>
      </c>
      <c r="M554" s="390"/>
      <c r="N554" s="390"/>
      <c r="O554" s="564">
        <v>3</v>
      </c>
      <c r="P554" s="564">
        <v>1.5</v>
      </c>
      <c r="Q554" s="564">
        <f t="shared" si="435"/>
        <v>4.5</v>
      </c>
      <c r="R554" s="82">
        <f t="shared" si="436"/>
        <v>2.625</v>
      </c>
      <c r="S554" s="81"/>
      <c r="T554" s="81">
        <v>20</v>
      </c>
      <c r="U554" s="122">
        <v>282</v>
      </c>
      <c r="V554" s="494"/>
      <c r="W554" s="195">
        <v>654.93899999999996</v>
      </c>
      <c r="X554" s="82">
        <v>2.181</v>
      </c>
      <c r="Y554" s="82">
        <v>2.59</v>
      </c>
      <c r="Z554" s="195">
        <f t="shared" si="437"/>
        <v>13098.779999999999</v>
      </c>
      <c r="AA554" s="195">
        <f t="shared" si="438"/>
        <v>4990.011428571428</v>
      </c>
      <c r="AB554" s="1092">
        <f t="shared" si="439"/>
        <v>17326428.571428571</v>
      </c>
      <c r="AC554" s="499" t="s">
        <v>69</v>
      </c>
      <c r="AD554" s="195">
        <f t="shared" si="440"/>
        <v>520.8082275390625</v>
      </c>
      <c r="AE554" s="500" t="s">
        <v>41</v>
      </c>
      <c r="AF554" s="567">
        <f t="shared" si="441"/>
        <v>600.771240234375</v>
      </c>
      <c r="AG554" s="567">
        <f t="shared" si="442"/>
        <v>198403.13430059524</v>
      </c>
      <c r="AH554" s="567">
        <f t="shared" si="443"/>
        <v>228865.234375</v>
      </c>
      <c r="AI554" s="568">
        <f t="shared" si="444"/>
        <v>688899.77187706681</v>
      </c>
      <c r="AJ554" s="568">
        <f t="shared" si="445"/>
        <v>794670.95269097213</v>
      </c>
      <c r="AK554" s="569">
        <f t="shared" si="446"/>
        <v>3.9760056092175193E-2</v>
      </c>
      <c r="AL554" s="999">
        <f t="shared" si="447"/>
        <v>4.5864671384233877E-2</v>
      </c>
      <c r="AM554" s="571"/>
      <c r="AN554" s="572"/>
      <c r="AO554" s="572"/>
      <c r="AP554" s="573"/>
      <c r="AQ554" s="53"/>
      <c r="AR554" s="53"/>
      <c r="AS554" s="53"/>
      <c r="AT554" s="53"/>
    </row>
    <row r="555" spans="1:46" customFormat="1">
      <c r="A555" s="888">
        <v>44286</v>
      </c>
      <c r="B555" s="122">
        <v>291</v>
      </c>
      <c r="C555" s="769">
        <v>44283</v>
      </c>
      <c r="D555" s="1170">
        <v>44284</v>
      </c>
      <c r="E555" s="924" t="s">
        <v>69</v>
      </c>
      <c r="F555" s="1149">
        <v>38.818896484375003</v>
      </c>
      <c r="G555" s="500" t="s">
        <v>41</v>
      </c>
      <c r="H555" s="998">
        <v>49.795361328124997</v>
      </c>
      <c r="I555" s="414" t="s">
        <v>313</v>
      </c>
      <c r="J555" s="415" t="s">
        <v>133</v>
      </c>
      <c r="K555" s="429" t="s">
        <v>93</v>
      </c>
      <c r="L555" s="390">
        <v>228</v>
      </c>
      <c r="M555" s="390"/>
      <c r="N555" s="390"/>
      <c r="O555" s="564">
        <v>3</v>
      </c>
      <c r="P555" s="564">
        <v>1.5</v>
      </c>
      <c r="Q555" s="564">
        <f t="shared" si="435"/>
        <v>4.5</v>
      </c>
      <c r="R555" s="82">
        <f t="shared" si="436"/>
        <v>2.625</v>
      </c>
      <c r="S555" s="81"/>
      <c r="T555" s="81">
        <v>20</v>
      </c>
      <c r="U555" s="122">
        <v>291</v>
      </c>
      <c r="V555" s="193"/>
      <c r="W555" s="195">
        <v>638.52</v>
      </c>
      <c r="X555" s="82">
        <v>2.1829999999999998</v>
      </c>
      <c r="Y555" s="82">
        <v>2.6080000000000001</v>
      </c>
      <c r="Z555" s="195">
        <f t="shared" si="437"/>
        <v>12770.4</v>
      </c>
      <c r="AA555" s="195">
        <f t="shared" si="438"/>
        <v>4864.9142857142851</v>
      </c>
      <c r="AB555" s="1092">
        <f t="shared" si="439"/>
        <v>21337343.358395986</v>
      </c>
      <c r="AC555" s="499" t="s">
        <v>69</v>
      </c>
      <c r="AD555" s="195">
        <f t="shared" si="440"/>
        <v>776.3779296875</v>
      </c>
      <c r="AE555" s="500" t="s">
        <v>41</v>
      </c>
      <c r="AF555" s="567">
        <f t="shared" si="441"/>
        <v>995.9072265625</v>
      </c>
      <c r="AG555" s="567">
        <f t="shared" si="442"/>
        <v>295763.02083333331</v>
      </c>
      <c r="AH555" s="567">
        <f t="shared" si="443"/>
        <v>379393.22916666669</v>
      </c>
      <c r="AI555" s="568">
        <f t="shared" si="444"/>
        <v>1297206.2317251461</v>
      </c>
      <c r="AJ555" s="568">
        <f t="shared" si="445"/>
        <v>1664005.3910818715</v>
      </c>
      <c r="AK555" s="569">
        <f t="shared" si="446"/>
        <v>6.0795114459022428E-2</v>
      </c>
      <c r="AL555" s="999">
        <f t="shared" si="447"/>
        <v>7.7985593760767094E-2</v>
      </c>
      <c r="AM555" s="571"/>
      <c r="AN555" s="572"/>
      <c r="AO555" s="572"/>
      <c r="AP555" s="573"/>
      <c r="AQ555" s="53"/>
      <c r="AR555" s="53"/>
      <c r="AS555" s="53"/>
      <c r="AT555" s="53"/>
    </row>
    <row r="556" spans="1:46" customFormat="1">
      <c r="A556" s="888">
        <v>44286</v>
      </c>
      <c r="B556" s="122">
        <v>292</v>
      </c>
      <c r="C556" s="769">
        <v>44283</v>
      </c>
      <c r="D556" s="1170">
        <v>44284</v>
      </c>
      <c r="E556" s="924" t="s">
        <v>69</v>
      </c>
      <c r="F556" s="1149">
        <v>39.867599487304688</v>
      </c>
      <c r="G556" s="500" t="s">
        <v>41</v>
      </c>
      <c r="H556" s="998">
        <v>41.32376403808594</v>
      </c>
      <c r="I556" s="414" t="s">
        <v>313</v>
      </c>
      <c r="J556" s="415" t="s">
        <v>133</v>
      </c>
      <c r="K556" s="429" t="s">
        <v>93</v>
      </c>
      <c r="L556" s="390">
        <v>228</v>
      </c>
      <c r="M556" s="390"/>
      <c r="N556" s="390"/>
      <c r="O556" s="564">
        <v>3</v>
      </c>
      <c r="P556" s="564">
        <v>1.5</v>
      </c>
      <c r="Q556" s="564">
        <f t="shared" si="435"/>
        <v>4.5</v>
      </c>
      <c r="R556" s="82">
        <f t="shared" si="436"/>
        <v>2.625</v>
      </c>
      <c r="S556" s="81"/>
      <c r="T556" s="81">
        <v>20</v>
      </c>
      <c r="U556" s="122">
        <v>292</v>
      </c>
      <c r="V556" s="193"/>
      <c r="W556" s="195">
        <v>608.12800000000004</v>
      </c>
      <c r="X556" s="82">
        <v>2.1949999999999998</v>
      </c>
      <c r="Y556" s="82">
        <v>2.6339999999999999</v>
      </c>
      <c r="Z556" s="195">
        <f t="shared" si="437"/>
        <v>12162.560000000001</v>
      </c>
      <c r="AA556" s="195">
        <f t="shared" si="438"/>
        <v>4633.3561904761909</v>
      </c>
      <c r="AB556" s="1092">
        <f t="shared" si="439"/>
        <v>20321737.677527152</v>
      </c>
      <c r="AC556" s="499" t="s">
        <v>69</v>
      </c>
      <c r="AD556" s="195">
        <f t="shared" si="440"/>
        <v>797.35198974609375</v>
      </c>
      <c r="AE556" s="500" t="s">
        <v>41</v>
      </c>
      <c r="AF556" s="567">
        <f t="shared" si="441"/>
        <v>826.47528076171875</v>
      </c>
      <c r="AG556" s="567">
        <f t="shared" si="442"/>
        <v>303753.13895089284</v>
      </c>
      <c r="AH556" s="567">
        <f t="shared" si="443"/>
        <v>314847.72600446426</v>
      </c>
      <c r="AI556" s="568">
        <f t="shared" si="444"/>
        <v>1332250.6094337404</v>
      </c>
      <c r="AJ556" s="568">
        <f t="shared" si="445"/>
        <v>1380911.0789669484</v>
      </c>
      <c r="AK556" s="569">
        <f t="shared" si="446"/>
        <v>6.5557908018220978E-2</v>
      </c>
      <c r="AL556" s="999">
        <f t="shared" si="447"/>
        <v>6.795241139708405E-2</v>
      </c>
      <c r="AM556" s="571"/>
      <c r="AN556" s="572"/>
      <c r="AO556" s="572"/>
      <c r="AP556" s="573"/>
      <c r="AQ556" s="53"/>
      <c r="AR556" s="53"/>
      <c r="AS556" s="53"/>
      <c r="AT556" s="53"/>
    </row>
    <row r="557" spans="1:46" customFormat="1">
      <c r="A557" s="888">
        <v>44286</v>
      </c>
      <c r="B557" s="122" t="s">
        <v>320</v>
      </c>
      <c r="C557" s="769">
        <v>44284</v>
      </c>
      <c r="D557" s="1170">
        <v>44285</v>
      </c>
      <c r="E557" s="924" t="s">
        <v>69</v>
      </c>
      <c r="F557" s="1149">
        <v>25.670770263671876</v>
      </c>
      <c r="G557" s="500" t="s">
        <v>41</v>
      </c>
      <c r="H557" s="998">
        <v>35.313296508789065</v>
      </c>
      <c r="I557" s="414" t="s">
        <v>313</v>
      </c>
      <c r="J557" s="415" t="s">
        <v>133</v>
      </c>
      <c r="K557" s="429" t="s">
        <v>93</v>
      </c>
      <c r="L557" s="390">
        <v>240</v>
      </c>
      <c r="M557" s="390"/>
      <c r="N557" s="390"/>
      <c r="O557" s="564">
        <v>3</v>
      </c>
      <c r="P557" s="564">
        <v>1.5</v>
      </c>
      <c r="Q557" s="564">
        <f t="shared" si="435"/>
        <v>4.5</v>
      </c>
      <c r="R557" s="82">
        <f t="shared" si="436"/>
        <v>2.625</v>
      </c>
      <c r="S557" s="81"/>
      <c r="T557" s="81">
        <v>20</v>
      </c>
      <c r="U557" s="122" t="s">
        <v>320</v>
      </c>
      <c r="V557" s="494"/>
      <c r="W557" s="195">
        <v>610.44799999999998</v>
      </c>
      <c r="X557" s="82">
        <v>2.1680000000000001</v>
      </c>
      <c r="Y557" s="82">
        <v>2.59</v>
      </c>
      <c r="Z557" s="195">
        <f t="shared" si="437"/>
        <v>12208.96</v>
      </c>
      <c r="AA557" s="195">
        <f t="shared" si="438"/>
        <v>4651.0323809523807</v>
      </c>
      <c r="AB557" s="1092">
        <f t="shared" si="439"/>
        <v>19379301.587301586</v>
      </c>
      <c r="AC557" s="499" t="s">
        <v>69</v>
      </c>
      <c r="AD557" s="195">
        <f t="shared" si="440"/>
        <v>513.4154052734375</v>
      </c>
      <c r="AE557" s="500" t="s">
        <v>41</v>
      </c>
      <c r="AF557" s="567">
        <f t="shared" si="441"/>
        <v>706.26593017578125</v>
      </c>
      <c r="AG557" s="567">
        <f t="shared" si="442"/>
        <v>195586.82105654763</v>
      </c>
      <c r="AH557" s="567">
        <f t="shared" si="443"/>
        <v>269053.68768601195</v>
      </c>
      <c r="AI557" s="568">
        <f t="shared" si="444"/>
        <v>814945.08773561521</v>
      </c>
      <c r="AJ557" s="568">
        <f t="shared" si="445"/>
        <v>1121057.0320250497</v>
      </c>
      <c r="AK557" s="569">
        <f t="shared" si="446"/>
        <v>4.2052345594828511E-2</v>
      </c>
      <c r="AL557" s="999">
        <f t="shared" si="447"/>
        <v>5.7848164804846711E-2</v>
      </c>
      <c r="AM557" s="571"/>
      <c r="AN557" s="572"/>
      <c r="AO557" s="572"/>
      <c r="AP557" s="573"/>
      <c r="AQ557" s="53"/>
      <c r="AR557" s="53"/>
      <c r="AS557" s="53"/>
      <c r="AT557" s="53"/>
    </row>
    <row r="558" spans="1:46" customFormat="1">
      <c r="A558" s="888">
        <v>44286</v>
      </c>
      <c r="B558" s="122" t="s">
        <v>321</v>
      </c>
      <c r="C558" s="769">
        <v>44284</v>
      </c>
      <c r="D558" s="1170">
        <v>44285</v>
      </c>
      <c r="E558" s="924" t="s">
        <v>69</v>
      </c>
      <c r="F558" s="1149">
        <v>36.002383422851565</v>
      </c>
      <c r="G558" s="500" t="s">
        <v>41</v>
      </c>
      <c r="H558" s="998">
        <v>36.79720764160156</v>
      </c>
      <c r="I558" s="414" t="s">
        <v>313</v>
      </c>
      <c r="J558" s="415" t="s">
        <v>133</v>
      </c>
      <c r="K558" s="429" t="s">
        <v>93</v>
      </c>
      <c r="L558" s="390">
        <v>240</v>
      </c>
      <c r="M558" s="390"/>
      <c r="N558" s="390"/>
      <c r="O558" s="564">
        <v>3</v>
      </c>
      <c r="P558" s="564">
        <v>1.5</v>
      </c>
      <c r="Q558" s="564">
        <f t="shared" si="435"/>
        <v>4.5</v>
      </c>
      <c r="R558" s="82">
        <f t="shared" si="436"/>
        <v>2.625</v>
      </c>
      <c r="S558" s="81"/>
      <c r="T558" s="81">
        <v>20</v>
      </c>
      <c r="U558" s="122" t="s">
        <v>321</v>
      </c>
      <c r="V558" s="494"/>
      <c r="W558" s="195">
        <v>771.86</v>
      </c>
      <c r="X558" s="82">
        <v>2.173</v>
      </c>
      <c r="Y558" s="82">
        <v>2.613</v>
      </c>
      <c r="Z558" s="195">
        <f t="shared" si="437"/>
        <v>15437.2</v>
      </c>
      <c r="AA558" s="195">
        <f t="shared" si="438"/>
        <v>5880.8380952380958</v>
      </c>
      <c r="AB558" s="1092">
        <f t="shared" si="439"/>
        <v>24503492.063492067</v>
      </c>
      <c r="AC558" s="499" t="s">
        <v>69</v>
      </c>
      <c r="AD558" s="195">
        <f t="shared" si="440"/>
        <v>720.04766845703125</v>
      </c>
      <c r="AE558" s="500" t="s">
        <v>41</v>
      </c>
      <c r="AF558" s="567">
        <f t="shared" si="441"/>
        <v>735.94415283203125</v>
      </c>
      <c r="AG558" s="567">
        <f t="shared" si="442"/>
        <v>274303.87369791669</v>
      </c>
      <c r="AH558" s="567">
        <f t="shared" si="443"/>
        <v>280359.67726934527</v>
      </c>
      <c r="AI558" s="568">
        <f t="shared" si="444"/>
        <v>1142932.8070746528</v>
      </c>
      <c r="AJ558" s="568">
        <f t="shared" si="445"/>
        <v>1168165.3219556054</v>
      </c>
      <c r="AK558" s="569">
        <f t="shared" si="446"/>
        <v>4.6643670384333376E-2</v>
      </c>
      <c r="AL558" s="999">
        <f t="shared" si="447"/>
        <v>4.7673422177080767E-2</v>
      </c>
      <c r="AM558" s="571"/>
      <c r="AN558" s="572"/>
      <c r="AO558" s="572"/>
      <c r="AP558" s="573"/>
      <c r="AQ558" s="53"/>
      <c r="AR558" s="53"/>
      <c r="AS558" s="53"/>
      <c r="AT558" s="53"/>
    </row>
    <row r="559" spans="1:46" customFormat="1">
      <c r="A559" s="888">
        <v>44286</v>
      </c>
      <c r="B559" s="122" t="s">
        <v>486</v>
      </c>
      <c r="C559" s="769">
        <v>44285</v>
      </c>
      <c r="D559" s="1170">
        <v>44286</v>
      </c>
      <c r="E559" s="924" t="s">
        <v>69</v>
      </c>
      <c r="F559" s="1149">
        <v>33.680871582031251</v>
      </c>
      <c r="G559" s="500" t="s">
        <v>41</v>
      </c>
      <c r="H559" s="998">
        <v>34.769232177734374</v>
      </c>
      <c r="I559" s="414" t="s">
        <v>313</v>
      </c>
      <c r="J559" s="415" t="s">
        <v>133</v>
      </c>
      <c r="K559" s="429" t="s">
        <v>93</v>
      </c>
      <c r="L559" s="390">
        <v>250</v>
      </c>
      <c r="M559" s="390"/>
      <c r="N559" s="390"/>
      <c r="O559" s="564">
        <v>3</v>
      </c>
      <c r="P559" s="564">
        <v>1.5</v>
      </c>
      <c r="Q559" s="564">
        <f t="shared" si="435"/>
        <v>4.5</v>
      </c>
      <c r="R559" s="82">
        <f t="shared" si="436"/>
        <v>2.625</v>
      </c>
      <c r="S559" s="81"/>
      <c r="T559" s="81">
        <v>20</v>
      </c>
      <c r="U559" s="122" t="s">
        <v>486</v>
      </c>
      <c r="V559" s="193"/>
      <c r="W559" s="195">
        <v>565.81899999999996</v>
      </c>
      <c r="X559" s="82">
        <v>2.177</v>
      </c>
      <c r="Y559" s="82">
        <v>2.625</v>
      </c>
      <c r="Z559" s="195">
        <f t="shared" si="437"/>
        <v>11316.38</v>
      </c>
      <c r="AA559" s="195">
        <f t="shared" si="438"/>
        <v>4311.0019047619044</v>
      </c>
      <c r="AB559" s="1092">
        <f t="shared" si="439"/>
        <v>17244007.619047616</v>
      </c>
      <c r="AC559" s="499" t="s">
        <v>69</v>
      </c>
      <c r="AD559" s="195">
        <f t="shared" si="440"/>
        <v>673.617431640625</v>
      </c>
      <c r="AE559" s="500" t="s">
        <v>41</v>
      </c>
      <c r="AF559" s="567">
        <f t="shared" si="441"/>
        <v>695.3846435546875</v>
      </c>
      <c r="AG559" s="567">
        <f t="shared" si="442"/>
        <v>256616.16443452379</v>
      </c>
      <c r="AH559" s="567">
        <f t="shared" si="443"/>
        <v>264908.43563988095</v>
      </c>
      <c r="AI559" s="568">
        <f t="shared" si="444"/>
        <v>1026464.6577380951</v>
      </c>
      <c r="AJ559" s="568">
        <f t="shared" si="445"/>
        <v>1059633.7425595238</v>
      </c>
      <c r="AK559" s="569">
        <f t="shared" si="446"/>
        <v>5.9525875910903046E-2</v>
      </c>
      <c r="AL559" s="999">
        <f t="shared" si="447"/>
        <v>6.1449389606454324E-2</v>
      </c>
      <c r="AM559" s="571"/>
      <c r="AN559" s="572"/>
      <c r="AO559" s="572"/>
      <c r="AP559" s="573"/>
      <c r="AQ559" s="53"/>
      <c r="AR559" s="53"/>
      <c r="AS559" s="53"/>
      <c r="AT559" s="53"/>
    </row>
    <row r="560" spans="1:46" customFormat="1">
      <c r="A560" s="888">
        <v>44286</v>
      </c>
      <c r="B560" s="122" t="s">
        <v>487</v>
      </c>
      <c r="C560" s="769">
        <v>44285</v>
      </c>
      <c r="D560" s="1170">
        <v>44286</v>
      </c>
      <c r="E560" s="924" t="s">
        <v>69</v>
      </c>
      <c r="F560" s="1149">
        <v>27.944750976562499</v>
      </c>
      <c r="G560" s="500" t="s">
        <v>41</v>
      </c>
      <c r="H560" s="998">
        <v>36.97421569824219</v>
      </c>
      <c r="I560" s="414" t="s">
        <v>313</v>
      </c>
      <c r="J560" s="415" t="s">
        <v>133</v>
      </c>
      <c r="K560" s="429" t="s">
        <v>93</v>
      </c>
      <c r="L560" s="390">
        <v>250</v>
      </c>
      <c r="M560" s="390"/>
      <c r="N560" s="390"/>
      <c r="O560" s="564">
        <v>3</v>
      </c>
      <c r="P560" s="564">
        <v>1.5</v>
      </c>
      <c r="Q560" s="564">
        <f t="shared" si="435"/>
        <v>4.5</v>
      </c>
      <c r="R560" s="82">
        <f t="shared" si="436"/>
        <v>2.625</v>
      </c>
      <c r="S560" s="81"/>
      <c r="T560" s="81">
        <v>20</v>
      </c>
      <c r="U560" s="122" t="s">
        <v>487</v>
      </c>
      <c r="V560" s="193"/>
      <c r="W560" s="195">
        <v>566.11199999999997</v>
      </c>
      <c r="X560" s="82">
        <v>2.169</v>
      </c>
      <c r="Y560" s="82">
        <v>2.5840000000000001</v>
      </c>
      <c r="Z560" s="195">
        <f t="shared" si="437"/>
        <v>11322.24</v>
      </c>
      <c r="AA560" s="195">
        <f t="shared" si="438"/>
        <v>4313.2342857142858</v>
      </c>
      <c r="AB560" s="1092">
        <f t="shared" si="439"/>
        <v>17252937.142857142</v>
      </c>
      <c r="AC560" s="499" t="s">
        <v>69</v>
      </c>
      <c r="AD560" s="195">
        <f t="shared" si="440"/>
        <v>558.89501953125</v>
      </c>
      <c r="AE560" s="500" t="s">
        <v>41</v>
      </c>
      <c r="AF560" s="567">
        <f t="shared" si="441"/>
        <v>739.48431396484375</v>
      </c>
      <c r="AG560" s="567">
        <f t="shared" si="442"/>
        <v>212912.38839285713</v>
      </c>
      <c r="AH560" s="567">
        <f t="shared" si="443"/>
        <v>281708.31008184527</v>
      </c>
      <c r="AI560" s="568">
        <f t="shared" si="444"/>
        <v>851649.55357142852</v>
      </c>
      <c r="AJ560" s="568">
        <f t="shared" si="445"/>
        <v>1126833.2403273811</v>
      </c>
      <c r="AK560" s="569">
        <f t="shared" si="446"/>
        <v>4.9362583687613933E-2</v>
      </c>
      <c r="AL560" s="999">
        <f t="shared" si="447"/>
        <v>6.5312545394272142E-2</v>
      </c>
      <c r="AN560" s="572"/>
      <c r="AO560" s="572"/>
      <c r="AP560" s="573"/>
      <c r="AQ560" s="53"/>
      <c r="AR560" s="53"/>
      <c r="AS560" s="53"/>
      <c r="AT560" s="53"/>
    </row>
    <row r="561" spans="1:46" customFormat="1">
      <c r="A561" s="888">
        <v>44286</v>
      </c>
      <c r="B561" s="122" t="s">
        <v>60</v>
      </c>
      <c r="C561" s="122"/>
      <c r="D561" s="563"/>
      <c r="E561" s="924" t="s">
        <v>69</v>
      </c>
      <c r="F561" s="1149">
        <v>0</v>
      </c>
      <c r="G561" s="500" t="s">
        <v>41</v>
      </c>
      <c r="H561" s="998">
        <v>0</v>
      </c>
      <c r="I561" s="81"/>
      <c r="J561" s="575"/>
      <c r="K561" s="390"/>
      <c r="L561" s="390"/>
      <c r="M561" s="390"/>
      <c r="N561" s="390"/>
      <c r="O561" s="564"/>
      <c r="P561" s="564"/>
      <c r="Q561" s="564"/>
      <c r="R561" s="82"/>
      <c r="S561" s="81"/>
      <c r="T561" s="81"/>
      <c r="U561" s="122" t="s">
        <v>60</v>
      </c>
      <c r="V561" s="39"/>
      <c r="W561" s="195"/>
      <c r="X561" s="82"/>
      <c r="Y561" s="82"/>
      <c r="Z561" s="195"/>
      <c r="AA561" s="195"/>
      <c r="AB561" s="195"/>
      <c r="AC561" s="483"/>
      <c r="AD561" s="576"/>
      <c r="AE561" s="577"/>
      <c r="AF561" s="576"/>
      <c r="AG561" s="390"/>
      <c r="AH561" s="390"/>
      <c r="AI561" s="568"/>
      <c r="AJ561" s="568"/>
      <c r="AK561" s="569"/>
      <c r="AL561" s="999"/>
      <c r="AM561" s="571"/>
      <c r="AN561" s="572"/>
      <c r="AO561" s="572"/>
      <c r="AP561" s="573"/>
      <c r="AQ561" s="53"/>
      <c r="AR561" s="53"/>
      <c r="AS561" s="53"/>
      <c r="AT561" s="53"/>
    </row>
    <row r="562" spans="1:46" customFormat="1">
      <c r="A562" s="888">
        <v>44286</v>
      </c>
      <c r="B562" s="366" t="s">
        <v>64</v>
      </c>
      <c r="C562" s="996"/>
      <c r="D562" s="563"/>
      <c r="E562" s="924" t="s">
        <v>69</v>
      </c>
      <c r="F562" s="1149">
        <v>264.9468994140625</v>
      </c>
      <c r="G562" s="500" t="s">
        <v>41</v>
      </c>
      <c r="H562" s="998">
        <v>249.31477050781251</v>
      </c>
      <c r="I562" s="414"/>
      <c r="J562" s="415"/>
      <c r="K562" s="429"/>
      <c r="L562" s="390"/>
      <c r="M562" s="390"/>
      <c r="N562" s="390"/>
      <c r="O562" s="564"/>
      <c r="P562" s="564"/>
      <c r="Q562" s="564"/>
      <c r="R562" s="82"/>
      <c r="S562" s="81"/>
      <c r="T562" s="81"/>
      <c r="U562" s="366" t="s">
        <v>64</v>
      </c>
      <c r="V562" s="494"/>
      <c r="W562" s="195"/>
      <c r="X562" s="82"/>
      <c r="Y562" s="82"/>
      <c r="Z562" s="195"/>
      <c r="AA562" s="195"/>
      <c r="AB562" s="1092"/>
      <c r="AC562" s="499"/>
      <c r="AD562" s="195"/>
      <c r="AE562" s="500"/>
      <c r="AF562" s="567"/>
      <c r="AG562" s="567"/>
      <c r="AH562" s="567"/>
      <c r="AI562" s="568"/>
      <c r="AJ562" s="568"/>
      <c r="AK562" s="569"/>
      <c r="AL562" s="999"/>
      <c r="AM562" s="571"/>
      <c r="AN562" s="572"/>
      <c r="AO562" s="572"/>
      <c r="AP562" s="573"/>
      <c r="AQ562" s="53"/>
      <c r="AR562" s="53"/>
      <c r="AS562" s="53"/>
      <c r="AT562" s="53"/>
    </row>
    <row r="563" spans="1:46" customFormat="1">
      <c r="A563" s="888">
        <v>44286</v>
      </c>
      <c r="B563" s="122" t="s">
        <v>407</v>
      </c>
      <c r="C563" s="769">
        <v>44278</v>
      </c>
      <c r="D563" s="1170">
        <v>44279</v>
      </c>
      <c r="E563" s="924" t="s">
        <v>69</v>
      </c>
      <c r="F563" s="1149">
        <v>10.212371063232421</v>
      </c>
      <c r="G563" s="500" t="s">
        <v>41</v>
      </c>
      <c r="H563" s="998">
        <v>13.555619812011718</v>
      </c>
      <c r="I563" s="414" t="s">
        <v>313</v>
      </c>
      <c r="J563" s="415" t="s">
        <v>133</v>
      </c>
      <c r="K563" s="429" t="s">
        <v>93</v>
      </c>
      <c r="L563" s="390">
        <v>288</v>
      </c>
      <c r="M563" s="390"/>
      <c r="N563" s="390"/>
      <c r="O563" s="564">
        <v>3</v>
      </c>
      <c r="P563" s="564">
        <v>1.5</v>
      </c>
      <c r="Q563" s="564">
        <f t="shared" ref="Q563:Q576" si="448">O563+P563</f>
        <v>4.5</v>
      </c>
      <c r="R563" s="82">
        <f t="shared" ref="R563:R564" si="449">O563/(O563+P563)*Q563*175/200</f>
        <v>2.625</v>
      </c>
      <c r="S563" s="81"/>
      <c r="T563" s="81">
        <v>20</v>
      </c>
      <c r="U563" s="122" t="s">
        <v>407</v>
      </c>
      <c r="V563" s="494"/>
      <c r="W563" s="195">
        <v>471.69600000000003</v>
      </c>
      <c r="X563" s="82">
        <v>2.218</v>
      </c>
      <c r="Y563" s="82">
        <v>2.5510000000000002</v>
      </c>
      <c r="Z563" s="195">
        <f t="shared" ref="Z563:Z576" si="450">T563*W563</f>
        <v>9433.92</v>
      </c>
      <c r="AA563" s="195">
        <f t="shared" ref="AA563:AA576" si="451">Z563/R563</f>
        <v>3593.8742857142856</v>
      </c>
      <c r="AB563" s="1092">
        <f t="shared" ref="AB563:AB576" si="452">AA563*1000/(L563/1000)</f>
        <v>12478730.158730159</v>
      </c>
      <c r="AC563" s="499" t="s">
        <v>69</v>
      </c>
      <c r="AD563" s="195">
        <f t="shared" ref="AD563:AD576" si="453">T563*F563</f>
        <v>204.24742126464844</v>
      </c>
      <c r="AE563" s="500" t="s">
        <v>41</v>
      </c>
      <c r="AF563" s="567">
        <f t="shared" ref="AF563:AF576" si="454">T563*H563</f>
        <v>271.11239624023438</v>
      </c>
      <c r="AG563" s="567">
        <f t="shared" ref="AG563:AG576" si="455">AD563/R563*1000</f>
        <v>77808.54143415179</v>
      </c>
      <c r="AH563" s="567">
        <f t="shared" ref="AH563:AH576" si="456">AF563/R563*1000</f>
        <v>103280.91285342262</v>
      </c>
      <c r="AI563" s="568">
        <f t="shared" ref="AI563:AI576" si="457">AG563/L563*1000</f>
        <v>270168.54664636037</v>
      </c>
      <c r="AJ563" s="568">
        <f t="shared" ref="AJ563:AJ576" si="458">AH563/L563*1000</f>
        <v>358614.28074105078</v>
      </c>
      <c r="AK563" s="569">
        <f t="shared" ref="AK563:AK576" si="459">AD563/Z563</f>
        <v>2.1650323647502676E-2</v>
      </c>
      <c r="AL563" s="999">
        <f t="shared" ref="AL563:AL576" si="460">AF563/Z563</f>
        <v>2.8738042747896354E-2</v>
      </c>
      <c r="AM563" s="571"/>
      <c r="AN563" s="572"/>
      <c r="AO563" s="572"/>
      <c r="AP563" s="573"/>
      <c r="AQ563" s="53"/>
      <c r="AR563" s="53"/>
      <c r="AS563" s="53"/>
      <c r="AT563" s="53"/>
    </row>
    <row r="564" spans="1:46" customFormat="1">
      <c r="A564" s="888">
        <v>44286</v>
      </c>
      <c r="B564" s="122" t="s">
        <v>408</v>
      </c>
      <c r="C564" s="769">
        <v>44278</v>
      </c>
      <c r="D564" s="1170">
        <v>44279</v>
      </c>
      <c r="E564" s="924" t="s">
        <v>69</v>
      </c>
      <c r="F564" s="1149">
        <v>5.8130210876464847</v>
      </c>
      <c r="G564" s="500" t="s">
        <v>41</v>
      </c>
      <c r="H564" s="998">
        <v>9.0913658142089844</v>
      </c>
      <c r="I564" s="414" t="s">
        <v>313</v>
      </c>
      <c r="J564" s="415" t="s">
        <v>133</v>
      </c>
      <c r="K564" s="429" t="s">
        <v>93</v>
      </c>
      <c r="L564" s="390">
        <v>288</v>
      </c>
      <c r="M564" s="390"/>
      <c r="N564" s="390"/>
      <c r="O564" s="564">
        <v>3</v>
      </c>
      <c r="P564" s="564">
        <v>1.5</v>
      </c>
      <c r="Q564" s="564">
        <f t="shared" si="448"/>
        <v>4.5</v>
      </c>
      <c r="R564" s="82">
        <f t="shared" si="449"/>
        <v>2.625</v>
      </c>
      <c r="S564" s="81"/>
      <c r="T564" s="81">
        <v>20</v>
      </c>
      <c r="U564" s="122" t="s">
        <v>408</v>
      </c>
      <c r="V564" s="494"/>
      <c r="W564" s="195">
        <v>479.21</v>
      </c>
      <c r="X564" s="82">
        <v>2.2200000000000002</v>
      </c>
      <c r="Y564" s="82">
        <v>2.5459999999999998</v>
      </c>
      <c r="Z564" s="195">
        <f t="shared" si="450"/>
        <v>9584.1999999999989</v>
      </c>
      <c r="AA564" s="195">
        <f t="shared" si="451"/>
        <v>3651.1238095238091</v>
      </c>
      <c r="AB564" s="1092">
        <f t="shared" si="452"/>
        <v>12677513.227513228</v>
      </c>
      <c r="AC564" s="499" t="s">
        <v>69</v>
      </c>
      <c r="AD564" s="195">
        <f t="shared" si="453"/>
        <v>116.26042175292969</v>
      </c>
      <c r="AE564" s="500" t="s">
        <v>41</v>
      </c>
      <c r="AF564" s="567">
        <f t="shared" si="454"/>
        <v>181.82731628417969</v>
      </c>
      <c r="AG564" s="567">
        <f t="shared" si="455"/>
        <v>44289.684477306553</v>
      </c>
      <c r="AH564" s="567">
        <f t="shared" si="456"/>
        <v>69267.549060639882</v>
      </c>
      <c r="AI564" s="568">
        <f t="shared" si="457"/>
        <v>153783.62665731442</v>
      </c>
      <c r="AJ564" s="568">
        <f t="shared" si="458"/>
        <v>240512.32312722181</v>
      </c>
      <c r="AK564" s="569">
        <f t="shared" si="459"/>
        <v>1.2130425257499812E-2</v>
      </c>
      <c r="AL564" s="999">
        <f t="shared" si="460"/>
        <v>1.8971569487717253E-2</v>
      </c>
      <c r="AM564" s="571"/>
      <c r="AN564" s="572"/>
      <c r="AO564" s="572"/>
      <c r="AP564" s="573"/>
      <c r="AQ564" s="53"/>
      <c r="AR564" s="53"/>
      <c r="AS564" s="53"/>
      <c r="AT564" s="53"/>
    </row>
    <row r="565" spans="1:46" customFormat="1">
      <c r="A565" s="888">
        <v>44286</v>
      </c>
      <c r="B565" s="122" t="s">
        <v>488</v>
      </c>
      <c r="C565" s="769"/>
      <c r="D565" s="1170"/>
      <c r="E565" s="924" t="s">
        <v>69</v>
      </c>
      <c r="F565" s="1149">
        <v>895.21347656249998</v>
      </c>
      <c r="G565" s="500" t="s">
        <v>41</v>
      </c>
      <c r="H565" s="998">
        <v>1027.4234375000001</v>
      </c>
      <c r="I565" s="414" t="s">
        <v>175</v>
      </c>
      <c r="J565" s="415" t="s">
        <v>489</v>
      </c>
      <c r="K565" s="429" t="s">
        <v>490</v>
      </c>
      <c r="L565" s="390"/>
      <c r="M565" s="390"/>
      <c r="N565" s="390"/>
      <c r="O565" s="569">
        <v>0.02</v>
      </c>
      <c r="P565" s="564">
        <v>0</v>
      </c>
      <c r="Q565" s="569">
        <f t="shared" si="448"/>
        <v>0.02</v>
      </c>
      <c r="R565" s="1002">
        <f t="shared" ref="R565:R572" si="461">O565/(O565+P565)*Q565</f>
        <v>0.02</v>
      </c>
      <c r="S565" s="81"/>
      <c r="T565" s="81">
        <v>200</v>
      </c>
      <c r="U565" s="122" t="s">
        <v>488</v>
      </c>
      <c r="V565" s="494"/>
      <c r="W565" s="195"/>
      <c r="X565" s="82"/>
      <c r="Y565" s="82"/>
      <c r="Z565" s="195"/>
      <c r="AA565" s="195"/>
      <c r="AB565" s="1092"/>
      <c r="AC565" s="499" t="s">
        <v>69</v>
      </c>
      <c r="AD565" s="195">
        <f t="shared" si="453"/>
        <v>179042.6953125</v>
      </c>
      <c r="AE565" s="500" t="s">
        <v>41</v>
      </c>
      <c r="AF565" s="567">
        <f t="shared" si="454"/>
        <v>205484.68750000003</v>
      </c>
      <c r="AG565" s="567">
        <f t="shared" si="455"/>
        <v>8952134765.625</v>
      </c>
      <c r="AH565" s="567">
        <f t="shared" si="456"/>
        <v>10274234375.000002</v>
      </c>
      <c r="AI565" s="568"/>
      <c r="AJ565" s="568"/>
      <c r="AK565" s="569"/>
      <c r="AL565" s="999"/>
      <c r="AM565" s="1193">
        <f>100*AD565/(5000*Q565*1000)</f>
        <v>179.0426953125</v>
      </c>
      <c r="AN565" s="1195">
        <f>100*AF565/(5000*Q565*1000)</f>
        <v>205.48468750000004</v>
      </c>
      <c r="AO565" s="572"/>
      <c r="AP565" s="573"/>
      <c r="AQ565" s="53" t="s">
        <v>491</v>
      </c>
      <c r="AR565" s="54"/>
      <c r="AS565" s="54"/>
      <c r="AT565" s="53"/>
    </row>
    <row r="566" spans="1:46" customFormat="1">
      <c r="A566" s="888">
        <v>44286</v>
      </c>
      <c r="B566" s="122" t="s">
        <v>492</v>
      </c>
      <c r="C566" s="769"/>
      <c r="D566" s="1170"/>
      <c r="E566" s="924" t="s">
        <v>69</v>
      </c>
      <c r="F566" s="1149">
        <v>834.44013671874995</v>
      </c>
      <c r="G566" s="500" t="s">
        <v>41</v>
      </c>
      <c r="H566" s="998">
        <v>992.75605468749995</v>
      </c>
      <c r="I566" s="414" t="s">
        <v>175</v>
      </c>
      <c r="J566" s="415" t="s">
        <v>489</v>
      </c>
      <c r="K566" s="429" t="s">
        <v>490</v>
      </c>
      <c r="L566" s="390"/>
      <c r="M566" s="390"/>
      <c r="N566" s="390"/>
      <c r="O566" s="569">
        <v>0.02</v>
      </c>
      <c r="P566" s="564">
        <v>0</v>
      </c>
      <c r="Q566" s="569">
        <f t="shared" si="448"/>
        <v>0.02</v>
      </c>
      <c r="R566" s="1002">
        <f t="shared" si="461"/>
        <v>0.02</v>
      </c>
      <c r="S566" s="81"/>
      <c r="T566" s="81">
        <v>200</v>
      </c>
      <c r="U566" s="122" t="s">
        <v>492</v>
      </c>
      <c r="V566" s="494"/>
      <c r="W566" s="195"/>
      <c r="X566" s="82"/>
      <c r="Y566" s="82"/>
      <c r="Z566" s="195"/>
      <c r="AA566" s="195"/>
      <c r="AB566" s="1092"/>
      <c r="AC566" s="499" t="s">
        <v>69</v>
      </c>
      <c r="AD566" s="195">
        <f t="shared" si="453"/>
        <v>166888.02734375</v>
      </c>
      <c r="AE566" s="500" t="s">
        <v>41</v>
      </c>
      <c r="AF566" s="567">
        <f t="shared" si="454"/>
        <v>198551.2109375</v>
      </c>
      <c r="AG566" s="567">
        <f t="shared" si="455"/>
        <v>8344401367.1875</v>
      </c>
      <c r="AH566" s="567">
        <f t="shared" si="456"/>
        <v>9927560546.875</v>
      </c>
      <c r="AI566" s="568"/>
      <c r="AJ566" s="568"/>
      <c r="AK566" s="569"/>
      <c r="AL566" s="999"/>
      <c r="AM566" s="1193">
        <f>100*AD566/(5000*Q566*1000)</f>
        <v>166.88802734375</v>
      </c>
      <c r="AN566" s="1195">
        <f>100*AF566/(5000*Q566*1000)</f>
        <v>198.5512109375</v>
      </c>
      <c r="AO566" s="572"/>
      <c r="AP566" s="573"/>
      <c r="AQ566" s="53" t="s">
        <v>493</v>
      </c>
      <c r="AR566" s="53"/>
      <c r="AS566" s="53"/>
      <c r="AT566" s="53"/>
    </row>
    <row r="567" spans="1:46" customFormat="1">
      <c r="A567" s="888">
        <v>44286</v>
      </c>
      <c r="B567" s="122" t="s">
        <v>494</v>
      </c>
      <c r="C567" s="769"/>
      <c r="D567" s="1170"/>
      <c r="E567" s="924" t="s">
        <v>69</v>
      </c>
      <c r="F567" s="1149">
        <v>438.87294921875002</v>
      </c>
      <c r="G567" s="500" t="s">
        <v>41</v>
      </c>
      <c r="H567" s="998">
        <v>488.31708984375001</v>
      </c>
      <c r="I567" s="414" t="s">
        <v>175</v>
      </c>
      <c r="J567" s="415" t="s">
        <v>489</v>
      </c>
      <c r="K567" s="429" t="s">
        <v>490</v>
      </c>
      <c r="L567" s="390"/>
      <c r="M567" s="390"/>
      <c r="N567" s="390"/>
      <c r="O567" s="569">
        <v>0.15</v>
      </c>
      <c r="P567" s="564">
        <v>0</v>
      </c>
      <c r="Q567" s="569">
        <f t="shared" si="448"/>
        <v>0.15</v>
      </c>
      <c r="R567" s="1002">
        <f t="shared" si="461"/>
        <v>0.15</v>
      </c>
      <c r="S567" s="81"/>
      <c r="T567" s="81">
        <v>1020</v>
      </c>
      <c r="U567" s="122" t="s">
        <v>494</v>
      </c>
      <c r="V567" s="494"/>
      <c r="W567" s="195"/>
      <c r="X567" s="82"/>
      <c r="Y567" s="82"/>
      <c r="Z567" s="195"/>
      <c r="AA567" s="195"/>
      <c r="AB567" s="1092"/>
      <c r="AC567" s="499" t="s">
        <v>69</v>
      </c>
      <c r="AD567" s="195">
        <f t="shared" si="453"/>
        <v>447650.408203125</v>
      </c>
      <c r="AE567" s="500" t="s">
        <v>41</v>
      </c>
      <c r="AF567" s="567">
        <f t="shared" si="454"/>
        <v>498083.431640625</v>
      </c>
      <c r="AG567" s="567">
        <f t="shared" si="455"/>
        <v>2984336054.6875</v>
      </c>
      <c r="AH567" s="567">
        <f t="shared" si="456"/>
        <v>3320556210.9375</v>
      </c>
      <c r="AI567" s="568"/>
      <c r="AJ567" s="568"/>
      <c r="AK567" s="569"/>
      <c r="AL567" s="999"/>
      <c r="AM567" s="1193">
        <f>100*AD567/(5000*Q567*1000)</f>
        <v>59.686721093750002</v>
      </c>
      <c r="AN567" s="1195">
        <f>100*AF567/(5000*Q567*1000)</f>
        <v>66.411124218750004</v>
      </c>
      <c r="AO567" s="572"/>
      <c r="AP567" s="573"/>
      <c r="AQ567" s="54"/>
      <c r="AR567" s="54"/>
      <c r="AS567" s="53"/>
      <c r="AT567" s="53"/>
    </row>
    <row r="568" spans="1:46" customFormat="1">
      <c r="A568" s="888">
        <v>44286</v>
      </c>
      <c r="B568" s="122" t="s">
        <v>495</v>
      </c>
      <c r="C568" s="769"/>
      <c r="D568" s="1170"/>
      <c r="E568" s="924" t="s">
        <v>69</v>
      </c>
      <c r="F568" s="1149">
        <v>418.11459960937498</v>
      </c>
      <c r="G568" s="500" t="s">
        <v>41</v>
      </c>
      <c r="H568" s="998">
        <v>462.92534179687499</v>
      </c>
      <c r="I568" s="414" t="s">
        <v>175</v>
      </c>
      <c r="J568" s="415" t="s">
        <v>489</v>
      </c>
      <c r="K568" s="429" t="s">
        <v>490</v>
      </c>
      <c r="L568" s="390"/>
      <c r="M568" s="390"/>
      <c r="N568" s="390"/>
      <c r="O568" s="569">
        <v>0.15</v>
      </c>
      <c r="P568" s="564">
        <v>0</v>
      </c>
      <c r="Q568" s="569">
        <f t="shared" si="448"/>
        <v>0.15</v>
      </c>
      <c r="R568" s="1002">
        <f t="shared" si="461"/>
        <v>0.15</v>
      </c>
      <c r="S568" s="81"/>
      <c r="T568" s="81">
        <v>1020</v>
      </c>
      <c r="U568" s="122" t="s">
        <v>495</v>
      </c>
      <c r="V568" s="494"/>
      <c r="W568" s="195"/>
      <c r="X568" s="82"/>
      <c r="Y568" s="82"/>
      <c r="Z568" s="195"/>
      <c r="AA568" s="195"/>
      <c r="AB568" s="1092"/>
      <c r="AC568" s="499" t="s">
        <v>69</v>
      </c>
      <c r="AD568" s="195">
        <f t="shared" si="453"/>
        <v>426476.8916015625</v>
      </c>
      <c r="AE568" s="500" t="s">
        <v>41</v>
      </c>
      <c r="AF568" s="567">
        <f t="shared" si="454"/>
        <v>472183.8486328125</v>
      </c>
      <c r="AG568" s="567">
        <f t="shared" si="455"/>
        <v>2843179277.34375</v>
      </c>
      <c r="AH568" s="567">
        <f t="shared" si="456"/>
        <v>3147892324.21875</v>
      </c>
      <c r="AI568" s="568"/>
      <c r="AJ568" s="568"/>
      <c r="AK568" s="569"/>
      <c r="AL568" s="999"/>
      <c r="AM568" s="1193">
        <f>100*AD568/(5000*Q568*1000)</f>
        <v>56.863585546875001</v>
      </c>
      <c r="AN568" s="1195">
        <f>100*AF568/(5000*Q568*1000)</f>
        <v>62.957846484374997</v>
      </c>
      <c r="AO568" s="572"/>
      <c r="AP568" s="573"/>
      <c r="AQ568" s="53"/>
      <c r="AR568" s="53"/>
      <c r="AS568" s="53"/>
      <c r="AT568" s="53"/>
    </row>
    <row r="569" spans="1:46" customFormat="1">
      <c r="A569" s="888">
        <v>44286</v>
      </c>
      <c r="B569" s="122" t="s">
        <v>496</v>
      </c>
      <c r="C569" s="769">
        <v>44269</v>
      </c>
      <c r="D569" s="1170">
        <v>44270</v>
      </c>
      <c r="E569" s="924" t="s">
        <v>69</v>
      </c>
      <c r="F569" s="1149">
        <v>37.402246093750001</v>
      </c>
      <c r="G569" s="500" t="s">
        <v>41</v>
      </c>
      <c r="H569" s="998">
        <v>37.438024902343749</v>
      </c>
      <c r="I569" s="414" t="s">
        <v>305</v>
      </c>
      <c r="J569" s="415" t="s">
        <v>133</v>
      </c>
      <c r="K569" s="429" t="s">
        <v>475</v>
      </c>
      <c r="L569" s="390">
        <v>226</v>
      </c>
      <c r="M569" s="390"/>
      <c r="N569" s="390"/>
      <c r="O569" s="564">
        <v>3</v>
      </c>
      <c r="P569" s="564">
        <v>1.5</v>
      </c>
      <c r="Q569" s="564">
        <f t="shared" si="448"/>
        <v>4.5</v>
      </c>
      <c r="R569" s="82">
        <f t="shared" si="461"/>
        <v>3</v>
      </c>
      <c r="S569" s="81"/>
      <c r="T569" s="81">
        <v>200</v>
      </c>
      <c r="U569" s="122" t="s">
        <v>496</v>
      </c>
      <c r="V569" s="494"/>
      <c r="W569" s="195">
        <v>125.148</v>
      </c>
      <c r="X569" s="82">
        <v>2.2109999999999999</v>
      </c>
      <c r="Y569" s="82">
        <v>1.9670000000000001</v>
      </c>
      <c r="Z569" s="195">
        <f t="shared" si="450"/>
        <v>25029.599999999999</v>
      </c>
      <c r="AA569" s="195">
        <f t="shared" si="451"/>
        <v>8343.1999999999989</v>
      </c>
      <c r="AB569" s="1092">
        <f t="shared" si="452"/>
        <v>36916814.159292027</v>
      </c>
      <c r="AC569" s="499" t="s">
        <v>69</v>
      </c>
      <c r="AD569" s="195">
        <f t="shared" si="453"/>
        <v>7480.44921875</v>
      </c>
      <c r="AE569" s="500" t="s">
        <v>41</v>
      </c>
      <c r="AF569" s="567">
        <f t="shared" si="454"/>
        <v>7487.60498046875</v>
      </c>
      <c r="AG569" s="567">
        <f t="shared" si="455"/>
        <v>2493483.0729166665</v>
      </c>
      <c r="AH569" s="567">
        <f t="shared" si="456"/>
        <v>2495868.3268229165</v>
      </c>
      <c r="AI569" s="568">
        <f t="shared" si="457"/>
        <v>11033110.942109143</v>
      </c>
      <c r="AJ569" s="568">
        <f t="shared" si="458"/>
        <v>11043665.162933258</v>
      </c>
      <c r="AK569" s="569">
        <f t="shared" si="459"/>
        <v>0.29886411363945092</v>
      </c>
      <c r="AL569" s="999">
        <f t="shared" si="460"/>
        <v>0.29915000561210531</v>
      </c>
      <c r="AM569" s="1194"/>
      <c r="AN569" s="1192"/>
      <c r="AO569" s="572"/>
      <c r="AP569" s="573"/>
      <c r="AQ569" s="53"/>
      <c r="AR569" s="53"/>
      <c r="AS569" s="53"/>
      <c r="AT569" s="53"/>
    </row>
    <row r="570" spans="1:46" customFormat="1">
      <c r="A570" s="888">
        <v>44286</v>
      </c>
      <c r="B570" s="122" t="s">
        <v>497</v>
      </c>
      <c r="C570" s="769">
        <v>44269</v>
      </c>
      <c r="D570" s="1170">
        <v>44270</v>
      </c>
      <c r="E570" s="924" t="s">
        <v>69</v>
      </c>
      <c r="F570" s="1149">
        <v>29.961947631835937</v>
      </c>
      <c r="G570" s="500" t="s">
        <v>41</v>
      </c>
      <c r="H570" s="998">
        <v>38.43389892578125</v>
      </c>
      <c r="I570" s="414" t="s">
        <v>305</v>
      </c>
      <c r="J570" s="415" t="s">
        <v>133</v>
      </c>
      <c r="K570" s="429" t="s">
        <v>475</v>
      </c>
      <c r="L570" s="390">
        <v>226</v>
      </c>
      <c r="M570" s="390"/>
      <c r="N570" s="390"/>
      <c r="O570" s="564">
        <v>3</v>
      </c>
      <c r="P570" s="564">
        <v>1.5</v>
      </c>
      <c r="Q570" s="564">
        <f t="shared" si="448"/>
        <v>4.5</v>
      </c>
      <c r="R570" s="82">
        <f t="shared" si="461"/>
        <v>3</v>
      </c>
      <c r="S570" s="81"/>
      <c r="T570" s="81">
        <v>200</v>
      </c>
      <c r="U570" s="122" t="s">
        <v>497</v>
      </c>
      <c r="V570" s="494"/>
      <c r="W570" s="195">
        <v>100.904</v>
      </c>
      <c r="X570" s="82">
        <v>2.1989999999999998</v>
      </c>
      <c r="Y570" s="82">
        <v>1.982</v>
      </c>
      <c r="Z570" s="195">
        <f t="shared" si="450"/>
        <v>20180.8</v>
      </c>
      <c r="AA570" s="195">
        <f t="shared" si="451"/>
        <v>6726.9333333333334</v>
      </c>
      <c r="AB570" s="1092">
        <f t="shared" si="452"/>
        <v>29765191.740412977</v>
      </c>
      <c r="AC570" s="499" t="s">
        <v>69</v>
      </c>
      <c r="AD570" s="195">
        <f t="shared" si="453"/>
        <v>5992.3895263671875</v>
      </c>
      <c r="AE570" s="500" t="s">
        <v>41</v>
      </c>
      <c r="AF570" s="567">
        <f t="shared" si="454"/>
        <v>7686.77978515625</v>
      </c>
      <c r="AG570" s="567">
        <f t="shared" si="455"/>
        <v>1997463.1754557292</v>
      </c>
      <c r="AH570" s="567">
        <f t="shared" si="456"/>
        <v>2562259.9283854165</v>
      </c>
      <c r="AI570" s="568">
        <f t="shared" si="457"/>
        <v>8838332.6347598638</v>
      </c>
      <c r="AJ570" s="568">
        <f t="shared" si="458"/>
        <v>11337433.311439896</v>
      </c>
      <c r="AK570" s="569">
        <f t="shared" si="459"/>
        <v>0.29693518227063287</v>
      </c>
      <c r="AL570" s="999">
        <f t="shared" si="460"/>
        <v>0.3808956922003216</v>
      </c>
      <c r="AM570" s="1192"/>
      <c r="AN570" s="1192"/>
      <c r="AO570" s="572"/>
      <c r="AP570" s="573"/>
      <c r="AQ570" s="53"/>
      <c r="AR570" s="54"/>
      <c r="AS570" s="54"/>
      <c r="AT570" s="53"/>
    </row>
    <row r="571" spans="1:46" customFormat="1">
      <c r="A571" s="888">
        <v>44286</v>
      </c>
      <c r="B571" s="122" t="s">
        <v>498</v>
      </c>
      <c r="C571" s="769">
        <v>44264</v>
      </c>
      <c r="D571" s="1170">
        <v>44265</v>
      </c>
      <c r="E571" s="924" t="s">
        <v>69</v>
      </c>
      <c r="F571" s="1149">
        <v>102.24456176757812</v>
      </c>
      <c r="G571" s="500" t="s">
        <v>41</v>
      </c>
      <c r="H571" s="998">
        <v>107.27475585937501</v>
      </c>
      <c r="I571" s="414" t="s">
        <v>305</v>
      </c>
      <c r="J571" s="415" t="s">
        <v>133</v>
      </c>
      <c r="K571" s="429" t="s">
        <v>471</v>
      </c>
      <c r="L571" s="390">
        <v>288</v>
      </c>
      <c r="M571" s="390"/>
      <c r="N571" s="390"/>
      <c r="O571" s="564">
        <v>3</v>
      </c>
      <c r="P571" s="564">
        <v>1.5</v>
      </c>
      <c r="Q571" s="564">
        <f t="shared" si="448"/>
        <v>4.5</v>
      </c>
      <c r="R571" s="82">
        <f t="shared" si="461"/>
        <v>3</v>
      </c>
      <c r="S571" s="81"/>
      <c r="T571" s="81">
        <v>200</v>
      </c>
      <c r="U571" s="122" t="s">
        <v>498</v>
      </c>
      <c r="V571" s="193"/>
      <c r="W571" s="195">
        <v>111.70699999999999</v>
      </c>
      <c r="X571" s="82">
        <v>2.1850000000000001</v>
      </c>
      <c r="Y571" s="82">
        <v>1.931</v>
      </c>
      <c r="Z571" s="195">
        <f t="shared" si="450"/>
        <v>22341.399999999998</v>
      </c>
      <c r="AA571" s="195">
        <f t="shared" si="451"/>
        <v>7447.1333333333323</v>
      </c>
      <c r="AB571" s="1092">
        <f t="shared" si="452"/>
        <v>25858101.851851851</v>
      </c>
      <c r="AC571" s="499" t="s">
        <v>69</v>
      </c>
      <c r="AD571" s="195">
        <f t="shared" si="453"/>
        <v>20448.912353515625</v>
      </c>
      <c r="AE571" s="500" t="s">
        <v>41</v>
      </c>
      <c r="AF571" s="567">
        <f t="shared" si="454"/>
        <v>21454.951171875</v>
      </c>
      <c r="AG571" s="567">
        <f t="shared" si="455"/>
        <v>6816304.117838542</v>
      </c>
      <c r="AH571" s="567">
        <f t="shared" si="456"/>
        <v>7151650.390625</v>
      </c>
      <c r="AI571" s="568">
        <f t="shared" si="457"/>
        <v>23667722.631383825</v>
      </c>
      <c r="AJ571" s="568">
        <f t="shared" si="458"/>
        <v>24832119.411892358</v>
      </c>
      <c r="AK571" s="569">
        <f t="shared" si="459"/>
        <v>0.91529234307230645</v>
      </c>
      <c r="AL571" s="999">
        <f t="shared" si="460"/>
        <v>0.96032259266988651</v>
      </c>
      <c r="AM571" s="1192"/>
      <c r="AN571" s="1192"/>
      <c r="AO571" s="572"/>
      <c r="AP571" s="573"/>
      <c r="AQ571" s="53"/>
      <c r="AR571" s="53"/>
      <c r="AS571" s="53"/>
      <c r="AT571" s="53"/>
    </row>
    <row r="572" spans="1:46" customFormat="1">
      <c r="A572" s="888">
        <v>44286</v>
      </c>
      <c r="B572" s="122" t="s">
        <v>499</v>
      </c>
      <c r="C572" s="769">
        <v>44264</v>
      </c>
      <c r="D572" s="1170">
        <v>44265</v>
      </c>
      <c r="E572" s="924" t="s">
        <v>69</v>
      </c>
      <c r="F572" s="1149">
        <v>146.59010009765626</v>
      </c>
      <c r="G572" s="500" t="s">
        <v>41</v>
      </c>
      <c r="H572" s="998">
        <v>156.75200195312499</v>
      </c>
      <c r="I572" s="414" t="s">
        <v>305</v>
      </c>
      <c r="J572" s="415" t="s">
        <v>133</v>
      </c>
      <c r="K572" s="429" t="s">
        <v>471</v>
      </c>
      <c r="L572" s="390">
        <v>288</v>
      </c>
      <c r="M572" s="390"/>
      <c r="N572" s="390"/>
      <c r="O572" s="564">
        <v>3</v>
      </c>
      <c r="P572" s="564">
        <v>1.5</v>
      </c>
      <c r="Q572" s="564">
        <f t="shared" si="448"/>
        <v>4.5</v>
      </c>
      <c r="R572" s="82">
        <f t="shared" si="461"/>
        <v>3</v>
      </c>
      <c r="S572" s="81"/>
      <c r="T572" s="81">
        <v>200</v>
      </c>
      <c r="U572" s="122" t="s">
        <v>499</v>
      </c>
      <c r="V572" s="193"/>
      <c r="W572" s="195">
        <v>100.979</v>
      </c>
      <c r="X572" s="82">
        <v>2.1760000000000002</v>
      </c>
      <c r="Y572" s="82">
        <v>1.9179999999999999</v>
      </c>
      <c r="Z572" s="195">
        <f t="shared" si="450"/>
        <v>20195.8</v>
      </c>
      <c r="AA572" s="195">
        <f t="shared" si="451"/>
        <v>6731.9333333333334</v>
      </c>
      <c r="AB572" s="1092">
        <f t="shared" si="452"/>
        <v>23374768.518518519</v>
      </c>
      <c r="AC572" s="499" t="s">
        <v>69</v>
      </c>
      <c r="AD572" s="195">
        <f t="shared" si="453"/>
        <v>29318.020019531254</v>
      </c>
      <c r="AE572" s="500" t="s">
        <v>41</v>
      </c>
      <c r="AF572" s="567">
        <f t="shared" si="454"/>
        <v>31350.400390624996</v>
      </c>
      <c r="AG572" s="567">
        <f t="shared" si="455"/>
        <v>9772673.3398437519</v>
      </c>
      <c r="AH572" s="567">
        <f t="shared" si="456"/>
        <v>10450133.463541666</v>
      </c>
      <c r="AI572" s="568">
        <f t="shared" si="457"/>
        <v>33932893.541124143</v>
      </c>
      <c r="AJ572" s="568">
        <f t="shared" si="458"/>
        <v>36285185.637297451</v>
      </c>
      <c r="AK572" s="569">
        <f t="shared" si="459"/>
        <v>1.4516889659994283</v>
      </c>
      <c r="AL572" s="999">
        <f t="shared" si="460"/>
        <v>1.5523227795197516</v>
      </c>
      <c r="AM572" s="1192"/>
      <c r="AN572" s="1192"/>
      <c r="AO572" s="572"/>
      <c r="AP572" s="573"/>
      <c r="AQ572" s="1197" t="s">
        <v>69</v>
      </c>
      <c r="AR572" s="1197" t="s">
        <v>41</v>
      </c>
      <c r="AS572" s="53"/>
      <c r="AT572" s="53"/>
    </row>
    <row r="573" spans="1:46" customFormat="1">
      <c r="A573" s="888">
        <v>44286</v>
      </c>
      <c r="B573" s="122" t="s">
        <v>500</v>
      </c>
      <c r="C573" s="769">
        <v>44276</v>
      </c>
      <c r="D573" s="1170">
        <v>44277</v>
      </c>
      <c r="E573" s="924" t="s">
        <v>69</v>
      </c>
      <c r="F573" s="1149">
        <v>131.04638671875</v>
      </c>
      <c r="G573" s="500" t="s">
        <v>41</v>
      </c>
      <c r="H573" s="998">
        <v>155.04213867187499</v>
      </c>
      <c r="I573" s="414" t="s">
        <v>313</v>
      </c>
      <c r="J573" s="415" t="s">
        <v>133</v>
      </c>
      <c r="K573" s="429" t="s">
        <v>501</v>
      </c>
      <c r="L573" s="390">
        <v>248</v>
      </c>
      <c r="M573" s="390"/>
      <c r="N573" s="390"/>
      <c r="O573" s="564">
        <v>3</v>
      </c>
      <c r="P573" s="564">
        <v>1.5</v>
      </c>
      <c r="Q573" s="564">
        <f t="shared" si="448"/>
        <v>4.5</v>
      </c>
      <c r="R573" s="82">
        <f t="shared" ref="R573:R576" si="462">O573/(O573+P573)*Q573*175/200</f>
        <v>2.625</v>
      </c>
      <c r="S573" s="81"/>
      <c r="T573" s="81">
        <v>20</v>
      </c>
      <c r="U573" s="122" t="s">
        <v>500</v>
      </c>
      <c r="V573" s="494"/>
      <c r="W573" s="195">
        <v>830.72799999999995</v>
      </c>
      <c r="X573" s="82">
        <v>2.1629999999999998</v>
      </c>
      <c r="Y573" s="82">
        <v>2.5390000000000001</v>
      </c>
      <c r="Z573" s="195">
        <f t="shared" si="450"/>
        <v>16614.559999999998</v>
      </c>
      <c r="AA573" s="195">
        <f t="shared" si="451"/>
        <v>6329.35619047619</v>
      </c>
      <c r="AB573" s="1092">
        <f t="shared" si="452"/>
        <v>25521597.542242702</v>
      </c>
      <c r="AC573" s="499" t="s">
        <v>69</v>
      </c>
      <c r="AD573" s="195">
        <f t="shared" si="453"/>
        <v>2620.927734375</v>
      </c>
      <c r="AE573" s="500" t="s">
        <v>41</v>
      </c>
      <c r="AF573" s="567">
        <f t="shared" si="454"/>
        <v>3100.8427734375</v>
      </c>
      <c r="AG573" s="567">
        <f t="shared" si="455"/>
        <v>998448.66071428568</v>
      </c>
      <c r="AH573" s="567">
        <f t="shared" si="456"/>
        <v>1181273.4375</v>
      </c>
      <c r="AI573" s="568">
        <f t="shared" si="457"/>
        <v>4026002.6641705069</v>
      </c>
      <c r="AJ573" s="568">
        <f t="shared" si="458"/>
        <v>4763199.3447580645</v>
      </c>
      <c r="AK573" s="569">
        <f t="shared" si="459"/>
        <v>0.15774885006735059</v>
      </c>
      <c r="AL573" s="999">
        <f t="shared" si="460"/>
        <v>0.18663405912871003</v>
      </c>
      <c r="AM573" s="1193">
        <f>100*(AG573-AVERAGE(AG$523:AG$524))/(1317*1000)</f>
        <v>63.921538074108724</v>
      </c>
      <c r="AN573" s="1195">
        <f>100*(AH573-AVERAGE(AH$523:AH$524))/(1317*1000)</f>
        <v>79.284390787001257</v>
      </c>
      <c r="AO573" s="572"/>
      <c r="AP573" s="573"/>
      <c r="AQ573" s="1198">
        <f>AVERAGE(AM573:AM576,AM596:AM597)</f>
        <v>60.253173572129128</v>
      </c>
      <c r="AR573" s="1198">
        <f>AVERAGE(AN573:AN576,AN596:AN597)</f>
        <v>73.524789446623302</v>
      </c>
      <c r="AS573" s="1196" t="s">
        <v>502</v>
      </c>
      <c r="AT573" s="53"/>
    </row>
    <row r="574" spans="1:46" customFormat="1">
      <c r="A574" s="888">
        <v>44286</v>
      </c>
      <c r="B574" s="122" t="s">
        <v>503</v>
      </c>
      <c r="C574" s="769">
        <v>44276</v>
      </c>
      <c r="D574" s="1170">
        <v>44277</v>
      </c>
      <c r="E574" s="924" t="s">
        <v>69</v>
      </c>
      <c r="F574" s="1149">
        <v>126.69583740234376</v>
      </c>
      <c r="G574" s="500" t="s">
        <v>41</v>
      </c>
      <c r="H574" s="998">
        <v>144.77360839843749</v>
      </c>
      <c r="I574" s="414" t="s">
        <v>313</v>
      </c>
      <c r="J574" s="415" t="s">
        <v>133</v>
      </c>
      <c r="K574" s="429" t="s">
        <v>501</v>
      </c>
      <c r="L574" s="390">
        <v>248</v>
      </c>
      <c r="M574" s="390"/>
      <c r="N574" s="390"/>
      <c r="O574" s="564">
        <v>3</v>
      </c>
      <c r="P574" s="564">
        <v>1.5</v>
      </c>
      <c r="Q574" s="564">
        <f t="shared" si="448"/>
        <v>4.5</v>
      </c>
      <c r="R574" s="82">
        <f t="shared" si="462"/>
        <v>2.625</v>
      </c>
      <c r="S574" s="81"/>
      <c r="T574" s="81">
        <v>20</v>
      </c>
      <c r="U574" s="122" t="s">
        <v>503</v>
      </c>
      <c r="V574" s="494"/>
      <c r="W574" s="195">
        <v>865.23400000000004</v>
      </c>
      <c r="X574" s="82">
        <v>2.177</v>
      </c>
      <c r="Y574" s="82">
        <v>2.585</v>
      </c>
      <c r="Z574" s="195">
        <f t="shared" si="450"/>
        <v>17304.68</v>
      </c>
      <c r="AA574" s="195">
        <f t="shared" si="451"/>
        <v>6592.259047619048</v>
      </c>
      <c r="AB574" s="1092">
        <f t="shared" si="452"/>
        <v>26581689.708141319</v>
      </c>
      <c r="AC574" s="499" t="s">
        <v>69</v>
      </c>
      <c r="AD574" s="195">
        <f t="shared" si="453"/>
        <v>2533.916748046875</v>
      </c>
      <c r="AE574" s="500" t="s">
        <v>41</v>
      </c>
      <c r="AF574" s="567">
        <f t="shared" si="454"/>
        <v>2895.47216796875</v>
      </c>
      <c r="AG574" s="567">
        <f t="shared" si="455"/>
        <v>965301.61830357148</v>
      </c>
      <c r="AH574" s="567">
        <f t="shared" si="456"/>
        <v>1103037.0163690478</v>
      </c>
      <c r="AI574" s="568">
        <f t="shared" si="457"/>
        <v>3892345.235095046</v>
      </c>
      <c r="AJ574" s="568">
        <f t="shared" si="458"/>
        <v>4447729.9047139026</v>
      </c>
      <c r="AK574" s="569">
        <f t="shared" si="459"/>
        <v>0.14642956402816318</v>
      </c>
      <c r="AL574" s="999">
        <f t="shared" si="460"/>
        <v>0.16732306913324893</v>
      </c>
      <c r="AM574" s="1193">
        <f t="shared" ref="AM574:AM576" si="463">100*(AG574-AVERAGE(AG$523:AG$524))/(1317*1000)</f>
        <v>61.404678361829745</v>
      </c>
      <c r="AN574" s="1195">
        <f t="shared" ref="AN574:AN576" si="464">100*(AH574-AVERAGE(AH$523:AH$524))/(1317*1000)</f>
        <v>73.343888043572846</v>
      </c>
      <c r="AO574" s="572"/>
      <c r="AP574" s="573"/>
      <c r="AQ574" s="53"/>
      <c r="AR574" s="53"/>
      <c r="AS574" s="53"/>
      <c r="AT574" s="53"/>
    </row>
    <row r="575" spans="1:46" customFormat="1">
      <c r="A575" s="888">
        <v>44286</v>
      </c>
      <c r="B575" s="122" t="s">
        <v>504</v>
      </c>
      <c r="C575" s="769">
        <v>44276</v>
      </c>
      <c r="D575" s="1170">
        <v>44277</v>
      </c>
      <c r="E575" s="924" t="s">
        <v>69</v>
      </c>
      <c r="F575" s="1149">
        <v>154.9910888671875</v>
      </c>
      <c r="G575" s="500" t="s">
        <v>41</v>
      </c>
      <c r="H575" s="998">
        <v>174.47344970703125</v>
      </c>
      <c r="I575" s="414" t="s">
        <v>313</v>
      </c>
      <c r="J575" s="415" t="s">
        <v>133</v>
      </c>
      <c r="K575" s="429" t="s">
        <v>501</v>
      </c>
      <c r="L575" s="390">
        <v>248</v>
      </c>
      <c r="M575" s="390"/>
      <c r="N575" s="390"/>
      <c r="O575" s="564">
        <v>3</v>
      </c>
      <c r="P575" s="564">
        <v>1.5</v>
      </c>
      <c r="Q575" s="564">
        <f t="shared" si="448"/>
        <v>4.5</v>
      </c>
      <c r="R575" s="82">
        <f t="shared" si="462"/>
        <v>2.625</v>
      </c>
      <c r="S575" s="81"/>
      <c r="T575" s="81">
        <v>20</v>
      </c>
      <c r="U575" s="122" t="s">
        <v>504</v>
      </c>
      <c r="V575" s="193"/>
      <c r="W575" s="195">
        <v>943.87400000000002</v>
      </c>
      <c r="X575" s="82">
        <v>2.1749999999999998</v>
      </c>
      <c r="Y575" s="82">
        <v>2.5539999999999998</v>
      </c>
      <c r="Z575" s="195">
        <f t="shared" si="450"/>
        <v>18877.48</v>
      </c>
      <c r="AA575" s="195">
        <f t="shared" si="451"/>
        <v>7191.4209523809523</v>
      </c>
      <c r="AB575" s="1092">
        <f t="shared" si="452"/>
        <v>28997665.130568355</v>
      </c>
      <c r="AC575" s="499" t="s">
        <v>69</v>
      </c>
      <c r="AD575" s="195">
        <f t="shared" si="453"/>
        <v>3099.82177734375</v>
      </c>
      <c r="AE575" s="500" t="s">
        <v>41</v>
      </c>
      <c r="AF575" s="567">
        <f t="shared" si="454"/>
        <v>3489.468994140625</v>
      </c>
      <c r="AG575" s="567">
        <f t="shared" si="455"/>
        <v>1180884.486607143</v>
      </c>
      <c r="AH575" s="567">
        <f t="shared" si="456"/>
        <v>1329321.5215773811</v>
      </c>
      <c r="AI575" s="568">
        <f t="shared" si="457"/>
        <v>4761630.9943836415</v>
      </c>
      <c r="AJ575" s="568">
        <f t="shared" si="458"/>
        <v>5360167.4257152462</v>
      </c>
      <c r="AK575" s="569">
        <f t="shared" si="459"/>
        <v>0.16420739300710424</v>
      </c>
      <c r="AL575" s="999">
        <f t="shared" si="460"/>
        <v>0.18484824214570086</v>
      </c>
      <c r="AM575" s="1193">
        <f t="shared" si="463"/>
        <v>77.773916653672671</v>
      </c>
      <c r="AN575" s="1195">
        <f t="shared" si="464"/>
        <v>90.525703169490313</v>
      </c>
      <c r="AO575" s="572"/>
      <c r="AP575" s="573"/>
      <c r="AQ575" s="53"/>
      <c r="AR575" s="53"/>
      <c r="AS575" s="53"/>
      <c r="AT575" s="53"/>
    </row>
    <row r="576" spans="1:46" customFormat="1">
      <c r="A576" s="888">
        <v>44286</v>
      </c>
      <c r="B576" s="122" t="s">
        <v>505</v>
      </c>
      <c r="C576" s="769">
        <v>44276</v>
      </c>
      <c r="D576" s="1170">
        <v>44277</v>
      </c>
      <c r="E576" s="924" t="s">
        <v>69</v>
      </c>
      <c r="F576" s="1149">
        <v>86.878442382812494</v>
      </c>
      <c r="G576" s="500" t="s">
        <v>41</v>
      </c>
      <c r="H576" s="998">
        <v>127.26076660156249</v>
      </c>
      <c r="I576" s="414" t="s">
        <v>313</v>
      </c>
      <c r="J576" s="415" t="s">
        <v>133</v>
      </c>
      <c r="K576" s="429" t="s">
        <v>501</v>
      </c>
      <c r="L576" s="390">
        <v>248</v>
      </c>
      <c r="M576" s="390"/>
      <c r="N576" s="390"/>
      <c r="O576" s="564">
        <v>3</v>
      </c>
      <c r="P576" s="564">
        <v>1.5</v>
      </c>
      <c r="Q576" s="564">
        <f t="shared" si="448"/>
        <v>4.5</v>
      </c>
      <c r="R576" s="82">
        <f t="shared" si="462"/>
        <v>2.625</v>
      </c>
      <c r="S576" s="81"/>
      <c r="T576" s="81">
        <v>20</v>
      </c>
      <c r="U576" s="122" t="s">
        <v>505</v>
      </c>
      <c r="V576" s="193"/>
      <c r="W576" s="195">
        <v>752.30100000000004</v>
      </c>
      <c r="X576" s="82">
        <v>2.17</v>
      </c>
      <c r="Y576" s="82">
        <v>2.5449999999999999</v>
      </c>
      <c r="Z576" s="195">
        <f t="shared" si="450"/>
        <v>15046.02</v>
      </c>
      <c r="AA576" s="195">
        <f t="shared" si="451"/>
        <v>5731.8171428571432</v>
      </c>
      <c r="AB576" s="1092">
        <f t="shared" si="452"/>
        <v>23112165.89861751</v>
      </c>
      <c r="AC576" s="499" t="s">
        <v>69</v>
      </c>
      <c r="AD576" s="195">
        <f t="shared" si="453"/>
        <v>1737.56884765625</v>
      </c>
      <c r="AE576" s="500" t="s">
        <v>41</v>
      </c>
      <c r="AF576" s="567">
        <f t="shared" si="454"/>
        <v>2545.21533203125</v>
      </c>
      <c r="AG576" s="567">
        <f t="shared" si="455"/>
        <v>661930.98958333337</v>
      </c>
      <c r="AH576" s="567">
        <f t="shared" si="456"/>
        <v>969605.84077380947</v>
      </c>
      <c r="AI576" s="568">
        <f t="shared" si="457"/>
        <v>2669076.5709005375</v>
      </c>
      <c r="AJ576" s="568">
        <f t="shared" si="458"/>
        <v>3909700.9708621348</v>
      </c>
      <c r="AK576" s="569">
        <f t="shared" si="459"/>
        <v>0.11548361943266391</v>
      </c>
      <c r="AL576" s="999">
        <f t="shared" si="460"/>
        <v>0.16916203301811708</v>
      </c>
      <c r="AM576" s="1193">
        <f t="shared" si="463"/>
        <v>38.369702756648408</v>
      </c>
      <c r="AN576" s="1195">
        <f t="shared" si="464"/>
        <v>63.212439630874414</v>
      </c>
      <c r="AO576" s="572"/>
      <c r="AP576" s="573"/>
      <c r="AQ576" s="908" t="s">
        <v>506</v>
      </c>
      <c r="AR576" s="53"/>
      <c r="AS576" s="53"/>
      <c r="AT576" s="53"/>
    </row>
    <row r="577" spans="1:46" customFormat="1">
      <c r="A577" s="888">
        <v>44286</v>
      </c>
      <c r="B577" s="122" t="s">
        <v>60</v>
      </c>
      <c r="C577" s="122"/>
      <c r="D577" s="563"/>
      <c r="E577" s="924" t="s">
        <v>69</v>
      </c>
      <c r="F577" s="1149">
        <v>0</v>
      </c>
      <c r="G577" s="500" t="s">
        <v>41</v>
      </c>
      <c r="H577" s="998">
        <v>0</v>
      </c>
      <c r="I577" s="81"/>
      <c r="J577" s="575"/>
      <c r="K577" s="390"/>
      <c r="L577" s="390"/>
      <c r="M577" s="390"/>
      <c r="N577" s="390"/>
      <c r="O577" s="564"/>
      <c r="P577" s="564"/>
      <c r="Q577" s="564"/>
      <c r="R577" s="82"/>
      <c r="S577" s="81"/>
      <c r="T577" s="81"/>
      <c r="U577" s="122" t="s">
        <v>60</v>
      </c>
      <c r="V577" s="39"/>
      <c r="W577" s="195"/>
      <c r="X577" s="82"/>
      <c r="Y577" s="82"/>
      <c r="Z577" s="195"/>
      <c r="AA577" s="195"/>
      <c r="AB577" s="195"/>
      <c r="AC577" s="483"/>
      <c r="AD577" s="576"/>
      <c r="AE577" s="577"/>
      <c r="AF577" s="576"/>
      <c r="AG577" s="390"/>
      <c r="AH577" s="390"/>
      <c r="AI577" s="568"/>
      <c r="AJ577" s="568"/>
      <c r="AK577" s="569"/>
      <c r="AL577" s="999"/>
      <c r="AM577" s="571"/>
      <c r="AN577" s="572"/>
      <c r="AO577" s="572"/>
      <c r="AP577" s="573"/>
      <c r="AQ577" s="53"/>
      <c r="AR577" s="53"/>
      <c r="AS577" s="53"/>
      <c r="AT577" s="53"/>
    </row>
    <row r="578" spans="1:46" customFormat="1" ht="15" thickBot="1">
      <c r="A578" s="49">
        <v>44286</v>
      </c>
      <c r="B578" s="123" t="s">
        <v>64</v>
      </c>
      <c r="C578" s="123"/>
      <c r="D578" s="1003"/>
      <c r="E578" s="1029" t="s">
        <v>69</v>
      </c>
      <c r="F578" s="1150">
        <v>246.67019042968749</v>
      </c>
      <c r="G578" s="1030" t="s">
        <v>41</v>
      </c>
      <c r="H578" s="1006">
        <v>231.48857421874999</v>
      </c>
      <c r="I578" s="588"/>
      <c r="J578" s="589"/>
      <c r="K578" s="395"/>
      <c r="L578" s="395"/>
      <c r="M578" s="395"/>
      <c r="N578" s="395"/>
      <c r="O578" s="1007"/>
      <c r="P578" s="1007"/>
      <c r="Q578" s="1007"/>
      <c r="R578" s="590"/>
      <c r="S578" s="588"/>
      <c r="T578" s="588"/>
      <c r="U578" s="123" t="s">
        <v>64</v>
      </c>
      <c r="V578" s="189"/>
      <c r="W578" s="591"/>
      <c r="X578" s="590"/>
      <c r="Y578" s="590"/>
      <c r="Z578" s="591"/>
      <c r="AA578" s="590"/>
      <c r="AB578" s="590"/>
      <c r="AC578" s="1004"/>
      <c r="AD578" s="1137"/>
      <c r="AE578" s="578"/>
      <c r="AF578" s="70"/>
      <c r="AG578" s="395"/>
      <c r="AH578" s="395"/>
      <c r="AI578" s="592"/>
      <c r="AJ578" s="592"/>
      <c r="AK578" s="593"/>
      <c r="AL578" s="1008"/>
      <c r="AM578" s="1009"/>
      <c r="AN578" s="603"/>
      <c r="AO578" s="603"/>
      <c r="AP578" s="604"/>
      <c r="AQ578" s="53"/>
      <c r="AR578" s="53"/>
      <c r="AS578" s="53"/>
      <c r="AT578" s="53"/>
    </row>
    <row r="579" spans="1:46" customFormat="1">
      <c r="A579" s="460">
        <v>44293</v>
      </c>
      <c r="B579" s="118" t="s">
        <v>507</v>
      </c>
      <c r="C579" s="1133">
        <f>D579-1</f>
        <v>44286</v>
      </c>
      <c r="D579" s="1191">
        <v>44287</v>
      </c>
      <c r="E579" s="1110" t="s">
        <v>69</v>
      </c>
      <c r="F579" s="1147">
        <v>29.305267333984375</v>
      </c>
      <c r="G579" s="477" t="s">
        <v>41</v>
      </c>
      <c r="H579" s="994">
        <v>44.555462646484372</v>
      </c>
      <c r="I579" s="1155" t="s">
        <v>313</v>
      </c>
      <c r="J579" s="1156" t="s">
        <v>133</v>
      </c>
      <c r="K579" s="462" t="s">
        <v>93</v>
      </c>
      <c r="L579" s="465">
        <v>276</v>
      </c>
      <c r="M579" s="463"/>
      <c r="N579" s="922"/>
      <c r="O579" s="467">
        <v>3</v>
      </c>
      <c r="P579" s="468">
        <v>1.5</v>
      </c>
      <c r="Q579" s="468">
        <f t="shared" ref="Q579:Q592" si="465">O579+P579</f>
        <v>4.5</v>
      </c>
      <c r="R579" s="466">
        <f t="shared" ref="R579:R588" si="466">O579/(O579+P579)*Q579*175/200</f>
        <v>2.625</v>
      </c>
      <c r="S579" s="467"/>
      <c r="T579" s="469">
        <v>20</v>
      </c>
      <c r="U579" s="118" t="s">
        <v>507</v>
      </c>
      <c r="V579" s="923">
        <v>529.29251034823267</v>
      </c>
      <c r="W579" s="145">
        <v>622.80399999999997</v>
      </c>
      <c r="X579" s="472">
        <v>2.1880000000000002</v>
      </c>
      <c r="Y579" s="472">
        <v>2.5870000000000002</v>
      </c>
      <c r="Z579" s="145">
        <f t="shared" ref="Z579:Z592" si="467">T579*W579</f>
        <v>12456.08</v>
      </c>
      <c r="AA579" s="145">
        <f t="shared" ref="AA579:AA592" si="468">Z579/R579</f>
        <v>4745.1733333333332</v>
      </c>
      <c r="AB579" s="1157">
        <f t="shared" ref="AB579:AB592" si="469">AA579*1000/(L579/1000)</f>
        <v>17192657.004830915</v>
      </c>
      <c r="AC579" s="1110" t="s">
        <v>69</v>
      </c>
      <c r="AD579" s="194">
        <f t="shared" ref="AD579:AD592" si="470">T579*F579</f>
        <v>586.1053466796875</v>
      </c>
      <c r="AE579" s="477" t="s">
        <v>41</v>
      </c>
      <c r="AF579" s="586">
        <f t="shared" ref="AF579:AF592" si="471">T579*H579</f>
        <v>891.1092529296875</v>
      </c>
      <c r="AG579" s="478">
        <f t="shared" ref="AG579:AG592" si="472">AD579/R579*1000</f>
        <v>223278.22730654763</v>
      </c>
      <c r="AH579" s="478">
        <f t="shared" ref="AH579:AH592" si="473">AF579/R579*1000</f>
        <v>339470.19159226195</v>
      </c>
      <c r="AI579" s="478">
        <f t="shared" ref="AI579:AI592" si="474">AG579/L579*1000</f>
        <v>808979.08444401319</v>
      </c>
      <c r="AJ579" s="478">
        <f t="shared" ref="AJ579:AJ592" si="475">AH579/L579*1000</f>
        <v>1229964.4622908041</v>
      </c>
      <c r="AK579" s="1084">
        <f t="shared" ref="AK579:AK592" si="476">AD579/Z579</f>
        <v>4.7053755810791797E-2</v>
      </c>
      <c r="AL579" s="1085">
        <f t="shared" ref="AL579:AL592" si="477">AF579/Z579</f>
        <v>7.1540103542180808E-2</v>
      </c>
      <c r="AM579" s="605"/>
      <c r="AN579" s="606"/>
      <c r="AO579" s="606"/>
      <c r="AP579" s="607"/>
    </row>
    <row r="580" spans="1:46" customFormat="1">
      <c r="A580" s="35">
        <v>44293</v>
      </c>
      <c r="B580" s="119" t="s">
        <v>508</v>
      </c>
      <c r="C580" s="782">
        <f t="shared" ref="C580:C592" si="478">D580-1</f>
        <v>44286</v>
      </c>
      <c r="D580" s="1158">
        <v>44287</v>
      </c>
      <c r="E580" s="924" t="s">
        <v>69</v>
      </c>
      <c r="F580" s="1149">
        <v>30.653622436523438</v>
      </c>
      <c r="G580" s="500" t="s">
        <v>41</v>
      </c>
      <c r="H580" s="998">
        <v>39.4404296875</v>
      </c>
      <c r="I580" s="1160" t="s">
        <v>313</v>
      </c>
      <c r="J580" s="1161" t="s">
        <v>133</v>
      </c>
      <c r="K580" s="484" t="s">
        <v>93</v>
      </c>
      <c r="L580" s="488">
        <v>276</v>
      </c>
      <c r="M580" s="485"/>
      <c r="N580" s="504"/>
      <c r="O580" s="491">
        <v>3</v>
      </c>
      <c r="P580" s="492">
        <v>1.5</v>
      </c>
      <c r="Q580" s="492">
        <f t="shared" si="465"/>
        <v>4.5</v>
      </c>
      <c r="R580" s="490">
        <f t="shared" si="466"/>
        <v>2.625</v>
      </c>
      <c r="S580" s="491"/>
      <c r="T580" s="493">
        <v>20</v>
      </c>
      <c r="U580" s="119" t="s">
        <v>508</v>
      </c>
      <c r="V580" s="925">
        <v>491.52960709849026</v>
      </c>
      <c r="W580" s="129">
        <v>631.63300000000004</v>
      </c>
      <c r="X580" s="223">
        <v>2.1859999999999999</v>
      </c>
      <c r="Y580" s="223">
        <v>2.5499999999999998</v>
      </c>
      <c r="Z580" s="129">
        <f t="shared" si="467"/>
        <v>12632.66</v>
      </c>
      <c r="AA580" s="129">
        <f t="shared" si="468"/>
        <v>4812.4419047619049</v>
      </c>
      <c r="AB580" s="149">
        <f t="shared" si="469"/>
        <v>17436383.712905452</v>
      </c>
      <c r="AC580" s="924" t="s">
        <v>69</v>
      </c>
      <c r="AD580" s="195">
        <f t="shared" si="470"/>
        <v>613.07244873046875</v>
      </c>
      <c r="AE580" s="500" t="s">
        <v>41</v>
      </c>
      <c r="AF580" s="567">
        <f t="shared" si="471"/>
        <v>788.80859375</v>
      </c>
      <c r="AG580" s="497">
        <f t="shared" si="472"/>
        <v>233551.40904017858</v>
      </c>
      <c r="AH580" s="497">
        <f t="shared" si="473"/>
        <v>300498.51190476195</v>
      </c>
      <c r="AI580" s="497">
        <f t="shared" si="474"/>
        <v>846200.7573919514</v>
      </c>
      <c r="AJ580" s="497">
        <f t="shared" si="475"/>
        <v>1088762.7242926157</v>
      </c>
      <c r="AK580" s="959">
        <f t="shared" si="476"/>
        <v>4.8530748767913391E-2</v>
      </c>
      <c r="AL580" s="1086">
        <f t="shared" si="477"/>
        <v>6.2442003010450692E-2</v>
      </c>
      <c r="AM580" s="571"/>
      <c r="AN580" s="572"/>
      <c r="AO580" s="572"/>
      <c r="AP580" s="573"/>
    </row>
    <row r="581" spans="1:46" customFormat="1">
      <c r="A581" s="35">
        <v>44293</v>
      </c>
      <c r="B581" s="119" t="s">
        <v>509</v>
      </c>
      <c r="C581" s="782">
        <f t="shared" si="478"/>
        <v>44287</v>
      </c>
      <c r="D581" s="1158">
        <v>44288</v>
      </c>
      <c r="E581" s="924" t="s">
        <v>69</v>
      </c>
      <c r="F581" s="1149">
        <v>25.830493164062499</v>
      </c>
      <c r="G581" s="500" t="s">
        <v>41</v>
      </c>
      <c r="H581" s="998">
        <v>43.80282897949219</v>
      </c>
      <c r="I581" s="1160" t="s">
        <v>313</v>
      </c>
      <c r="J581" s="1161" t="s">
        <v>133</v>
      </c>
      <c r="K581" s="484" t="s">
        <v>93</v>
      </c>
      <c r="L581" s="488">
        <v>288</v>
      </c>
      <c r="M581" s="485"/>
      <c r="N581" s="504"/>
      <c r="O581" s="491">
        <v>3</v>
      </c>
      <c r="P581" s="492">
        <v>1.5</v>
      </c>
      <c r="Q581" s="492">
        <f t="shared" si="465"/>
        <v>4.5</v>
      </c>
      <c r="R581" s="490">
        <f t="shared" si="466"/>
        <v>2.625</v>
      </c>
      <c r="S581" s="491"/>
      <c r="T581" s="493">
        <v>20</v>
      </c>
      <c r="U581" s="119" t="s">
        <v>509</v>
      </c>
      <c r="V581" s="925">
        <v>652.47227013944928</v>
      </c>
      <c r="W581" s="129">
        <v>555.91700000000003</v>
      </c>
      <c r="X581" s="223">
        <v>2.1859999999999999</v>
      </c>
      <c r="Y581" s="223">
        <v>2.5409999999999999</v>
      </c>
      <c r="Z581" s="129">
        <f t="shared" si="467"/>
        <v>11118.34</v>
      </c>
      <c r="AA581" s="129">
        <f t="shared" si="468"/>
        <v>4235.5580952380951</v>
      </c>
      <c r="AB581" s="149">
        <f t="shared" si="469"/>
        <v>14706798.941798942</v>
      </c>
      <c r="AC581" s="924" t="s">
        <v>69</v>
      </c>
      <c r="AD581" s="195">
        <f t="shared" si="470"/>
        <v>516.60986328125</v>
      </c>
      <c r="AE581" s="500" t="s">
        <v>41</v>
      </c>
      <c r="AF581" s="567">
        <f t="shared" si="471"/>
        <v>876.05657958984375</v>
      </c>
      <c r="AG581" s="497">
        <f t="shared" si="472"/>
        <v>196803.75744047621</v>
      </c>
      <c r="AH581" s="497">
        <f t="shared" si="473"/>
        <v>333735.83984375</v>
      </c>
      <c r="AI581" s="497">
        <f t="shared" si="474"/>
        <v>683346.38000165357</v>
      </c>
      <c r="AJ581" s="497">
        <f t="shared" si="475"/>
        <v>1158804.9994574653</v>
      </c>
      <c r="AK581" s="959">
        <f t="shared" si="476"/>
        <v>4.6464657788955005E-2</v>
      </c>
      <c r="AL581" s="1086">
        <f t="shared" si="477"/>
        <v>7.8793828898004889E-2</v>
      </c>
      <c r="AM581" s="571"/>
      <c r="AN581" s="572"/>
      <c r="AO581" s="572"/>
      <c r="AP581" s="573"/>
    </row>
    <row r="582" spans="1:46" customFormat="1">
      <c r="A582" s="35">
        <v>44293</v>
      </c>
      <c r="B582" s="119" t="s">
        <v>510</v>
      </c>
      <c r="C582" s="782">
        <f t="shared" si="478"/>
        <v>44287</v>
      </c>
      <c r="D582" s="1158">
        <v>44288</v>
      </c>
      <c r="E582" s="924" t="s">
        <v>69</v>
      </c>
      <c r="F582" s="1149">
        <v>31.498144531249999</v>
      </c>
      <c r="G582" s="500" t="s">
        <v>41</v>
      </c>
      <c r="H582" s="998">
        <v>44.019445800781249</v>
      </c>
      <c r="I582" s="1160" t="s">
        <v>313</v>
      </c>
      <c r="J582" s="1161" t="s">
        <v>133</v>
      </c>
      <c r="K582" s="484" t="s">
        <v>93</v>
      </c>
      <c r="L582" s="488">
        <v>288</v>
      </c>
      <c r="M582" s="485"/>
      <c r="N582" s="504"/>
      <c r="O582" s="491">
        <v>3</v>
      </c>
      <c r="P582" s="492">
        <v>1.5</v>
      </c>
      <c r="Q582" s="492">
        <f t="shared" si="465"/>
        <v>4.5</v>
      </c>
      <c r="R582" s="490">
        <f t="shared" si="466"/>
        <v>2.625</v>
      </c>
      <c r="S582" s="491"/>
      <c r="T582" s="493">
        <v>20</v>
      </c>
      <c r="U582" s="119" t="s">
        <v>510</v>
      </c>
      <c r="V582" s="925">
        <v>755.54826968271971</v>
      </c>
      <c r="W582" s="129">
        <v>632.59299999999996</v>
      </c>
      <c r="X582" s="223">
        <v>2.1909999999999998</v>
      </c>
      <c r="Y582" s="223">
        <v>2.5819999999999999</v>
      </c>
      <c r="Z582" s="129">
        <f t="shared" si="467"/>
        <v>12651.859999999999</v>
      </c>
      <c r="AA582" s="129">
        <f t="shared" si="468"/>
        <v>4819.7561904761897</v>
      </c>
      <c r="AB582" s="149">
        <f t="shared" si="469"/>
        <v>16735264.550264549</v>
      </c>
      <c r="AC582" s="924" t="s">
        <v>69</v>
      </c>
      <c r="AD582" s="195">
        <f t="shared" si="470"/>
        <v>629.962890625</v>
      </c>
      <c r="AE582" s="500" t="s">
        <v>41</v>
      </c>
      <c r="AF582" s="567">
        <f t="shared" si="471"/>
        <v>880.388916015625</v>
      </c>
      <c r="AG582" s="497">
        <f t="shared" si="472"/>
        <v>239985.86309523811</v>
      </c>
      <c r="AH582" s="497">
        <f t="shared" si="473"/>
        <v>335386.25372023805</v>
      </c>
      <c r="AI582" s="497">
        <f t="shared" si="474"/>
        <v>833284.2468584656</v>
      </c>
      <c r="AJ582" s="497">
        <f t="shared" si="475"/>
        <v>1164535.603195271</v>
      </c>
      <c r="AK582" s="959">
        <f t="shared" si="476"/>
        <v>4.9792116781643178E-2</v>
      </c>
      <c r="AL582" s="1086">
        <f t="shared" si="477"/>
        <v>6.9585730162650003E-2</v>
      </c>
      <c r="AM582" s="571"/>
      <c r="AN582" s="572"/>
      <c r="AO582" s="572"/>
      <c r="AP582" s="573"/>
    </row>
    <row r="583" spans="1:46" customFormat="1">
      <c r="A583" s="35">
        <v>44293</v>
      </c>
      <c r="B583" s="119" t="s">
        <v>511</v>
      </c>
      <c r="C583" s="782">
        <f t="shared" si="478"/>
        <v>44288</v>
      </c>
      <c r="D583" s="1158">
        <v>44289</v>
      </c>
      <c r="E583" s="924" t="s">
        <v>69</v>
      </c>
      <c r="F583" s="1149">
        <v>34.74068908691406</v>
      </c>
      <c r="G583" s="500" t="s">
        <v>41</v>
      </c>
      <c r="H583" s="998">
        <v>43.892980957031249</v>
      </c>
      <c r="I583" s="1160" t="s">
        <v>313</v>
      </c>
      <c r="J583" s="1161" t="s">
        <v>133</v>
      </c>
      <c r="K583" s="484" t="s">
        <v>93</v>
      </c>
      <c r="L583" s="488">
        <v>284</v>
      </c>
      <c r="M583" s="485"/>
      <c r="N583" s="504"/>
      <c r="O583" s="491">
        <v>3</v>
      </c>
      <c r="P583" s="492">
        <v>1.5</v>
      </c>
      <c r="Q583" s="492">
        <f t="shared" si="465"/>
        <v>4.5</v>
      </c>
      <c r="R583" s="490">
        <f t="shared" si="466"/>
        <v>2.625</v>
      </c>
      <c r="S583" s="491"/>
      <c r="T583" s="493">
        <v>20</v>
      </c>
      <c r="U583" s="119" t="s">
        <v>511</v>
      </c>
      <c r="V583" s="925">
        <v>805.07589342956032</v>
      </c>
      <c r="W583" s="129">
        <v>741.24599999999998</v>
      </c>
      <c r="X583" s="223">
        <v>2.1779999999999999</v>
      </c>
      <c r="Y583" s="223">
        <v>2.5830000000000002</v>
      </c>
      <c r="Z583" s="129">
        <f t="shared" si="467"/>
        <v>14824.92</v>
      </c>
      <c r="AA583" s="129">
        <f t="shared" si="468"/>
        <v>5647.5885714285714</v>
      </c>
      <c r="AB583" s="149">
        <f t="shared" si="469"/>
        <v>19885875.251509059</v>
      </c>
      <c r="AC583" s="924" t="s">
        <v>69</v>
      </c>
      <c r="AD583" s="195">
        <f t="shared" si="470"/>
        <v>694.81378173828125</v>
      </c>
      <c r="AE583" s="500" t="s">
        <v>41</v>
      </c>
      <c r="AF583" s="567">
        <f t="shared" si="471"/>
        <v>877.859619140625</v>
      </c>
      <c r="AG583" s="497">
        <f t="shared" si="472"/>
        <v>264690.96447172621</v>
      </c>
      <c r="AH583" s="497">
        <f t="shared" si="473"/>
        <v>334422.71205357142</v>
      </c>
      <c r="AI583" s="497">
        <f t="shared" si="474"/>
        <v>932010.43828072608</v>
      </c>
      <c r="AJ583" s="497">
        <f t="shared" si="475"/>
        <v>1177544.760752012</v>
      </c>
      <c r="AK583" s="959">
        <f t="shared" si="476"/>
        <v>4.6867961630705682E-2</v>
      </c>
      <c r="AL583" s="1086">
        <f t="shared" si="477"/>
        <v>5.9215133649329982E-2</v>
      </c>
      <c r="AM583" s="571"/>
      <c r="AN583" s="572"/>
      <c r="AO583" s="572"/>
      <c r="AP583" s="573"/>
    </row>
    <row r="584" spans="1:46" customFormat="1">
      <c r="A584" s="35">
        <v>44293</v>
      </c>
      <c r="B584" s="119" t="s">
        <v>512</v>
      </c>
      <c r="C584" s="782">
        <f t="shared" si="478"/>
        <v>44288</v>
      </c>
      <c r="D584" s="1158">
        <v>44289</v>
      </c>
      <c r="E584" s="924" t="s">
        <v>69</v>
      </c>
      <c r="F584" s="1149">
        <v>31.450662231445314</v>
      </c>
      <c r="G584" s="500" t="s">
        <v>41</v>
      </c>
      <c r="H584" s="998">
        <v>38.113400268554685</v>
      </c>
      <c r="I584" s="1160" t="s">
        <v>313</v>
      </c>
      <c r="J584" s="1161" t="s">
        <v>133</v>
      </c>
      <c r="K584" s="484" t="s">
        <v>93</v>
      </c>
      <c r="L584" s="488">
        <v>284</v>
      </c>
      <c r="M584" s="485"/>
      <c r="N584" s="504"/>
      <c r="O584" s="491">
        <v>3</v>
      </c>
      <c r="P584" s="492">
        <v>1.5</v>
      </c>
      <c r="Q584" s="492">
        <f t="shared" si="465"/>
        <v>4.5</v>
      </c>
      <c r="R584" s="490">
        <f t="shared" si="466"/>
        <v>2.625</v>
      </c>
      <c r="S584" s="491"/>
      <c r="T584" s="493">
        <v>20</v>
      </c>
      <c r="U584" s="119" t="s">
        <v>512</v>
      </c>
      <c r="V584" s="925">
        <v>685.46656145837881</v>
      </c>
      <c r="W584" s="129">
        <v>622.04300000000001</v>
      </c>
      <c r="X584" s="223">
        <v>2.1659999999999999</v>
      </c>
      <c r="Y584" s="223">
        <v>2.56</v>
      </c>
      <c r="Z584" s="129">
        <f t="shared" si="467"/>
        <v>12440.86</v>
      </c>
      <c r="AA584" s="129">
        <f t="shared" si="468"/>
        <v>4739.3752380952383</v>
      </c>
      <c r="AB584" s="149">
        <f t="shared" si="469"/>
        <v>16687940.979208585</v>
      </c>
      <c r="AC584" s="924" t="s">
        <v>69</v>
      </c>
      <c r="AD584" s="195">
        <f t="shared" si="470"/>
        <v>629.01324462890625</v>
      </c>
      <c r="AE584" s="500" t="s">
        <v>41</v>
      </c>
      <c r="AF584" s="567">
        <f t="shared" si="471"/>
        <v>762.26800537109375</v>
      </c>
      <c r="AG584" s="497">
        <f t="shared" si="472"/>
        <v>239624.09319196429</v>
      </c>
      <c r="AH584" s="497">
        <f t="shared" si="473"/>
        <v>290387.81156994047</v>
      </c>
      <c r="AI584" s="497">
        <f t="shared" si="474"/>
        <v>843746.80701395881</v>
      </c>
      <c r="AJ584" s="497">
        <f t="shared" si="475"/>
        <v>1022492.2942603538</v>
      </c>
      <c r="AK584" s="959">
        <f t="shared" si="476"/>
        <v>5.0560270321256429E-2</v>
      </c>
      <c r="AL584" s="1086">
        <f t="shared" si="477"/>
        <v>6.1271327333568076E-2</v>
      </c>
      <c r="AM584" s="571"/>
      <c r="AN584" s="572"/>
      <c r="AO584" s="572"/>
      <c r="AP584" s="573"/>
    </row>
    <row r="585" spans="1:46" customFormat="1">
      <c r="A585" s="35">
        <v>44293</v>
      </c>
      <c r="B585" s="119" t="s">
        <v>513</v>
      </c>
      <c r="C585" s="782">
        <f t="shared" si="478"/>
        <v>44289</v>
      </c>
      <c r="D585" s="1158">
        <v>44290</v>
      </c>
      <c r="E585" s="924" t="s">
        <v>69</v>
      </c>
      <c r="F585" s="1149">
        <v>44.523858642578126</v>
      </c>
      <c r="G585" s="500" t="s">
        <v>41</v>
      </c>
      <c r="H585" s="998">
        <v>50.149050903320315</v>
      </c>
      <c r="I585" s="1160" t="s">
        <v>313</v>
      </c>
      <c r="J585" s="1161" t="s">
        <v>133</v>
      </c>
      <c r="K585" s="484" t="s">
        <v>93</v>
      </c>
      <c r="L585" s="488">
        <v>236</v>
      </c>
      <c r="M585" s="485"/>
      <c r="N585" s="504"/>
      <c r="O585" s="491">
        <v>3</v>
      </c>
      <c r="P585" s="492">
        <v>1.5</v>
      </c>
      <c r="Q585" s="492">
        <f t="shared" si="465"/>
        <v>4.5</v>
      </c>
      <c r="R585" s="490">
        <f t="shared" si="466"/>
        <v>2.625</v>
      </c>
      <c r="S585" s="491"/>
      <c r="T585" s="493">
        <v>20</v>
      </c>
      <c r="U585" s="119" t="s">
        <v>513</v>
      </c>
      <c r="V585" s="925">
        <v>654.57110270933492</v>
      </c>
      <c r="W585" s="129">
        <v>595.32899999999995</v>
      </c>
      <c r="X585" s="223">
        <v>2.1890000000000001</v>
      </c>
      <c r="Y585" s="223">
        <v>2.5760000000000001</v>
      </c>
      <c r="Z585" s="129">
        <f t="shared" si="467"/>
        <v>11906.579999999998</v>
      </c>
      <c r="AA585" s="129">
        <f t="shared" si="468"/>
        <v>4535.8399999999992</v>
      </c>
      <c r="AB585" s="149">
        <f t="shared" si="469"/>
        <v>19219661.016949151</v>
      </c>
      <c r="AC585" s="924" t="s">
        <v>69</v>
      </c>
      <c r="AD585" s="195">
        <f t="shared" si="470"/>
        <v>890.4771728515625</v>
      </c>
      <c r="AE585" s="500" t="s">
        <v>41</v>
      </c>
      <c r="AF585" s="567">
        <f t="shared" si="471"/>
        <v>1002.9810180664063</v>
      </c>
      <c r="AG585" s="497">
        <f t="shared" si="472"/>
        <v>339229.39918154757</v>
      </c>
      <c r="AH585" s="497">
        <f t="shared" si="473"/>
        <v>382088.00688244047</v>
      </c>
      <c r="AI585" s="497">
        <f t="shared" si="474"/>
        <v>1437412.708396388</v>
      </c>
      <c r="AJ585" s="497">
        <f t="shared" si="475"/>
        <v>1619016.9783154258</v>
      </c>
      <c r="AK585" s="959">
        <f t="shared" si="476"/>
        <v>7.4788660795254605E-2</v>
      </c>
      <c r="AL585" s="1086">
        <f t="shared" si="477"/>
        <v>8.4237540760353211E-2</v>
      </c>
      <c r="AM585" s="571"/>
      <c r="AN585" s="572"/>
      <c r="AO585" s="572"/>
      <c r="AP585" s="573"/>
    </row>
    <row r="586" spans="1:46" customFormat="1">
      <c r="A586" s="35">
        <v>44293</v>
      </c>
      <c r="B586" s="119" t="s">
        <v>514</v>
      </c>
      <c r="C586" s="782">
        <f t="shared" si="478"/>
        <v>44289</v>
      </c>
      <c r="D586" s="1158">
        <v>44290</v>
      </c>
      <c r="E586" s="924" t="s">
        <v>69</v>
      </c>
      <c r="F586" s="1149">
        <v>50.377264404296874</v>
      </c>
      <c r="G586" s="500" t="s">
        <v>41</v>
      </c>
      <c r="H586" s="998">
        <v>53.556018066406253</v>
      </c>
      <c r="I586" s="1160" t="s">
        <v>313</v>
      </c>
      <c r="J586" s="1161" t="s">
        <v>133</v>
      </c>
      <c r="K586" s="484" t="s">
        <v>93</v>
      </c>
      <c r="L586" s="488">
        <v>236</v>
      </c>
      <c r="M586" s="485"/>
      <c r="N586" s="504"/>
      <c r="O586" s="491">
        <v>3</v>
      </c>
      <c r="P586" s="492">
        <v>1.5</v>
      </c>
      <c r="Q586" s="492">
        <f t="shared" si="465"/>
        <v>4.5</v>
      </c>
      <c r="R586" s="490">
        <f t="shared" si="466"/>
        <v>2.625</v>
      </c>
      <c r="S586" s="491"/>
      <c r="T586" s="493">
        <v>20</v>
      </c>
      <c r="U586" s="119" t="s">
        <v>514</v>
      </c>
      <c r="V586" s="925">
        <v>699.60352566473466</v>
      </c>
      <c r="W586" s="129">
        <v>663.55700000000002</v>
      </c>
      <c r="X586" s="223">
        <v>2.177</v>
      </c>
      <c r="Y586" s="223">
        <v>2.5830000000000002</v>
      </c>
      <c r="Z586" s="129">
        <f t="shared" si="467"/>
        <v>13271.14</v>
      </c>
      <c r="AA586" s="129">
        <f t="shared" si="468"/>
        <v>5055.672380952381</v>
      </c>
      <c r="AB586" s="149">
        <f t="shared" si="469"/>
        <v>21422340.597255852</v>
      </c>
      <c r="AC586" s="924" t="s">
        <v>69</v>
      </c>
      <c r="AD586" s="195">
        <f t="shared" si="470"/>
        <v>1007.5452880859375</v>
      </c>
      <c r="AE586" s="500" t="s">
        <v>41</v>
      </c>
      <c r="AF586" s="567">
        <f t="shared" si="471"/>
        <v>1071.120361328125</v>
      </c>
      <c r="AG586" s="497">
        <f t="shared" si="472"/>
        <v>383826.77641369047</v>
      </c>
      <c r="AH586" s="497">
        <f t="shared" si="473"/>
        <v>408045.85193452379</v>
      </c>
      <c r="AI586" s="497">
        <f t="shared" si="474"/>
        <v>1626384.6458207224</v>
      </c>
      <c r="AJ586" s="497">
        <f t="shared" si="475"/>
        <v>1729007.8471801856</v>
      </c>
      <c r="AK586" s="959">
        <f t="shared" si="476"/>
        <v>7.5920025565696506E-2</v>
      </c>
      <c r="AL586" s="1086">
        <f t="shared" si="477"/>
        <v>8.0710501232608881E-2</v>
      </c>
      <c r="AM586" s="571"/>
      <c r="AN586" s="572"/>
      <c r="AO586" s="572"/>
      <c r="AP586" s="573"/>
    </row>
    <row r="587" spans="1:46" customFormat="1">
      <c r="A587" s="35">
        <v>44293</v>
      </c>
      <c r="B587" s="119" t="s">
        <v>515</v>
      </c>
      <c r="C587" s="782">
        <f t="shared" si="478"/>
        <v>44290</v>
      </c>
      <c r="D587" s="1158">
        <v>44291</v>
      </c>
      <c r="E587" s="924" t="s">
        <v>69</v>
      </c>
      <c r="F587" s="1149">
        <v>44.400314331054688</v>
      </c>
      <c r="G587" s="500" t="s">
        <v>41</v>
      </c>
      <c r="H587" s="998">
        <v>48.303604125976563</v>
      </c>
      <c r="I587" s="1160" t="s">
        <v>313</v>
      </c>
      <c r="J587" s="1161" t="s">
        <v>133</v>
      </c>
      <c r="K587" s="484" t="s">
        <v>93</v>
      </c>
      <c r="L587" s="488">
        <v>240</v>
      </c>
      <c r="M587" s="485"/>
      <c r="N587" s="504"/>
      <c r="O587" s="491">
        <v>3</v>
      </c>
      <c r="P587" s="492">
        <v>1.5</v>
      </c>
      <c r="Q587" s="492">
        <f t="shared" si="465"/>
        <v>4.5</v>
      </c>
      <c r="R587" s="490">
        <f t="shared" si="466"/>
        <v>2.625</v>
      </c>
      <c r="S587" s="491"/>
      <c r="T587" s="493">
        <v>20</v>
      </c>
      <c r="U587" s="119" t="s">
        <v>515</v>
      </c>
      <c r="V587" s="925">
        <v>463.05464108329903</v>
      </c>
      <c r="W587" s="129">
        <v>485.59399999999999</v>
      </c>
      <c r="X587" s="223">
        <v>2.2149999999999999</v>
      </c>
      <c r="Y587" s="223">
        <v>2.6190000000000002</v>
      </c>
      <c r="Z587" s="129">
        <f t="shared" si="467"/>
        <v>9711.8799999999992</v>
      </c>
      <c r="AA587" s="129">
        <f t="shared" si="468"/>
        <v>3699.7638095238094</v>
      </c>
      <c r="AB587" s="149">
        <f t="shared" si="469"/>
        <v>15415682.539682539</v>
      </c>
      <c r="AC587" s="924" t="s">
        <v>69</v>
      </c>
      <c r="AD587" s="195">
        <f t="shared" si="470"/>
        <v>888.00628662109375</v>
      </c>
      <c r="AE587" s="500" t="s">
        <v>41</v>
      </c>
      <c r="AF587" s="567">
        <f t="shared" si="471"/>
        <v>966.07208251953125</v>
      </c>
      <c r="AG587" s="497">
        <f t="shared" si="472"/>
        <v>338288.10918898805</v>
      </c>
      <c r="AH587" s="497">
        <f t="shared" si="473"/>
        <v>368027.46000744047</v>
      </c>
      <c r="AI587" s="497">
        <f t="shared" si="474"/>
        <v>1409533.7882874503</v>
      </c>
      <c r="AJ587" s="497">
        <f t="shared" si="475"/>
        <v>1533447.7500310021</v>
      </c>
      <c r="AK587" s="959">
        <f t="shared" si="476"/>
        <v>9.1435055480616922E-2</v>
      </c>
      <c r="AL587" s="1086">
        <f t="shared" si="477"/>
        <v>9.947323098303637E-2</v>
      </c>
      <c r="AM587" s="571"/>
      <c r="AN587" s="572"/>
      <c r="AO587" s="572"/>
      <c r="AP587" s="573"/>
    </row>
    <row r="588" spans="1:46" customFormat="1">
      <c r="A588" s="35">
        <v>44293</v>
      </c>
      <c r="B588" s="119" t="s">
        <v>516</v>
      </c>
      <c r="C588" s="782">
        <f t="shared" si="478"/>
        <v>44290</v>
      </c>
      <c r="D588" s="1158">
        <v>44291</v>
      </c>
      <c r="E588" s="924" t="s">
        <v>69</v>
      </c>
      <c r="F588" s="1149">
        <v>35.92086486816406</v>
      </c>
      <c r="G588" s="500" t="s">
        <v>41</v>
      </c>
      <c r="H588" s="998">
        <v>49.103591918945313</v>
      </c>
      <c r="I588" s="1160" t="s">
        <v>313</v>
      </c>
      <c r="J588" s="1161" t="s">
        <v>133</v>
      </c>
      <c r="K588" s="484" t="s">
        <v>93</v>
      </c>
      <c r="L588" s="488">
        <v>240</v>
      </c>
      <c r="M588" s="485"/>
      <c r="N588" s="504"/>
      <c r="O588" s="491">
        <v>3</v>
      </c>
      <c r="P588" s="492">
        <v>1.5</v>
      </c>
      <c r="Q588" s="492">
        <f t="shared" si="465"/>
        <v>4.5</v>
      </c>
      <c r="R588" s="490">
        <f t="shared" si="466"/>
        <v>2.625</v>
      </c>
      <c r="S588" s="491"/>
      <c r="T588" s="493">
        <v>20</v>
      </c>
      <c r="U588" s="119" t="s">
        <v>516</v>
      </c>
      <c r="V588" s="925">
        <v>566.7096289217103</v>
      </c>
      <c r="W588" s="129">
        <v>518.66200000000003</v>
      </c>
      <c r="X588" s="223">
        <v>2.2160000000000002</v>
      </c>
      <c r="Y588" s="223">
        <v>2.6429999999999998</v>
      </c>
      <c r="Z588" s="129">
        <f t="shared" si="467"/>
        <v>10373.240000000002</v>
      </c>
      <c r="AA588" s="129">
        <f t="shared" si="468"/>
        <v>3951.7104761904766</v>
      </c>
      <c r="AB588" s="149">
        <f t="shared" si="469"/>
        <v>16465460.317460321</v>
      </c>
      <c r="AC588" s="924" t="s">
        <v>69</v>
      </c>
      <c r="AD588" s="195">
        <f t="shared" si="470"/>
        <v>718.41729736328125</v>
      </c>
      <c r="AE588" s="500" t="s">
        <v>41</v>
      </c>
      <c r="AF588" s="567">
        <f t="shared" si="471"/>
        <v>982.07183837890625</v>
      </c>
      <c r="AG588" s="497">
        <f t="shared" si="472"/>
        <v>273682.77994791669</v>
      </c>
      <c r="AH588" s="497">
        <f t="shared" si="473"/>
        <v>374122.60509672621</v>
      </c>
      <c r="AI588" s="497">
        <f t="shared" si="474"/>
        <v>1140344.9164496528</v>
      </c>
      <c r="AJ588" s="497">
        <f t="shared" si="475"/>
        <v>1558844.1879030259</v>
      </c>
      <c r="AK588" s="959">
        <f t="shared" si="476"/>
        <v>6.9256789331325716E-2</v>
      </c>
      <c r="AL588" s="1086">
        <f t="shared" si="477"/>
        <v>9.4673586881138985E-2</v>
      </c>
      <c r="AM588" s="571"/>
      <c r="AN588" s="572"/>
      <c r="AO588" s="572"/>
      <c r="AP588" s="573"/>
    </row>
    <row r="589" spans="1:46" customFormat="1">
      <c r="A589" s="35">
        <v>44293</v>
      </c>
      <c r="B589" s="119" t="s">
        <v>517</v>
      </c>
      <c r="C589" s="782">
        <f t="shared" si="478"/>
        <v>44291</v>
      </c>
      <c r="D589" s="1158">
        <v>44292</v>
      </c>
      <c r="E589" s="924" t="s">
        <v>69</v>
      </c>
      <c r="F589" s="1149">
        <v>25.759255981445314</v>
      </c>
      <c r="G589" s="500" t="s">
        <v>41</v>
      </c>
      <c r="H589" s="998">
        <v>27.425085449218749</v>
      </c>
      <c r="I589" s="1160" t="s">
        <v>313</v>
      </c>
      <c r="J589" s="1161" t="s">
        <v>133</v>
      </c>
      <c r="K589" s="484" t="s">
        <v>93</v>
      </c>
      <c r="L589" s="488">
        <v>328</v>
      </c>
      <c r="M589" s="485"/>
      <c r="N589" s="504"/>
      <c r="O589" s="491">
        <v>3</v>
      </c>
      <c r="P589" s="492">
        <v>1.5</v>
      </c>
      <c r="Q589" s="492">
        <f t="shared" si="465"/>
        <v>4.5</v>
      </c>
      <c r="R589" s="490">
        <f>O589/(O589+P589)*Q589*200/200</f>
        <v>3</v>
      </c>
      <c r="S589" s="491"/>
      <c r="T589" s="493">
        <v>20</v>
      </c>
      <c r="U589" s="119" t="s">
        <v>517</v>
      </c>
      <c r="V589" s="925">
        <v>718.13919261334127</v>
      </c>
      <c r="W589" s="129">
        <v>629.11699999999996</v>
      </c>
      <c r="X589" s="223">
        <v>2.2040000000000002</v>
      </c>
      <c r="Y589" s="223">
        <v>2.6150000000000002</v>
      </c>
      <c r="Z589" s="129">
        <f t="shared" si="467"/>
        <v>12582.34</v>
      </c>
      <c r="AA589" s="129">
        <f t="shared" si="468"/>
        <v>4194.1133333333337</v>
      </c>
      <c r="AB589" s="149">
        <f t="shared" si="469"/>
        <v>12786930.894308943</v>
      </c>
      <c r="AC589" s="924" t="s">
        <v>69</v>
      </c>
      <c r="AD589" s="195">
        <f t="shared" si="470"/>
        <v>515.18511962890625</v>
      </c>
      <c r="AE589" s="500" t="s">
        <v>41</v>
      </c>
      <c r="AF589" s="567">
        <f t="shared" si="471"/>
        <v>548.501708984375</v>
      </c>
      <c r="AG589" s="497">
        <f t="shared" si="472"/>
        <v>171728.37320963541</v>
      </c>
      <c r="AH589" s="497">
        <f t="shared" si="473"/>
        <v>182833.90299479166</v>
      </c>
      <c r="AI589" s="497">
        <f t="shared" si="474"/>
        <v>523562.11344401038</v>
      </c>
      <c r="AJ589" s="497">
        <f t="shared" si="475"/>
        <v>557420.43595973065</v>
      </c>
      <c r="AK589" s="959">
        <f t="shared" si="476"/>
        <v>4.0945096033719187E-2</v>
      </c>
      <c r="AL589" s="1086">
        <f t="shared" si="477"/>
        <v>4.3592981034082295E-2</v>
      </c>
      <c r="AM589" s="571"/>
      <c r="AN589" s="572"/>
      <c r="AO589" s="572"/>
      <c r="AP589" s="573"/>
    </row>
    <row r="590" spans="1:46" customFormat="1">
      <c r="A590" s="35">
        <v>44293</v>
      </c>
      <c r="B590" s="119" t="s">
        <v>518</v>
      </c>
      <c r="C590" s="782">
        <f t="shared" si="478"/>
        <v>44291</v>
      </c>
      <c r="D590" s="1158">
        <v>44292</v>
      </c>
      <c r="E590" s="924" t="s">
        <v>69</v>
      </c>
      <c r="F590" s="1149">
        <v>18.601820373535155</v>
      </c>
      <c r="G590" s="500" t="s">
        <v>41</v>
      </c>
      <c r="H590" s="998">
        <v>25.255668640136719</v>
      </c>
      <c r="I590" s="1160" t="s">
        <v>313</v>
      </c>
      <c r="J590" s="1161" t="s">
        <v>133</v>
      </c>
      <c r="K590" s="484" t="s">
        <v>93</v>
      </c>
      <c r="L590" s="488">
        <v>328</v>
      </c>
      <c r="M590" s="485"/>
      <c r="N590" s="504"/>
      <c r="O590" s="491">
        <v>3</v>
      </c>
      <c r="P590" s="492">
        <v>1.5</v>
      </c>
      <c r="Q590" s="492">
        <f t="shared" si="465"/>
        <v>4.5</v>
      </c>
      <c r="R590" s="490">
        <f t="shared" ref="R590:R592" si="479">O590/(O590+P590)*Q590*200/200</f>
        <v>3</v>
      </c>
      <c r="S590" s="491"/>
      <c r="T590" s="493">
        <v>20</v>
      </c>
      <c r="U590" s="119" t="s">
        <v>518</v>
      </c>
      <c r="V590" s="925">
        <v>658.60793776712262</v>
      </c>
      <c r="W590" s="129">
        <v>605.43899999999996</v>
      </c>
      <c r="X590" s="223">
        <v>2.1989999999999998</v>
      </c>
      <c r="Y590" s="223">
        <v>2.617</v>
      </c>
      <c r="Z590" s="129">
        <f t="shared" si="467"/>
        <v>12108.779999999999</v>
      </c>
      <c r="AA590" s="129">
        <f t="shared" si="468"/>
        <v>4036.2599999999998</v>
      </c>
      <c r="AB590" s="149">
        <f t="shared" si="469"/>
        <v>12305670.731707316</v>
      </c>
      <c r="AC590" s="924" t="s">
        <v>69</v>
      </c>
      <c r="AD590" s="195">
        <f t="shared" si="470"/>
        <v>372.03640747070313</v>
      </c>
      <c r="AE590" s="500" t="s">
        <v>41</v>
      </c>
      <c r="AF590" s="567">
        <f t="shared" si="471"/>
        <v>505.11337280273438</v>
      </c>
      <c r="AG590" s="497">
        <f t="shared" si="472"/>
        <v>124012.1358235677</v>
      </c>
      <c r="AH590" s="497">
        <f t="shared" si="473"/>
        <v>168371.12426757813</v>
      </c>
      <c r="AI590" s="497">
        <f t="shared" si="474"/>
        <v>378085.77994990151</v>
      </c>
      <c r="AJ590" s="497">
        <f t="shared" si="475"/>
        <v>513326.59837676259</v>
      </c>
      <c r="AK590" s="959">
        <f t="shared" si="476"/>
        <v>3.072451621639035E-2</v>
      </c>
      <c r="AL590" s="1086">
        <f t="shared" si="477"/>
        <v>4.1714637874561637E-2</v>
      </c>
      <c r="AM590" s="571"/>
      <c r="AN590" s="572"/>
      <c r="AO590" s="572"/>
      <c r="AP590" s="573"/>
    </row>
    <row r="591" spans="1:46" customFormat="1">
      <c r="A591" s="35">
        <v>44293</v>
      </c>
      <c r="B591" s="119" t="s">
        <v>519</v>
      </c>
      <c r="C591" s="782">
        <f t="shared" si="478"/>
        <v>44292</v>
      </c>
      <c r="D591" s="1158">
        <v>44293</v>
      </c>
      <c r="E591" s="924" t="s">
        <v>69</v>
      </c>
      <c r="F591" s="1149">
        <v>42.090417480468751</v>
      </c>
      <c r="G591" s="500" t="s">
        <v>41</v>
      </c>
      <c r="H591" s="998">
        <v>96.710296630859375</v>
      </c>
      <c r="I591" s="1160" t="s">
        <v>313</v>
      </c>
      <c r="J591" s="1161" t="s">
        <v>133</v>
      </c>
      <c r="K591" s="484" t="s">
        <v>93</v>
      </c>
      <c r="L591" s="488">
        <v>302</v>
      </c>
      <c r="M591" s="485"/>
      <c r="N591" s="504"/>
      <c r="O591" s="491">
        <v>3</v>
      </c>
      <c r="P591" s="492">
        <v>1.5</v>
      </c>
      <c r="Q591" s="492">
        <f t="shared" si="465"/>
        <v>4.5</v>
      </c>
      <c r="R591" s="490">
        <f t="shared" si="479"/>
        <v>3</v>
      </c>
      <c r="S591" s="491"/>
      <c r="T591" s="493">
        <v>20</v>
      </c>
      <c r="U591" s="119" t="s">
        <v>519</v>
      </c>
      <c r="V591" s="925">
        <v>812.59469976229229</v>
      </c>
      <c r="W591" s="129">
        <v>764.16399999999999</v>
      </c>
      <c r="X591" s="223">
        <v>2.1829999999999998</v>
      </c>
      <c r="Y591" s="223">
        <v>2.5529999999999999</v>
      </c>
      <c r="Z591" s="129">
        <f t="shared" si="467"/>
        <v>15283.279999999999</v>
      </c>
      <c r="AA591" s="129">
        <f t="shared" si="468"/>
        <v>5094.4266666666663</v>
      </c>
      <c r="AB591" s="149">
        <f t="shared" si="469"/>
        <v>16868962.472406179</v>
      </c>
      <c r="AC591" s="924" t="s">
        <v>69</v>
      </c>
      <c r="AD591" s="195">
        <f t="shared" si="470"/>
        <v>841.808349609375</v>
      </c>
      <c r="AE591" s="500" t="s">
        <v>41</v>
      </c>
      <c r="AF591" s="567">
        <f t="shared" si="471"/>
        <v>1934.2059326171875</v>
      </c>
      <c r="AG591" s="497">
        <f t="shared" si="472"/>
        <v>280602.783203125</v>
      </c>
      <c r="AH591" s="497">
        <f t="shared" si="473"/>
        <v>644735.31087239587</v>
      </c>
      <c r="AI591" s="497">
        <f t="shared" si="474"/>
        <v>929148.28875206958</v>
      </c>
      <c r="AJ591" s="497">
        <f t="shared" si="475"/>
        <v>2134885.1353390589</v>
      </c>
      <c r="AK591" s="959">
        <f t="shared" si="476"/>
        <v>5.5080345947295023E-2</v>
      </c>
      <c r="AL591" s="1086">
        <f t="shared" si="477"/>
        <v>0.12655699120981803</v>
      </c>
      <c r="AM591" s="571"/>
      <c r="AN591" s="572"/>
      <c r="AO591" s="572"/>
      <c r="AP591" s="573"/>
    </row>
    <row r="592" spans="1:46" customFormat="1">
      <c r="A592" s="35">
        <v>44293</v>
      </c>
      <c r="B592" s="119" t="s">
        <v>520</v>
      </c>
      <c r="C592" s="782">
        <f t="shared" si="478"/>
        <v>44292</v>
      </c>
      <c r="D592" s="1158">
        <v>44293</v>
      </c>
      <c r="E592" s="924" t="s">
        <v>69</v>
      </c>
      <c r="F592" s="1149">
        <v>36.79073791503906</v>
      </c>
      <c r="G592" s="500" t="s">
        <v>41</v>
      </c>
      <c r="H592" s="998">
        <v>114.833935546875</v>
      </c>
      <c r="I592" s="1160" t="s">
        <v>313</v>
      </c>
      <c r="J592" s="1161" t="s">
        <v>133</v>
      </c>
      <c r="K592" s="484" t="s">
        <v>93</v>
      </c>
      <c r="L592" s="488">
        <v>302</v>
      </c>
      <c r="M592" s="485"/>
      <c r="N592" s="504"/>
      <c r="O592" s="491">
        <v>3</v>
      </c>
      <c r="P592" s="492">
        <v>1.5</v>
      </c>
      <c r="Q592" s="492">
        <f t="shared" si="465"/>
        <v>4.5</v>
      </c>
      <c r="R592" s="490">
        <f t="shared" si="479"/>
        <v>3</v>
      </c>
      <c r="S592" s="491"/>
      <c r="T592" s="493">
        <v>20</v>
      </c>
      <c r="U592" s="119" t="s">
        <v>520</v>
      </c>
      <c r="V592" s="925">
        <v>763.20378158513768</v>
      </c>
      <c r="W592" s="129">
        <v>740.673</v>
      </c>
      <c r="X592" s="223">
        <v>2.1890000000000001</v>
      </c>
      <c r="Y592" s="223">
        <v>2.5489999999999999</v>
      </c>
      <c r="Z592" s="129">
        <f t="shared" si="467"/>
        <v>14813.46</v>
      </c>
      <c r="AA592" s="129">
        <f t="shared" si="468"/>
        <v>4937.82</v>
      </c>
      <c r="AB592" s="149">
        <f t="shared" si="469"/>
        <v>16350397.350993378</v>
      </c>
      <c r="AC592" s="924" t="s">
        <v>69</v>
      </c>
      <c r="AD592" s="195">
        <f t="shared" si="470"/>
        <v>735.81475830078125</v>
      </c>
      <c r="AE592" s="500" t="s">
        <v>41</v>
      </c>
      <c r="AF592" s="567">
        <f t="shared" si="471"/>
        <v>2296.6787109375</v>
      </c>
      <c r="AG592" s="497">
        <f t="shared" si="472"/>
        <v>245271.58610026041</v>
      </c>
      <c r="AH592" s="497">
        <f t="shared" si="473"/>
        <v>765559.5703125</v>
      </c>
      <c r="AI592" s="497">
        <f t="shared" si="474"/>
        <v>812157.56986841199</v>
      </c>
      <c r="AJ592" s="497">
        <f t="shared" si="475"/>
        <v>2534965.4646109268</v>
      </c>
      <c r="AK592" s="959">
        <f t="shared" si="476"/>
        <v>4.9672038693241237E-2</v>
      </c>
      <c r="AL592" s="1086">
        <f t="shared" si="477"/>
        <v>0.15503999139549438</v>
      </c>
      <c r="AN592" s="572"/>
      <c r="AO592" s="572"/>
      <c r="AP592" s="573"/>
    </row>
    <row r="593" spans="1:48" customFormat="1">
      <c r="A593" s="35">
        <v>44293</v>
      </c>
      <c r="B593" s="119" t="s">
        <v>60</v>
      </c>
      <c r="C593" s="782"/>
      <c r="D593" s="1158"/>
      <c r="E593" s="924" t="s">
        <v>69</v>
      </c>
      <c r="F593" s="1149">
        <v>0</v>
      </c>
      <c r="G593" s="500" t="s">
        <v>41</v>
      </c>
      <c r="H593" s="998">
        <v>0</v>
      </c>
      <c r="I593" s="1160"/>
      <c r="J593" s="1161"/>
      <c r="K593" s="484"/>
      <c r="L593" s="488"/>
      <c r="M593" s="485"/>
      <c r="N593" s="504"/>
      <c r="O593" s="491"/>
      <c r="P593" s="491"/>
      <c r="Q593" s="491"/>
      <c r="R593" s="492"/>
      <c r="S593" s="491"/>
      <c r="T593" s="493"/>
      <c r="U593" s="119" t="s">
        <v>60</v>
      </c>
      <c r="V593" s="948" t="s">
        <v>173</v>
      </c>
      <c r="W593" s="129"/>
      <c r="X593" s="223"/>
      <c r="Y593" s="223"/>
      <c r="Z593" s="129"/>
      <c r="AA593" s="129"/>
      <c r="AB593" s="149"/>
      <c r="AC593" s="924" t="s">
        <v>69</v>
      </c>
      <c r="AD593" s="195"/>
      <c r="AE593" s="500" t="s">
        <v>41</v>
      </c>
      <c r="AF593" s="567"/>
      <c r="AG593" s="497"/>
      <c r="AH593" s="497"/>
      <c r="AI593" s="497"/>
      <c r="AJ593" s="497"/>
      <c r="AK593" s="959"/>
      <c r="AL593" s="1086"/>
      <c r="AM593" s="571"/>
      <c r="AN593" s="572"/>
      <c r="AO593" s="572"/>
      <c r="AP593" s="573"/>
      <c r="AQ593" s="1"/>
      <c r="AR593" s="1"/>
      <c r="AV593" s="1"/>
    </row>
    <row r="594" spans="1:48" customFormat="1">
      <c r="A594" s="35">
        <v>44293</v>
      </c>
      <c r="B594" s="119" t="s">
        <v>64</v>
      </c>
      <c r="C594" s="782"/>
      <c r="D594" s="1158"/>
      <c r="E594" s="924" t="s">
        <v>69</v>
      </c>
      <c r="F594" s="1149">
        <v>252.65812988281249</v>
      </c>
      <c r="G594" s="500" t="s">
        <v>41</v>
      </c>
      <c r="H594" s="998">
        <v>243.40935058593749</v>
      </c>
      <c r="I594" s="1160"/>
      <c r="J594" s="1161"/>
      <c r="K594" s="484"/>
      <c r="L594" s="488"/>
      <c r="M594" s="485"/>
      <c r="N594" s="504"/>
      <c r="O594" s="491"/>
      <c r="P594" s="491"/>
      <c r="Q594" s="491"/>
      <c r="R594" s="492"/>
      <c r="S594" s="491"/>
      <c r="T594" s="493"/>
      <c r="U594" s="119" t="s">
        <v>64</v>
      </c>
      <c r="V594" s="948" t="s">
        <v>173</v>
      </c>
      <c r="W594" s="129"/>
      <c r="X594" s="223"/>
      <c r="Y594" s="223"/>
      <c r="Z594" s="129"/>
      <c r="AA594" s="129"/>
      <c r="AB594" s="149"/>
      <c r="AC594" s="924" t="s">
        <v>69</v>
      </c>
      <c r="AD594" s="195"/>
      <c r="AE594" s="500" t="s">
        <v>41</v>
      </c>
      <c r="AF594" s="567"/>
      <c r="AG594" s="497"/>
      <c r="AH594" s="497"/>
      <c r="AI594" s="497"/>
      <c r="AJ594" s="497"/>
      <c r="AK594" s="959"/>
      <c r="AL594" s="1086"/>
      <c r="AM594" s="571"/>
      <c r="AN594" s="572"/>
      <c r="AO594" s="572"/>
      <c r="AP594" s="573"/>
    </row>
    <row r="595" spans="1:48" customFormat="1">
      <c r="A595" s="35">
        <v>44293</v>
      </c>
      <c r="B595" s="119" t="s">
        <v>521</v>
      </c>
      <c r="C595" s="782">
        <f t="shared" ref="C595" si="480">D595-1</f>
        <v>44278</v>
      </c>
      <c r="D595" s="1158">
        <v>44279</v>
      </c>
      <c r="E595" s="924" t="s">
        <v>69</v>
      </c>
      <c r="F595" s="1149">
        <v>9.2938079833984375</v>
      </c>
      <c r="G595" s="500" t="s">
        <v>41</v>
      </c>
      <c r="H595" s="998">
        <v>6.7501228332519529</v>
      </c>
      <c r="I595" s="1160" t="s">
        <v>313</v>
      </c>
      <c r="J595" s="1161" t="s">
        <v>133</v>
      </c>
      <c r="K595" s="484" t="s">
        <v>93</v>
      </c>
      <c r="L595" s="488">
        <v>288</v>
      </c>
      <c r="M595" s="485"/>
      <c r="N595" s="504"/>
      <c r="O595" s="491">
        <v>3</v>
      </c>
      <c r="P595" s="492">
        <v>1.5</v>
      </c>
      <c r="Q595" s="492">
        <f t="shared" ref="Q595:Q605" si="481">O595+P595</f>
        <v>4.5</v>
      </c>
      <c r="R595" s="490">
        <f t="shared" ref="R595:R597" si="482">O595/(O595+P595)*Q595*175/200</f>
        <v>2.625</v>
      </c>
      <c r="S595" s="491"/>
      <c r="T595" s="493">
        <v>20</v>
      </c>
      <c r="U595" s="119" t="s">
        <v>521</v>
      </c>
      <c r="V595" s="925">
        <v>439.72623769158213</v>
      </c>
      <c r="W595" s="129">
        <v>477.21899999999999</v>
      </c>
      <c r="X595" s="223">
        <v>2.2160000000000002</v>
      </c>
      <c r="Y595" s="223">
        <v>2.5390000000000001</v>
      </c>
      <c r="Z595" s="129">
        <f t="shared" ref="Z595:Z605" si="483">T595*W595</f>
        <v>9544.3799999999992</v>
      </c>
      <c r="AA595" s="129">
        <f t="shared" ref="AA595:AA605" si="484">Z595/R595</f>
        <v>3635.9542857142856</v>
      </c>
      <c r="AB595" s="149">
        <f t="shared" ref="AB595:AB605" si="485">AA595*1000/(L595/1000)</f>
        <v>12624841.269841271</v>
      </c>
      <c r="AC595" s="924" t="s">
        <v>69</v>
      </c>
      <c r="AD595" s="195">
        <f t="shared" ref="AD595:AD608" si="486">T595*F595</f>
        <v>185.87615966796875</v>
      </c>
      <c r="AE595" s="500" t="s">
        <v>41</v>
      </c>
      <c r="AF595" s="567">
        <f t="shared" ref="AF595:AF608" si="487">T595*H595</f>
        <v>135.00245666503906</v>
      </c>
      <c r="AG595" s="497">
        <f t="shared" ref="AG595:AG605" si="488">AD595/R595*1000</f>
        <v>70809.965587797618</v>
      </c>
      <c r="AH595" s="497">
        <f t="shared" ref="AH595:AH605" si="489">AF595/R595*1000</f>
        <v>51429.507300967256</v>
      </c>
      <c r="AI595" s="497">
        <f t="shared" ref="AI595:AI605" si="490">AG595/L595*1000</f>
        <v>245867.93606874172</v>
      </c>
      <c r="AJ595" s="497">
        <f t="shared" ref="AJ595:AJ605" si="491">AH595/L595*1000</f>
        <v>178574.67812835853</v>
      </c>
      <c r="AK595" s="959">
        <f t="shared" ref="AK595:AK605" si="492">AD595/Z595</f>
        <v>1.9474932857657466E-2</v>
      </c>
      <c r="AL595" s="1086">
        <f t="shared" ref="AL595:AL605" si="493">AF595/Z595</f>
        <v>1.4144706797616931E-2</v>
      </c>
      <c r="AM595" s="571"/>
      <c r="AN595" s="572"/>
      <c r="AO595" s="572"/>
      <c r="AP595" s="573"/>
      <c r="AQ595" s="1"/>
      <c r="AR595" s="1"/>
      <c r="AV595" s="1"/>
    </row>
    <row r="596" spans="1:48" customFormat="1">
      <c r="A596" s="35">
        <v>44293</v>
      </c>
      <c r="B596" s="119" t="s">
        <v>522</v>
      </c>
      <c r="C596" s="782">
        <v>44276</v>
      </c>
      <c r="D596" s="1158">
        <v>44277</v>
      </c>
      <c r="E596" s="924" t="s">
        <v>69</v>
      </c>
      <c r="F596" s="1149">
        <v>111.576611328125</v>
      </c>
      <c r="G596" s="500" t="s">
        <v>41</v>
      </c>
      <c r="H596" s="998">
        <v>114.26636962890625</v>
      </c>
      <c r="I596" s="1160" t="s">
        <v>313</v>
      </c>
      <c r="J596" s="1161" t="s">
        <v>133</v>
      </c>
      <c r="K596" s="484" t="s">
        <v>501</v>
      </c>
      <c r="L596" s="488">
        <v>248</v>
      </c>
      <c r="M596" s="485"/>
      <c r="N596" s="504"/>
      <c r="O596" s="491">
        <v>3</v>
      </c>
      <c r="P596" s="492">
        <v>1.5</v>
      </c>
      <c r="Q596" s="492">
        <f t="shared" si="481"/>
        <v>4.5</v>
      </c>
      <c r="R596" s="490">
        <f t="shared" si="482"/>
        <v>2.625</v>
      </c>
      <c r="S596" s="491"/>
      <c r="T596" s="493">
        <v>20</v>
      </c>
      <c r="U596" s="119" t="s">
        <v>522</v>
      </c>
      <c r="V596" s="925">
        <v>783.06629671010865</v>
      </c>
      <c r="W596" s="129">
        <v>778.34100000000001</v>
      </c>
      <c r="X596" s="223">
        <v>2.177</v>
      </c>
      <c r="Y596" s="223">
        <v>2.569</v>
      </c>
      <c r="Z596" s="129">
        <f t="shared" si="483"/>
        <v>15566.82</v>
      </c>
      <c r="AA596" s="129">
        <f t="shared" si="484"/>
        <v>5930.2171428571428</v>
      </c>
      <c r="AB596" s="149">
        <f t="shared" si="485"/>
        <v>23912165.89861751</v>
      </c>
      <c r="AC596" s="924" t="s">
        <v>69</v>
      </c>
      <c r="AD596" s="195">
        <f t="shared" si="486"/>
        <v>2231.5322265625</v>
      </c>
      <c r="AE596" s="500" t="s">
        <v>41</v>
      </c>
      <c r="AF596" s="567">
        <f t="shared" si="487"/>
        <v>2285.327392578125</v>
      </c>
      <c r="AG596" s="497">
        <f t="shared" si="488"/>
        <v>850107.51488095243</v>
      </c>
      <c r="AH596" s="497">
        <f t="shared" si="489"/>
        <v>870600.91145833337</v>
      </c>
      <c r="AI596" s="497">
        <f t="shared" si="490"/>
        <v>3427852.8825844857</v>
      </c>
      <c r="AJ596" s="497">
        <f t="shared" si="491"/>
        <v>3510487.5462029572</v>
      </c>
      <c r="AK596" s="959">
        <f t="shared" si="492"/>
        <v>0.14335183592811507</v>
      </c>
      <c r="AL596" s="1086">
        <f t="shared" si="493"/>
        <v>0.14680759413792444</v>
      </c>
      <c r="AM596" s="1188">
        <f t="shared" ref="AM596:AM597" si="494">100*(AG596-AVERAGE(AG$523:AG$524))/(1317*1000)</f>
        <v>52.657973470210983</v>
      </c>
      <c r="AN596" s="1199">
        <f t="shared" ref="AN596:AN597" si="495">100*(AH596-AVERAGE(AH$523:AH$524))/(1317*1000)</f>
        <v>55.694981064779036</v>
      </c>
      <c r="AO596" s="572"/>
      <c r="AP596" s="573"/>
    </row>
    <row r="597" spans="1:48" customFormat="1">
      <c r="A597" s="35">
        <v>44293</v>
      </c>
      <c r="B597" s="119" t="s">
        <v>523</v>
      </c>
      <c r="C597" s="782">
        <v>44276</v>
      </c>
      <c r="D597" s="1158">
        <v>44277</v>
      </c>
      <c r="E597" s="924" t="s">
        <v>69</v>
      </c>
      <c r="F597" s="1149">
        <v>137.04396972656249</v>
      </c>
      <c r="G597" s="500" t="s">
        <v>41</v>
      </c>
      <c r="H597" s="998">
        <v>154.70151367187501</v>
      </c>
      <c r="I597" s="1160" t="s">
        <v>313</v>
      </c>
      <c r="J597" s="1161" t="s">
        <v>133</v>
      </c>
      <c r="K597" s="484" t="s">
        <v>501</v>
      </c>
      <c r="L597" s="488">
        <v>248</v>
      </c>
      <c r="M597" s="485"/>
      <c r="N597" s="504"/>
      <c r="O597" s="491">
        <v>3</v>
      </c>
      <c r="P597" s="492">
        <v>1.5</v>
      </c>
      <c r="Q597" s="492">
        <f t="shared" si="481"/>
        <v>4.5</v>
      </c>
      <c r="R597" s="490">
        <f t="shared" si="482"/>
        <v>2.625</v>
      </c>
      <c r="S597" s="491"/>
      <c r="T597" s="493">
        <v>20</v>
      </c>
      <c r="U597" s="119" t="s">
        <v>523</v>
      </c>
      <c r="V597" s="925">
        <v>958.41129359269655</v>
      </c>
      <c r="W597" s="129">
        <v>878.74400000000003</v>
      </c>
      <c r="X597" s="223">
        <v>2.1789999999999998</v>
      </c>
      <c r="Y597" s="223">
        <v>2.5630000000000002</v>
      </c>
      <c r="Z597" s="129">
        <f t="shared" si="483"/>
        <v>17574.88</v>
      </c>
      <c r="AA597" s="129">
        <f t="shared" si="484"/>
        <v>6695.1923809523814</v>
      </c>
      <c r="AB597" s="149">
        <f t="shared" si="485"/>
        <v>26996743.471582185</v>
      </c>
      <c r="AC597" s="924" t="s">
        <v>69</v>
      </c>
      <c r="AD597" s="195">
        <f t="shared" si="486"/>
        <v>2740.87939453125</v>
      </c>
      <c r="AE597" s="500" t="s">
        <v>41</v>
      </c>
      <c r="AF597" s="567">
        <f t="shared" si="487"/>
        <v>3094.0302734375</v>
      </c>
      <c r="AG597" s="497">
        <f t="shared" si="488"/>
        <v>1044144.53125</v>
      </c>
      <c r="AH597" s="497">
        <f t="shared" si="489"/>
        <v>1178678.1994047619</v>
      </c>
      <c r="AI597" s="497">
        <f t="shared" si="490"/>
        <v>4210260.2066532252</v>
      </c>
      <c r="AJ597" s="497">
        <f t="shared" si="491"/>
        <v>4752734.6750192009</v>
      </c>
      <c r="AK597" s="959">
        <f t="shared" si="492"/>
        <v>0.1559543732037573</v>
      </c>
      <c r="AL597" s="1086">
        <f t="shared" si="493"/>
        <v>0.17604844376960183</v>
      </c>
      <c r="AM597" s="1200">
        <f t="shared" si="494"/>
        <v>67.391232116304195</v>
      </c>
      <c r="AN597" s="1201">
        <f t="shared" si="495"/>
        <v>79.087333984021896</v>
      </c>
      <c r="AO597" s="572"/>
      <c r="AP597" s="573"/>
      <c r="AQ597" s="1197" t="s">
        <v>69</v>
      </c>
      <c r="AR597" s="1197" t="s">
        <v>41</v>
      </c>
      <c r="AS597" s="53"/>
      <c r="AT597" s="53"/>
    </row>
    <row r="598" spans="1:48" customFormat="1">
      <c r="A598" s="35">
        <v>44293</v>
      </c>
      <c r="B598" s="119" t="s">
        <v>500</v>
      </c>
      <c r="C598" s="782">
        <f t="shared" ref="C598:C605" si="496">D598-1</f>
        <v>43998</v>
      </c>
      <c r="D598" s="1158">
        <v>43999</v>
      </c>
      <c r="E598" s="924" t="s">
        <v>69</v>
      </c>
      <c r="F598" s="1149">
        <v>173.24542236328125</v>
      </c>
      <c r="G598" s="500" t="s">
        <v>41</v>
      </c>
      <c r="H598" s="998">
        <v>188.82407226562501</v>
      </c>
      <c r="I598" s="1160" t="s">
        <v>313</v>
      </c>
      <c r="J598" s="1161" t="s">
        <v>133</v>
      </c>
      <c r="K598" s="484" t="s">
        <v>524</v>
      </c>
      <c r="L598" s="488">
        <v>256</v>
      </c>
      <c r="M598" s="485"/>
      <c r="N598" s="504"/>
      <c r="O598" s="491">
        <v>3</v>
      </c>
      <c r="P598" s="492">
        <v>1.5</v>
      </c>
      <c r="Q598" s="492">
        <f t="shared" si="481"/>
        <v>4.5</v>
      </c>
      <c r="R598" s="490">
        <f>O598/(O598+P598)*Q598*200/200</f>
        <v>3</v>
      </c>
      <c r="S598" s="491"/>
      <c r="T598" s="493">
        <v>20</v>
      </c>
      <c r="U598" s="119" t="s">
        <v>500</v>
      </c>
      <c r="V598" s="925">
        <v>280.5119651267201</v>
      </c>
      <c r="W598" s="129">
        <v>260.78100000000001</v>
      </c>
      <c r="X598" s="223">
        <v>2.165</v>
      </c>
      <c r="Y598" s="223">
        <v>2.4649999999999999</v>
      </c>
      <c r="Z598" s="129">
        <f t="shared" si="483"/>
        <v>5215.62</v>
      </c>
      <c r="AA598" s="129">
        <f t="shared" si="484"/>
        <v>1738.54</v>
      </c>
      <c r="AB598" s="149">
        <f t="shared" si="485"/>
        <v>6791171.875</v>
      </c>
      <c r="AC598" s="924" t="s">
        <v>69</v>
      </c>
      <c r="AD598" s="195">
        <f t="shared" si="486"/>
        <v>3464.908447265625</v>
      </c>
      <c r="AE598" s="500" t="s">
        <v>41</v>
      </c>
      <c r="AF598" s="567">
        <f t="shared" si="487"/>
        <v>3776.4814453125</v>
      </c>
      <c r="AG598" s="497">
        <f t="shared" si="488"/>
        <v>1154969.482421875</v>
      </c>
      <c r="AH598" s="497">
        <f t="shared" si="489"/>
        <v>1258827.1484375</v>
      </c>
      <c r="AI598" s="497">
        <f t="shared" si="490"/>
        <v>4511599.5407104492</v>
      </c>
      <c r="AJ598" s="497">
        <f t="shared" si="491"/>
        <v>4917293.5485839844</v>
      </c>
      <c r="AK598" s="959">
        <f t="shared" si="492"/>
        <v>0.66433299344385233</v>
      </c>
      <c r="AL598" s="1086">
        <f t="shared" si="493"/>
        <v>0.72407143260293116</v>
      </c>
      <c r="AM598" s="1200">
        <f t="shared" ref="AM598:AN603" si="497">100*(AG598-AVERAGE(AG$604:AG$605))/(1097.5*1000)</f>
        <v>103.34842223823168</v>
      </c>
      <c r="AN598" s="1201">
        <f t="shared" si="497"/>
        <v>112.39048999306799</v>
      </c>
      <c r="AO598" s="572"/>
      <c r="AP598" s="573"/>
      <c r="AQ598" s="1198">
        <f>AVERAGE(AM598:AM603,AM621:AM622)</f>
        <v>79.522799818670165</v>
      </c>
      <c r="AR598" s="1198">
        <f>AVERAGE(AN598:AN603,AN621:AN622)</f>
        <v>89.256292855476246</v>
      </c>
      <c r="AS598" s="1196" t="s">
        <v>502</v>
      </c>
      <c r="AT598" s="53"/>
    </row>
    <row r="599" spans="1:48" customFormat="1">
      <c r="A599" s="35">
        <v>44293</v>
      </c>
      <c r="B599" s="119" t="s">
        <v>503</v>
      </c>
      <c r="C599" s="782">
        <f t="shared" si="496"/>
        <v>43998</v>
      </c>
      <c r="D599" s="1158">
        <v>43999</v>
      </c>
      <c r="E599" s="924" t="s">
        <v>69</v>
      </c>
      <c r="F599" s="1149">
        <v>141.46926269531249</v>
      </c>
      <c r="G599" s="500" t="s">
        <v>41</v>
      </c>
      <c r="H599" s="998">
        <v>157.5303955078125</v>
      </c>
      <c r="I599" s="1160" t="s">
        <v>313</v>
      </c>
      <c r="J599" s="1161" t="s">
        <v>133</v>
      </c>
      <c r="K599" s="484" t="s">
        <v>524</v>
      </c>
      <c r="L599" s="488">
        <v>256</v>
      </c>
      <c r="M599" s="485"/>
      <c r="N599" s="504"/>
      <c r="O599" s="491">
        <v>3</v>
      </c>
      <c r="P599" s="492">
        <v>1.5</v>
      </c>
      <c r="Q599" s="492">
        <f t="shared" si="481"/>
        <v>4.5</v>
      </c>
      <c r="R599" s="490">
        <f t="shared" ref="R599:R603" si="498">O599/(O599+P599)*Q599*200/200</f>
        <v>3</v>
      </c>
      <c r="S599" s="491"/>
      <c r="T599" s="493">
        <v>20</v>
      </c>
      <c r="U599" s="119" t="s">
        <v>503</v>
      </c>
      <c r="V599" s="925">
        <v>169.04381637853191</v>
      </c>
      <c r="W599" s="129">
        <v>185.119</v>
      </c>
      <c r="X599" s="223">
        <v>2.149</v>
      </c>
      <c r="Y599" s="223">
        <v>2.379</v>
      </c>
      <c r="Z599" s="129">
        <f t="shared" si="483"/>
        <v>3702.38</v>
      </c>
      <c r="AA599" s="129">
        <f t="shared" si="484"/>
        <v>1234.1266666666668</v>
      </c>
      <c r="AB599" s="149">
        <f t="shared" si="485"/>
        <v>4820807.291666667</v>
      </c>
      <c r="AC599" s="924" t="s">
        <v>69</v>
      </c>
      <c r="AD599" s="195">
        <f t="shared" si="486"/>
        <v>2829.38525390625</v>
      </c>
      <c r="AE599" s="500" t="s">
        <v>41</v>
      </c>
      <c r="AF599" s="567">
        <f t="shared" si="487"/>
        <v>3150.60791015625</v>
      </c>
      <c r="AG599" s="497">
        <f t="shared" si="488"/>
        <v>943128.41796875</v>
      </c>
      <c r="AH599" s="497">
        <f t="shared" si="489"/>
        <v>1050202.63671875</v>
      </c>
      <c r="AI599" s="497">
        <f t="shared" si="490"/>
        <v>3684095.3826904297</v>
      </c>
      <c r="AJ599" s="497">
        <f t="shared" si="491"/>
        <v>4102354.0496826172</v>
      </c>
      <c r="AK599" s="959">
        <f t="shared" si="492"/>
        <v>0.76420714618873531</v>
      </c>
      <c r="AL599" s="1086">
        <f t="shared" si="493"/>
        <v>0.85096827180252965</v>
      </c>
      <c r="AM599" s="1200">
        <f t="shared" si="497"/>
        <v>84.046275135441235</v>
      </c>
      <c r="AN599" s="1201">
        <f t="shared" si="497"/>
        <v>93.381422866074814</v>
      </c>
      <c r="AO599" s="572"/>
      <c r="AP599" s="573"/>
      <c r="AR599" s="27"/>
      <c r="AS599" s="27"/>
    </row>
    <row r="600" spans="1:48" customFormat="1">
      <c r="A600" s="35">
        <v>44293</v>
      </c>
      <c r="B600" s="119" t="s">
        <v>504</v>
      </c>
      <c r="C600" s="782">
        <f t="shared" si="496"/>
        <v>43998</v>
      </c>
      <c r="D600" s="1158">
        <v>43999</v>
      </c>
      <c r="E600" s="924" t="s">
        <v>69</v>
      </c>
      <c r="F600" s="1149">
        <v>109.575</v>
      </c>
      <c r="G600" s="500" t="s">
        <v>41</v>
      </c>
      <c r="H600" s="998">
        <v>114.8579833984375</v>
      </c>
      <c r="I600" s="1160" t="s">
        <v>313</v>
      </c>
      <c r="J600" s="1161" t="s">
        <v>133</v>
      </c>
      <c r="K600" s="484" t="s">
        <v>524</v>
      </c>
      <c r="L600" s="488">
        <v>256</v>
      </c>
      <c r="M600" s="485"/>
      <c r="N600" s="504"/>
      <c r="O600" s="491">
        <v>3</v>
      </c>
      <c r="P600" s="492">
        <v>1.5</v>
      </c>
      <c r="Q600" s="492">
        <f t="shared" si="481"/>
        <v>4.5</v>
      </c>
      <c r="R600" s="490">
        <f t="shared" si="498"/>
        <v>3</v>
      </c>
      <c r="S600" s="491"/>
      <c r="T600" s="493">
        <v>20</v>
      </c>
      <c r="U600" s="119" t="s">
        <v>504</v>
      </c>
      <c r="V600" s="925">
        <v>141.6303289044323</v>
      </c>
      <c r="W600" s="129">
        <v>149.64099999999999</v>
      </c>
      <c r="X600" s="223">
        <v>2.141</v>
      </c>
      <c r="Y600" s="223">
        <v>2.3180000000000001</v>
      </c>
      <c r="Z600" s="129">
        <f t="shared" si="483"/>
        <v>2992.8199999999997</v>
      </c>
      <c r="AA600" s="129">
        <f t="shared" si="484"/>
        <v>997.60666666666657</v>
      </c>
      <c r="AB600" s="149">
        <f t="shared" si="485"/>
        <v>3896901.041666666</v>
      </c>
      <c r="AC600" s="924" t="s">
        <v>69</v>
      </c>
      <c r="AD600" s="195">
        <f t="shared" si="486"/>
        <v>2191.5</v>
      </c>
      <c r="AE600" s="500" t="s">
        <v>41</v>
      </c>
      <c r="AF600" s="567">
        <f t="shared" si="487"/>
        <v>2297.15966796875</v>
      </c>
      <c r="AG600" s="497">
        <f t="shared" si="488"/>
        <v>730500</v>
      </c>
      <c r="AH600" s="497">
        <f t="shared" si="489"/>
        <v>765719.88932291663</v>
      </c>
      <c r="AI600" s="497">
        <f t="shared" si="490"/>
        <v>2853515.625</v>
      </c>
      <c r="AJ600" s="497">
        <f t="shared" si="491"/>
        <v>2991093.3176676431</v>
      </c>
      <c r="AK600" s="959">
        <f t="shared" si="492"/>
        <v>0.73225252437500421</v>
      </c>
      <c r="AL600" s="1086">
        <f t="shared" si="493"/>
        <v>0.76755690885811712</v>
      </c>
      <c r="AM600" s="1200">
        <f t="shared" si="497"/>
        <v>64.672387393413899</v>
      </c>
      <c r="AN600" s="1201">
        <f t="shared" si="497"/>
        <v>67.460443604495481</v>
      </c>
      <c r="AO600" s="572"/>
      <c r="AP600" s="573"/>
      <c r="AR600" s="27"/>
      <c r="AS600" s="27"/>
    </row>
    <row r="601" spans="1:48" customFormat="1">
      <c r="A601" s="35">
        <v>44293</v>
      </c>
      <c r="B601" s="119" t="s">
        <v>505</v>
      </c>
      <c r="C601" s="782">
        <f t="shared" si="496"/>
        <v>43998</v>
      </c>
      <c r="D601" s="1158">
        <v>43999</v>
      </c>
      <c r="E601" s="924" t="s">
        <v>69</v>
      </c>
      <c r="F601" s="1149">
        <v>131.05356445312501</v>
      </c>
      <c r="G601" s="500" t="s">
        <v>41</v>
      </c>
      <c r="H601" s="998">
        <v>158.66276855468749</v>
      </c>
      <c r="I601" s="1160" t="s">
        <v>313</v>
      </c>
      <c r="J601" s="1161" t="s">
        <v>133</v>
      </c>
      <c r="K601" s="484" t="s">
        <v>524</v>
      </c>
      <c r="L601" s="488">
        <v>256</v>
      </c>
      <c r="M601" s="485"/>
      <c r="N601" s="504"/>
      <c r="O601" s="491">
        <v>3</v>
      </c>
      <c r="P601" s="492">
        <v>1.5</v>
      </c>
      <c r="Q601" s="492">
        <f t="shared" si="481"/>
        <v>4.5</v>
      </c>
      <c r="R601" s="490">
        <f t="shared" si="498"/>
        <v>3</v>
      </c>
      <c r="S601" s="491"/>
      <c r="T601" s="493">
        <v>20</v>
      </c>
      <c r="U601" s="119" t="s">
        <v>505</v>
      </c>
      <c r="V601" s="925">
        <v>158.72817492010569</v>
      </c>
      <c r="W601" s="129">
        <v>170.01499999999999</v>
      </c>
      <c r="X601" s="223">
        <v>2.14</v>
      </c>
      <c r="Y601" s="223">
        <v>2.35</v>
      </c>
      <c r="Z601" s="129">
        <f t="shared" si="483"/>
        <v>3400.2999999999997</v>
      </c>
      <c r="AA601" s="129">
        <f t="shared" si="484"/>
        <v>1133.4333333333332</v>
      </c>
      <c r="AB601" s="149">
        <f t="shared" si="485"/>
        <v>4427473.958333333</v>
      </c>
      <c r="AC601" s="924" t="s">
        <v>69</v>
      </c>
      <c r="AD601" s="195">
        <f t="shared" si="486"/>
        <v>2621.0712890625</v>
      </c>
      <c r="AE601" s="500" t="s">
        <v>41</v>
      </c>
      <c r="AF601" s="567">
        <f t="shared" si="487"/>
        <v>3173.25537109375</v>
      </c>
      <c r="AG601" s="497">
        <f t="shared" si="488"/>
        <v>873690.4296875</v>
      </c>
      <c r="AH601" s="497">
        <f t="shared" si="489"/>
        <v>1057751.7903645833</v>
      </c>
      <c r="AI601" s="497">
        <f t="shared" si="490"/>
        <v>3412853.2409667969</v>
      </c>
      <c r="AJ601" s="497">
        <f t="shared" si="491"/>
        <v>4131842.9311116533</v>
      </c>
      <c r="AK601" s="959">
        <f t="shared" si="492"/>
        <v>0.77083530543260892</v>
      </c>
      <c r="AL601" s="1086">
        <f t="shared" si="493"/>
        <v>0.93322805961054911</v>
      </c>
      <c r="AM601" s="1194">
        <f t="shared" si="497"/>
        <v>77.719351374051712</v>
      </c>
      <c r="AN601" s="1192">
        <f t="shared" si="497"/>
        <v>94.069272856583552</v>
      </c>
      <c r="AO601" s="572"/>
      <c r="AP601" s="573"/>
      <c r="AQ601" s="54"/>
      <c r="AR601" s="27"/>
      <c r="AS601" s="27"/>
    </row>
    <row r="602" spans="1:48" customFormat="1">
      <c r="A602" s="35">
        <v>44293</v>
      </c>
      <c r="B602" s="119" t="s">
        <v>525</v>
      </c>
      <c r="C602" s="782">
        <f t="shared" si="496"/>
        <v>43998</v>
      </c>
      <c r="D602" s="1158">
        <v>43999</v>
      </c>
      <c r="E602" s="924" t="s">
        <v>69</v>
      </c>
      <c r="F602" s="1149">
        <v>125.61778564453125</v>
      </c>
      <c r="G602" s="500" t="s">
        <v>41</v>
      </c>
      <c r="H602" s="998">
        <v>146.54458007812499</v>
      </c>
      <c r="I602" s="1160" t="s">
        <v>313</v>
      </c>
      <c r="J602" s="1161" t="s">
        <v>133</v>
      </c>
      <c r="K602" s="484" t="s">
        <v>524</v>
      </c>
      <c r="L602" s="488">
        <v>256</v>
      </c>
      <c r="M602" s="485"/>
      <c r="N602" s="504"/>
      <c r="O602" s="491">
        <v>3</v>
      </c>
      <c r="P602" s="492">
        <v>1.5</v>
      </c>
      <c r="Q602" s="492">
        <f t="shared" si="481"/>
        <v>4.5</v>
      </c>
      <c r="R602" s="490">
        <f t="shared" si="498"/>
        <v>3</v>
      </c>
      <c r="S602" s="491"/>
      <c r="T602" s="493">
        <v>20</v>
      </c>
      <c r="U602" s="119" t="s">
        <v>525</v>
      </c>
      <c r="V602" s="925">
        <v>130.15349425408468</v>
      </c>
      <c r="W602" s="129">
        <v>157.97399999999999</v>
      </c>
      <c r="X602" s="223">
        <v>2.1520000000000001</v>
      </c>
      <c r="Y602" s="223">
        <v>2.395</v>
      </c>
      <c r="Z602" s="129">
        <f t="shared" si="483"/>
        <v>3159.4799999999996</v>
      </c>
      <c r="AA602" s="129">
        <f t="shared" si="484"/>
        <v>1053.1599999999999</v>
      </c>
      <c r="AB602" s="149">
        <f t="shared" si="485"/>
        <v>4113906.2499999991</v>
      </c>
      <c r="AC602" s="924" t="s">
        <v>69</v>
      </c>
      <c r="AD602" s="195">
        <f t="shared" si="486"/>
        <v>2512.355712890625</v>
      </c>
      <c r="AE602" s="500" t="s">
        <v>41</v>
      </c>
      <c r="AF602" s="567">
        <f t="shared" si="487"/>
        <v>2930.8916015625</v>
      </c>
      <c r="AG602" s="497">
        <f t="shared" si="488"/>
        <v>837451.904296875</v>
      </c>
      <c r="AH602" s="497">
        <f t="shared" si="489"/>
        <v>976963.8671875</v>
      </c>
      <c r="AI602" s="497">
        <f t="shared" si="490"/>
        <v>3271296.501159668</v>
      </c>
      <c r="AJ602" s="497">
        <f t="shared" si="491"/>
        <v>3816265.1062011719</v>
      </c>
      <c r="AK602" s="959">
        <f t="shared" si="492"/>
        <v>0.79518012865744536</v>
      </c>
      <c r="AL602" s="1086">
        <f t="shared" si="493"/>
        <v>0.92764999353137234</v>
      </c>
      <c r="AM602" s="1192">
        <f t="shared" si="497"/>
        <v>74.417435620919591</v>
      </c>
      <c r="AN602" s="1192">
        <f t="shared" si="497"/>
        <v>86.708186462316277</v>
      </c>
      <c r="AO602" s="572"/>
      <c r="AP602" s="573"/>
      <c r="AR602" s="27"/>
      <c r="AS602" s="27"/>
    </row>
    <row r="603" spans="1:48" customFormat="1">
      <c r="A603" s="35">
        <v>44293</v>
      </c>
      <c r="B603" s="119" t="s">
        <v>526</v>
      </c>
      <c r="C603" s="782">
        <f t="shared" si="496"/>
        <v>43998</v>
      </c>
      <c r="D603" s="1158">
        <v>43999</v>
      </c>
      <c r="E603" s="924" t="s">
        <v>69</v>
      </c>
      <c r="F603" s="1149">
        <v>123.17391357421874</v>
      </c>
      <c r="G603" s="500" t="s">
        <v>41</v>
      </c>
      <c r="H603" s="998">
        <v>138.0166015625</v>
      </c>
      <c r="I603" s="1160" t="s">
        <v>313</v>
      </c>
      <c r="J603" s="1161" t="s">
        <v>133</v>
      </c>
      <c r="K603" s="484" t="s">
        <v>524</v>
      </c>
      <c r="L603" s="488">
        <v>256</v>
      </c>
      <c r="M603" s="485"/>
      <c r="N603" s="504"/>
      <c r="O603" s="491">
        <v>3</v>
      </c>
      <c r="P603" s="492">
        <v>1.5</v>
      </c>
      <c r="Q603" s="492">
        <f t="shared" si="481"/>
        <v>4.5</v>
      </c>
      <c r="R603" s="490">
        <f t="shared" si="498"/>
        <v>3</v>
      </c>
      <c r="S603" s="491"/>
      <c r="T603" s="493">
        <v>20</v>
      </c>
      <c r="U603" s="119" t="s">
        <v>526</v>
      </c>
      <c r="V603" s="925">
        <v>189.98550135361262</v>
      </c>
      <c r="W603" s="129">
        <v>195.61099999999999</v>
      </c>
      <c r="X603" s="223">
        <v>2.15</v>
      </c>
      <c r="Y603" s="223">
        <v>2.3410000000000002</v>
      </c>
      <c r="Z603" s="129">
        <f t="shared" si="483"/>
        <v>3912.22</v>
      </c>
      <c r="AA603" s="129">
        <f t="shared" si="484"/>
        <v>1304.0733333333333</v>
      </c>
      <c r="AB603" s="149">
        <f t="shared" si="485"/>
        <v>5094036.458333333</v>
      </c>
      <c r="AC603" s="924" t="s">
        <v>69</v>
      </c>
      <c r="AD603" s="195">
        <f t="shared" si="486"/>
        <v>2463.478271484375</v>
      </c>
      <c r="AE603" s="500" t="s">
        <v>41</v>
      </c>
      <c r="AF603" s="567">
        <f t="shared" si="487"/>
        <v>2760.33203125</v>
      </c>
      <c r="AG603" s="497">
        <f t="shared" si="488"/>
        <v>821159.423828125</v>
      </c>
      <c r="AH603" s="497">
        <f t="shared" si="489"/>
        <v>920110.67708333337</v>
      </c>
      <c r="AI603" s="497">
        <f t="shared" si="490"/>
        <v>3207653.9993286133</v>
      </c>
      <c r="AJ603" s="497">
        <f t="shared" si="491"/>
        <v>3594182.332356771</v>
      </c>
      <c r="AK603" s="959">
        <f t="shared" si="492"/>
        <v>0.62968807262484605</v>
      </c>
      <c r="AL603" s="1086">
        <f t="shared" si="493"/>
        <v>0.70556666834942827</v>
      </c>
      <c r="AM603" s="1192">
        <f t="shared" si="497"/>
        <v>72.932927149962879</v>
      </c>
      <c r="AN603" s="1192">
        <f t="shared" si="497"/>
        <v>81.527941350319324</v>
      </c>
      <c r="AO603" s="572"/>
      <c r="AP603" s="573"/>
      <c r="AR603" s="27"/>
      <c r="AS603" s="27"/>
    </row>
    <row r="604" spans="1:48" customFormat="1">
      <c r="A604" s="35">
        <v>44293</v>
      </c>
      <c r="B604" s="119">
        <v>171</v>
      </c>
      <c r="C604" s="782">
        <f t="shared" si="496"/>
        <v>43998</v>
      </c>
      <c r="D604" s="1158">
        <v>43999</v>
      </c>
      <c r="E604" s="924" t="s">
        <v>69</v>
      </c>
      <c r="F604" s="1149">
        <v>2.5734891891479492</v>
      </c>
      <c r="G604" s="500" t="s">
        <v>41</v>
      </c>
      <c r="H604" s="998">
        <v>2.9788352966308596</v>
      </c>
      <c r="I604" s="1160" t="s">
        <v>313</v>
      </c>
      <c r="J604" s="1161" t="s">
        <v>133</v>
      </c>
      <c r="K604" s="484" t="s">
        <v>93</v>
      </c>
      <c r="L604" s="488">
        <v>256</v>
      </c>
      <c r="M604" s="485"/>
      <c r="N604" s="504"/>
      <c r="O604" s="491">
        <v>3</v>
      </c>
      <c r="P604" s="492">
        <v>1.5</v>
      </c>
      <c r="Q604" s="492">
        <f t="shared" si="481"/>
        <v>4.5</v>
      </c>
      <c r="R604" s="490">
        <f t="shared" ref="R604:R605" si="499">O604/(O604+P604)*Q604*175/200</f>
        <v>2.625</v>
      </c>
      <c r="S604" s="491"/>
      <c r="T604" s="493">
        <v>20</v>
      </c>
      <c r="U604" s="119">
        <v>171</v>
      </c>
      <c r="V604" s="925">
        <v>212.57569466902493</v>
      </c>
      <c r="W604" s="129">
        <v>214.09</v>
      </c>
      <c r="X604" s="223">
        <v>2.153</v>
      </c>
      <c r="Y604" s="223">
        <v>2.4390000000000001</v>
      </c>
      <c r="Z604" s="129">
        <f t="shared" si="483"/>
        <v>4281.8</v>
      </c>
      <c r="AA604" s="129">
        <f t="shared" si="484"/>
        <v>1631.1619047619049</v>
      </c>
      <c r="AB604" s="149">
        <f t="shared" si="485"/>
        <v>6371726.1904761903</v>
      </c>
      <c r="AC604" s="924" t="s">
        <v>69</v>
      </c>
      <c r="AD604" s="195">
        <f t="shared" si="486"/>
        <v>51.469783782958984</v>
      </c>
      <c r="AE604" s="500" t="s">
        <v>41</v>
      </c>
      <c r="AF604" s="567">
        <f t="shared" si="487"/>
        <v>59.576705932617188</v>
      </c>
      <c r="AG604" s="497">
        <f t="shared" si="488"/>
        <v>19607.53667922247</v>
      </c>
      <c r="AH604" s="497">
        <f t="shared" si="489"/>
        <v>22695.887974330359</v>
      </c>
      <c r="AI604" s="497">
        <f t="shared" si="490"/>
        <v>76591.940153212781</v>
      </c>
      <c r="AJ604" s="497">
        <f t="shared" si="491"/>
        <v>88655.812399727962</v>
      </c>
      <c r="AK604" s="959">
        <f t="shared" si="492"/>
        <v>1.2020595026147643E-2</v>
      </c>
      <c r="AL604" s="1086">
        <f t="shared" si="493"/>
        <v>1.3913939448974073E-2</v>
      </c>
      <c r="AM604" s="1192"/>
      <c r="AN604" s="1192"/>
      <c r="AO604" s="572"/>
      <c r="AP604" s="573"/>
      <c r="AR604" s="27"/>
      <c r="AS604" s="27"/>
    </row>
    <row r="605" spans="1:48" customFormat="1">
      <c r="A605" s="35">
        <v>44293</v>
      </c>
      <c r="B605" s="119">
        <v>172</v>
      </c>
      <c r="C605" s="782">
        <f t="shared" si="496"/>
        <v>43998</v>
      </c>
      <c r="D605" s="1158">
        <v>43999</v>
      </c>
      <c r="E605" s="924" t="s">
        <v>69</v>
      </c>
      <c r="F605" s="1149">
        <v>2.8656547546386717</v>
      </c>
      <c r="G605" s="500" t="s">
        <v>41</v>
      </c>
      <c r="H605" s="998">
        <v>3.6733139038085936</v>
      </c>
      <c r="I605" s="1160" t="s">
        <v>313</v>
      </c>
      <c r="J605" s="1161" t="s">
        <v>133</v>
      </c>
      <c r="K605" s="484" t="s">
        <v>93</v>
      </c>
      <c r="L605" s="488">
        <v>256</v>
      </c>
      <c r="M605" s="485"/>
      <c r="N605" s="504"/>
      <c r="O605" s="491">
        <v>3</v>
      </c>
      <c r="P605" s="492">
        <v>1.5</v>
      </c>
      <c r="Q605" s="492">
        <f t="shared" si="481"/>
        <v>4.5</v>
      </c>
      <c r="R605" s="490">
        <f t="shared" si="499"/>
        <v>2.625</v>
      </c>
      <c r="S605" s="491"/>
      <c r="T605" s="493">
        <v>20</v>
      </c>
      <c r="U605" s="119">
        <v>172</v>
      </c>
      <c r="V605" s="925">
        <v>316.37878829092148</v>
      </c>
      <c r="W605" s="129">
        <v>299.70699999999999</v>
      </c>
      <c r="X605" s="223">
        <v>2.19</v>
      </c>
      <c r="Y605" s="223">
        <v>1.95</v>
      </c>
      <c r="Z605" s="129">
        <f t="shared" si="483"/>
        <v>5994.1399999999994</v>
      </c>
      <c r="AA605" s="129">
        <f t="shared" si="484"/>
        <v>2283.4819047619044</v>
      </c>
      <c r="AB605" s="149">
        <f t="shared" si="485"/>
        <v>8919851.1904761884</v>
      </c>
      <c r="AC605" s="924" t="s">
        <v>69</v>
      </c>
      <c r="AD605" s="195">
        <f t="shared" si="486"/>
        <v>57.313095092773438</v>
      </c>
      <c r="AE605" s="500" t="s">
        <v>41</v>
      </c>
      <c r="AF605" s="567">
        <f t="shared" si="487"/>
        <v>73.466278076171875</v>
      </c>
      <c r="AG605" s="497">
        <f t="shared" si="488"/>
        <v>21833.560035342263</v>
      </c>
      <c r="AH605" s="497">
        <f t="shared" si="489"/>
        <v>27987.153552827378</v>
      </c>
      <c r="AI605" s="497">
        <f t="shared" si="490"/>
        <v>85287.343888055722</v>
      </c>
      <c r="AJ605" s="497">
        <f t="shared" si="491"/>
        <v>109324.81856573194</v>
      </c>
      <c r="AK605" s="959">
        <f t="shared" si="492"/>
        <v>9.5615209342413496E-3</v>
      </c>
      <c r="AL605" s="1086">
        <f t="shared" si="493"/>
        <v>1.2256350047908772E-2</v>
      </c>
      <c r="AM605" s="1193"/>
      <c r="AN605" s="1195"/>
      <c r="AO605" s="572"/>
      <c r="AP605" s="573"/>
    </row>
    <row r="606" spans="1:48" customFormat="1">
      <c r="A606" s="35">
        <v>44293</v>
      </c>
      <c r="B606" s="119">
        <v>751</v>
      </c>
      <c r="C606" s="782"/>
      <c r="D606" s="1158"/>
      <c r="E606" s="924" t="s">
        <v>69</v>
      </c>
      <c r="F606" s="1149">
        <v>0</v>
      </c>
      <c r="G606" s="500" t="s">
        <v>41</v>
      </c>
      <c r="H606" s="998">
        <v>0</v>
      </c>
      <c r="I606" s="1160" t="s">
        <v>313</v>
      </c>
      <c r="J606" s="1161" t="s">
        <v>133</v>
      </c>
      <c r="K606" s="484" t="s">
        <v>527</v>
      </c>
      <c r="L606" s="488"/>
      <c r="M606" s="485"/>
      <c r="N606" s="504"/>
      <c r="O606" s="491"/>
      <c r="P606" s="492"/>
      <c r="Q606" s="492"/>
      <c r="R606" s="490"/>
      <c r="S606" s="491"/>
      <c r="T606" s="493"/>
      <c r="U606" s="119">
        <v>751</v>
      </c>
      <c r="V606" s="925">
        <v>0.26239574505151531</v>
      </c>
      <c r="W606" s="129">
        <v>3.08</v>
      </c>
      <c r="X606" s="223">
        <v>1.494</v>
      </c>
      <c r="Y606" s="223">
        <v>0.57499999999999996</v>
      </c>
      <c r="Z606" s="129"/>
      <c r="AA606" s="129"/>
      <c r="AB606" s="149"/>
      <c r="AC606" s="924" t="s">
        <v>69</v>
      </c>
      <c r="AD606" s="195">
        <f t="shared" si="486"/>
        <v>0</v>
      </c>
      <c r="AE606" s="500" t="s">
        <v>41</v>
      </c>
      <c r="AF606" s="567">
        <f t="shared" si="487"/>
        <v>0</v>
      </c>
      <c r="AG606" s="497"/>
      <c r="AH606" s="497"/>
      <c r="AI606" s="497"/>
      <c r="AJ606" s="497"/>
      <c r="AK606" s="959"/>
      <c r="AL606" s="1086"/>
      <c r="AM606" s="1193"/>
      <c r="AN606" s="1195"/>
      <c r="AO606" s="572"/>
      <c r="AP606" s="573"/>
    </row>
    <row r="607" spans="1:48" customFormat="1">
      <c r="A607" s="35">
        <v>44293</v>
      </c>
      <c r="B607" s="119" t="s">
        <v>348</v>
      </c>
      <c r="C607" s="782"/>
      <c r="D607" s="1158"/>
      <c r="E607" s="924" t="s">
        <v>69</v>
      </c>
      <c r="F607" s="1149">
        <v>0</v>
      </c>
      <c r="G607" s="500" t="s">
        <v>41</v>
      </c>
      <c r="H607" s="998">
        <v>0</v>
      </c>
      <c r="I607" s="1160" t="s">
        <v>313</v>
      </c>
      <c r="J607" s="1161" t="s">
        <v>133</v>
      </c>
      <c r="K607" s="484" t="s">
        <v>528</v>
      </c>
      <c r="L607" s="488"/>
      <c r="M607" s="485"/>
      <c r="N607" s="504"/>
      <c r="O607" s="491"/>
      <c r="P607" s="492"/>
      <c r="Q607" s="492"/>
      <c r="R607" s="490"/>
      <c r="S607" s="491"/>
      <c r="T607" s="493"/>
      <c r="U607" s="119" t="s">
        <v>348</v>
      </c>
      <c r="V607" s="1107">
        <v>0.44748536060903932</v>
      </c>
      <c r="W607" s="495">
        <v>5.024</v>
      </c>
      <c r="X607" s="223">
        <v>1.3520000000000001</v>
      </c>
      <c r="Y607" s="223">
        <v>0.56599999999999995</v>
      </c>
      <c r="Z607" s="129"/>
      <c r="AA607" s="129"/>
      <c r="AB607" s="149"/>
      <c r="AC607" s="924" t="s">
        <v>69</v>
      </c>
      <c r="AD607" s="195">
        <f t="shared" si="486"/>
        <v>0</v>
      </c>
      <c r="AE607" s="500" t="s">
        <v>41</v>
      </c>
      <c r="AF607" s="567">
        <f t="shared" si="487"/>
        <v>0</v>
      </c>
      <c r="AG607" s="497"/>
      <c r="AH607" s="497"/>
      <c r="AI607" s="497"/>
      <c r="AJ607" s="497"/>
      <c r="AK607" s="959"/>
      <c r="AL607" s="1086"/>
      <c r="AM607" s="1193"/>
      <c r="AN607" s="1195"/>
      <c r="AO607" s="572"/>
      <c r="AP607" s="573"/>
    </row>
    <row r="608" spans="1:48" customFormat="1">
      <c r="A608" s="35">
        <v>44293</v>
      </c>
      <c r="B608" s="119" t="s">
        <v>437</v>
      </c>
      <c r="C608" s="782"/>
      <c r="D608" s="1158"/>
      <c r="E608" s="924" t="s">
        <v>69</v>
      </c>
      <c r="F608" s="1149">
        <v>0</v>
      </c>
      <c r="G608" s="500" t="s">
        <v>41</v>
      </c>
      <c r="H608" s="998">
        <v>0</v>
      </c>
      <c r="I608" s="1160" t="s">
        <v>313</v>
      </c>
      <c r="J608" s="1161" t="s">
        <v>133</v>
      </c>
      <c r="K608" s="484" t="s">
        <v>528</v>
      </c>
      <c r="L608" s="488"/>
      <c r="M608" s="485"/>
      <c r="N608" s="504"/>
      <c r="O608" s="491"/>
      <c r="P608" s="492"/>
      <c r="Q608" s="492"/>
      <c r="R608" s="490"/>
      <c r="S608" s="491"/>
      <c r="T608" s="493"/>
      <c r="U608" s="119" t="s">
        <v>437</v>
      </c>
      <c r="V608" s="1107">
        <v>0.31650768844281629</v>
      </c>
      <c r="W608" s="495">
        <v>3.294</v>
      </c>
      <c r="X608" s="223">
        <v>1.335</v>
      </c>
      <c r="Y608" s="223">
        <v>0.67200000000000004</v>
      </c>
      <c r="Z608" s="129"/>
      <c r="AA608" s="129"/>
      <c r="AB608" s="149"/>
      <c r="AC608" s="924" t="s">
        <v>69</v>
      </c>
      <c r="AD608" s="195">
        <f t="shared" si="486"/>
        <v>0</v>
      </c>
      <c r="AE608" s="500" t="s">
        <v>41</v>
      </c>
      <c r="AF608" s="567">
        <f t="shared" si="487"/>
        <v>0</v>
      </c>
      <c r="AG608" s="497"/>
      <c r="AH608" s="497"/>
      <c r="AI608" s="497"/>
      <c r="AJ608" s="497"/>
      <c r="AK608" s="959"/>
      <c r="AL608" s="1086"/>
      <c r="AM608" s="1193"/>
      <c r="AN608" s="1195"/>
      <c r="AO608" s="572"/>
      <c r="AP608" s="573"/>
    </row>
    <row r="609" spans="1:46" customFormat="1">
      <c r="A609" s="35">
        <v>44293</v>
      </c>
      <c r="B609" s="119" t="s">
        <v>60</v>
      </c>
      <c r="C609" s="782"/>
      <c r="D609" s="1158"/>
      <c r="E609" s="924" t="s">
        <v>69</v>
      </c>
      <c r="F609" s="1149">
        <v>0</v>
      </c>
      <c r="G609" s="500" t="s">
        <v>41</v>
      </c>
      <c r="H609" s="998">
        <v>0</v>
      </c>
      <c r="I609" s="1160"/>
      <c r="J609" s="1161"/>
      <c r="K609" s="484"/>
      <c r="L609" s="488"/>
      <c r="M609" s="485"/>
      <c r="N609" s="504"/>
      <c r="O609" s="491"/>
      <c r="P609" s="491"/>
      <c r="Q609" s="491"/>
      <c r="R609" s="492"/>
      <c r="S609" s="491"/>
      <c r="T609" s="493"/>
      <c r="U609" s="119" t="s">
        <v>60</v>
      </c>
      <c r="V609" s="948"/>
      <c r="W609" s="495"/>
      <c r="X609" s="223"/>
      <c r="Y609" s="223"/>
      <c r="Z609" s="129"/>
      <c r="AA609" s="129"/>
      <c r="AB609" s="149"/>
      <c r="AC609" s="924" t="s">
        <v>69</v>
      </c>
      <c r="AD609" s="195"/>
      <c r="AE609" s="500" t="s">
        <v>41</v>
      </c>
      <c r="AF609" s="567"/>
      <c r="AG609" s="497"/>
      <c r="AH609" s="497"/>
      <c r="AI609" s="497"/>
      <c r="AJ609" s="497"/>
      <c r="AK609" s="959"/>
      <c r="AL609" s="1086"/>
      <c r="AM609" s="571"/>
      <c r="AN609" s="572"/>
      <c r="AO609" s="572"/>
      <c r="AP609" s="573"/>
    </row>
    <row r="610" spans="1:46" customFormat="1" ht="15" thickBot="1">
      <c r="A610" s="56">
        <v>44293</v>
      </c>
      <c r="B610" s="124" t="s">
        <v>64</v>
      </c>
      <c r="C610" s="926"/>
      <c r="D610" s="1162"/>
      <c r="E610" s="1029" t="s">
        <v>69</v>
      </c>
      <c r="F610" s="1150">
        <v>265.291748046875</v>
      </c>
      <c r="G610" s="1030" t="s">
        <v>41</v>
      </c>
      <c r="H610" s="1006">
        <v>221.35878906249999</v>
      </c>
      <c r="I610" s="1164"/>
      <c r="J610" s="1165"/>
      <c r="K610" s="928"/>
      <c r="L610" s="929"/>
      <c r="M610" s="930"/>
      <c r="N610" s="927"/>
      <c r="O610" s="931"/>
      <c r="P610" s="931"/>
      <c r="Q610" s="931"/>
      <c r="R610" s="932"/>
      <c r="S610" s="931"/>
      <c r="T610" s="933"/>
      <c r="U610" s="124" t="s">
        <v>64</v>
      </c>
      <c r="V610" s="955"/>
      <c r="W610" s="934"/>
      <c r="X610" s="935"/>
      <c r="Y610" s="935"/>
      <c r="Z610" s="937"/>
      <c r="AA610" s="937"/>
      <c r="AB610" s="161"/>
      <c r="AC610" s="1029" t="s">
        <v>69</v>
      </c>
      <c r="AD610" s="591"/>
      <c r="AE610" s="1030" t="s">
        <v>41</v>
      </c>
      <c r="AF610" s="1115"/>
      <c r="AG610" s="936"/>
      <c r="AH610" s="936"/>
      <c r="AI610" s="936"/>
      <c r="AJ610" s="936"/>
      <c r="AK610" s="1088"/>
      <c r="AL610" s="1089"/>
      <c r="AM610" s="1009"/>
      <c r="AN610" s="603"/>
      <c r="AO610" s="603"/>
      <c r="AP610" s="604"/>
    </row>
    <row r="611" spans="1:46" customFormat="1">
      <c r="A611" s="1167">
        <v>44300</v>
      </c>
      <c r="B611" s="121" t="s">
        <v>529</v>
      </c>
      <c r="C611" s="1168">
        <v>44293</v>
      </c>
      <c r="D611" s="1169">
        <v>44294</v>
      </c>
      <c r="E611" s="1110" t="s">
        <v>69</v>
      </c>
      <c r="F611" s="1147">
        <v>31.650976562499999</v>
      </c>
      <c r="G611" s="477" t="s">
        <v>41</v>
      </c>
      <c r="H611" s="994">
        <v>58.724737548828124</v>
      </c>
      <c r="I611" s="456" t="s">
        <v>313</v>
      </c>
      <c r="J611" s="457" t="s">
        <v>133</v>
      </c>
      <c r="K611" s="582" t="s">
        <v>93</v>
      </c>
      <c r="L611" s="583">
        <v>268</v>
      </c>
      <c r="M611" s="583"/>
      <c r="N611" s="583"/>
      <c r="O611" s="564">
        <v>3</v>
      </c>
      <c r="P611" s="564">
        <v>1.5</v>
      </c>
      <c r="Q611" s="564">
        <f t="shared" ref="Q611:Q624" si="500">O611+P611</f>
        <v>4.5</v>
      </c>
      <c r="R611" s="82">
        <f>O611/(O611+P611)*Q611*200/200</f>
        <v>3</v>
      </c>
      <c r="S611" s="81"/>
      <c r="T611" s="81">
        <v>20</v>
      </c>
      <c r="U611" s="121" t="s">
        <v>529</v>
      </c>
      <c r="V611" s="470">
        <v>716.00073630866598</v>
      </c>
      <c r="W611" s="194">
        <v>663.29</v>
      </c>
      <c r="X611" s="184">
        <v>2.1869999999999998</v>
      </c>
      <c r="Y611" s="184">
        <v>2.548</v>
      </c>
      <c r="Z611" s="194">
        <f t="shared" ref="Z611:Z624" si="501">T611*W611</f>
        <v>13265.8</v>
      </c>
      <c r="AA611" s="194">
        <f t="shared" ref="AA611:AA624" si="502">Z611/R611</f>
        <v>4421.9333333333334</v>
      </c>
      <c r="AB611" s="1113">
        <f t="shared" ref="AB611:AB624" si="503">AA611*1000/(L611/1000)</f>
        <v>16499751.243781092</v>
      </c>
      <c r="AC611" s="476" t="s">
        <v>69</v>
      </c>
      <c r="AD611" s="194">
        <f t="shared" ref="AD611:AD624" si="504">T611*F611</f>
        <v>633.01953125</v>
      </c>
      <c r="AE611" s="477" t="s">
        <v>41</v>
      </c>
      <c r="AF611" s="586">
        <f t="shared" ref="AF611:AF624" si="505">T611*H611</f>
        <v>1174.4947509765625</v>
      </c>
      <c r="AG611" s="586">
        <f t="shared" ref="AG611:AG624" si="506">AD611/R611*1000</f>
        <v>211006.51041666666</v>
      </c>
      <c r="AH611" s="586">
        <f t="shared" ref="AH611:AH624" si="507">AF611/R611*1000</f>
        <v>391498.25032552081</v>
      </c>
      <c r="AI611" s="586">
        <f t="shared" ref="AI611:AI624" si="508">AG611/L611*1000</f>
        <v>787337.72543532331</v>
      </c>
      <c r="AJ611" s="586">
        <f t="shared" ref="AJ611:AJ624" si="509">AH611/L611*1000</f>
        <v>1460814.3668862716</v>
      </c>
      <c r="AK611" s="587">
        <f t="shared" ref="AK611:AK624" si="510">AD611/Z611</f>
        <v>4.7718157310527823E-2</v>
      </c>
      <c r="AL611" s="995">
        <f t="shared" ref="AL611:AL624" si="511">AF611/Z611</f>
        <v>8.853553882740299E-2</v>
      </c>
      <c r="AM611" s="605"/>
      <c r="AN611" s="606"/>
      <c r="AO611" s="606"/>
      <c r="AP611" s="607"/>
      <c r="AQ611" s="53"/>
      <c r="AR611" s="53"/>
      <c r="AS611" s="53"/>
      <c r="AT611" s="53"/>
    </row>
    <row r="612" spans="1:46" customFormat="1">
      <c r="A612" s="888">
        <v>44300</v>
      </c>
      <c r="B612" s="122" t="s">
        <v>530</v>
      </c>
      <c r="C612" s="769">
        <v>44293</v>
      </c>
      <c r="D612" s="1170">
        <v>44294</v>
      </c>
      <c r="E612" s="924" t="s">
        <v>69</v>
      </c>
      <c r="F612" s="1149">
        <v>31.783880615234374</v>
      </c>
      <c r="G612" s="500" t="s">
        <v>41</v>
      </c>
      <c r="H612" s="998">
        <v>57.815686035156247</v>
      </c>
      <c r="I612" s="414" t="s">
        <v>313</v>
      </c>
      <c r="J612" s="415" t="s">
        <v>133</v>
      </c>
      <c r="K612" s="429" t="s">
        <v>93</v>
      </c>
      <c r="L612" s="390">
        <v>268</v>
      </c>
      <c r="M612" s="390"/>
      <c r="N612" s="390"/>
      <c r="O612" s="564">
        <v>3</v>
      </c>
      <c r="P612" s="564">
        <v>1.5</v>
      </c>
      <c r="Q612" s="564">
        <f t="shared" si="500"/>
        <v>4.5</v>
      </c>
      <c r="R612" s="82">
        <f t="shared" ref="R612:R624" si="512">O612/(O612+P612)*Q612*200/200</f>
        <v>3</v>
      </c>
      <c r="S612" s="81"/>
      <c r="T612" s="81">
        <v>20</v>
      </c>
      <c r="U612" s="122" t="s">
        <v>530</v>
      </c>
      <c r="V612" s="494">
        <v>650.46629513216124</v>
      </c>
      <c r="W612" s="195">
        <v>656.97699999999998</v>
      </c>
      <c r="X612" s="82">
        <v>2.1739999999999999</v>
      </c>
      <c r="Y612" s="82">
        <v>2.492</v>
      </c>
      <c r="Z612" s="195">
        <f t="shared" si="501"/>
        <v>13139.539999999999</v>
      </c>
      <c r="AA612" s="195">
        <f t="shared" si="502"/>
        <v>4379.8466666666664</v>
      </c>
      <c r="AB612" s="1092">
        <f t="shared" si="503"/>
        <v>16342711.442786066</v>
      </c>
      <c r="AC612" s="499" t="s">
        <v>69</v>
      </c>
      <c r="AD612" s="195">
        <f t="shared" si="504"/>
        <v>635.6776123046875</v>
      </c>
      <c r="AE612" s="500" t="s">
        <v>41</v>
      </c>
      <c r="AF612" s="567">
        <f t="shared" si="505"/>
        <v>1156.313720703125</v>
      </c>
      <c r="AG612" s="567">
        <f t="shared" si="506"/>
        <v>211892.53743489584</v>
      </c>
      <c r="AH612" s="567">
        <f t="shared" si="507"/>
        <v>385437.90690104169</v>
      </c>
      <c r="AI612" s="568">
        <f t="shared" si="508"/>
        <v>790643.79639886506</v>
      </c>
      <c r="AJ612" s="568">
        <f t="shared" si="509"/>
        <v>1438201.1451531406</v>
      </c>
      <c r="AK612" s="569">
        <f t="shared" si="510"/>
        <v>4.8378985284468677E-2</v>
      </c>
      <c r="AL612" s="999">
        <f t="shared" si="511"/>
        <v>8.8002602884357073E-2</v>
      </c>
      <c r="AM612" s="571"/>
      <c r="AN612" s="572"/>
      <c r="AO612" s="572"/>
      <c r="AP612" s="573"/>
      <c r="AQ612" s="53"/>
      <c r="AR612" s="53"/>
      <c r="AS612" s="53"/>
      <c r="AT612" s="53"/>
    </row>
    <row r="613" spans="1:46" customFormat="1">
      <c r="A613" s="888">
        <v>44300</v>
      </c>
      <c r="B613" s="122" t="s">
        <v>531</v>
      </c>
      <c r="C613" s="769">
        <v>44294</v>
      </c>
      <c r="D613" s="1170">
        <v>44295</v>
      </c>
      <c r="E613" s="924" t="s">
        <v>69</v>
      </c>
      <c r="F613" s="1149">
        <v>38.51904296875</v>
      </c>
      <c r="G613" s="500" t="s">
        <v>41</v>
      </c>
      <c r="H613" s="998">
        <v>42.349578857421875</v>
      </c>
      <c r="I613" s="414" t="s">
        <v>313</v>
      </c>
      <c r="J613" s="415" t="s">
        <v>133</v>
      </c>
      <c r="K613" s="429" t="s">
        <v>93</v>
      </c>
      <c r="L613" s="390">
        <v>282</v>
      </c>
      <c r="M613" s="390"/>
      <c r="N613" s="390"/>
      <c r="O613" s="564">
        <v>3</v>
      </c>
      <c r="P613" s="564">
        <v>1.5</v>
      </c>
      <c r="Q613" s="564">
        <f t="shared" si="500"/>
        <v>4.5</v>
      </c>
      <c r="R613" s="82">
        <f t="shared" si="512"/>
        <v>3</v>
      </c>
      <c r="S613" s="81"/>
      <c r="T613" s="81">
        <v>20</v>
      </c>
      <c r="U613" s="122" t="s">
        <v>531</v>
      </c>
      <c r="V613" s="494">
        <v>708.22701870951846</v>
      </c>
      <c r="W613" s="195">
        <v>768.99300000000005</v>
      </c>
      <c r="X613" s="82">
        <v>2.1749999999999998</v>
      </c>
      <c r="Y613" s="82">
        <v>2.5329999999999999</v>
      </c>
      <c r="Z613" s="195">
        <f t="shared" si="501"/>
        <v>15379.86</v>
      </c>
      <c r="AA613" s="195">
        <f t="shared" si="502"/>
        <v>5126.62</v>
      </c>
      <c r="AB613" s="1092">
        <f t="shared" si="503"/>
        <v>18179503.546099294</v>
      </c>
      <c r="AC613" s="499" t="s">
        <v>69</v>
      </c>
      <c r="AD613" s="195">
        <f t="shared" si="504"/>
        <v>770.380859375</v>
      </c>
      <c r="AE613" s="500" t="s">
        <v>41</v>
      </c>
      <c r="AF613" s="567">
        <f t="shared" si="505"/>
        <v>846.9915771484375</v>
      </c>
      <c r="AG613" s="567">
        <f t="shared" si="506"/>
        <v>256793.61979166669</v>
      </c>
      <c r="AH613" s="567">
        <f t="shared" si="507"/>
        <v>282330.52571614581</v>
      </c>
      <c r="AI613" s="568">
        <f t="shared" si="508"/>
        <v>910615.67302009463</v>
      </c>
      <c r="AJ613" s="568">
        <f t="shared" si="509"/>
        <v>1001172.0770076092</v>
      </c>
      <c r="AK613" s="569">
        <f t="shared" si="510"/>
        <v>5.0090238752173298E-2</v>
      </c>
      <c r="AL613" s="999">
        <f t="shared" si="511"/>
        <v>5.5071475107604198E-2</v>
      </c>
      <c r="AM613" s="571"/>
      <c r="AN613" s="572"/>
      <c r="AO613" s="572"/>
      <c r="AP613" s="573"/>
      <c r="AQ613" s="53"/>
      <c r="AR613" s="53"/>
      <c r="AS613" s="53"/>
      <c r="AT613" s="53"/>
    </row>
    <row r="614" spans="1:46" customFormat="1">
      <c r="A614" s="888">
        <v>44300</v>
      </c>
      <c r="B614" s="122" t="s">
        <v>532</v>
      </c>
      <c r="C614" s="769">
        <v>44294</v>
      </c>
      <c r="D614" s="1170">
        <v>44295</v>
      </c>
      <c r="E614" s="924" t="s">
        <v>69</v>
      </c>
      <c r="F614" s="1149">
        <v>44.539331054687501</v>
      </c>
      <c r="G614" s="500" t="s">
        <v>41</v>
      </c>
      <c r="H614" s="998">
        <v>51.097991943359375</v>
      </c>
      <c r="I614" s="414" t="s">
        <v>313</v>
      </c>
      <c r="J614" s="415" t="s">
        <v>133</v>
      </c>
      <c r="K614" s="429" t="s">
        <v>93</v>
      </c>
      <c r="L614" s="390">
        <v>282</v>
      </c>
      <c r="M614" s="390"/>
      <c r="N614" s="390"/>
      <c r="O614" s="564">
        <v>3</v>
      </c>
      <c r="P614" s="564">
        <v>1.5</v>
      </c>
      <c r="Q614" s="564">
        <f t="shared" si="500"/>
        <v>4.5</v>
      </c>
      <c r="R614" s="82">
        <f t="shared" si="512"/>
        <v>3</v>
      </c>
      <c r="S614" s="81"/>
      <c r="T614" s="81">
        <v>20</v>
      </c>
      <c r="U614" s="122" t="s">
        <v>532</v>
      </c>
      <c r="V614" s="494">
        <v>680.71039386017526</v>
      </c>
      <c r="W614" s="195">
        <v>725.23699999999997</v>
      </c>
      <c r="X614" s="82">
        <v>2.1709999999999998</v>
      </c>
      <c r="Y614" s="82">
        <v>2.552</v>
      </c>
      <c r="Z614" s="195">
        <f t="shared" si="501"/>
        <v>14504.74</v>
      </c>
      <c r="AA614" s="195">
        <f t="shared" si="502"/>
        <v>4834.913333333333</v>
      </c>
      <c r="AB614" s="1092">
        <f t="shared" si="503"/>
        <v>17145082.742316786</v>
      </c>
      <c r="AC614" s="499" t="s">
        <v>69</v>
      </c>
      <c r="AD614" s="195">
        <f t="shared" si="504"/>
        <v>890.78662109375</v>
      </c>
      <c r="AE614" s="500" t="s">
        <v>41</v>
      </c>
      <c r="AF614" s="567">
        <f t="shared" si="505"/>
        <v>1021.9598388671875</v>
      </c>
      <c r="AG614" s="567">
        <f t="shared" si="506"/>
        <v>296928.87369791669</v>
      </c>
      <c r="AH614" s="567">
        <f t="shared" si="507"/>
        <v>340653.27962239581</v>
      </c>
      <c r="AI614" s="568">
        <f t="shared" si="508"/>
        <v>1052939.2684323287</v>
      </c>
      <c r="AJ614" s="568">
        <f t="shared" si="509"/>
        <v>1207990.3532709072</v>
      </c>
      <c r="AK614" s="569">
        <f t="shared" si="510"/>
        <v>6.1413484219210411E-2</v>
      </c>
      <c r="AL614" s="999">
        <f t="shared" si="511"/>
        <v>7.045695675118531E-2</v>
      </c>
      <c r="AM614" s="571"/>
      <c r="AN614" s="572"/>
      <c r="AO614" s="572"/>
      <c r="AP614" s="573"/>
      <c r="AQ614" s="53"/>
      <c r="AR614" s="53"/>
      <c r="AS614" s="53"/>
      <c r="AT614" s="53"/>
    </row>
    <row r="615" spans="1:46" customFormat="1">
      <c r="A615" s="888">
        <v>44300</v>
      </c>
      <c r="B615" s="122" t="s">
        <v>348</v>
      </c>
      <c r="C615" s="769">
        <v>44295</v>
      </c>
      <c r="D615" s="1170">
        <v>44296</v>
      </c>
      <c r="E615" s="924" t="s">
        <v>69</v>
      </c>
      <c r="F615" s="1149">
        <v>34.0836181640625</v>
      </c>
      <c r="G615" s="500" t="s">
        <v>41</v>
      </c>
      <c r="H615" s="998">
        <v>46.374627685546876</v>
      </c>
      <c r="I615" s="414" t="s">
        <v>313</v>
      </c>
      <c r="J615" s="415" t="s">
        <v>133</v>
      </c>
      <c r="K615" s="429" t="s">
        <v>93</v>
      </c>
      <c r="L615" s="390">
        <v>256</v>
      </c>
      <c r="M615" s="390"/>
      <c r="N615" s="390"/>
      <c r="O615" s="564">
        <v>3</v>
      </c>
      <c r="P615" s="564">
        <v>1.5</v>
      </c>
      <c r="Q615" s="564">
        <f t="shared" si="500"/>
        <v>4.5</v>
      </c>
      <c r="R615" s="82">
        <f t="shared" si="512"/>
        <v>3</v>
      </c>
      <c r="S615" s="81"/>
      <c r="T615" s="81">
        <v>20</v>
      </c>
      <c r="U615" s="122" t="s">
        <v>348</v>
      </c>
      <c r="V615" s="494">
        <v>600.86297049468203</v>
      </c>
      <c r="W615" s="195">
        <v>656.86</v>
      </c>
      <c r="X615" s="82">
        <v>2.2149999999999999</v>
      </c>
      <c r="Y615" s="82">
        <v>2.59</v>
      </c>
      <c r="Z615" s="195">
        <f t="shared" si="501"/>
        <v>13137.2</v>
      </c>
      <c r="AA615" s="195">
        <f t="shared" si="502"/>
        <v>4379.0666666666666</v>
      </c>
      <c r="AB615" s="1092">
        <f t="shared" si="503"/>
        <v>17105729.166666668</v>
      </c>
      <c r="AC615" s="499" t="s">
        <v>69</v>
      </c>
      <c r="AD615" s="195">
        <f t="shared" si="504"/>
        <v>681.67236328125</v>
      </c>
      <c r="AE615" s="500" t="s">
        <v>41</v>
      </c>
      <c r="AF615" s="567">
        <f t="shared" si="505"/>
        <v>927.4925537109375</v>
      </c>
      <c r="AG615" s="567">
        <f t="shared" si="506"/>
        <v>227224.12109375</v>
      </c>
      <c r="AH615" s="567">
        <f t="shared" si="507"/>
        <v>309164.1845703125</v>
      </c>
      <c r="AI615" s="568">
        <f t="shared" si="508"/>
        <v>887594.22302246094</v>
      </c>
      <c r="AJ615" s="568">
        <f t="shared" si="509"/>
        <v>1207672.5959777832</v>
      </c>
      <c r="AK615" s="569">
        <f t="shared" si="510"/>
        <v>5.1888710172734671E-2</v>
      </c>
      <c r="AL615" s="999">
        <f t="shared" si="511"/>
        <v>7.0600474508337965E-2</v>
      </c>
      <c r="AM615" s="571"/>
      <c r="AN615" s="572"/>
      <c r="AO615" s="572"/>
      <c r="AP615" s="573"/>
      <c r="AQ615" s="53"/>
      <c r="AR615" s="53"/>
      <c r="AS615" s="53"/>
      <c r="AT615" s="53"/>
    </row>
    <row r="616" spans="1:46" customFormat="1">
      <c r="A616" s="888">
        <v>44300</v>
      </c>
      <c r="B616" s="122" t="s">
        <v>437</v>
      </c>
      <c r="C616" s="769">
        <v>44295</v>
      </c>
      <c r="D616" s="1170">
        <v>44296</v>
      </c>
      <c r="E616" s="924" t="s">
        <v>69</v>
      </c>
      <c r="F616" s="1149">
        <v>37.883654785156253</v>
      </c>
      <c r="G616" s="500" t="s">
        <v>41</v>
      </c>
      <c r="H616" s="998">
        <v>49.77480773925781</v>
      </c>
      <c r="I616" s="414" t="s">
        <v>313</v>
      </c>
      <c r="J616" s="415" t="s">
        <v>133</v>
      </c>
      <c r="K616" s="429" t="s">
        <v>93</v>
      </c>
      <c r="L616" s="390">
        <v>256</v>
      </c>
      <c r="M616" s="390"/>
      <c r="N616" s="390"/>
      <c r="O616" s="564">
        <v>3</v>
      </c>
      <c r="P616" s="564">
        <v>1.5</v>
      </c>
      <c r="Q616" s="564">
        <f t="shared" si="500"/>
        <v>4.5</v>
      </c>
      <c r="R616" s="82">
        <f t="shared" si="512"/>
        <v>3</v>
      </c>
      <c r="S616" s="81"/>
      <c r="T616" s="81">
        <v>20</v>
      </c>
      <c r="U616" s="122" t="s">
        <v>437</v>
      </c>
      <c r="V616" s="494">
        <v>732.97446518663298</v>
      </c>
      <c r="W616" s="195">
        <v>670.32</v>
      </c>
      <c r="X616" s="82">
        <v>2.2000000000000002</v>
      </c>
      <c r="Y616" s="82">
        <v>2.5510000000000002</v>
      </c>
      <c r="Z616" s="195">
        <f t="shared" si="501"/>
        <v>13406.400000000001</v>
      </c>
      <c r="AA616" s="195">
        <f t="shared" si="502"/>
        <v>4468.8</v>
      </c>
      <c r="AB616" s="1092">
        <f t="shared" si="503"/>
        <v>17456250</v>
      </c>
      <c r="AC616" s="499" t="s">
        <v>69</v>
      </c>
      <c r="AD616" s="195">
        <f t="shared" si="504"/>
        <v>757.673095703125</v>
      </c>
      <c r="AE616" s="500" t="s">
        <v>41</v>
      </c>
      <c r="AF616" s="567">
        <f t="shared" si="505"/>
        <v>995.49615478515625</v>
      </c>
      <c r="AG616" s="567">
        <f t="shared" si="506"/>
        <v>252557.69856770834</v>
      </c>
      <c r="AH616" s="567">
        <f t="shared" si="507"/>
        <v>331832.05159505206</v>
      </c>
      <c r="AI616" s="568">
        <f t="shared" si="508"/>
        <v>986553.51003011072</v>
      </c>
      <c r="AJ616" s="568">
        <f t="shared" si="509"/>
        <v>1296218.9515431721</v>
      </c>
      <c r="AK616" s="569">
        <f t="shared" si="510"/>
        <v>5.6515775726751767E-2</v>
      </c>
      <c r="AL616" s="999">
        <f t="shared" si="511"/>
        <v>7.4255292605409071E-2</v>
      </c>
      <c r="AM616" s="571"/>
      <c r="AN616" s="572"/>
      <c r="AO616" s="572"/>
      <c r="AP616" s="573"/>
      <c r="AQ616" s="53"/>
      <c r="AR616" s="53"/>
      <c r="AS616" s="53"/>
      <c r="AT616" s="53"/>
    </row>
    <row r="617" spans="1:46" customFormat="1">
      <c r="A617" s="888">
        <v>44300</v>
      </c>
      <c r="B617" s="122" t="s">
        <v>282</v>
      </c>
      <c r="C617" s="769">
        <v>44296</v>
      </c>
      <c r="D617" s="1170">
        <v>44297</v>
      </c>
      <c r="E617" s="924" t="s">
        <v>69</v>
      </c>
      <c r="F617" s="1149">
        <v>39.78118896484375</v>
      </c>
      <c r="G617" s="500" t="s">
        <v>41</v>
      </c>
      <c r="H617" s="998">
        <v>48.660516357421876</v>
      </c>
      <c r="I617" s="414" t="s">
        <v>313</v>
      </c>
      <c r="J617" s="415" t="s">
        <v>133</v>
      </c>
      <c r="K617" s="429" t="s">
        <v>93</v>
      </c>
      <c r="L617" s="390">
        <v>250</v>
      </c>
      <c r="M617" s="390"/>
      <c r="N617" s="390"/>
      <c r="O617" s="564">
        <v>3</v>
      </c>
      <c r="P617" s="564">
        <v>1.5</v>
      </c>
      <c r="Q617" s="564">
        <f t="shared" si="500"/>
        <v>4.5</v>
      </c>
      <c r="R617" s="82">
        <f t="shared" si="512"/>
        <v>3</v>
      </c>
      <c r="S617" s="81"/>
      <c r="T617" s="81">
        <v>20</v>
      </c>
      <c r="U617" s="122" t="s">
        <v>282</v>
      </c>
      <c r="V617" s="494">
        <v>820.81246951777348</v>
      </c>
      <c r="W617" s="195">
        <v>725.34100000000001</v>
      </c>
      <c r="X617" s="82">
        <v>2.173</v>
      </c>
      <c r="Y617" s="82">
        <v>2.569</v>
      </c>
      <c r="Z617" s="195">
        <f t="shared" si="501"/>
        <v>14506.82</v>
      </c>
      <c r="AA617" s="195">
        <f t="shared" si="502"/>
        <v>4835.6066666666666</v>
      </c>
      <c r="AB617" s="1092">
        <f t="shared" si="503"/>
        <v>19342426.666666668</v>
      </c>
      <c r="AC617" s="499" t="s">
        <v>69</v>
      </c>
      <c r="AD617" s="195">
        <f t="shared" si="504"/>
        <v>795.623779296875</v>
      </c>
      <c r="AE617" s="500" t="s">
        <v>41</v>
      </c>
      <c r="AF617" s="567">
        <f t="shared" si="505"/>
        <v>973.2103271484375</v>
      </c>
      <c r="AG617" s="567">
        <f t="shared" si="506"/>
        <v>265207.92643229169</v>
      </c>
      <c r="AH617" s="567">
        <f t="shared" si="507"/>
        <v>324403.4423828125</v>
      </c>
      <c r="AI617" s="568">
        <f t="shared" si="508"/>
        <v>1060831.7057291667</v>
      </c>
      <c r="AJ617" s="568">
        <f t="shared" si="509"/>
        <v>1297613.76953125</v>
      </c>
      <c r="AK617" s="569">
        <f t="shared" si="510"/>
        <v>5.4844809496283474E-2</v>
      </c>
      <c r="AL617" s="999">
        <f t="shared" si="511"/>
        <v>6.7086399855270665E-2</v>
      </c>
      <c r="AM617" s="571"/>
      <c r="AN617" s="572"/>
      <c r="AO617" s="572"/>
      <c r="AP617" s="573"/>
      <c r="AQ617" s="53"/>
      <c r="AR617" s="535"/>
      <c r="AS617" s="535"/>
      <c r="AT617" s="53"/>
    </row>
    <row r="618" spans="1:46" customFormat="1">
      <c r="A618" s="888">
        <v>44300</v>
      </c>
      <c r="B618" s="122" t="s">
        <v>438</v>
      </c>
      <c r="C618" s="769">
        <v>44296</v>
      </c>
      <c r="D618" s="1170">
        <v>44297</v>
      </c>
      <c r="E618" s="924" t="s">
        <v>69</v>
      </c>
      <c r="F618" s="1149">
        <v>48.566729736328128</v>
      </c>
      <c r="G618" s="500" t="s">
        <v>41</v>
      </c>
      <c r="H618" s="998">
        <v>57.116546630859375</v>
      </c>
      <c r="I618" s="414" t="s">
        <v>313</v>
      </c>
      <c r="J618" s="415" t="s">
        <v>133</v>
      </c>
      <c r="K618" s="429" t="s">
        <v>93</v>
      </c>
      <c r="L618" s="390">
        <v>250</v>
      </c>
      <c r="M618" s="390"/>
      <c r="N618" s="390"/>
      <c r="O618" s="564">
        <v>3</v>
      </c>
      <c r="P618" s="564">
        <v>1.5</v>
      </c>
      <c r="Q618" s="564">
        <f t="shared" si="500"/>
        <v>4.5</v>
      </c>
      <c r="R618" s="82">
        <f t="shared" si="512"/>
        <v>3</v>
      </c>
      <c r="S618" s="81"/>
      <c r="T618" s="81">
        <v>20</v>
      </c>
      <c r="U618" s="122" t="s">
        <v>438</v>
      </c>
      <c r="V618" s="494">
        <v>874.53619811874944</v>
      </c>
      <c r="W618" s="195">
        <v>771.63900000000001</v>
      </c>
      <c r="X618" s="82">
        <v>2.1720000000000002</v>
      </c>
      <c r="Y618" s="82">
        <v>2.5649999999999999</v>
      </c>
      <c r="Z618" s="195">
        <f t="shared" si="501"/>
        <v>15432.78</v>
      </c>
      <c r="AA618" s="195">
        <f t="shared" si="502"/>
        <v>5144.26</v>
      </c>
      <c r="AB618" s="1092">
        <f t="shared" si="503"/>
        <v>20577040</v>
      </c>
      <c r="AC618" s="499" t="s">
        <v>69</v>
      </c>
      <c r="AD618" s="195">
        <f t="shared" si="504"/>
        <v>971.3345947265625</v>
      </c>
      <c r="AE618" s="500" t="s">
        <v>41</v>
      </c>
      <c r="AF618" s="567">
        <f t="shared" si="505"/>
        <v>1142.3309326171875</v>
      </c>
      <c r="AG618" s="567">
        <f t="shared" si="506"/>
        <v>323778.1982421875</v>
      </c>
      <c r="AH618" s="567">
        <f t="shared" si="507"/>
        <v>380776.9775390625</v>
      </c>
      <c r="AI618" s="568">
        <f t="shared" si="508"/>
        <v>1295112.79296875</v>
      </c>
      <c r="AJ618" s="568">
        <f t="shared" si="509"/>
        <v>1523107.91015625</v>
      </c>
      <c r="AK618" s="569">
        <f t="shared" si="510"/>
        <v>6.2939703328017529E-2</v>
      </c>
      <c r="AL618" s="999">
        <f t="shared" si="511"/>
        <v>7.4019776904562073E-2</v>
      </c>
      <c r="AM618" s="571"/>
      <c r="AN618" s="572"/>
      <c r="AO618" s="572"/>
      <c r="AP618" s="573"/>
      <c r="AQ618" s="53"/>
      <c r="AR618" s="53"/>
      <c r="AS618" s="53"/>
      <c r="AT618" s="53"/>
    </row>
    <row r="619" spans="1:46" customFormat="1">
      <c r="A619" s="888">
        <v>44300</v>
      </c>
      <c r="B619" s="122" t="s">
        <v>533</v>
      </c>
      <c r="C619" s="769">
        <v>44297</v>
      </c>
      <c r="D619" s="1170">
        <v>44298</v>
      </c>
      <c r="E619" s="924" t="s">
        <v>69</v>
      </c>
      <c r="F619" s="1149">
        <v>41.61370849609375</v>
      </c>
      <c r="G619" s="500" t="s">
        <v>41</v>
      </c>
      <c r="H619" s="998">
        <v>41.260583496093751</v>
      </c>
      <c r="I619" s="414" t="s">
        <v>313</v>
      </c>
      <c r="J619" s="415" t="s">
        <v>133</v>
      </c>
      <c r="K619" s="429" t="s">
        <v>93</v>
      </c>
      <c r="L619" s="390">
        <v>252</v>
      </c>
      <c r="M619" s="390"/>
      <c r="N619" s="390"/>
      <c r="O619" s="564">
        <v>3</v>
      </c>
      <c r="P619" s="564">
        <v>1.5</v>
      </c>
      <c r="Q619" s="564">
        <f t="shared" si="500"/>
        <v>4.5</v>
      </c>
      <c r="R619" s="82">
        <f t="shared" si="512"/>
        <v>3</v>
      </c>
      <c r="S619" s="81"/>
      <c r="T619" s="81">
        <v>20</v>
      </c>
      <c r="U619" s="122" t="s">
        <v>533</v>
      </c>
      <c r="V619" s="193">
        <v>711.78858245934236</v>
      </c>
      <c r="W619" s="195">
        <v>747.74199999999996</v>
      </c>
      <c r="X619" s="82">
        <v>2.1819999999999999</v>
      </c>
      <c r="Y619" s="82">
        <v>2.5529999999999999</v>
      </c>
      <c r="Z619" s="195">
        <f t="shared" si="501"/>
        <v>14954.84</v>
      </c>
      <c r="AA619" s="195">
        <f t="shared" si="502"/>
        <v>4984.9466666666667</v>
      </c>
      <c r="AB619" s="1092">
        <f t="shared" si="503"/>
        <v>19781534.391534392</v>
      </c>
      <c r="AC619" s="499" t="s">
        <v>69</v>
      </c>
      <c r="AD619" s="195">
        <f t="shared" si="504"/>
        <v>832.274169921875</v>
      </c>
      <c r="AE619" s="500" t="s">
        <v>41</v>
      </c>
      <c r="AF619" s="567">
        <f t="shared" si="505"/>
        <v>825.211669921875</v>
      </c>
      <c r="AG619" s="567">
        <f t="shared" si="506"/>
        <v>277424.72330729169</v>
      </c>
      <c r="AH619" s="567">
        <f t="shared" si="507"/>
        <v>275070.556640625</v>
      </c>
      <c r="AI619" s="568">
        <f t="shared" si="508"/>
        <v>1100891.7591559193</v>
      </c>
      <c r="AJ619" s="568">
        <f t="shared" si="509"/>
        <v>1091549.8279389881</v>
      </c>
      <c r="AK619" s="569">
        <f t="shared" si="510"/>
        <v>5.5652495775406152E-2</v>
      </c>
      <c r="AL619" s="999">
        <f t="shared" si="511"/>
        <v>5.5180240639276311E-2</v>
      </c>
      <c r="AM619" s="571"/>
      <c r="AN619" s="572"/>
      <c r="AO619" s="572"/>
      <c r="AP619" s="573"/>
      <c r="AQ619" s="53"/>
      <c r="AR619" s="535"/>
      <c r="AS619" s="535"/>
      <c r="AT619" s="53"/>
    </row>
    <row r="620" spans="1:46" customFormat="1">
      <c r="A620" s="888">
        <v>44300</v>
      </c>
      <c r="B620" s="122" t="s">
        <v>534</v>
      </c>
      <c r="C620" s="769">
        <v>44297</v>
      </c>
      <c r="D620" s="1170">
        <v>44298</v>
      </c>
      <c r="E620" s="924" t="s">
        <v>69</v>
      </c>
      <c r="F620" s="1149">
        <v>41.014379882812499</v>
      </c>
      <c r="G620" s="500" t="s">
        <v>41</v>
      </c>
      <c r="H620" s="998">
        <v>53.633496093749997</v>
      </c>
      <c r="I620" s="414" t="s">
        <v>313</v>
      </c>
      <c r="J620" s="415" t="s">
        <v>133</v>
      </c>
      <c r="K620" s="429" t="s">
        <v>93</v>
      </c>
      <c r="L620" s="390">
        <v>252</v>
      </c>
      <c r="M620" s="390"/>
      <c r="N620" s="390"/>
      <c r="O620" s="564">
        <v>3</v>
      </c>
      <c r="P620" s="564">
        <v>1.5</v>
      </c>
      <c r="Q620" s="564">
        <f t="shared" si="500"/>
        <v>4.5</v>
      </c>
      <c r="R620" s="82">
        <f t="shared" si="512"/>
        <v>3</v>
      </c>
      <c r="S620" s="81"/>
      <c r="T620" s="81">
        <v>20</v>
      </c>
      <c r="U620" s="122" t="s">
        <v>534</v>
      </c>
      <c r="V620" s="193">
        <v>629.69745734044727</v>
      </c>
      <c r="W620" s="195">
        <v>692.28300000000002</v>
      </c>
      <c r="X620" s="82">
        <v>2.1789999999999998</v>
      </c>
      <c r="Y620" s="82">
        <v>2.5489999999999999</v>
      </c>
      <c r="Z620" s="195">
        <f t="shared" si="501"/>
        <v>13845.66</v>
      </c>
      <c r="AA620" s="195">
        <f t="shared" si="502"/>
        <v>4615.22</v>
      </c>
      <c r="AB620" s="1092">
        <f t="shared" si="503"/>
        <v>18314365.079365078</v>
      </c>
      <c r="AC620" s="499" t="s">
        <v>69</v>
      </c>
      <c r="AD620" s="195">
        <f t="shared" si="504"/>
        <v>820.28759765625</v>
      </c>
      <c r="AE620" s="500" t="s">
        <v>41</v>
      </c>
      <c r="AF620" s="567">
        <f t="shared" si="505"/>
        <v>1072.669921875</v>
      </c>
      <c r="AG620" s="567">
        <f t="shared" si="506"/>
        <v>273429.19921875</v>
      </c>
      <c r="AH620" s="567">
        <f t="shared" si="507"/>
        <v>357556.640625</v>
      </c>
      <c r="AI620" s="568">
        <f t="shared" si="508"/>
        <v>1085036.5048363097</v>
      </c>
      <c r="AJ620" s="568">
        <f t="shared" si="509"/>
        <v>1418875.5580357143</v>
      </c>
      <c r="AK620" s="569">
        <f t="shared" si="510"/>
        <v>5.9245106239518376E-2</v>
      </c>
      <c r="AL620" s="999">
        <f t="shared" si="511"/>
        <v>7.7473368685566452E-2</v>
      </c>
      <c r="AM620" s="571"/>
      <c r="AN620" s="572"/>
      <c r="AO620" s="572"/>
      <c r="AP620" s="573"/>
      <c r="AQ620" s="53"/>
      <c r="AR620" s="53"/>
      <c r="AS620" s="53"/>
      <c r="AT620" s="53"/>
    </row>
    <row r="621" spans="1:46" customFormat="1">
      <c r="A621" s="888">
        <v>44300</v>
      </c>
      <c r="B621" s="122" t="s">
        <v>439</v>
      </c>
      <c r="C621" s="769">
        <v>44298</v>
      </c>
      <c r="D621" s="1170">
        <v>44299</v>
      </c>
      <c r="E621" s="924" t="s">
        <v>69</v>
      </c>
      <c r="F621" s="1149">
        <v>34.691857910156251</v>
      </c>
      <c r="G621" s="500" t="s">
        <v>41</v>
      </c>
      <c r="H621" s="998">
        <v>47.459368896484378</v>
      </c>
      <c r="I621" s="414" t="s">
        <v>313</v>
      </c>
      <c r="J621" s="415" t="s">
        <v>133</v>
      </c>
      <c r="K621" s="429" t="s">
        <v>93</v>
      </c>
      <c r="L621" s="390">
        <v>304</v>
      </c>
      <c r="M621" s="390"/>
      <c r="N621" s="390"/>
      <c r="O621" s="564">
        <v>3</v>
      </c>
      <c r="P621" s="564">
        <v>1.5</v>
      </c>
      <c r="Q621" s="564">
        <f t="shared" si="500"/>
        <v>4.5</v>
      </c>
      <c r="R621" s="82">
        <f t="shared" si="512"/>
        <v>3</v>
      </c>
      <c r="S621" s="81"/>
      <c r="T621" s="81">
        <v>20</v>
      </c>
      <c r="U621" s="122" t="s">
        <v>439</v>
      </c>
      <c r="V621" s="494">
        <v>682.31184641278935</v>
      </c>
      <c r="W621" s="195">
        <v>721.47900000000004</v>
      </c>
      <c r="X621" s="82">
        <v>2.19</v>
      </c>
      <c r="Y621" s="82">
        <v>2.46</v>
      </c>
      <c r="Z621" s="195">
        <f t="shared" si="501"/>
        <v>14429.580000000002</v>
      </c>
      <c r="AA621" s="195">
        <f t="shared" si="502"/>
        <v>4809.8600000000006</v>
      </c>
      <c r="AB621" s="1092">
        <f t="shared" si="503"/>
        <v>15821907.894736845</v>
      </c>
      <c r="AC621" s="499" t="s">
        <v>69</v>
      </c>
      <c r="AD621" s="195">
        <f t="shared" si="504"/>
        <v>693.837158203125</v>
      </c>
      <c r="AE621" s="500" t="s">
        <v>41</v>
      </c>
      <c r="AF621" s="567">
        <f t="shared" si="505"/>
        <v>949.1873779296875</v>
      </c>
      <c r="AG621" s="567">
        <f t="shared" si="506"/>
        <v>231279.052734375</v>
      </c>
      <c r="AH621" s="567">
        <f t="shared" si="507"/>
        <v>316395.79264322919</v>
      </c>
      <c r="AI621" s="568">
        <f t="shared" si="508"/>
        <v>760786.35767886508</v>
      </c>
      <c r="AJ621" s="568">
        <f t="shared" si="509"/>
        <v>1040775.6336948328</v>
      </c>
      <c r="AK621" s="569">
        <f t="shared" si="510"/>
        <v>4.8084362691299738E-2</v>
      </c>
      <c r="AL621" s="999">
        <f t="shared" si="511"/>
        <v>6.578066568324839E-2</v>
      </c>
      <c r="AM621" s="571"/>
      <c r="AN621" s="572"/>
      <c r="AO621" s="572"/>
      <c r="AP621" s="573"/>
      <c r="AQ621" s="53"/>
      <c r="AR621" s="53"/>
      <c r="AS621" s="53"/>
      <c r="AT621" s="53"/>
    </row>
    <row r="622" spans="1:46" customFormat="1">
      <c r="A622" s="888">
        <v>44300</v>
      </c>
      <c r="B622" s="122" t="s">
        <v>288</v>
      </c>
      <c r="C622" s="769">
        <v>44298</v>
      </c>
      <c r="D622" s="1170">
        <v>44299</v>
      </c>
      <c r="E622" s="924" t="s">
        <v>69</v>
      </c>
      <c r="F622" s="1149">
        <v>33.601232910156249</v>
      </c>
      <c r="G622" s="500" t="s">
        <v>41</v>
      </c>
      <c r="H622" s="998">
        <v>38.945452880859378</v>
      </c>
      <c r="I622" s="414" t="s">
        <v>313</v>
      </c>
      <c r="J622" s="415" t="s">
        <v>133</v>
      </c>
      <c r="K622" s="429" t="s">
        <v>93</v>
      </c>
      <c r="L622" s="390">
        <v>304</v>
      </c>
      <c r="M622" s="390"/>
      <c r="N622" s="390"/>
      <c r="O622" s="564">
        <v>3</v>
      </c>
      <c r="P622" s="564">
        <v>1.5</v>
      </c>
      <c r="Q622" s="564">
        <f t="shared" si="500"/>
        <v>4.5</v>
      </c>
      <c r="R622" s="82">
        <f t="shared" si="512"/>
        <v>3</v>
      </c>
      <c r="S622" s="81"/>
      <c r="T622" s="81">
        <v>20</v>
      </c>
      <c r="U622" s="122" t="s">
        <v>288</v>
      </c>
      <c r="V622" s="494">
        <v>781.71033635811284</v>
      </c>
      <c r="W622" s="195">
        <v>758.71199999999999</v>
      </c>
      <c r="X622" s="82">
        <v>2.2090000000000001</v>
      </c>
      <c r="Y622" s="82">
        <v>2.5259999999999998</v>
      </c>
      <c r="Z622" s="195">
        <f t="shared" si="501"/>
        <v>15174.24</v>
      </c>
      <c r="AA622" s="195">
        <f t="shared" si="502"/>
        <v>5058.08</v>
      </c>
      <c r="AB622" s="1092">
        <f t="shared" si="503"/>
        <v>16638421.052631579</v>
      </c>
      <c r="AC622" s="499" t="s">
        <v>69</v>
      </c>
      <c r="AD622" s="195">
        <f t="shared" si="504"/>
        <v>672.024658203125</v>
      </c>
      <c r="AE622" s="500" t="s">
        <v>41</v>
      </c>
      <c r="AF622" s="567">
        <f t="shared" si="505"/>
        <v>778.9090576171875</v>
      </c>
      <c r="AG622" s="567">
        <f t="shared" si="506"/>
        <v>224008.21940104166</v>
      </c>
      <c r="AH622" s="567">
        <f t="shared" si="507"/>
        <v>259636.3525390625</v>
      </c>
      <c r="AI622" s="568">
        <f t="shared" si="508"/>
        <v>736869.14276658441</v>
      </c>
      <c r="AJ622" s="568">
        <f t="shared" si="509"/>
        <v>854066.94914165291</v>
      </c>
      <c r="AK622" s="569">
        <f t="shared" si="510"/>
        <v>4.4287203721776185E-2</v>
      </c>
      <c r="AL622" s="999">
        <f t="shared" si="511"/>
        <v>5.1331009501443731E-2</v>
      </c>
      <c r="AM622" s="571"/>
      <c r="AN622" s="572"/>
      <c r="AO622" s="572"/>
      <c r="AP622" s="573"/>
      <c r="AQ622" s="53"/>
      <c r="AR622" s="53"/>
      <c r="AS622" s="53"/>
      <c r="AT622" s="53"/>
    </row>
    <row r="623" spans="1:46" customFormat="1">
      <c r="A623" s="888">
        <v>44300</v>
      </c>
      <c r="B623" s="122" t="s">
        <v>440</v>
      </c>
      <c r="C623" s="769">
        <v>44299</v>
      </c>
      <c r="D623" s="1170">
        <v>44300</v>
      </c>
      <c r="E623" s="924" t="s">
        <v>69</v>
      </c>
      <c r="F623" s="1149">
        <v>49.51333923339844</v>
      </c>
      <c r="G623" s="500" t="s">
        <v>41</v>
      </c>
      <c r="H623" s="998">
        <v>50.099136352539063</v>
      </c>
      <c r="I623" s="414" t="s">
        <v>313</v>
      </c>
      <c r="J623" s="415" t="s">
        <v>133</v>
      </c>
      <c r="K623" s="429" t="s">
        <v>93</v>
      </c>
      <c r="L623" s="390">
        <v>324</v>
      </c>
      <c r="M623" s="390"/>
      <c r="N623" s="390"/>
      <c r="O623" s="564">
        <v>3</v>
      </c>
      <c r="P623" s="564">
        <v>1.5</v>
      </c>
      <c r="Q623" s="564">
        <f t="shared" si="500"/>
        <v>4.5</v>
      </c>
      <c r="R623" s="82">
        <f t="shared" si="512"/>
        <v>3</v>
      </c>
      <c r="S623" s="81"/>
      <c r="T623" s="81">
        <v>20</v>
      </c>
      <c r="U623" s="122" t="s">
        <v>440</v>
      </c>
      <c r="V623" s="193">
        <v>916.09889639831204</v>
      </c>
      <c r="W623" s="195">
        <v>813.40599999999995</v>
      </c>
      <c r="X623" s="82">
        <v>2.1920000000000002</v>
      </c>
      <c r="Y623" s="82">
        <v>2.5329999999999999</v>
      </c>
      <c r="Z623" s="195">
        <f t="shared" si="501"/>
        <v>16268.119999999999</v>
      </c>
      <c r="AA623" s="195">
        <f t="shared" si="502"/>
        <v>5422.706666666666</v>
      </c>
      <c r="AB623" s="1092">
        <f t="shared" si="503"/>
        <v>16736748.971193412</v>
      </c>
      <c r="AC623" s="499" t="s">
        <v>69</v>
      </c>
      <c r="AD623" s="195">
        <f t="shared" si="504"/>
        <v>990.26678466796875</v>
      </c>
      <c r="AE623" s="500" t="s">
        <v>41</v>
      </c>
      <c r="AF623" s="567">
        <f t="shared" si="505"/>
        <v>1001.9827270507813</v>
      </c>
      <c r="AG623" s="567">
        <f t="shared" si="506"/>
        <v>330088.92822265625</v>
      </c>
      <c r="AH623" s="567">
        <f t="shared" si="507"/>
        <v>333994.24235026044</v>
      </c>
      <c r="AI623" s="568">
        <f t="shared" si="508"/>
        <v>1018792.9883415317</v>
      </c>
      <c r="AJ623" s="568">
        <f t="shared" si="509"/>
        <v>1030846.4270069767</v>
      </c>
      <c r="AK623" s="569">
        <f t="shared" si="510"/>
        <v>6.0871617904709872E-2</v>
      </c>
      <c r="AL623" s="999">
        <f t="shared" si="511"/>
        <v>6.1591795920535458E-2</v>
      </c>
      <c r="AM623" s="571"/>
      <c r="AN623" s="572"/>
      <c r="AO623" s="572"/>
      <c r="AP623" s="573"/>
      <c r="AQ623" s="53"/>
      <c r="AR623" s="53"/>
      <c r="AS623" s="53"/>
      <c r="AT623" s="53"/>
    </row>
    <row r="624" spans="1:46" customFormat="1">
      <c r="A624" s="888">
        <v>44300</v>
      </c>
      <c r="B624" s="122" t="s">
        <v>441</v>
      </c>
      <c r="C624" s="769">
        <v>44299</v>
      </c>
      <c r="D624" s="1170">
        <v>44300</v>
      </c>
      <c r="E624" s="924" t="s">
        <v>69</v>
      </c>
      <c r="F624" s="1149">
        <v>34.835086059570315</v>
      </c>
      <c r="G624" s="500" t="s">
        <v>41</v>
      </c>
      <c r="H624" s="998">
        <v>42.201000976562497</v>
      </c>
      <c r="I624" s="414" t="s">
        <v>313</v>
      </c>
      <c r="J624" s="415" t="s">
        <v>133</v>
      </c>
      <c r="K624" s="429" t="s">
        <v>93</v>
      </c>
      <c r="L624" s="390">
        <v>324</v>
      </c>
      <c r="M624" s="390"/>
      <c r="N624" s="390"/>
      <c r="O624" s="564">
        <v>3</v>
      </c>
      <c r="P624" s="564">
        <v>1.5</v>
      </c>
      <c r="Q624" s="564">
        <f t="shared" si="500"/>
        <v>4.5</v>
      </c>
      <c r="R624" s="82">
        <f t="shared" si="512"/>
        <v>3</v>
      </c>
      <c r="S624" s="81"/>
      <c r="T624" s="81">
        <v>20</v>
      </c>
      <c r="U624" s="122" t="s">
        <v>441</v>
      </c>
      <c r="V624" s="193">
        <v>843.54141850669748</v>
      </c>
      <c r="W624" s="195">
        <v>763.90899999999999</v>
      </c>
      <c r="X624" s="82">
        <v>2.206</v>
      </c>
      <c r="Y624" s="82">
        <v>2.5179999999999998</v>
      </c>
      <c r="Z624" s="195">
        <f t="shared" si="501"/>
        <v>15278.18</v>
      </c>
      <c r="AA624" s="195">
        <f t="shared" si="502"/>
        <v>5092.7266666666665</v>
      </c>
      <c r="AB624" s="1092">
        <f t="shared" si="503"/>
        <v>15718292.181069957</v>
      </c>
      <c r="AC624" s="499" t="s">
        <v>69</v>
      </c>
      <c r="AD624" s="195">
        <f t="shared" si="504"/>
        <v>696.70172119140625</v>
      </c>
      <c r="AE624" s="500" t="s">
        <v>41</v>
      </c>
      <c r="AF624" s="567">
        <f t="shared" si="505"/>
        <v>844.02001953125</v>
      </c>
      <c r="AG624" s="567">
        <f t="shared" si="506"/>
        <v>232233.90706380209</v>
      </c>
      <c r="AH624" s="567">
        <f t="shared" si="507"/>
        <v>281340.00651041669</v>
      </c>
      <c r="AI624" s="568">
        <f t="shared" si="508"/>
        <v>716771.3180981545</v>
      </c>
      <c r="AJ624" s="568">
        <f t="shared" si="509"/>
        <v>868333.3534272121</v>
      </c>
      <c r="AK624" s="569">
        <f t="shared" si="510"/>
        <v>4.5601093925546517E-2</v>
      </c>
      <c r="AL624" s="999">
        <f t="shared" si="511"/>
        <v>5.5243492322465761E-2</v>
      </c>
      <c r="AN624" s="572"/>
      <c r="AO624" s="572"/>
      <c r="AP624" s="573"/>
      <c r="AQ624" s="571"/>
      <c r="AR624" s="53"/>
      <c r="AS624" s="53"/>
      <c r="AT624" s="53"/>
    </row>
    <row r="625" spans="1:46" customFormat="1">
      <c r="A625" s="888">
        <v>44300</v>
      </c>
      <c r="B625" s="122" t="s">
        <v>60</v>
      </c>
      <c r="C625" s="122"/>
      <c r="D625" s="563"/>
      <c r="E625" s="924" t="s">
        <v>69</v>
      </c>
      <c r="F625" s="1149">
        <v>0</v>
      </c>
      <c r="G625" s="500" t="s">
        <v>41</v>
      </c>
      <c r="H625" s="998">
        <v>0</v>
      </c>
      <c r="I625" s="81"/>
      <c r="J625" s="575"/>
      <c r="K625" s="390"/>
      <c r="L625" s="390"/>
      <c r="M625" s="390"/>
      <c r="N625" s="390"/>
      <c r="O625" s="564"/>
      <c r="P625" s="564"/>
      <c r="Q625" s="564"/>
      <c r="R625" s="82"/>
      <c r="S625" s="81"/>
      <c r="T625" s="81"/>
      <c r="U625" s="122" t="s">
        <v>60</v>
      </c>
      <c r="V625" s="39"/>
      <c r="W625" s="195"/>
      <c r="X625" s="82"/>
      <c r="Y625" s="82"/>
      <c r="Z625" s="195"/>
      <c r="AA625" s="195"/>
      <c r="AB625" s="195"/>
      <c r="AC625" s="483"/>
      <c r="AD625" s="576"/>
      <c r="AE625" s="577"/>
      <c r="AF625" s="576"/>
      <c r="AG625" s="390"/>
      <c r="AH625" s="390"/>
      <c r="AI625" s="568"/>
      <c r="AJ625" s="568"/>
      <c r="AK625" s="569"/>
      <c r="AL625" s="999"/>
      <c r="AM625" s="571"/>
      <c r="AN625" s="572"/>
      <c r="AO625" s="572"/>
      <c r="AP625" s="573"/>
      <c r="AQ625" s="53"/>
      <c r="AR625" s="53"/>
      <c r="AS625" s="53"/>
      <c r="AT625" s="53"/>
    </row>
    <row r="626" spans="1:46" customFormat="1">
      <c r="A626" s="888">
        <v>44300</v>
      </c>
      <c r="B626" s="366" t="s">
        <v>64</v>
      </c>
      <c r="C626" s="996"/>
      <c r="D626" s="563"/>
      <c r="E626" s="924" t="s">
        <v>69</v>
      </c>
      <c r="F626" s="1149">
        <v>259.25927734375</v>
      </c>
      <c r="G626" s="500" t="s">
        <v>41</v>
      </c>
      <c r="H626" s="998">
        <v>237.24294433593749</v>
      </c>
      <c r="I626" s="414"/>
      <c r="J626" s="415"/>
      <c r="K626" s="429"/>
      <c r="L626" s="390"/>
      <c r="M626" s="390"/>
      <c r="N626" s="390"/>
      <c r="O626" s="564"/>
      <c r="P626" s="564"/>
      <c r="Q626" s="564"/>
      <c r="R626" s="82"/>
      <c r="S626" s="81"/>
      <c r="T626" s="81"/>
      <c r="U626" s="366" t="s">
        <v>64</v>
      </c>
      <c r="V626" s="494"/>
      <c r="W626" s="195"/>
      <c r="X626" s="82"/>
      <c r="Y626" s="82"/>
      <c r="Z626" s="195"/>
      <c r="AA626" s="195"/>
      <c r="AB626" s="1092"/>
      <c r="AC626" s="499"/>
      <c r="AD626" s="195"/>
      <c r="AE626" s="500"/>
      <c r="AF626" s="567"/>
      <c r="AG626" s="567"/>
      <c r="AH626" s="567"/>
      <c r="AI626" s="568"/>
      <c r="AJ626" s="568"/>
      <c r="AK626" s="569"/>
      <c r="AL626" s="999"/>
      <c r="AM626" s="571"/>
      <c r="AN626" s="572"/>
      <c r="AO626" s="572"/>
      <c r="AP626" s="573"/>
      <c r="AQ626" s="53"/>
      <c r="AR626" s="53"/>
      <c r="AS626" s="53"/>
      <c r="AT626" s="53"/>
    </row>
    <row r="627" spans="1:46" customFormat="1">
      <c r="A627" s="888">
        <v>44300</v>
      </c>
      <c r="B627" s="122" t="s">
        <v>535</v>
      </c>
      <c r="C627" s="769">
        <v>44292</v>
      </c>
      <c r="D627" s="1170">
        <v>44293</v>
      </c>
      <c r="E627" s="924" t="s">
        <v>69</v>
      </c>
      <c r="F627" s="1149">
        <v>8.5855361938476555</v>
      </c>
      <c r="G627" s="500" t="s">
        <v>41</v>
      </c>
      <c r="H627" s="998">
        <v>10.078311920166016</v>
      </c>
      <c r="I627" s="414" t="s">
        <v>313</v>
      </c>
      <c r="J627" s="415" t="s">
        <v>133</v>
      </c>
      <c r="K627" s="429" t="s">
        <v>93</v>
      </c>
      <c r="L627" s="390">
        <v>288</v>
      </c>
      <c r="M627" s="390"/>
      <c r="N627" s="390"/>
      <c r="O627" s="564">
        <v>3</v>
      </c>
      <c r="P627" s="564">
        <v>1.5</v>
      </c>
      <c r="Q627" s="564">
        <f t="shared" ref="Q627:Q640" si="513">O627+P627</f>
        <v>4.5</v>
      </c>
      <c r="R627" s="82">
        <f>O627/(O627+P627)*Q627*200/200</f>
        <v>3</v>
      </c>
      <c r="S627" s="81"/>
      <c r="T627" s="81">
        <v>20</v>
      </c>
      <c r="U627" s="122" t="s">
        <v>535</v>
      </c>
      <c r="V627" s="494">
        <v>696.1327155777974</v>
      </c>
      <c r="W627" s="195">
        <v>701.77599999999995</v>
      </c>
      <c r="X627" s="82">
        <v>2.206</v>
      </c>
      <c r="Y627" s="82">
        <v>2.544</v>
      </c>
      <c r="Z627" s="195">
        <f t="shared" ref="Z627:Z640" si="514">T627*W627</f>
        <v>14035.519999999999</v>
      </c>
      <c r="AA627" s="195">
        <f t="shared" ref="AA627:AA640" si="515">Z627/R627</f>
        <v>4678.5066666666662</v>
      </c>
      <c r="AB627" s="1092">
        <f t="shared" ref="AB627:AB640" si="516">AA627*1000/(L627/1000)</f>
        <v>16244814.814814813</v>
      </c>
      <c r="AC627" s="499" t="s">
        <v>69</v>
      </c>
      <c r="AD627" s="195">
        <f t="shared" ref="AD627:AD640" si="517">T627*F627</f>
        <v>171.71072387695313</v>
      </c>
      <c r="AE627" s="500" t="s">
        <v>41</v>
      </c>
      <c r="AF627" s="567">
        <f t="shared" ref="AF627:AF640" si="518">T627*H627</f>
        <v>201.56623840332031</v>
      </c>
      <c r="AG627" s="567">
        <f t="shared" ref="AG627:AG640" si="519">AD627/R627*1000</f>
        <v>57236.907958984375</v>
      </c>
      <c r="AH627" s="567">
        <f t="shared" ref="AH627:AH640" si="520">AF627/R627*1000</f>
        <v>67188.746134440109</v>
      </c>
      <c r="AI627" s="568">
        <f t="shared" ref="AI627:AI640" si="521">AG627/L627*1000</f>
        <v>198739.2637464735</v>
      </c>
      <c r="AJ627" s="568">
        <f t="shared" ref="AJ627:AJ640" si="522">AH627/L627*1000</f>
        <v>233294.25741125038</v>
      </c>
      <c r="AK627" s="569">
        <f t="shared" ref="AK627:AK640" si="523">AD627/Z627</f>
        <v>1.2234012268655036E-2</v>
      </c>
      <c r="AL627" s="999">
        <f t="shared" ref="AL627:AL640" si="524">AF627/Z627</f>
        <v>1.4361152162749961E-2</v>
      </c>
      <c r="AM627" s="571"/>
      <c r="AN627" s="572"/>
      <c r="AO627" s="572"/>
      <c r="AP627" s="573"/>
      <c r="AQ627" s="53"/>
      <c r="AR627" s="53"/>
      <c r="AS627" s="53"/>
      <c r="AT627" s="53"/>
    </row>
    <row r="628" spans="1:46" customFormat="1">
      <c r="A628" s="888">
        <v>44300</v>
      </c>
      <c r="B628" s="122" t="s">
        <v>536</v>
      </c>
      <c r="C628" s="769">
        <v>44292</v>
      </c>
      <c r="D628" s="1170">
        <v>44293</v>
      </c>
      <c r="E628" s="924" t="s">
        <v>69</v>
      </c>
      <c r="F628" s="1149">
        <v>10.141748046875</v>
      </c>
      <c r="G628" s="500" t="s">
        <v>41</v>
      </c>
      <c r="H628" s="998">
        <v>7.8987892150878904</v>
      </c>
      <c r="I628" s="414" t="s">
        <v>313</v>
      </c>
      <c r="J628" s="415" t="s">
        <v>133</v>
      </c>
      <c r="K628" s="429" t="s">
        <v>93</v>
      </c>
      <c r="L628" s="390">
        <v>288</v>
      </c>
      <c r="M628" s="390"/>
      <c r="N628" s="390"/>
      <c r="O628" s="564">
        <v>3</v>
      </c>
      <c r="P628" s="564">
        <v>1.5</v>
      </c>
      <c r="Q628" s="564">
        <f t="shared" si="513"/>
        <v>4.5</v>
      </c>
      <c r="R628" s="82">
        <f>O628/(O628+P628)*Q628*200/200</f>
        <v>3</v>
      </c>
      <c r="S628" s="81"/>
      <c r="T628" s="81">
        <v>20</v>
      </c>
      <c r="U628" s="122" t="s">
        <v>536</v>
      </c>
      <c r="V628" s="494">
        <v>692.87976508029999</v>
      </c>
      <c r="W628" s="195">
        <v>653.47799999999995</v>
      </c>
      <c r="X628" s="82">
        <v>2.2040000000000002</v>
      </c>
      <c r="Y628" s="82">
        <v>2.5449999999999999</v>
      </c>
      <c r="Z628" s="195">
        <f t="shared" si="514"/>
        <v>13069.56</v>
      </c>
      <c r="AA628" s="195">
        <f t="shared" si="515"/>
        <v>4356.5199999999995</v>
      </c>
      <c r="AB628" s="1092">
        <f t="shared" si="516"/>
        <v>15126805.555555554</v>
      </c>
      <c r="AC628" s="499" t="s">
        <v>69</v>
      </c>
      <c r="AD628" s="195">
        <f t="shared" si="517"/>
        <v>202.8349609375</v>
      </c>
      <c r="AE628" s="500" t="s">
        <v>41</v>
      </c>
      <c r="AF628" s="567">
        <f t="shared" si="518"/>
        <v>157.97578430175781</v>
      </c>
      <c r="AG628" s="567">
        <f t="shared" si="519"/>
        <v>67611.653645833328</v>
      </c>
      <c r="AH628" s="567">
        <f t="shared" si="520"/>
        <v>52658.594767252602</v>
      </c>
      <c r="AI628" s="568">
        <f t="shared" si="521"/>
        <v>234762.68627025461</v>
      </c>
      <c r="AJ628" s="568">
        <f t="shared" si="522"/>
        <v>182842.34294184932</v>
      </c>
      <c r="AK628" s="569">
        <f t="shared" si="523"/>
        <v>1.5519647251896775E-2</v>
      </c>
      <c r="AL628" s="999">
        <f t="shared" si="524"/>
        <v>1.2087307017356193E-2</v>
      </c>
      <c r="AM628" s="571"/>
      <c r="AN628" s="572"/>
      <c r="AO628" s="572"/>
      <c r="AP628" s="573"/>
      <c r="AQ628" s="1197" t="s">
        <v>69</v>
      </c>
      <c r="AR628" s="1197" t="s">
        <v>41</v>
      </c>
      <c r="AS628" s="53"/>
      <c r="AT628" s="53"/>
    </row>
    <row r="629" spans="1:46" customFormat="1">
      <c r="A629" s="888">
        <v>44300</v>
      </c>
      <c r="B629" s="122" t="s">
        <v>500</v>
      </c>
      <c r="C629" s="769">
        <v>43998</v>
      </c>
      <c r="D629" s="1170">
        <v>43999</v>
      </c>
      <c r="E629" s="924" t="s">
        <v>69</v>
      </c>
      <c r="F629" s="1149">
        <v>124.2579345703125</v>
      </c>
      <c r="G629" s="500" t="s">
        <v>41</v>
      </c>
      <c r="H629" s="998">
        <v>154.51442871093749</v>
      </c>
      <c r="I629" s="414" t="s">
        <v>313</v>
      </c>
      <c r="J629" s="415" t="s">
        <v>133</v>
      </c>
      <c r="K629" s="429" t="s">
        <v>537</v>
      </c>
      <c r="L629" s="390">
        <v>256</v>
      </c>
      <c r="M629" s="390"/>
      <c r="N629" s="390"/>
      <c r="O629" s="564">
        <v>3</v>
      </c>
      <c r="P629" s="564">
        <v>1.5</v>
      </c>
      <c r="Q629" s="564">
        <f t="shared" si="513"/>
        <v>4.5</v>
      </c>
      <c r="R629" s="82">
        <f t="shared" ref="R629:R640" si="525">O629/(O629+P629)*Q629*200/200</f>
        <v>3</v>
      </c>
      <c r="S629" s="81"/>
      <c r="T629" s="81">
        <v>20</v>
      </c>
      <c r="U629" s="122" t="s">
        <v>500</v>
      </c>
      <c r="V629" s="494">
        <v>629.50561667008196</v>
      </c>
      <c r="W629" s="195">
        <v>768.54600000000005</v>
      </c>
      <c r="X629" s="82">
        <v>2.145</v>
      </c>
      <c r="Y629" s="82">
        <v>2.5110000000000001</v>
      </c>
      <c r="Z629" s="195">
        <f t="shared" si="514"/>
        <v>15370.920000000002</v>
      </c>
      <c r="AA629" s="195">
        <f t="shared" si="515"/>
        <v>5123.6400000000003</v>
      </c>
      <c r="AB629" s="1092">
        <f t="shared" si="516"/>
        <v>20014218.75</v>
      </c>
      <c r="AC629" s="499" t="s">
        <v>69</v>
      </c>
      <c r="AD629" s="195">
        <f t="shared" si="517"/>
        <v>2485.15869140625</v>
      </c>
      <c r="AE629" s="500" t="s">
        <v>41</v>
      </c>
      <c r="AF629" s="567">
        <f t="shared" si="518"/>
        <v>3090.28857421875</v>
      </c>
      <c r="AG629" s="567">
        <f t="shared" si="519"/>
        <v>828386.23046875</v>
      </c>
      <c r="AH629" s="567">
        <f t="shared" si="520"/>
        <v>1030096.19140625</v>
      </c>
      <c r="AI629" s="568">
        <f t="shared" si="521"/>
        <v>3235883.7127685547</v>
      </c>
      <c r="AJ629" s="568">
        <f t="shared" si="522"/>
        <v>4023813.2476806641</v>
      </c>
      <c r="AK629" s="569">
        <f t="shared" si="523"/>
        <v>0.16167924180245877</v>
      </c>
      <c r="AL629" s="999">
        <f t="shared" si="524"/>
        <v>0.20104773001347673</v>
      </c>
      <c r="AM629" s="1200">
        <f>100*(AG629-AVERAGE(AG$604:AG$605))/(995*1000)</f>
        <v>81.172430362961563</v>
      </c>
      <c r="AN629" s="1201">
        <f>100*(AH629-AVERAGE(AH$604:AH$605))/(995*1000)</f>
        <v>100.98036890881117</v>
      </c>
      <c r="AO629" s="572"/>
      <c r="AP629" s="573"/>
      <c r="AQ629" s="1198">
        <f>AVERAGE(AM629:AM634,AM652:AM653)</f>
        <v>75.160070113362877</v>
      </c>
      <c r="AR629" s="1198">
        <f>AVERAGE(AN629:AN634,AN652:AN653)</f>
        <v>83.95182885611716</v>
      </c>
      <c r="AS629" s="1196" t="s">
        <v>502</v>
      </c>
      <c r="AT629" s="53"/>
    </row>
    <row r="630" spans="1:46" customFormat="1">
      <c r="A630" s="888">
        <v>44300</v>
      </c>
      <c r="B630" s="122" t="s">
        <v>503</v>
      </c>
      <c r="C630" s="769">
        <v>43998</v>
      </c>
      <c r="D630" s="1170">
        <v>43999</v>
      </c>
      <c r="E630" s="924" t="s">
        <v>69</v>
      </c>
      <c r="F630" s="1149">
        <v>117.48410644531251</v>
      </c>
      <c r="G630" s="500" t="s">
        <v>41</v>
      </c>
      <c r="H630" s="998">
        <v>129.82037353515625</v>
      </c>
      <c r="I630" s="414" t="s">
        <v>313</v>
      </c>
      <c r="J630" s="415" t="s">
        <v>133</v>
      </c>
      <c r="K630" s="429" t="s">
        <v>537</v>
      </c>
      <c r="L630" s="390">
        <v>256</v>
      </c>
      <c r="M630" s="390"/>
      <c r="N630" s="390"/>
      <c r="O630" s="564">
        <v>3</v>
      </c>
      <c r="P630" s="564">
        <v>1.5</v>
      </c>
      <c r="Q630" s="564">
        <f t="shared" si="513"/>
        <v>4.5</v>
      </c>
      <c r="R630" s="82">
        <f t="shared" si="525"/>
        <v>3</v>
      </c>
      <c r="S630" s="81"/>
      <c r="T630" s="81">
        <v>20</v>
      </c>
      <c r="U630" s="122" t="s">
        <v>503</v>
      </c>
      <c r="V630" s="494">
        <v>568.27507922872769</v>
      </c>
      <c r="W630" s="195">
        <v>681.01700000000005</v>
      </c>
      <c r="X630" s="82">
        <v>2.1440000000000001</v>
      </c>
      <c r="Y630" s="82">
        <v>2.5</v>
      </c>
      <c r="Z630" s="195">
        <f t="shared" si="514"/>
        <v>13620.34</v>
      </c>
      <c r="AA630" s="195">
        <f t="shared" si="515"/>
        <v>4540.1133333333337</v>
      </c>
      <c r="AB630" s="1092">
        <f t="shared" si="516"/>
        <v>17734817.708333336</v>
      </c>
      <c r="AC630" s="499" t="s">
        <v>69</v>
      </c>
      <c r="AD630" s="195">
        <f t="shared" si="517"/>
        <v>2349.68212890625</v>
      </c>
      <c r="AE630" s="500" t="s">
        <v>41</v>
      </c>
      <c r="AF630" s="567">
        <f t="shared" si="518"/>
        <v>2596.407470703125</v>
      </c>
      <c r="AG630" s="567">
        <f t="shared" si="519"/>
        <v>783227.37630208337</v>
      </c>
      <c r="AH630" s="567">
        <f t="shared" si="520"/>
        <v>865469.15690104163</v>
      </c>
      <c r="AI630" s="568">
        <f t="shared" si="521"/>
        <v>3059481.9386800132</v>
      </c>
      <c r="AJ630" s="568">
        <f t="shared" si="522"/>
        <v>3380738.8941446939</v>
      </c>
      <c r="AK630" s="569">
        <f t="shared" si="523"/>
        <v>0.17251273675299222</v>
      </c>
      <c r="AL630" s="999">
        <f t="shared" si="524"/>
        <v>0.19062721420339909</v>
      </c>
      <c r="AM630" s="1200">
        <f t="shared" ref="AM630:AM634" si="526">100*(AG630-AVERAGE(AG$604:AG$605))/(995*1000)</f>
        <v>76.633852054753874</v>
      </c>
      <c r="AN630" s="1201">
        <f t="shared" ref="AN630:AN634" si="527">100*(AH630-AVERAGE(AH$604:AH$605))/(995*1000)</f>
        <v>84.434938305272652</v>
      </c>
      <c r="AO630" s="572"/>
      <c r="AP630" s="573"/>
      <c r="AQ630" s="54">
        <f>AVERAGE(AM598:AM603,AM629:AM634)</f>
        <v>77.341434966016536</v>
      </c>
      <c r="AR630" s="54">
        <f>AVERAGE(AN598:AN603,AN629:AN634)</f>
        <v>86.604060855796703</v>
      </c>
      <c r="AS630" s="54"/>
      <c r="AT630" s="53"/>
    </row>
    <row r="631" spans="1:46" customFormat="1">
      <c r="A631" s="888">
        <v>44300</v>
      </c>
      <c r="B631" s="122" t="s">
        <v>504</v>
      </c>
      <c r="C631" s="769">
        <v>43998</v>
      </c>
      <c r="D631" s="1170">
        <v>43999</v>
      </c>
      <c r="E631" s="924" t="s">
        <v>69</v>
      </c>
      <c r="F631" s="1149">
        <v>113.86051025390626</v>
      </c>
      <c r="G631" s="500" t="s">
        <v>41</v>
      </c>
      <c r="H631" s="998">
        <v>125.7178466796875</v>
      </c>
      <c r="I631" s="414" t="s">
        <v>313</v>
      </c>
      <c r="J631" s="415" t="s">
        <v>133</v>
      </c>
      <c r="K631" s="429" t="s">
        <v>537</v>
      </c>
      <c r="L631" s="390">
        <v>256</v>
      </c>
      <c r="M631" s="390"/>
      <c r="N631" s="390"/>
      <c r="O631" s="564">
        <v>3</v>
      </c>
      <c r="P631" s="564">
        <v>1.5</v>
      </c>
      <c r="Q631" s="564">
        <f t="shared" si="513"/>
        <v>4.5</v>
      </c>
      <c r="R631" s="82">
        <f t="shared" si="525"/>
        <v>3</v>
      </c>
      <c r="S631" s="81"/>
      <c r="T631" s="81">
        <v>20</v>
      </c>
      <c r="U631" s="122" t="s">
        <v>504</v>
      </c>
      <c r="V631" s="494">
        <v>774.23689111258045</v>
      </c>
      <c r="W631" s="195">
        <v>698.38499999999999</v>
      </c>
      <c r="X631" s="82">
        <v>2.1520000000000001</v>
      </c>
      <c r="Y631" s="82">
        <v>2.5110000000000001</v>
      </c>
      <c r="Z631" s="195">
        <f t="shared" si="514"/>
        <v>13967.7</v>
      </c>
      <c r="AA631" s="195">
        <f t="shared" si="515"/>
        <v>4655.9000000000005</v>
      </c>
      <c r="AB631" s="1092">
        <f t="shared" si="516"/>
        <v>18187109.375000004</v>
      </c>
      <c r="AC631" s="499" t="s">
        <v>69</v>
      </c>
      <c r="AD631" s="195">
        <f t="shared" si="517"/>
        <v>2277.210205078125</v>
      </c>
      <c r="AE631" s="500" t="s">
        <v>41</v>
      </c>
      <c r="AF631" s="567">
        <f t="shared" si="518"/>
        <v>2514.35693359375</v>
      </c>
      <c r="AG631" s="567">
        <f t="shared" si="519"/>
        <v>759070.068359375</v>
      </c>
      <c r="AH631" s="567">
        <f t="shared" si="520"/>
        <v>838118.97786458337</v>
      </c>
      <c r="AI631" s="568">
        <f t="shared" si="521"/>
        <v>2965117.4545288086</v>
      </c>
      <c r="AJ631" s="568">
        <f t="shared" si="522"/>
        <v>3273902.2572835288</v>
      </c>
      <c r="AK631" s="569">
        <f t="shared" si="523"/>
        <v>0.16303401455344294</v>
      </c>
      <c r="AL631" s="999">
        <f t="shared" si="524"/>
        <v>0.18001223777670983</v>
      </c>
      <c r="AM631" s="1200">
        <f t="shared" si="526"/>
        <v>74.205981909758052</v>
      </c>
      <c r="AN631" s="1201">
        <f t="shared" si="527"/>
        <v>81.686176593065781</v>
      </c>
      <c r="AO631" s="572"/>
      <c r="AP631" s="573"/>
      <c r="AQ631" s="54"/>
      <c r="AR631" s="54"/>
      <c r="AS631" s="54"/>
      <c r="AT631" s="53"/>
    </row>
    <row r="632" spans="1:46" customFormat="1">
      <c r="A632" s="888">
        <v>44300</v>
      </c>
      <c r="B632" s="122" t="s">
        <v>505</v>
      </c>
      <c r="C632" s="769">
        <v>43998</v>
      </c>
      <c r="D632" s="1170">
        <v>43999</v>
      </c>
      <c r="E632" s="924" t="s">
        <v>69</v>
      </c>
      <c r="F632" s="1149">
        <v>110.61456298828125</v>
      </c>
      <c r="G632" s="500" t="s">
        <v>41</v>
      </c>
      <c r="H632" s="998">
        <v>128.37733154296876</v>
      </c>
      <c r="I632" s="414" t="s">
        <v>313</v>
      </c>
      <c r="J632" s="415" t="s">
        <v>133</v>
      </c>
      <c r="K632" s="429" t="s">
        <v>537</v>
      </c>
      <c r="L632" s="390">
        <v>256</v>
      </c>
      <c r="M632" s="390"/>
      <c r="N632" s="390"/>
      <c r="O632" s="564">
        <v>3</v>
      </c>
      <c r="P632" s="564">
        <v>1.5</v>
      </c>
      <c r="Q632" s="564">
        <f t="shared" si="513"/>
        <v>4.5</v>
      </c>
      <c r="R632" s="82">
        <f t="shared" si="525"/>
        <v>3</v>
      </c>
      <c r="S632" s="81"/>
      <c r="T632" s="81">
        <v>20</v>
      </c>
      <c r="U632" s="122" t="s">
        <v>505</v>
      </c>
      <c r="V632" s="494">
        <v>626.7364382978534</v>
      </c>
      <c r="W632" s="195">
        <v>668.74800000000005</v>
      </c>
      <c r="X632" s="82">
        <v>2.1419999999999999</v>
      </c>
      <c r="Y632" s="82">
        <v>2.504</v>
      </c>
      <c r="Z632" s="195">
        <f t="shared" si="514"/>
        <v>13374.960000000001</v>
      </c>
      <c r="AA632" s="195">
        <f t="shared" si="515"/>
        <v>4458.3200000000006</v>
      </c>
      <c r="AB632" s="1092">
        <f t="shared" si="516"/>
        <v>17415312.500000004</v>
      </c>
      <c r="AC632" s="499" t="s">
        <v>69</v>
      </c>
      <c r="AD632" s="195">
        <f t="shared" si="517"/>
        <v>2212.291259765625</v>
      </c>
      <c r="AE632" s="500" t="s">
        <v>41</v>
      </c>
      <c r="AF632" s="567">
        <f t="shared" si="518"/>
        <v>2567.546630859375</v>
      </c>
      <c r="AG632" s="567">
        <f t="shared" si="519"/>
        <v>737430.419921875</v>
      </c>
      <c r="AH632" s="567">
        <f t="shared" si="520"/>
        <v>855848.876953125</v>
      </c>
      <c r="AI632" s="568">
        <f t="shared" si="521"/>
        <v>2880587.5778198242</v>
      </c>
      <c r="AJ632" s="568">
        <f t="shared" si="522"/>
        <v>3343159.6755981445</v>
      </c>
      <c r="AK632" s="569">
        <f t="shared" si="523"/>
        <v>0.16540544867166893</v>
      </c>
      <c r="AL632" s="999">
        <f t="shared" si="524"/>
        <v>0.19196667734777337</v>
      </c>
      <c r="AM632" s="1200">
        <f t="shared" si="526"/>
        <v>72.031142870813326</v>
      </c>
      <c r="AN632" s="1201">
        <f t="shared" si="527"/>
        <v>83.468075998949359</v>
      </c>
      <c r="AO632" s="572"/>
      <c r="AP632" s="573"/>
      <c r="AQ632" s="53"/>
      <c r="AR632" s="54"/>
      <c r="AS632" s="54"/>
      <c r="AT632" s="53"/>
    </row>
    <row r="633" spans="1:46" customFormat="1">
      <c r="A633" s="888">
        <v>44300</v>
      </c>
      <c r="B633" s="122" t="s">
        <v>525</v>
      </c>
      <c r="C633" s="769">
        <v>43998</v>
      </c>
      <c r="D633" s="1170">
        <v>43999</v>
      </c>
      <c r="E633" s="924" t="s">
        <v>69</v>
      </c>
      <c r="F633" s="1149">
        <v>105.5992919921875</v>
      </c>
      <c r="G633" s="500" t="s">
        <v>41</v>
      </c>
      <c r="H633" s="998">
        <v>114.66053466796875</v>
      </c>
      <c r="I633" s="414" t="s">
        <v>313</v>
      </c>
      <c r="J633" s="415" t="s">
        <v>133</v>
      </c>
      <c r="K633" s="429" t="s">
        <v>537</v>
      </c>
      <c r="L633" s="390">
        <v>256</v>
      </c>
      <c r="M633" s="390"/>
      <c r="N633" s="390"/>
      <c r="O633" s="564">
        <v>3</v>
      </c>
      <c r="P633" s="564">
        <v>1.5</v>
      </c>
      <c r="Q633" s="564">
        <f t="shared" si="513"/>
        <v>4.5</v>
      </c>
      <c r="R633" s="82">
        <f t="shared" si="525"/>
        <v>3</v>
      </c>
      <c r="S633" s="81"/>
      <c r="T633" s="81">
        <v>20</v>
      </c>
      <c r="U633" s="122" t="s">
        <v>525</v>
      </c>
      <c r="V633" s="494">
        <v>673.65399355021941</v>
      </c>
      <c r="W633" s="195">
        <v>633.93200000000002</v>
      </c>
      <c r="X633" s="82">
        <v>2.14</v>
      </c>
      <c r="Y633" s="82">
        <v>2.4980000000000002</v>
      </c>
      <c r="Z633" s="195">
        <f t="shared" si="514"/>
        <v>12678.64</v>
      </c>
      <c r="AA633" s="195">
        <f t="shared" si="515"/>
        <v>4226.2133333333331</v>
      </c>
      <c r="AB633" s="1092">
        <f t="shared" si="516"/>
        <v>16508645.833333332</v>
      </c>
      <c r="AC633" s="499" t="s">
        <v>69</v>
      </c>
      <c r="AD633" s="195">
        <f t="shared" si="517"/>
        <v>2111.98583984375</v>
      </c>
      <c r="AE633" s="500" t="s">
        <v>41</v>
      </c>
      <c r="AF633" s="567">
        <f t="shared" si="518"/>
        <v>2293.210693359375</v>
      </c>
      <c r="AG633" s="567">
        <f t="shared" si="519"/>
        <v>703995.27994791663</v>
      </c>
      <c r="AH633" s="567">
        <f t="shared" si="520"/>
        <v>764403.564453125</v>
      </c>
      <c r="AI633" s="568">
        <f t="shared" si="521"/>
        <v>2749981.5622965493</v>
      </c>
      <c r="AJ633" s="568">
        <f t="shared" si="522"/>
        <v>2985951.4236450195</v>
      </c>
      <c r="AK633" s="569">
        <f t="shared" si="523"/>
        <v>0.16657826390241778</v>
      </c>
      <c r="AL633" s="999">
        <f t="shared" si="524"/>
        <v>0.18087197785877468</v>
      </c>
      <c r="AM633" s="1200">
        <f t="shared" si="526"/>
        <v>68.67082729554113</v>
      </c>
      <c r="AN633" s="1201">
        <f t="shared" si="527"/>
        <v>74.277592330607646</v>
      </c>
      <c r="AO633" s="572"/>
      <c r="AP633" s="573"/>
      <c r="AQ633" s="53"/>
      <c r="AR633" s="54"/>
      <c r="AS633" s="54"/>
      <c r="AT633" s="53"/>
    </row>
    <row r="634" spans="1:46" customFormat="1">
      <c r="A634" s="888">
        <v>44300</v>
      </c>
      <c r="B634" s="122" t="s">
        <v>526</v>
      </c>
      <c r="C634" s="769">
        <v>43998</v>
      </c>
      <c r="D634" s="1170">
        <v>43999</v>
      </c>
      <c r="E634" s="924" t="s">
        <v>69</v>
      </c>
      <c r="F634" s="1149">
        <v>119.89051513671875</v>
      </c>
      <c r="G634" s="500" t="s">
        <v>41</v>
      </c>
      <c r="H634" s="998">
        <v>121.50548095703125</v>
      </c>
      <c r="I634" s="414" t="s">
        <v>313</v>
      </c>
      <c r="J634" s="415" t="s">
        <v>133</v>
      </c>
      <c r="K634" s="429" t="s">
        <v>537</v>
      </c>
      <c r="L634" s="390">
        <v>256</v>
      </c>
      <c r="M634" s="390"/>
      <c r="N634" s="390"/>
      <c r="O634" s="564">
        <v>3</v>
      </c>
      <c r="P634" s="564">
        <v>1.5</v>
      </c>
      <c r="Q634" s="564">
        <f t="shared" si="513"/>
        <v>4.5</v>
      </c>
      <c r="R634" s="82">
        <f t="shared" si="525"/>
        <v>3</v>
      </c>
      <c r="S634" s="81"/>
      <c r="T634" s="81">
        <v>20</v>
      </c>
      <c r="U634" s="122" t="s">
        <v>526</v>
      </c>
      <c r="V634" s="494">
        <v>691.2783125276859</v>
      </c>
      <c r="W634" s="195">
        <v>646.74400000000003</v>
      </c>
      <c r="X634" s="82">
        <v>2.149</v>
      </c>
      <c r="Y634" s="82">
        <v>2.512</v>
      </c>
      <c r="Z634" s="195">
        <f t="shared" si="514"/>
        <v>12934.880000000001</v>
      </c>
      <c r="AA634" s="195">
        <f t="shared" si="515"/>
        <v>4311.626666666667</v>
      </c>
      <c r="AB634" s="1092">
        <f t="shared" si="516"/>
        <v>16842291.666666668</v>
      </c>
      <c r="AC634" s="499" t="s">
        <v>69</v>
      </c>
      <c r="AD634" s="195">
        <f t="shared" si="517"/>
        <v>2397.810302734375</v>
      </c>
      <c r="AE634" s="500" t="s">
        <v>41</v>
      </c>
      <c r="AF634" s="567">
        <f t="shared" si="518"/>
        <v>2430.109619140625</v>
      </c>
      <c r="AG634" s="567">
        <f t="shared" si="519"/>
        <v>799270.10091145837</v>
      </c>
      <c r="AH634" s="567">
        <f t="shared" si="520"/>
        <v>810036.53971354163</v>
      </c>
      <c r="AI634" s="568">
        <f t="shared" si="521"/>
        <v>3122148.8316853843</v>
      </c>
      <c r="AJ634" s="568">
        <f t="shared" si="522"/>
        <v>3164205.233256022</v>
      </c>
      <c r="AK634" s="569">
        <f t="shared" si="523"/>
        <v>0.18537553519896394</v>
      </c>
      <c r="AL634" s="999">
        <f t="shared" si="524"/>
        <v>0.18787260640536479</v>
      </c>
      <c r="AM634" s="1200">
        <f t="shared" si="526"/>
        <v>78.246186186349348</v>
      </c>
      <c r="AN634" s="1201">
        <f t="shared" si="527"/>
        <v>78.863820999996264</v>
      </c>
      <c r="AO634" s="572"/>
      <c r="AP634" s="573"/>
      <c r="AQ634" s="53"/>
      <c r="AR634" s="54"/>
      <c r="AS634" s="54"/>
      <c r="AT634" s="53"/>
    </row>
    <row r="635" spans="1:46" customFormat="1">
      <c r="A635" s="888">
        <v>44300</v>
      </c>
      <c r="B635" s="122">
        <v>113</v>
      </c>
      <c r="C635" s="769">
        <v>44296</v>
      </c>
      <c r="D635" s="1170">
        <v>44297</v>
      </c>
      <c r="E635" s="924" t="s">
        <v>69</v>
      </c>
      <c r="F635" s="1149">
        <v>44.126153564453126</v>
      </c>
      <c r="G635" s="500" t="s">
        <v>41</v>
      </c>
      <c r="H635" s="998">
        <v>51.026535034179688</v>
      </c>
      <c r="I635" s="414" t="s">
        <v>313</v>
      </c>
      <c r="J635" s="415" t="s">
        <v>133</v>
      </c>
      <c r="K635" s="429" t="s">
        <v>93</v>
      </c>
      <c r="L635" s="390">
        <v>250</v>
      </c>
      <c r="M635" s="390"/>
      <c r="N635" s="390"/>
      <c r="O635" s="564">
        <v>3</v>
      </c>
      <c r="P635" s="564">
        <v>1.5</v>
      </c>
      <c r="Q635" s="564">
        <f t="shared" si="513"/>
        <v>4.5</v>
      </c>
      <c r="R635" s="82">
        <f t="shared" si="525"/>
        <v>3</v>
      </c>
      <c r="S635" s="81"/>
      <c r="T635" s="81">
        <v>20</v>
      </c>
      <c r="U635" s="122">
        <v>113</v>
      </c>
      <c r="V635" s="193">
        <v>686.20704611107465</v>
      </c>
      <c r="W635" s="195">
        <v>718.21199999999999</v>
      </c>
      <c r="X635" s="82">
        <v>2.1880000000000002</v>
      </c>
      <c r="Y635" s="82">
        <v>2.5430000000000001</v>
      </c>
      <c r="Z635" s="195">
        <f t="shared" si="514"/>
        <v>14364.24</v>
      </c>
      <c r="AA635" s="195">
        <f t="shared" si="515"/>
        <v>4788.08</v>
      </c>
      <c r="AB635" s="1092">
        <f t="shared" si="516"/>
        <v>19152320</v>
      </c>
      <c r="AC635" s="499" t="s">
        <v>69</v>
      </c>
      <c r="AD635" s="195">
        <f t="shared" si="517"/>
        <v>882.5230712890625</v>
      </c>
      <c r="AE635" s="500" t="s">
        <v>41</v>
      </c>
      <c r="AF635" s="567">
        <f t="shared" si="518"/>
        <v>1020.5307006835938</v>
      </c>
      <c r="AG635" s="567">
        <f t="shared" si="519"/>
        <v>294174.35709635419</v>
      </c>
      <c r="AH635" s="567">
        <f t="shared" si="520"/>
        <v>340176.90022786456</v>
      </c>
      <c r="AI635" s="568">
        <f t="shared" si="521"/>
        <v>1176697.4283854167</v>
      </c>
      <c r="AJ635" s="568">
        <f t="shared" si="522"/>
        <v>1360707.6009114583</v>
      </c>
      <c r="AK635" s="569">
        <f t="shared" si="523"/>
        <v>6.1438897657590134E-2</v>
      </c>
      <c r="AL635" s="999">
        <f t="shared" si="524"/>
        <v>7.1046619987106444E-2</v>
      </c>
      <c r="AM635" s="1192"/>
      <c r="AN635" s="1192"/>
      <c r="AO635" s="572"/>
      <c r="AP635" s="573"/>
      <c r="AQ635" s="53"/>
      <c r="AR635" s="535"/>
      <c r="AS635" s="535"/>
      <c r="AT635" s="53"/>
    </row>
    <row r="636" spans="1:46" customFormat="1">
      <c r="A636" s="888">
        <v>44300</v>
      </c>
      <c r="B636" s="122">
        <v>114</v>
      </c>
      <c r="C636" s="769">
        <v>44296</v>
      </c>
      <c r="D636" s="1170">
        <v>44297</v>
      </c>
      <c r="E636" s="924" t="s">
        <v>69</v>
      </c>
      <c r="F636" s="1149">
        <v>38.201901245117185</v>
      </c>
      <c r="G636" s="500" t="s">
        <v>41</v>
      </c>
      <c r="H636" s="998">
        <v>44.567230224609375</v>
      </c>
      <c r="I636" s="414" t="s">
        <v>313</v>
      </c>
      <c r="J636" s="415" t="s">
        <v>133</v>
      </c>
      <c r="K636" s="429" t="s">
        <v>93</v>
      </c>
      <c r="L636" s="390">
        <v>250</v>
      </c>
      <c r="M636" s="390"/>
      <c r="N636" s="390"/>
      <c r="O636" s="564">
        <v>3</v>
      </c>
      <c r="P636" s="564">
        <v>1.5</v>
      </c>
      <c r="Q636" s="564">
        <f t="shared" si="513"/>
        <v>4.5</v>
      </c>
      <c r="R636" s="82">
        <f t="shared" si="525"/>
        <v>3</v>
      </c>
      <c r="S636" s="81"/>
      <c r="T636" s="81">
        <v>20</v>
      </c>
      <c r="U636" s="122">
        <v>114</v>
      </c>
      <c r="V636" s="193">
        <v>682.90405022130801</v>
      </c>
      <c r="W636" s="195">
        <v>700.03899999999999</v>
      </c>
      <c r="X636" s="82">
        <v>2.1859999999999999</v>
      </c>
      <c r="Y636" s="82">
        <v>2.573</v>
      </c>
      <c r="Z636" s="195">
        <f t="shared" si="514"/>
        <v>14000.779999999999</v>
      </c>
      <c r="AA636" s="195">
        <f t="shared" si="515"/>
        <v>4666.9266666666663</v>
      </c>
      <c r="AB636" s="1092">
        <f t="shared" si="516"/>
        <v>18667706.666666664</v>
      </c>
      <c r="AC636" s="499" t="s">
        <v>69</v>
      </c>
      <c r="AD636" s="195">
        <f t="shared" si="517"/>
        <v>764.03802490234375</v>
      </c>
      <c r="AE636" s="500" t="s">
        <v>41</v>
      </c>
      <c r="AF636" s="567">
        <f t="shared" si="518"/>
        <v>891.3446044921875</v>
      </c>
      <c r="AG636" s="567">
        <f t="shared" si="519"/>
        <v>254679.34163411459</v>
      </c>
      <c r="AH636" s="567">
        <f t="shared" si="520"/>
        <v>297114.8681640625</v>
      </c>
      <c r="AI636" s="568">
        <f t="shared" si="521"/>
        <v>1018717.3665364584</v>
      </c>
      <c r="AJ636" s="568">
        <f t="shared" si="522"/>
        <v>1188459.47265625</v>
      </c>
      <c r="AK636" s="569">
        <f t="shared" si="523"/>
        <v>5.457110424578801E-2</v>
      </c>
      <c r="AL636" s="999">
        <f t="shared" si="524"/>
        <v>6.3663924759348234E-2</v>
      </c>
      <c r="AM636" s="1192"/>
      <c r="AN636" s="1192"/>
      <c r="AO636" s="572"/>
      <c r="AP636" s="573"/>
      <c r="AQ636" s="53"/>
      <c r="AR636" s="53"/>
      <c r="AS636" s="53"/>
      <c r="AT636" s="53"/>
    </row>
    <row r="637" spans="1:46" customFormat="1">
      <c r="A637" s="888">
        <v>44300</v>
      </c>
      <c r="B637" s="122">
        <v>115</v>
      </c>
      <c r="C637" s="769">
        <v>44296</v>
      </c>
      <c r="D637" s="1170">
        <v>44297</v>
      </c>
      <c r="E637" s="924" t="s">
        <v>69</v>
      </c>
      <c r="F637" s="1149">
        <v>46.17697448730469</v>
      </c>
      <c r="G637" s="500" t="s">
        <v>41</v>
      </c>
      <c r="H637" s="998">
        <v>50.651910400390626</v>
      </c>
      <c r="I637" s="414" t="s">
        <v>313</v>
      </c>
      <c r="J637" s="415" t="s">
        <v>133</v>
      </c>
      <c r="K637" s="429" t="s">
        <v>93</v>
      </c>
      <c r="L637" s="390">
        <v>250</v>
      </c>
      <c r="M637" s="390"/>
      <c r="N637" s="390"/>
      <c r="O637" s="564">
        <v>3</v>
      </c>
      <c r="P637" s="564">
        <v>1.5</v>
      </c>
      <c r="Q637" s="564">
        <f t="shared" si="513"/>
        <v>4.5</v>
      </c>
      <c r="R637" s="82">
        <f t="shared" si="525"/>
        <v>3</v>
      </c>
      <c r="S637" s="81"/>
      <c r="T637" s="81">
        <v>20</v>
      </c>
      <c r="U637" s="122">
        <v>115</v>
      </c>
      <c r="V637" s="494">
        <v>792.9121633277</v>
      </c>
      <c r="W637" s="195">
        <v>759.04899999999998</v>
      </c>
      <c r="X637" s="82">
        <v>2.1930000000000001</v>
      </c>
      <c r="Y637" s="82">
        <v>2.5609999999999999</v>
      </c>
      <c r="Z637" s="195">
        <f t="shared" si="514"/>
        <v>15180.98</v>
      </c>
      <c r="AA637" s="195">
        <f t="shared" si="515"/>
        <v>5060.3266666666668</v>
      </c>
      <c r="AB637" s="1092">
        <f t="shared" si="516"/>
        <v>20241306.666666668</v>
      </c>
      <c r="AC637" s="499" t="s">
        <v>69</v>
      </c>
      <c r="AD637" s="195">
        <f t="shared" si="517"/>
        <v>923.53948974609375</v>
      </c>
      <c r="AE637" s="500" t="s">
        <v>41</v>
      </c>
      <c r="AF637" s="567">
        <f t="shared" si="518"/>
        <v>1013.0382080078125</v>
      </c>
      <c r="AG637" s="567">
        <f t="shared" si="519"/>
        <v>307846.49658203125</v>
      </c>
      <c r="AH637" s="567">
        <f t="shared" si="520"/>
        <v>337679.40266927081</v>
      </c>
      <c r="AI637" s="568">
        <f t="shared" si="521"/>
        <v>1231385.986328125</v>
      </c>
      <c r="AJ637" s="568">
        <f t="shared" si="522"/>
        <v>1350717.6106770833</v>
      </c>
      <c r="AK637" s="569">
        <f t="shared" si="523"/>
        <v>6.0835301129841007E-2</v>
      </c>
      <c r="AL637" s="999">
        <f t="shared" si="524"/>
        <v>6.673075177016323E-2</v>
      </c>
      <c r="AM637" s="571"/>
      <c r="AN637" s="572"/>
      <c r="AO637" s="572"/>
      <c r="AP637" s="573"/>
      <c r="AQ637" s="53"/>
      <c r="AR637" s="53"/>
      <c r="AS637" s="53"/>
      <c r="AT637" s="53"/>
    </row>
    <row r="638" spans="1:46" customFormat="1">
      <c r="A638" s="888">
        <v>44300</v>
      </c>
      <c r="B638" s="122">
        <v>116</v>
      </c>
      <c r="C638" s="769">
        <v>44296</v>
      </c>
      <c r="D638" s="1170">
        <v>44297</v>
      </c>
      <c r="E638" s="924" t="s">
        <v>69</v>
      </c>
      <c r="F638" s="1149">
        <v>48.466204833984378</v>
      </c>
      <c r="G638" s="500" t="s">
        <v>41</v>
      </c>
      <c r="H638" s="998">
        <v>45.190399169921875</v>
      </c>
      <c r="I638" s="414" t="s">
        <v>313</v>
      </c>
      <c r="J638" s="415" t="s">
        <v>133</v>
      </c>
      <c r="K638" s="429" t="s">
        <v>93</v>
      </c>
      <c r="L638" s="390">
        <v>250</v>
      </c>
      <c r="M638" s="390"/>
      <c r="N638" s="390"/>
      <c r="O638" s="564">
        <v>3</v>
      </c>
      <c r="P638" s="564">
        <v>1.5</v>
      </c>
      <c r="Q638" s="564">
        <f t="shared" si="513"/>
        <v>4.5</v>
      </c>
      <c r="R638" s="82">
        <f t="shared" si="525"/>
        <v>3</v>
      </c>
      <c r="S638" s="81"/>
      <c r="T638" s="81">
        <v>20</v>
      </c>
      <c r="U638" s="122">
        <v>116</v>
      </c>
      <c r="V638" s="494">
        <v>713.37335321453338</v>
      </c>
      <c r="W638" s="195">
        <v>693.68499999999995</v>
      </c>
      <c r="X638" s="82">
        <v>2.19</v>
      </c>
      <c r="Y638" s="82">
        <v>2.5840000000000001</v>
      </c>
      <c r="Z638" s="195">
        <f t="shared" si="514"/>
        <v>13873.699999999999</v>
      </c>
      <c r="AA638" s="195">
        <f t="shared" si="515"/>
        <v>4624.5666666666666</v>
      </c>
      <c r="AB638" s="1092">
        <f t="shared" si="516"/>
        <v>18498266.666666668</v>
      </c>
      <c r="AC638" s="499" t="s">
        <v>69</v>
      </c>
      <c r="AD638" s="195">
        <f t="shared" si="517"/>
        <v>969.3240966796875</v>
      </c>
      <c r="AE638" s="500" t="s">
        <v>41</v>
      </c>
      <c r="AF638" s="567">
        <f t="shared" si="518"/>
        <v>903.8079833984375</v>
      </c>
      <c r="AG638" s="567">
        <f t="shared" si="519"/>
        <v>323108.0322265625</v>
      </c>
      <c r="AH638" s="567">
        <f t="shared" si="520"/>
        <v>301269.32779947919</v>
      </c>
      <c r="AI638" s="568">
        <f t="shared" si="521"/>
        <v>1292432.12890625</v>
      </c>
      <c r="AJ638" s="568">
        <f t="shared" si="522"/>
        <v>1205077.3111979167</v>
      </c>
      <c r="AK638" s="569">
        <f t="shared" si="523"/>
        <v>6.9867742323942966E-2</v>
      </c>
      <c r="AL638" s="999">
        <f t="shared" si="524"/>
        <v>6.514541783363037E-2</v>
      </c>
      <c r="AM638" s="571"/>
      <c r="AN638" s="572"/>
      <c r="AO638" s="572"/>
      <c r="AP638" s="573"/>
      <c r="AQ638" s="53"/>
      <c r="AR638" s="53"/>
      <c r="AS638" s="53"/>
      <c r="AT638" s="53"/>
    </row>
    <row r="639" spans="1:46" customFormat="1">
      <c r="A639" s="888">
        <v>44300</v>
      </c>
      <c r="B639" s="122" t="s">
        <v>538</v>
      </c>
      <c r="C639" s="769">
        <v>44297</v>
      </c>
      <c r="D639" s="1170">
        <v>44298</v>
      </c>
      <c r="E639" s="924" t="s">
        <v>69</v>
      </c>
      <c r="F639" s="1149">
        <v>45.72164611816406</v>
      </c>
      <c r="G639" s="500" t="s">
        <v>41</v>
      </c>
      <c r="H639" s="998">
        <v>45.889392089843753</v>
      </c>
      <c r="I639" s="414" t="s">
        <v>313</v>
      </c>
      <c r="J639" s="415" t="s">
        <v>133</v>
      </c>
      <c r="K639" s="429" t="s">
        <v>93</v>
      </c>
      <c r="L639" s="390">
        <v>252</v>
      </c>
      <c r="M639" s="390"/>
      <c r="N639" s="390"/>
      <c r="O639" s="564">
        <v>3</v>
      </c>
      <c r="P639" s="564">
        <v>1.5</v>
      </c>
      <c r="Q639" s="564">
        <f t="shared" si="513"/>
        <v>4.5</v>
      </c>
      <c r="R639" s="82">
        <f t="shared" si="525"/>
        <v>3</v>
      </c>
      <c r="S639" s="81"/>
      <c r="T639" s="81">
        <v>20</v>
      </c>
      <c r="U639" s="122" t="s">
        <v>538</v>
      </c>
      <c r="V639" s="193">
        <v>810.66993668455098</v>
      </c>
      <c r="W639" s="195">
        <v>712.91099999999994</v>
      </c>
      <c r="X639" s="82">
        <v>2.2000000000000002</v>
      </c>
      <c r="Y639" s="82">
        <v>2.5760000000000001</v>
      </c>
      <c r="Z639" s="195">
        <f t="shared" si="514"/>
        <v>14258.22</v>
      </c>
      <c r="AA639" s="195">
        <f t="shared" si="515"/>
        <v>4752.74</v>
      </c>
      <c r="AB639" s="1092">
        <f t="shared" si="516"/>
        <v>18860079.365079366</v>
      </c>
      <c r="AC639" s="499" t="s">
        <v>69</v>
      </c>
      <c r="AD639" s="195">
        <f t="shared" si="517"/>
        <v>914.43292236328125</v>
      </c>
      <c r="AE639" s="500" t="s">
        <v>41</v>
      </c>
      <c r="AF639" s="567">
        <f t="shared" si="518"/>
        <v>917.787841796875</v>
      </c>
      <c r="AG639" s="567">
        <f t="shared" si="519"/>
        <v>304810.97412109375</v>
      </c>
      <c r="AH639" s="567">
        <f t="shared" si="520"/>
        <v>305929.28059895831</v>
      </c>
      <c r="AI639" s="568">
        <f t="shared" si="521"/>
        <v>1209567.3576233878</v>
      </c>
      <c r="AJ639" s="568">
        <f t="shared" si="522"/>
        <v>1214005.0817418981</v>
      </c>
      <c r="AK639" s="569">
        <f t="shared" si="523"/>
        <v>6.4133736354417409E-2</v>
      </c>
      <c r="AL639" s="999">
        <f t="shared" si="524"/>
        <v>6.4369033567785811E-2</v>
      </c>
      <c r="AM639" s="571"/>
      <c r="AN639" s="572"/>
      <c r="AO639" s="572"/>
      <c r="AP639" s="573"/>
      <c r="AQ639" s="53"/>
      <c r="AR639" s="535"/>
      <c r="AS639" s="535"/>
      <c r="AT639" s="53"/>
    </row>
    <row r="640" spans="1:46" customFormat="1">
      <c r="A640" s="888">
        <v>44300</v>
      </c>
      <c r="B640" s="122" t="s">
        <v>539</v>
      </c>
      <c r="C640" s="769">
        <v>44297</v>
      </c>
      <c r="D640" s="1170">
        <v>44298</v>
      </c>
      <c r="E640" s="924" t="s">
        <v>69</v>
      </c>
      <c r="F640" s="1149">
        <v>38.454281616210935</v>
      </c>
      <c r="G640" s="500" t="s">
        <v>41</v>
      </c>
      <c r="H640" s="998">
        <v>46.779345703125003</v>
      </c>
      <c r="I640" s="414" t="s">
        <v>313</v>
      </c>
      <c r="J640" s="415" t="s">
        <v>133</v>
      </c>
      <c r="K640" s="429" t="s">
        <v>93</v>
      </c>
      <c r="L640" s="390">
        <v>252</v>
      </c>
      <c r="M640" s="390"/>
      <c r="N640" s="390"/>
      <c r="O640" s="564">
        <v>3</v>
      </c>
      <c r="P640" s="564">
        <v>1.5</v>
      </c>
      <c r="Q640" s="564">
        <f t="shared" si="513"/>
        <v>4.5</v>
      </c>
      <c r="R640" s="82">
        <f t="shared" si="525"/>
        <v>3</v>
      </c>
      <c r="S640" s="81"/>
      <c r="T640" s="81">
        <v>20</v>
      </c>
      <c r="U640" s="122" t="s">
        <v>539</v>
      </c>
      <c r="V640" s="193">
        <v>676.42317192244798</v>
      </c>
      <c r="W640" s="195">
        <v>695.74400000000003</v>
      </c>
      <c r="X640" s="82">
        <v>2.1789999999999998</v>
      </c>
      <c r="Y640" s="82">
        <v>2.5649999999999999</v>
      </c>
      <c r="Z640" s="195">
        <f t="shared" si="514"/>
        <v>13914.880000000001</v>
      </c>
      <c r="AA640" s="195">
        <f t="shared" si="515"/>
        <v>4638.293333333334</v>
      </c>
      <c r="AB640" s="1092">
        <f t="shared" si="516"/>
        <v>18405925.925925929</v>
      </c>
      <c r="AC640" s="499" t="s">
        <v>69</v>
      </c>
      <c r="AD640" s="195">
        <f t="shared" si="517"/>
        <v>769.08563232421875</v>
      </c>
      <c r="AE640" s="500" t="s">
        <v>41</v>
      </c>
      <c r="AF640" s="567">
        <f t="shared" si="518"/>
        <v>935.5869140625</v>
      </c>
      <c r="AG640" s="567">
        <f t="shared" si="519"/>
        <v>256361.87744140625</v>
      </c>
      <c r="AH640" s="567">
        <f t="shared" si="520"/>
        <v>311862.3046875</v>
      </c>
      <c r="AI640" s="568">
        <f t="shared" si="521"/>
        <v>1017309.0374658979</v>
      </c>
      <c r="AJ640" s="568">
        <f t="shared" si="522"/>
        <v>1237548.828125</v>
      </c>
      <c r="AK640" s="569">
        <f t="shared" si="523"/>
        <v>5.5270734086403817E-2</v>
      </c>
      <c r="AL640" s="999">
        <f t="shared" si="524"/>
        <v>6.7236434238922643E-2</v>
      </c>
      <c r="AN640" s="572"/>
      <c r="AO640" s="572"/>
      <c r="AP640" s="573"/>
      <c r="AQ640" s="571"/>
      <c r="AR640" s="53"/>
      <c r="AS640" s="53"/>
      <c r="AT640" s="53"/>
    </row>
    <row r="641" spans="1:46" customFormat="1">
      <c r="A641" s="888">
        <v>44300</v>
      </c>
      <c r="B641" s="122" t="s">
        <v>60</v>
      </c>
      <c r="C641" s="122"/>
      <c r="D641" s="563"/>
      <c r="E641" s="924" t="s">
        <v>69</v>
      </c>
      <c r="F641" s="1149">
        <v>0</v>
      </c>
      <c r="G641" s="500" t="s">
        <v>41</v>
      </c>
      <c r="H641" s="998">
        <v>0</v>
      </c>
      <c r="I641" s="81"/>
      <c r="J641" s="575"/>
      <c r="K641" s="390"/>
      <c r="L641" s="390"/>
      <c r="M641" s="390"/>
      <c r="N641" s="390"/>
      <c r="O641" s="564"/>
      <c r="P641" s="564"/>
      <c r="Q641" s="564"/>
      <c r="R641" s="82"/>
      <c r="S641" s="81"/>
      <c r="T641" s="81"/>
      <c r="U641" s="122" t="s">
        <v>60</v>
      </c>
      <c r="V641" s="39"/>
      <c r="W641" s="195"/>
      <c r="X641" s="82"/>
      <c r="Y641" s="82"/>
      <c r="Z641" s="195"/>
      <c r="AA641" s="195"/>
      <c r="AB641" s="195"/>
      <c r="AC641" s="483"/>
      <c r="AD641" s="576"/>
      <c r="AE641" s="577"/>
      <c r="AF641" s="576"/>
      <c r="AG641" s="390"/>
      <c r="AH641" s="390"/>
      <c r="AI641" s="568"/>
      <c r="AJ641" s="568"/>
      <c r="AK641" s="569"/>
      <c r="AL641" s="999"/>
      <c r="AM641" s="571"/>
      <c r="AN641" s="572"/>
      <c r="AO641" s="572"/>
      <c r="AP641" s="573"/>
      <c r="AQ641" s="53"/>
      <c r="AR641" s="53"/>
      <c r="AS641" s="53"/>
      <c r="AT641" s="53"/>
    </row>
    <row r="642" spans="1:46" customFormat="1" ht="15" thickBot="1">
      <c r="A642" s="888">
        <v>44300</v>
      </c>
      <c r="B642" s="123" t="s">
        <v>64</v>
      </c>
      <c r="C642" s="123"/>
      <c r="D642" s="1003"/>
      <c r="E642" s="1029" t="s">
        <v>69</v>
      </c>
      <c r="F642" s="1150">
        <v>255.24846191406249</v>
      </c>
      <c r="G642" s="1030" t="s">
        <v>41</v>
      </c>
      <c r="H642" s="1006">
        <v>245.79450683593751</v>
      </c>
      <c r="I642" s="588"/>
      <c r="J642" s="589"/>
      <c r="K642" s="395"/>
      <c r="L642" s="395"/>
      <c r="M642" s="395"/>
      <c r="N642" s="395"/>
      <c r="O642" s="1007"/>
      <c r="P642" s="1007"/>
      <c r="Q642" s="1007"/>
      <c r="R642" s="590"/>
      <c r="S642" s="588"/>
      <c r="T642" s="588"/>
      <c r="U642" s="123" t="s">
        <v>64</v>
      </c>
      <c r="V642" s="189"/>
      <c r="W642" s="591"/>
      <c r="X642" s="590"/>
      <c r="Y642" s="590"/>
      <c r="Z642" s="591"/>
      <c r="AA642" s="590"/>
      <c r="AB642" s="590"/>
      <c r="AC642" s="1004"/>
      <c r="AD642" s="1137"/>
      <c r="AE642" s="578"/>
      <c r="AF642" s="70"/>
      <c r="AG642" s="395"/>
      <c r="AH642" s="395"/>
      <c r="AI642" s="592"/>
      <c r="AJ642" s="592"/>
      <c r="AK642" s="593"/>
      <c r="AL642" s="1008"/>
      <c r="AM642" s="1009"/>
      <c r="AN642" s="603"/>
      <c r="AO642" s="603"/>
      <c r="AP642" s="604"/>
      <c r="AQ642" s="53"/>
      <c r="AR642" s="53"/>
      <c r="AS642" s="53"/>
      <c r="AT642" s="53"/>
    </row>
    <row r="643" spans="1:46" customFormat="1">
      <c r="A643" s="460">
        <v>44307</v>
      </c>
      <c r="B643" s="118">
        <v>151</v>
      </c>
      <c r="C643" s="1133">
        <f>D643-1</f>
        <v>44300</v>
      </c>
      <c r="D643" s="1191">
        <v>44301</v>
      </c>
      <c r="E643" s="1110" t="s">
        <v>69</v>
      </c>
      <c r="F643" s="1147">
        <v>42.36361999511719</v>
      </c>
      <c r="G643" s="477" t="s">
        <v>41</v>
      </c>
      <c r="H643" s="994">
        <v>42.49813537597656</v>
      </c>
      <c r="I643" s="1155" t="s">
        <v>313</v>
      </c>
      <c r="J643" s="1156" t="s">
        <v>133</v>
      </c>
      <c r="K643" s="462" t="s">
        <v>93</v>
      </c>
      <c r="L643" s="465">
        <v>340</v>
      </c>
      <c r="M643" s="463"/>
      <c r="N643" s="922"/>
      <c r="O643" s="491">
        <v>3</v>
      </c>
      <c r="P643" s="492">
        <v>1.5</v>
      </c>
      <c r="Q643" s="492">
        <f t="shared" ref="Q643:Q656" si="528">O643+P643</f>
        <v>4.5</v>
      </c>
      <c r="R643" s="490">
        <f t="shared" ref="R643:R656" si="529">O643/(O643+P643)*Q643*200/200</f>
        <v>3</v>
      </c>
      <c r="S643" s="491"/>
      <c r="T643" s="493">
        <v>20</v>
      </c>
      <c r="U643" s="118">
        <v>151</v>
      </c>
      <c r="V643" s="923">
        <v>758.44385684435167</v>
      </c>
      <c r="W643" s="145">
        <v>553.47699999999998</v>
      </c>
      <c r="X643" s="472">
        <v>2.165</v>
      </c>
      <c r="Y643" s="472">
        <v>2.4569999999999999</v>
      </c>
      <c r="Z643" s="145">
        <f t="shared" ref="Z643:Z656" si="530">T643*W643</f>
        <v>11069.539999999999</v>
      </c>
      <c r="AA643" s="145">
        <f t="shared" ref="AA643:AA656" si="531">Z643/R643</f>
        <v>3689.8466666666664</v>
      </c>
      <c r="AB643" s="1157">
        <f t="shared" ref="AB643:AB656" si="532">AA643*1000/(L643/1000)</f>
        <v>10852490.196078431</v>
      </c>
      <c r="AC643" s="1110" t="s">
        <v>69</v>
      </c>
      <c r="AD643" s="194">
        <f t="shared" ref="AD643:AD656" si="533">T643*F643</f>
        <v>847.27239990234375</v>
      </c>
      <c r="AE643" s="477" t="s">
        <v>41</v>
      </c>
      <c r="AF643" s="586">
        <f t="shared" ref="AF643:AF656" si="534">T643*H643</f>
        <v>849.96270751953125</v>
      </c>
      <c r="AG643" s="478">
        <f t="shared" ref="AG643:AG656" si="535">AD643/R643*1000</f>
        <v>282424.13330078125</v>
      </c>
      <c r="AH643" s="478">
        <f t="shared" ref="AH643:AH656" si="536">AF643/R643*1000</f>
        <v>283320.90250651044</v>
      </c>
      <c r="AI643" s="478">
        <f t="shared" ref="AI643:AI656" si="537">AG643/L643*1000</f>
        <v>830659.2155905331</v>
      </c>
      <c r="AJ643" s="478">
        <f t="shared" ref="AJ643:AJ656" si="538">AH643/L643*1000</f>
        <v>833296.77207797195</v>
      </c>
      <c r="AK643" s="1084">
        <f t="shared" ref="AK643:AK656" si="539">AD643/Z643</f>
        <v>7.6540886062324523E-2</v>
      </c>
      <c r="AL643" s="1085">
        <f t="shared" ref="AL643:AL656" si="540">AF643/Z643</f>
        <v>7.6783923046443783E-2</v>
      </c>
      <c r="AP643" s="602"/>
    </row>
    <row r="644" spans="1:46" customFormat="1">
      <c r="A644" s="35">
        <v>44307</v>
      </c>
      <c r="B644" s="119" t="s">
        <v>368</v>
      </c>
      <c r="C644" s="782">
        <f>D644-1</f>
        <v>44300</v>
      </c>
      <c r="D644" s="1158">
        <v>44301</v>
      </c>
      <c r="E644" s="924" t="s">
        <v>69</v>
      </c>
      <c r="F644" s="1149">
        <v>38.405197143554688</v>
      </c>
      <c r="G644" s="500" t="s">
        <v>41</v>
      </c>
      <c r="H644" s="998">
        <v>37.619622802734376</v>
      </c>
      <c r="I644" s="1160" t="s">
        <v>313</v>
      </c>
      <c r="J644" s="1161" t="s">
        <v>133</v>
      </c>
      <c r="K644" s="484" t="s">
        <v>93</v>
      </c>
      <c r="L644" s="488">
        <v>340</v>
      </c>
      <c r="M644" s="485"/>
      <c r="N644" s="504"/>
      <c r="O644" s="491">
        <v>3</v>
      </c>
      <c r="P644" s="492">
        <v>1.5</v>
      </c>
      <c r="Q644" s="492">
        <f t="shared" si="528"/>
        <v>4.5</v>
      </c>
      <c r="R644" s="490">
        <f t="shared" si="529"/>
        <v>3</v>
      </c>
      <c r="S644" s="491"/>
      <c r="T644" s="493">
        <v>20</v>
      </c>
      <c r="U644" s="119" t="s">
        <v>368</v>
      </c>
      <c r="V644" s="925">
        <v>795.96502160264981</v>
      </c>
      <c r="W644" s="129">
        <v>788.28599999999994</v>
      </c>
      <c r="X644" s="223">
        <v>2.1850000000000001</v>
      </c>
      <c r="Y644" s="223">
        <v>2.5110000000000001</v>
      </c>
      <c r="Z644" s="129">
        <f t="shared" si="530"/>
        <v>15765.72</v>
      </c>
      <c r="AA644" s="129">
        <f t="shared" si="531"/>
        <v>5255.24</v>
      </c>
      <c r="AB644" s="149">
        <f t="shared" si="532"/>
        <v>15456588.235294117</v>
      </c>
      <c r="AC644" s="924" t="s">
        <v>69</v>
      </c>
      <c r="AD644" s="195">
        <f t="shared" si="533"/>
        <v>768.10394287109375</v>
      </c>
      <c r="AE644" s="500" t="s">
        <v>41</v>
      </c>
      <c r="AF644" s="567">
        <f t="shared" si="534"/>
        <v>752.3924560546875</v>
      </c>
      <c r="AG644" s="497">
        <f t="shared" si="535"/>
        <v>256034.64762369794</v>
      </c>
      <c r="AH644" s="497">
        <f t="shared" si="536"/>
        <v>250797.4853515625</v>
      </c>
      <c r="AI644" s="497">
        <f t="shared" si="537"/>
        <v>753043.08124617033</v>
      </c>
      <c r="AJ644" s="497">
        <f t="shared" si="538"/>
        <v>737639.66279871331</v>
      </c>
      <c r="AK644" s="959">
        <f t="shared" si="539"/>
        <v>4.8719877231810142E-2</v>
      </c>
      <c r="AL644" s="1086">
        <f t="shared" si="540"/>
        <v>4.7723317175155183E-2</v>
      </c>
      <c r="AP644" s="602"/>
    </row>
    <row r="645" spans="1:46" customFormat="1">
      <c r="A645" s="35">
        <v>44307</v>
      </c>
      <c r="B645" s="119" t="s">
        <v>215</v>
      </c>
      <c r="C645" s="782">
        <f t="shared" ref="C645:C656" si="541">D645-1</f>
        <v>44301</v>
      </c>
      <c r="D645" s="1158">
        <v>44302</v>
      </c>
      <c r="E645" s="924" t="s">
        <v>69</v>
      </c>
      <c r="F645" s="1149">
        <v>40.936010742187499</v>
      </c>
      <c r="G645" s="500" t="s">
        <v>41</v>
      </c>
      <c r="H645" s="998">
        <v>71.261743164062494</v>
      </c>
      <c r="I645" s="1160" t="s">
        <v>313</v>
      </c>
      <c r="J645" s="1161" t="s">
        <v>133</v>
      </c>
      <c r="K645" s="484" t="s">
        <v>93</v>
      </c>
      <c r="L645" s="488">
        <v>328</v>
      </c>
      <c r="M645" s="485"/>
      <c r="N645" s="504"/>
      <c r="O645" s="491">
        <v>3</v>
      </c>
      <c r="P645" s="492">
        <v>1.5</v>
      </c>
      <c r="Q645" s="492">
        <f t="shared" si="528"/>
        <v>4.5</v>
      </c>
      <c r="R645" s="490">
        <f t="shared" si="529"/>
        <v>3</v>
      </c>
      <c r="S645" s="491"/>
      <c r="T645" s="493">
        <v>20</v>
      </c>
      <c r="U645" s="119" t="s">
        <v>215</v>
      </c>
      <c r="V645" s="925">
        <v>1163.1261374500045</v>
      </c>
      <c r="W645" s="129">
        <v>944.33399999999995</v>
      </c>
      <c r="X645" s="223">
        <v>2.1829999999999998</v>
      </c>
      <c r="Y645" s="223">
        <v>2.5569999999999999</v>
      </c>
      <c r="Z645" s="129">
        <f t="shared" si="530"/>
        <v>18886.68</v>
      </c>
      <c r="AA645" s="129">
        <f t="shared" si="531"/>
        <v>6295.56</v>
      </c>
      <c r="AB645" s="149">
        <f t="shared" si="532"/>
        <v>19193780.487804879</v>
      </c>
      <c r="AC645" s="924" t="s">
        <v>69</v>
      </c>
      <c r="AD645" s="195">
        <f t="shared" si="533"/>
        <v>818.72021484375</v>
      </c>
      <c r="AE645" s="500" t="s">
        <v>41</v>
      </c>
      <c r="AF645" s="567">
        <f t="shared" si="534"/>
        <v>1425.23486328125</v>
      </c>
      <c r="AG645" s="497">
        <f t="shared" si="535"/>
        <v>272906.73828125</v>
      </c>
      <c r="AH645" s="497">
        <f t="shared" si="536"/>
        <v>475078.28776041669</v>
      </c>
      <c r="AI645" s="497">
        <f t="shared" si="537"/>
        <v>832032.73866234755</v>
      </c>
      <c r="AJ645" s="497">
        <f t="shared" si="538"/>
        <v>1448409.4139037095</v>
      </c>
      <c r="AK645" s="959">
        <f t="shared" si="539"/>
        <v>4.3349080666572948E-2</v>
      </c>
      <c r="AL645" s="1086">
        <f t="shared" si="540"/>
        <v>7.5462435074944351E-2</v>
      </c>
      <c r="AP645" s="602"/>
    </row>
    <row r="646" spans="1:46" customFormat="1">
      <c r="A646" s="35">
        <v>44307</v>
      </c>
      <c r="B646" s="119" t="s">
        <v>444</v>
      </c>
      <c r="C646" s="782">
        <f t="shared" si="541"/>
        <v>44301</v>
      </c>
      <c r="D646" s="1158">
        <v>44302</v>
      </c>
      <c r="E646" s="924" t="s">
        <v>69</v>
      </c>
      <c r="F646" s="1149">
        <v>32.355090332031253</v>
      </c>
      <c r="G646" s="500" t="s">
        <v>41</v>
      </c>
      <c r="H646" s="998">
        <v>39.726809692382815</v>
      </c>
      <c r="I646" s="1160" t="s">
        <v>313</v>
      </c>
      <c r="J646" s="1161" t="s">
        <v>133</v>
      </c>
      <c r="K646" s="484" t="s">
        <v>93</v>
      </c>
      <c r="L646" s="488">
        <v>328</v>
      </c>
      <c r="M646" s="485"/>
      <c r="N646" s="504"/>
      <c r="O646" s="491">
        <v>3</v>
      </c>
      <c r="P646" s="492">
        <v>1.5</v>
      </c>
      <c r="Q646" s="492">
        <f t="shared" si="528"/>
        <v>4.5</v>
      </c>
      <c r="R646" s="490">
        <f t="shared" si="529"/>
        <v>3</v>
      </c>
      <c r="S646" s="491"/>
      <c r="T646" s="493">
        <v>20</v>
      </c>
      <c r="U646" s="119" t="s">
        <v>444</v>
      </c>
      <c r="V646" s="925">
        <v>923.35688019002373</v>
      </c>
      <c r="W646" s="129">
        <v>796.67499999999995</v>
      </c>
      <c r="X646" s="223">
        <v>2.1970000000000001</v>
      </c>
      <c r="Y646" s="223">
        <v>2.516</v>
      </c>
      <c r="Z646" s="129">
        <f t="shared" si="530"/>
        <v>15933.5</v>
      </c>
      <c r="AA646" s="129">
        <f t="shared" si="531"/>
        <v>5311.166666666667</v>
      </c>
      <c r="AB646" s="149">
        <f t="shared" si="532"/>
        <v>16192581.300813008</v>
      </c>
      <c r="AC646" s="924" t="s">
        <v>69</v>
      </c>
      <c r="AD646" s="195">
        <f t="shared" si="533"/>
        <v>647.101806640625</v>
      </c>
      <c r="AE646" s="500" t="s">
        <v>41</v>
      </c>
      <c r="AF646" s="567">
        <f t="shared" si="534"/>
        <v>794.53619384765625</v>
      </c>
      <c r="AG646" s="497">
        <f t="shared" si="535"/>
        <v>215700.60221354166</v>
      </c>
      <c r="AH646" s="497">
        <f t="shared" si="536"/>
        <v>264845.39794921875</v>
      </c>
      <c r="AI646" s="497">
        <f t="shared" si="537"/>
        <v>657623.7872364074</v>
      </c>
      <c r="AJ646" s="497">
        <f t="shared" si="538"/>
        <v>807455.4815524962</v>
      </c>
      <c r="AK646" s="959">
        <f t="shared" si="539"/>
        <v>4.0612659280172277E-2</v>
      </c>
      <c r="AL646" s="1086">
        <f t="shared" si="540"/>
        <v>4.986576670836014E-2</v>
      </c>
      <c r="AP646" s="602"/>
    </row>
    <row r="647" spans="1:46" customFormat="1">
      <c r="A647" s="35">
        <v>44307</v>
      </c>
      <c r="B647" s="119" t="s">
        <v>370</v>
      </c>
      <c r="C647" s="782">
        <f t="shared" si="541"/>
        <v>44302</v>
      </c>
      <c r="D647" s="1158">
        <v>44303</v>
      </c>
      <c r="E647" s="924" t="s">
        <v>69</v>
      </c>
      <c r="F647" s="1149">
        <v>38.05350036621094</v>
      </c>
      <c r="G647" s="500" t="s">
        <v>41</v>
      </c>
      <c r="H647" s="998">
        <v>37.597875976562499</v>
      </c>
      <c r="I647" s="1160" t="s">
        <v>313</v>
      </c>
      <c r="J647" s="1161" t="s">
        <v>133</v>
      </c>
      <c r="K647" s="484" t="s">
        <v>93</v>
      </c>
      <c r="L647" s="488">
        <v>304</v>
      </c>
      <c r="M647" s="485"/>
      <c r="N647" s="504"/>
      <c r="O647" s="491">
        <v>3</v>
      </c>
      <c r="P647" s="492">
        <v>1.5</v>
      </c>
      <c r="Q647" s="492">
        <f t="shared" si="528"/>
        <v>4.5</v>
      </c>
      <c r="R647" s="490">
        <f t="shared" si="529"/>
        <v>3</v>
      </c>
      <c r="S647" s="491"/>
      <c r="T647" s="493">
        <v>20</v>
      </c>
      <c r="U647" s="119" t="s">
        <v>370</v>
      </c>
      <c r="V647" s="925">
        <v>841.23055476706077</v>
      </c>
      <c r="W647" s="129">
        <v>742.55700000000002</v>
      </c>
      <c r="X647" s="223">
        <v>2.1840000000000002</v>
      </c>
      <c r="Y647" s="223">
        <v>2.5489999999999999</v>
      </c>
      <c r="Z647" s="129">
        <f t="shared" si="530"/>
        <v>14851.14</v>
      </c>
      <c r="AA647" s="129">
        <f t="shared" si="531"/>
        <v>4950.38</v>
      </c>
      <c r="AB647" s="149">
        <f t="shared" si="532"/>
        <v>16284144.736842105</v>
      </c>
      <c r="AC647" s="924" t="s">
        <v>69</v>
      </c>
      <c r="AD647" s="195">
        <f t="shared" si="533"/>
        <v>761.07000732421875</v>
      </c>
      <c r="AE647" s="500" t="s">
        <v>41</v>
      </c>
      <c r="AF647" s="567">
        <f t="shared" si="534"/>
        <v>751.95751953125</v>
      </c>
      <c r="AG647" s="497">
        <f t="shared" si="535"/>
        <v>253690.00244140625</v>
      </c>
      <c r="AH647" s="497">
        <f t="shared" si="536"/>
        <v>250652.50651041666</v>
      </c>
      <c r="AI647" s="497">
        <f t="shared" si="537"/>
        <v>834506.58697831002</v>
      </c>
      <c r="AJ647" s="497">
        <f t="shared" si="538"/>
        <v>824514.8240474232</v>
      </c>
      <c r="AK647" s="959">
        <f t="shared" si="539"/>
        <v>5.1246571463484873E-2</v>
      </c>
      <c r="AL647" s="1086">
        <f t="shared" si="540"/>
        <v>5.0632983025629685E-2</v>
      </c>
      <c r="AP647" s="602"/>
    </row>
    <row r="648" spans="1:46" customFormat="1">
      <c r="A648" s="35">
        <v>44307</v>
      </c>
      <c r="B648" s="119" t="s">
        <v>540</v>
      </c>
      <c r="C648" s="782">
        <f t="shared" si="541"/>
        <v>44302</v>
      </c>
      <c r="D648" s="1158">
        <v>44303</v>
      </c>
      <c r="E648" s="924" t="s">
        <v>69</v>
      </c>
      <c r="F648" s="1149">
        <v>46.12234191894531</v>
      </c>
      <c r="G648" s="500" t="s">
        <v>41</v>
      </c>
      <c r="H648" s="998">
        <v>49.459832763671876</v>
      </c>
      <c r="I648" s="1160" t="s">
        <v>313</v>
      </c>
      <c r="J648" s="1161" t="s">
        <v>133</v>
      </c>
      <c r="K648" s="484" t="s">
        <v>93</v>
      </c>
      <c r="L648" s="488">
        <v>304</v>
      </c>
      <c r="M648" s="485"/>
      <c r="N648" s="504"/>
      <c r="O648" s="491">
        <v>3</v>
      </c>
      <c r="P648" s="492">
        <v>1.5</v>
      </c>
      <c r="Q648" s="492">
        <f t="shared" si="528"/>
        <v>4.5</v>
      </c>
      <c r="R648" s="490">
        <f t="shared" si="529"/>
        <v>3</v>
      </c>
      <c r="S648" s="491"/>
      <c r="T648" s="493">
        <v>20</v>
      </c>
      <c r="U648" s="119" t="s">
        <v>540</v>
      </c>
      <c r="V648" s="925">
        <v>904.19940726809807</v>
      </c>
      <c r="W648" s="129">
        <v>829.12599999999998</v>
      </c>
      <c r="X648" s="223">
        <v>2.1920000000000002</v>
      </c>
      <c r="Y648" s="223">
        <v>2.5569999999999999</v>
      </c>
      <c r="Z648" s="129">
        <f t="shared" si="530"/>
        <v>16582.52</v>
      </c>
      <c r="AA648" s="129">
        <f t="shared" si="531"/>
        <v>5527.5066666666671</v>
      </c>
      <c r="AB648" s="149">
        <f t="shared" si="532"/>
        <v>18182587.719298247</v>
      </c>
      <c r="AC648" s="924" t="s">
        <v>69</v>
      </c>
      <c r="AD648" s="195">
        <f t="shared" si="533"/>
        <v>922.44683837890625</v>
      </c>
      <c r="AE648" s="500" t="s">
        <v>41</v>
      </c>
      <c r="AF648" s="567">
        <f t="shared" si="534"/>
        <v>989.1966552734375</v>
      </c>
      <c r="AG648" s="497">
        <f t="shared" si="535"/>
        <v>307482.27945963544</v>
      </c>
      <c r="AH648" s="497">
        <f t="shared" si="536"/>
        <v>329732.21842447919</v>
      </c>
      <c r="AI648" s="497">
        <f t="shared" si="537"/>
        <v>1011454.8666435375</v>
      </c>
      <c r="AJ648" s="497">
        <f t="shared" si="538"/>
        <v>1084645.4553436816</v>
      </c>
      <c r="AK648" s="959">
        <f t="shared" si="539"/>
        <v>5.562766324894565E-2</v>
      </c>
      <c r="AL648" s="1086">
        <f t="shared" si="540"/>
        <v>5.9652975257888277E-2</v>
      </c>
      <c r="AP648" s="602"/>
    </row>
    <row r="649" spans="1:46" customFormat="1">
      <c r="A649" s="35">
        <v>44307</v>
      </c>
      <c r="B649" s="119" t="s">
        <v>246</v>
      </c>
      <c r="C649" s="782">
        <f t="shared" si="541"/>
        <v>44303</v>
      </c>
      <c r="D649" s="1158">
        <v>44304</v>
      </c>
      <c r="E649" s="924" t="s">
        <v>69</v>
      </c>
      <c r="F649" s="1149">
        <v>35.389538574218747</v>
      </c>
      <c r="G649" s="500" t="s">
        <v>41</v>
      </c>
      <c r="H649" s="998">
        <v>33.99078369140625</v>
      </c>
      <c r="I649" s="1160" t="s">
        <v>313</v>
      </c>
      <c r="J649" s="1161" t="s">
        <v>133</v>
      </c>
      <c r="K649" s="484" t="s">
        <v>93</v>
      </c>
      <c r="L649" s="488">
        <v>280</v>
      </c>
      <c r="M649" s="485"/>
      <c r="N649" s="504"/>
      <c r="O649" s="491">
        <v>3</v>
      </c>
      <c r="P649" s="492">
        <v>1.5</v>
      </c>
      <c r="Q649" s="492">
        <f t="shared" si="528"/>
        <v>4.5</v>
      </c>
      <c r="R649" s="490">
        <f t="shared" si="529"/>
        <v>3</v>
      </c>
      <c r="S649" s="491"/>
      <c r="T649" s="493">
        <v>20</v>
      </c>
      <c r="U649" s="119" t="s">
        <v>246</v>
      </c>
      <c r="V649" s="925">
        <v>792.07616132636747</v>
      </c>
      <c r="W649" s="129">
        <v>817.14200000000005</v>
      </c>
      <c r="X649" s="223">
        <v>2.2029999999999998</v>
      </c>
      <c r="Y649" s="223">
        <v>2.577</v>
      </c>
      <c r="Z649" s="129">
        <f t="shared" si="530"/>
        <v>16342.84</v>
      </c>
      <c r="AA649" s="129">
        <f t="shared" si="531"/>
        <v>5447.6133333333337</v>
      </c>
      <c r="AB649" s="149">
        <f t="shared" si="532"/>
        <v>19455761.904761907</v>
      </c>
      <c r="AC649" s="924" t="s">
        <v>69</v>
      </c>
      <c r="AD649" s="195">
        <f t="shared" si="533"/>
        <v>707.790771484375</v>
      </c>
      <c r="AE649" s="500" t="s">
        <v>41</v>
      </c>
      <c r="AF649" s="567">
        <f t="shared" si="534"/>
        <v>679.815673828125</v>
      </c>
      <c r="AG649" s="497">
        <f t="shared" si="535"/>
        <v>235930.25716145834</v>
      </c>
      <c r="AH649" s="497">
        <f t="shared" si="536"/>
        <v>226605.224609375</v>
      </c>
      <c r="AI649" s="497">
        <f t="shared" si="537"/>
        <v>842608.06129092269</v>
      </c>
      <c r="AJ649" s="497">
        <f t="shared" si="538"/>
        <v>809304.37360491068</v>
      </c>
      <c r="AK649" s="959">
        <f t="shared" si="539"/>
        <v>4.3308921306478863E-2</v>
      </c>
      <c r="AL649" s="1086">
        <f t="shared" si="540"/>
        <v>4.1597156542444579E-2</v>
      </c>
      <c r="AP649" s="602"/>
    </row>
    <row r="650" spans="1:46" customFormat="1">
      <c r="A650" s="35">
        <v>44307</v>
      </c>
      <c r="B650" s="119" t="s">
        <v>291</v>
      </c>
      <c r="C650" s="782">
        <f t="shared" si="541"/>
        <v>44303</v>
      </c>
      <c r="D650" s="1158">
        <v>44304</v>
      </c>
      <c r="E650" s="924" t="s">
        <v>69</v>
      </c>
      <c r="F650" s="1149">
        <v>34.923220825195315</v>
      </c>
      <c r="G650" s="500" t="s">
        <v>41</v>
      </c>
      <c r="H650" s="998">
        <v>36.074914550781251</v>
      </c>
      <c r="I650" s="1160" t="s">
        <v>313</v>
      </c>
      <c r="J650" s="1161" t="s">
        <v>133</v>
      </c>
      <c r="K650" s="484" t="s">
        <v>93</v>
      </c>
      <c r="L650" s="488">
        <v>280</v>
      </c>
      <c r="M650" s="485"/>
      <c r="N650" s="504"/>
      <c r="O650" s="491">
        <v>3</v>
      </c>
      <c r="P650" s="492">
        <v>1.5</v>
      </c>
      <c r="Q650" s="492">
        <f t="shared" si="528"/>
        <v>4.5</v>
      </c>
      <c r="R650" s="490">
        <f t="shared" si="529"/>
        <v>3</v>
      </c>
      <c r="S650" s="491"/>
      <c r="T650" s="493">
        <v>20</v>
      </c>
      <c r="U650" s="119" t="s">
        <v>291</v>
      </c>
      <c r="V650" s="925">
        <v>792.5764435231448</v>
      </c>
      <c r="W650" s="129">
        <v>754.78499999999997</v>
      </c>
      <c r="X650" s="223">
        <v>2.2069999999999999</v>
      </c>
      <c r="Y650" s="223">
        <v>2.5550000000000002</v>
      </c>
      <c r="Z650" s="129">
        <f t="shared" si="530"/>
        <v>15095.699999999999</v>
      </c>
      <c r="AA650" s="129">
        <f t="shared" si="531"/>
        <v>5031.8999999999996</v>
      </c>
      <c r="AB650" s="149">
        <f t="shared" si="532"/>
        <v>17971071.428571425</v>
      </c>
      <c r="AC650" s="924" t="s">
        <v>69</v>
      </c>
      <c r="AD650" s="195">
        <f t="shared" si="533"/>
        <v>698.46441650390625</v>
      </c>
      <c r="AE650" s="500" t="s">
        <v>41</v>
      </c>
      <c r="AF650" s="567">
        <f t="shared" si="534"/>
        <v>721.498291015625</v>
      </c>
      <c r="AG650" s="497">
        <f t="shared" si="535"/>
        <v>232821.47216796875</v>
      </c>
      <c r="AH650" s="497">
        <f t="shared" si="536"/>
        <v>240499.43033854166</v>
      </c>
      <c r="AI650" s="497">
        <f t="shared" si="537"/>
        <v>831505.25774274557</v>
      </c>
      <c r="AJ650" s="497">
        <f t="shared" si="538"/>
        <v>858926.53692336311</v>
      </c>
      <c r="AK650" s="959">
        <f t="shared" si="539"/>
        <v>4.6269097590963405E-2</v>
      </c>
      <c r="AL650" s="1086">
        <f t="shared" si="540"/>
        <v>4.7794954259532521E-2</v>
      </c>
      <c r="AP650" s="602"/>
    </row>
    <row r="651" spans="1:46" customFormat="1">
      <c r="A651" s="35">
        <v>44307</v>
      </c>
      <c r="B651" s="119" t="s">
        <v>460</v>
      </c>
      <c r="C651" s="782">
        <f t="shared" si="541"/>
        <v>44304</v>
      </c>
      <c r="D651" s="1158">
        <v>44305</v>
      </c>
      <c r="E651" s="924" t="s">
        <v>69</v>
      </c>
      <c r="F651" s="1149">
        <v>35.782516479492188</v>
      </c>
      <c r="G651" s="500" t="s">
        <v>41</v>
      </c>
      <c r="H651" s="998">
        <v>40.709649658203126</v>
      </c>
      <c r="I651" s="1160" t="s">
        <v>313</v>
      </c>
      <c r="J651" s="1161" t="s">
        <v>133</v>
      </c>
      <c r="K651" s="484" t="s">
        <v>93</v>
      </c>
      <c r="L651" s="488">
        <v>196</v>
      </c>
      <c r="M651" s="485"/>
      <c r="N651" s="504"/>
      <c r="O651" s="491">
        <v>3</v>
      </c>
      <c r="P651" s="492">
        <v>1.5</v>
      </c>
      <c r="Q651" s="492">
        <f t="shared" si="528"/>
        <v>4.5</v>
      </c>
      <c r="R651" s="490">
        <f t="shared" si="529"/>
        <v>3</v>
      </c>
      <c r="S651" s="491"/>
      <c r="T651" s="493">
        <v>20</v>
      </c>
      <c r="U651" s="119" t="s">
        <v>460</v>
      </c>
      <c r="V651" s="925">
        <v>706.14769120789708</v>
      </c>
      <c r="W651" s="129">
        <v>697.71699999999998</v>
      </c>
      <c r="X651" s="223">
        <v>2.1850000000000001</v>
      </c>
      <c r="Y651" s="223">
        <v>2.472</v>
      </c>
      <c r="Z651" s="129">
        <f t="shared" si="530"/>
        <v>13954.34</v>
      </c>
      <c r="AA651" s="129">
        <f t="shared" si="531"/>
        <v>4651.4466666666667</v>
      </c>
      <c r="AB651" s="149">
        <f t="shared" si="532"/>
        <v>23731870.748299319</v>
      </c>
      <c r="AC651" s="924" t="s">
        <v>69</v>
      </c>
      <c r="AD651" s="195">
        <f t="shared" si="533"/>
        <v>715.65032958984375</v>
      </c>
      <c r="AE651" s="500" t="s">
        <v>41</v>
      </c>
      <c r="AF651" s="567">
        <f t="shared" si="534"/>
        <v>814.1929931640625</v>
      </c>
      <c r="AG651" s="497">
        <f t="shared" si="535"/>
        <v>238550.10986328125</v>
      </c>
      <c r="AH651" s="497">
        <f t="shared" si="536"/>
        <v>271397.66438802081</v>
      </c>
      <c r="AI651" s="497">
        <f t="shared" si="537"/>
        <v>1217092.3972616389</v>
      </c>
      <c r="AJ651" s="497">
        <f t="shared" si="538"/>
        <v>1384681.9611633713</v>
      </c>
      <c r="AK651" s="959">
        <f t="shared" si="539"/>
        <v>5.128514351734613E-2</v>
      </c>
      <c r="AL651" s="1086">
        <f t="shared" si="540"/>
        <v>5.8346936735385727E-2</v>
      </c>
      <c r="AP651" s="602"/>
    </row>
    <row r="652" spans="1:46" customFormat="1">
      <c r="A652" s="35">
        <v>44307</v>
      </c>
      <c r="B652" s="119" t="s">
        <v>293</v>
      </c>
      <c r="C652" s="782">
        <f t="shared" si="541"/>
        <v>44304</v>
      </c>
      <c r="D652" s="1158">
        <v>44305</v>
      </c>
      <c r="E652" s="924" t="s">
        <v>69</v>
      </c>
      <c r="F652" s="1149">
        <v>26.749554443359376</v>
      </c>
      <c r="G652" s="500" t="s">
        <v>41</v>
      </c>
      <c r="H652" s="998">
        <v>26.358401489257812</v>
      </c>
      <c r="I652" s="1160" t="s">
        <v>313</v>
      </c>
      <c r="J652" s="1161" t="s">
        <v>133</v>
      </c>
      <c r="K652" s="484" t="s">
        <v>93</v>
      </c>
      <c r="L652" s="488">
        <v>196</v>
      </c>
      <c r="M652" s="485"/>
      <c r="N652" s="504"/>
      <c r="O652" s="491">
        <v>3</v>
      </c>
      <c r="P652" s="492">
        <v>1.5</v>
      </c>
      <c r="Q652" s="492">
        <f t="shared" si="528"/>
        <v>4.5</v>
      </c>
      <c r="R652" s="490">
        <f t="shared" si="529"/>
        <v>3</v>
      </c>
      <c r="S652" s="491"/>
      <c r="T652" s="493">
        <v>20</v>
      </c>
      <c r="U652" s="119" t="s">
        <v>293</v>
      </c>
      <c r="V652" s="925">
        <v>722.95717301961463</v>
      </c>
      <c r="W652" s="129">
        <v>686.89300000000003</v>
      </c>
      <c r="X652" s="223">
        <v>2.1829999999999998</v>
      </c>
      <c r="Y652" s="223">
        <v>2.528</v>
      </c>
      <c r="Z652" s="129">
        <f t="shared" si="530"/>
        <v>13737.86</v>
      </c>
      <c r="AA652" s="129">
        <f t="shared" si="531"/>
        <v>4579.2866666666669</v>
      </c>
      <c r="AB652" s="149">
        <f t="shared" si="532"/>
        <v>23363707.482993197</v>
      </c>
      <c r="AC652" s="924" t="s">
        <v>69</v>
      </c>
      <c r="AD652" s="195">
        <f t="shared" si="533"/>
        <v>534.9910888671875</v>
      </c>
      <c r="AE652" s="500" t="s">
        <v>41</v>
      </c>
      <c r="AF652" s="567">
        <f t="shared" si="534"/>
        <v>527.16802978515625</v>
      </c>
      <c r="AG652" s="497">
        <f t="shared" si="535"/>
        <v>178330.36295572916</v>
      </c>
      <c r="AH652" s="497">
        <f t="shared" si="536"/>
        <v>175722.67659505209</v>
      </c>
      <c r="AI652" s="497">
        <f t="shared" si="537"/>
        <v>909848.79059045482</v>
      </c>
      <c r="AJ652" s="497">
        <f t="shared" si="538"/>
        <v>896544.26834210253</v>
      </c>
      <c r="AK652" s="959">
        <f t="shared" si="539"/>
        <v>3.8942825801630492E-2</v>
      </c>
      <c r="AL652" s="1086">
        <f t="shared" si="540"/>
        <v>3.8373373275397783E-2</v>
      </c>
      <c r="AP652" s="602"/>
    </row>
    <row r="653" spans="1:46" customFormat="1">
      <c r="A653" s="35">
        <v>44307</v>
      </c>
      <c r="B653" s="119" t="s">
        <v>541</v>
      </c>
      <c r="C653" s="782">
        <f t="shared" si="541"/>
        <v>44305</v>
      </c>
      <c r="D653" s="1158">
        <v>44306</v>
      </c>
      <c r="E653" s="924" t="s">
        <v>69</v>
      </c>
      <c r="F653" s="1149">
        <v>52.332586669921874</v>
      </c>
      <c r="G653" s="500" t="s">
        <v>41</v>
      </c>
      <c r="H653" s="998">
        <v>44.02651672363281</v>
      </c>
      <c r="I653" s="1160" t="s">
        <v>313</v>
      </c>
      <c r="J653" s="1161" t="s">
        <v>133</v>
      </c>
      <c r="K653" s="484" t="s">
        <v>93</v>
      </c>
      <c r="L653" s="488">
        <v>304</v>
      </c>
      <c r="M653" s="485"/>
      <c r="N653" s="504"/>
      <c r="O653" s="491">
        <v>3</v>
      </c>
      <c r="P653" s="492">
        <v>1.5</v>
      </c>
      <c r="Q653" s="492">
        <f t="shared" si="528"/>
        <v>4.5</v>
      </c>
      <c r="R653" s="490">
        <f t="shared" si="529"/>
        <v>3</v>
      </c>
      <c r="S653" s="491"/>
      <c r="T653" s="493">
        <v>20</v>
      </c>
      <c r="U653" s="119" t="s">
        <v>541</v>
      </c>
      <c r="V653" s="925">
        <v>998.57498489333489</v>
      </c>
      <c r="W653" s="129">
        <v>796.62300000000005</v>
      </c>
      <c r="X653" s="223">
        <v>2.181</v>
      </c>
      <c r="Y653" s="223">
        <v>2.524</v>
      </c>
      <c r="Z653" s="129">
        <f t="shared" si="530"/>
        <v>15932.460000000001</v>
      </c>
      <c r="AA653" s="129">
        <f t="shared" si="531"/>
        <v>5310.8200000000006</v>
      </c>
      <c r="AB653" s="149">
        <f t="shared" si="532"/>
        <v>17469802.631578952</v>
      </c>
      <c r="AC653" s="924" t="s">
        <v>69</v>
      </c>
      <c r="AD653" s="195">
        <f t="shared" si="533"/>
        <v>1046.6517333984375</v>
      </c>
      <c r="AE653" s="500" t="s">
        <v>41</v>
      </c>
      <c r="AF653" s="567">
        <f t="shared" si="534"/>
        <v>880.53033447265625</v>
      </c>
      <c r="AG653" s="497">
        <f t="shared" si="535"/>
        <v>348883.9111328125</v>
      </c>
      <c r="AH653" s="497">
        <f t="shared" si="536"/>
        <v>293510.11149088544</v>
      </c>
      <c r="AI653" s="497">
        <f t="shared" si="537"/>
        <v>1147644.4445158306</v>
      </c>
      <c r="AJ653" s="497">
        <f t="shared" si="538"/>
        <v>965493.78779896523</v>
      </c>
      <c r="AK653" s="959">
        <f t="shared" si="539"/>
        <v>6.5693040082852081E-2</v>
      </c>
      <c r="AL653" s="1086">
        <f t="shared" si="540"/>
        <v>5.5266439361696576E-2</v>
      </c>
      <c r="AP653" s="602"/>
    </row>
    <row r="654" spans="1:46" customFormat="1">
      <c r="A654" s="35">
        <v>44307</v>
      </c>
      <c r="B654" s="119" t="s">
        <v>461</v>
      </c>
      <c r="C654" s="782">
        <f t="shared" si="541"/>
        <v>44305</v>
      </c>
      <c r="D654" s="1158">
        <v>44306</v>
      </c>
      <c r="E654" s="924" t="s">
        <v>69</v>
      </c>
      <c r="F654" s="1149">
        <v>40.767642211914065</v>
      </c>
      <c r="G654" s="500" t="s">
        <v>41</v>
      </c>
      <c r="H654" s="998">
        <v>51.604455566406251</v>
      </c>
      <c r="I654" s="1160" t="s">
        <v>313</v>
      </c>
      <c r="J654" s="1161" t="s">
        <v>133</v>
      </c>
      <c r="K654" s="484" t="s">
        <v>93</v>
      </c>
      <c r="L654" s="488">
        <v>304</v>
      </c>
      <c r="M654" s="485"/>
      <c r="N654" s="504"/>
      <c r="O654" s="491">
        <v>3</v>
      </c>
      <c r="P654" s="492">
        <v>1.5</v>
      </c>
      <c r="Q654" s="492">
        <f t="shared" si="528"/>
        <v>4.5</v>
      </c>
      <c r="R654" s="490">
        <f t="shared" si="529"/>
        <v>3</v>
      </c>
      <c r="S654" s="491"/>
      <c r="T654" s="493">
        <v>20</v>
      </c>
      <c r="U654" s="119" t="s">
        <v>461</v>
      </c>
      <c r="V654" s="925">
        <v>888.76403389019549</v>
      </c>
      <c r="W654" s="129">
        <v>804.31</v>
      </c>
      <c r="X654" s="223">
        <v>2.169</v>
      </c>
      <c r="Y654" s="223">
        <v>2.5110000000000001</v>
      </c>
      <c r="Z654" s="129">
        <f t="shared" si="530"/>
        <v>16086.199999999999</v>
      </c>
      <c r="AA654" s="129">
        <f t="shared" si="531"/>
        <v>5362.0666666666666</v>
      </c>
      <c r="AB654" s="149">
        <f t="shared" si="532"/>
        <v>17638377.192982458</v>
      </c>
      <c r="AC654" s="924" t="s">
        <v>69</v>
      </c>
      <c r="AD654" s="195">
        <f t="shared" si="533"/>
        <v>815.35284423828125</v>
      </c>
      <c r="AE654" s="500" t="s">
        <v>41</v>
      </c>
      <c r="AF654" s="567">
        <f t="shared" si="534"/>
        <v>1032.089111328125</v>
      </c>
      <c r="AG654" s="497">
        <f t="shared" si="535"/>
        <v>271784.28141276044</v>
      </c>
      <c r="AH654" s="497">
        <f t="shared" si="536"/>
        <v>344029.70377604169</v>
      </c>
      <c r="AI654" s="497">
        <f t="shared" si="537"/>
        <v>894027.24148934346</v>
      </c>
      <c r="AJ654" s="497">
        <f t="shared" si="538"/>
        <v>1131676.6571580321</v>
      </c>
      <c r="AK654" s="959">
        <f t="shared" si="539"/>
        <v>5.0686479357354833E-2</v>
      </c>
      <c r="AL654" s="1086">
        <f t="shared" si="540"/>
        <v>6.4159907953906151E-2</v>
      </c>
      <c r="AP654" s="602"/>
    </row>
    <row r="655" spans="1:46" customFormat="1">
      <c r="A655" s="35">
        <v>44307</v>
      </c>
      <c r="B655" s="119" t="s">
        <v>463</v>
      </c>
      <c r="C655" s="782">
        <f t="shared" si="541"/>
        <v>44306</v>
      </c>
      <c r="D655" s="1158">
        <v>44307</v>
      </c>
      <c r="E655" s="924" t="s">
        <v>69</v>
      </c>
      <c r="F655" s="1149">
        <v>33.662429809570313</v>
      </c>
      <c r="G655" s="500" t="s">
        <v>41</v>
      </c>
      <c r="H655" s="998">
        <v>39.183752441406249</v>
      </c>
      <c r="I655" s="1160" t="s">
        <v>313</v>
      </c>
      <c r="J655" s="1161" t="s">
        <v>133</v>
      </c>
      <c r="K655" s="484" t="s">
        <v>93</v>
      </c>
      <c r="L655" s="488">
        <v>300</v>
      </c>
      <c r="M655" s="485"/>
      <c r="N655" s="504"/>
      <c r="O655" s="491">
        <v>3</v>
      </c>
      <c r="P655" s="492">
        <v>1.5</v>
      </c>
      <c r="Q655" s="492">
        <f t="shared" si="528"/>
        <v>4.5</v>
      </c>
      <c r="R655" s="490">
        <f t="shared" si="529"/>
        <v>3</v>
      </c>
      <c r="S655" s="491"/>
      <c r="T655" s="493">
        <v>20</v>
      </c>
      <c r="U655" s="119" t="s">
        <v>463</v>
      </c>
      <c r="V655" s="925">
        <v>896.75520818005157</v>
      </c>
      <c r="W655" s="129">
        <v>753.48900000000003</v>
      </c>
      <c r="X655" s="223">
        <v>2.1829999999999998</v>
      </c>
      <c r="Y655" s="223">
        <v>2.613</v>
      </c>
      <c r="Z655" s="129">
        <f t="shared" si="530"/>
        <v>15069.78</v>
      </c>
      <c r="AA655" s="129">
        <f t="shared" si="531"/>
        <v>5023.26</v>
      </c>
      <c r="AB655" s="149">
        <f t="shared" si="532"/>
        <v>16744200</v>
      </c>
      <c r="AC655" s="924" t="s">
        <v>69</v>
      </c>
      <c r="AD655" s="195">
        <f t="shared" si="533"/>
        <v>673.24859619140625</v>
      </c>
      <c r="AE655" s="500" t="s">
        <v>41</v>
      </c>
      <c r="AF655" s="567">
        <f t="shared" si="534"/>
        <v>783.675048828125</v>
      </c>
      <c r="AG655" s="497">
        <f t="shared" si="535"/>
        <v>224416.19873046875</v>
      </c>
      <c r="AH655" s="497">
        <f t="shared" si="536"/>
        <v>261225.01627604169</v>
      </c>
      <c r="AI655" s="497">
        <f t="shared" si="537"/>
        <v>748053.99576822913</v>
      </c>
      <c r="AJ655" s="497">
        <f t="shared" si="538"/>
        <v>870750.05425347225</v>
      </c>
      <c r="AK655" s="959">
        <f t="shared" si="539"/>
        <v>4.4675409739983345E-2</v>
      </c>
      <c r="AL655" s="1086">
        <f t="shared" si="540"/>
        <v>5.2003084904233839E-2</v>
      </c>
      <c r="AP655" s="602"/>
    </row>
    <row r="656" spans="1:46" customFormat="1">
      <c r="A656" s="35">
        <v>44307</v>
      </c>
      <c r="B656" s="119" t="s">
        <v>542</v>
      </c>
      <c r="C656" s="782">
        <f t="shared" si="541"/>
        <v>44306</v>
      </c>
      <c r="D656" s="1158">
        <v>44307</v>
      </c>
      <c r="E656" s="924" t="s">
        <v>69</v>
      </c>
      <c r="F656" s="1149">
        <v>31.333981323242188</v>
      </c>
      <c r="G656" s="500" t="s">
        <v>41</v>
      </c>
      <c r="H656" s="998">
        <v>39.482315063476563</v>
      </c>
      <c r="I656" s="1160" t="s">
        <v>313</v>
      </c>
      <c r="J656" s="1161" t="s">
        <v>133</v>
      </c>
      <c r="K656" s="484" t="s">
        <v>93</v>
      </c>
      <c r="L656" s="488">
        <v>300</v>
      </c>
      <c r="M656" s="485"/>
      <c r="N656" s="504"/>
      <c r="O656" s="491">
        <v>3</v>
      </c>
      <c r="P656" s="492">
        <v>1.5</v>
      </c>
      <c r="Q656" s="492">
        <f t="shared" si="528"/>
        <v>4.5</v>
      </c>
      <c r="R656" s="490">
        <f t="shared" si="529"/>
        <v>3</v>
      </c>
      <c r="S656" s="491"/>
      <c r="T656" s="493">
        <v>20</v>
      </c>
      <c r="U656" s="119" t="s">
        <v>542</v>
      </c>
      <c r="V656" s="925">
        <v>734.53036783839639</v>
      </c>
      <c r="W656" s="129">
        <v>705.03200000000004</v>
      </c>
      <c r="X656" s="223">
        <v>2.1800000000000002</v>
      </c>
      <c r="Y656" s="223">
        <v>2.5289999999999999</v>
      </c>
      <c r="Z656" s="129">
        <f t="shared" si="530"/>
        <v>14100.640000000001</v>
      </c>
      <c r="AA656" s="129">
        <f t="shared" si="531"/>
        <v>4700.213333333334</v>
      </c>
      <c r="AB656" s="149">
        <f t="shared" si="532"/>
        <v>15667377.77777778</v>
      </c>
      <c r="AC656" s="924" t="s">
        <v>69</v>
      </c>
      <c r="AD656" s="195">
        <f t="shared" si="533"/>
        <v>626.67962646484375</v>
      </c>
      <c r="AE656" s="500" t="s">
        <v>41</v>
      </c>
      <c r="AF656" s="567">
        <f t="shared" si="534"/>
        <v>789.64630126953125</v>
      </c>
      <c r="AG656" s="497">
        <f t="shared" si="535"/>
        <v>208893.20882161459</v>
      </c>
      <c r="AH656" s="497">
        <f t="shared" si="536"/>
        <v>263215.43375651044</v>
      </c>
      <c r="AI656" s="497">
        <f t="shared" si="537"/>
        <v>696310.69607204874</v>
      </c>
      <c r="AJ656" s="497">
        <f t="shared" si="538"/>
        <v>877384.77918836812</v>
      </c>
      <c r="AK656" s="959">
        <f t="shared" si="539"/>
        <v>4.4443346292426703E-2</v>
      </c>
      <c r="AL656" s="1086">
        <f t="shared" si="540"/>
        <v>5.6000741900334397E-2</v>
      </c>
      <c r="AP656" s="602"/>
    </row>
    <row r="657" spans="1:48" customFormat="1">
      <c r="A657" s="35">
        <v>44307</v>
      </c>
      <c r="B657" s="119" t="s">
        <v>60</v>
      </c>
      <c r="C657" s="782"/>
      <c r="D657" s="1158"/>
      <c r="E657" s="924" t="s">
        <v>69</v>
      </c>
      <c r="F657" s="1149">
        <v>0</v>
      </c>
      <c r="G657" s="500" t="s">
        <v>41</v>
      </c>
      <c r="H657" s="998">
        <v>0</v>
      </c>
      <c r="I657" s="1160"/>
      <c r="J657" s="1161"/>
      <c r="K657" s="484"/>
      <c r="L657" s="488"/>
      <c r="M657" s="485"/>
      <c r="N657" s="504"/>
      <c r="O657" s="491"/>
      <c r="P657" s="491"/>
      <c r="Q657" s="491"/>
      <c r="R657" s="492"/>
      <c r="S657" s="491"/>
      <c r="T657" s="493"/>
      <c r="U657" s="119" t="s">
        <v>60</v>
      </c>
      <c r="V657" s="948"/>
      <c r="W657" s="129"/>
      <c r="X657" s="223"/>
      <c r="Y657" s="223"/>
      <c r="Z657" s="129"/>
      <c r="AA657" s="129"/>
      <c r="AB657" s="149"/>
      <c r="AC657" s="924"/>
      <c r="AD657" s="195"/>
      <c r="AE657" s="500"/>
      <c r="AF657" s="567"/>
      <c r="AG657" s="497"/>
      <c r="AH657" s="497"/>
      <c r="AI657" s="497"/>
      <c r="AJ657" s="497"/>
      <c r="AK657" s="959"/>
      <c r="AL657" s="1086"/>
      <c r="AP657" s="602"/>
      <c r="AQ657" s="1"/>
      <c r="AR657" s="1"/>
      <c r="AV657" s="1"/>
    </row>
    <row r="658" spans="1:48" customFormat="1">
      <c r="A658" s="35">
        <v>44307</v>
      </c>
      <c r="B658" s="119" t="s">
        <v>64</v>
      </c>
      <c r="C658" s="782"/>
      <c r="D658" s="1158"/>
      <c r="E658" s="924" t="s">
        <v>69</v>
      </c>
      <c r="F658" s="1149">
        <v>261.9036865234375</v>
      </c>
      <c r="G658" s="500" t="s">
        <v>41</v>
      </c>
      <c r="H658" s="998">
        <v>246.15012207031251</v>
      </c>
      <c r="I658" s="1160"/>
      <c r="J658" s="1161"/>
      <c r="K658" s="484"/>
      <c r="L658" s="488"/>
      <c r="M658" s="485"/>
      <c r="N658" s="504"/>
      <c r="O658" s="491"/>
      <c r="P658" s="491"/>
      <c r="Q658" s="491"/>
      <c r="R658" s="492"/>
      <c r="S658" s="491"/>
      <c r="T658" s="493"/>
      <c r="U658" s="119" t="s">
        <v>64</v>
      </c>
      <c r="V658" s="948"/>
      <c r="W658" s="129"/>
      <c r="X658" s="223"/>
      <c r="Y658" s="223"/>
      <c r="Z658" s="129"/>
      <c r="AA658" s="129"/>
      <c r="AB658" s="149"/>
      <c r="AC658" s="924"/>
      <c r="AD658" s="195"/>
      <c r="AE658" s="500"/>
      <c r="AF658" s="567"/>
      <c r="AG658" s="497"/>
      <c r="AH658" s="497"/>
      <c r="AI658" s="497"/>
      <c r="AJ658" s="497"/>
      <c r="AK658" s="959"/>
      <c r="AL658" s="1086"/>
      <c r="AP658" s="602"/>
    </row>
    <row r="659" spans="1:48" customFormat="1">
      <c r="A659" s="35">
        <v>44307</v>
      </c>
      <c r="B659" s="119">
        <v>51</v>
      </c>
      <c r="C659" s="782">
        <f t="shared" ref="C659:C672" si="542">D659-1</f>
        <v>44303</v>
      </c>
      <c r="D659" s="1158">
        <v>44304</v>
      </c>
      <c r="E659" s="924" t="s">
        <v>69</v>
      </c>
      <c r="F659" s="1149">
        <v>8.8441787719726559</v>
      </c>
      <c r="G659" s="500" t="s">
        <v>41</v>
      </c>
      <c r="H659" s="998">
        <v>11.845634460449219</v>
      </c>
      <c r="I659" s="1160" t="s">
        <v>313</v>
      </c>
      <c r="J659" s="1161" t="s">
        <v>133</v>
      </c>
      <c r="K659" s="484" t="s">
        <v>543</v>
      </c>
      <c r="L659" s="488">
        <v>280</v>
      </c>
      <c r="M659" s="485"/>
      <c r="N659" s="504"/>
      <c r="O659" s="491">
        <v>3</v>
      </c>
      <c r="P659" s="492">
        <v>1.5</v>
      </c>
      <c r="Q659" s="492">
        <f t="shared" ref="Q659:Q672" si="543">O659+P659</f>
        <v>4.5</v>
      </c>
      <c r="R659" s="490">
        <f t="shared" ref="R659:R672" si="544">O659/(O659+P659)*Q659*200/200</f>
        <v>3</v>
      </c>
      <c r="S659" s="491"/>
      <c r="T659" s="493">
        <v>20</v>
      </c>
      <c r="U659" s="119">
        <v>51</v>
      </c>
      <c r="V659" s="925">
        <v>237.82482712183972</v>
      </c>
      <c r="W659" s="129"/>
      <c r="X659" s="223"/>
      <c r="Y659" s="223"/>
      <c r="Z659" s="129"/>
      <c r="AA659" s="129"/>
      <c r="AB659" s="149"/>
      <c r="AC659" s="924" t="s">
        <v>69</v>
      </c>
      <c r="AD659" s="195">
        <f t="shared" ref="AD659:AD672" si="545">T659*F659</f>
        <v>176.88357543945313</v>
      </c>
      <c r="AE659" s="500" t="s">
        <v>41</v>
      </c>
      <c r="AF659" s="567">
        <f t="shared" ref="AF659:AF672" si="546">T659*H659</f>
        <v>236.91268920898438</v>
      </c>
      <c r="AG659" s="497">
        <f t="shared" ref="AG659:AG672" si="547">AD659/R659*1000</f>
        <v>58961.191813151039</v>
      </c>
      <c r="AH659" s="497">
        <f t="shared" ref="AH659:AH672" si="548">AF659/R659*1000</f>
        <v>78970.896402994797</v>
      </c>
      <c r="AI659" s="497">
        <f t="shared" ref="AI659:AI672" si="549">AG659/L659*1000</f>
        <v>210575.68504696799</v>
      </c>
      <c r="AJ659" s="497">
        <f t="shared" ref="AJ659:AJ672" si="550">AH659/L659*1000</f>
        <v>282038.9157249814</v>
      </c>
      <c r="AK659" s="959"/>
      <c r="AL659" s="1086"/>
      <c r="AP659" s="602"/>
      <c r="AQ659" s="1"/>
      <c r="AR659" s="1"/>
      <c r="AV659" s="1"/>
    </row>
    <row r="660" spans="1:48" customFormat="1">
      <c r="A660" s="35">
        <v>44307</v>
      </c>
      <c r="B660" s="119">
        <v>52</v>
      </c>
      <c r="C660" s="782">
        <f t="shared" si="542"/>
        <v>44303</v>
      </c>
      <c r="D660" s="1158">
        <v>44304</v>
      </c>
      <c r="E660" s="924" t="s">
        <v>69</v>
      </c>
      <c r="F660" s="1149">
        <v>6.8775260925292967</v>
      </c>
      <c r="G660" s="500" t="s">
        <v>41</v>
      </c>
      <c r="H660" s="998">
        <v>9.6172264099121101</v>
      </c>
      <c r="I660" s="1160" t="s">
        <v>313</v>
      </c>
      <c r="J660" s="1161" t="s">
        <v>133</v>
      </c>
      <c r="K660" s="484" t="s">
        <v>543</v>
      </c>
      <c r="L660" s="488">
        <v>280</v>
      </c>
      <c r="M660" s="485"/>
      <c r="N660" s="504"/>
      <c r="O660" s="491">
        <v>3</v>
      </c>
      <c r="P660" s="492">
        <v>1.5</v>
      </c>
      <c r="Q660" s="492">
        <f t="shared" si="543"/>
        <v>4.5</v>
      </c>
      <c r="R660" s="490">
        <f t="shared" si="544"/>
        <v>3</v>
      </c>
      <c r="S660" s="491"/>
      <c r="T660" s="493">
        <v>20</v>
      </c>
      <c r="U660" s="119">
        <v>52</v>
      </c>
      <c r="V660" s="925">
        <v>222.11519998115523</v>
      </c>
      <c r="W660" s="129"/>
      <c r="X660" s="223"/>
      <c r="Y660" s="223"/>
      <c r="Z660" s="129"/>
      <c r="AA660" s="129"/>
      <c r="AB660" s="149"/>
      <c r="AC660" s="924" t="s">
        <v>69</v>
      </c>
      <c r="AD660" s="195">
        <f t="shared" si="545"/>
        <v>137.55052185058594</v>
      </c>
      <c r="AE660" s="500" t="s">
        <v>41</v>
      </c>
      <c r="AF660" s="567">
        <f t="shared" si="546"/>
        <v>192.34452819824219</v>
      </c>
      <c r="AG660" s="497">
        <f t="shared" si="547"/>
        <v>45850.173950195313</v>
      </c>
      <c r="AH660" s="497">
        <f t="shared" si="548"/>
        <v>64114.842732747391</v>
      </c>
      <c r="AI660" s="497">
        <f t="shared" si="549"/>
        <v>163750.62125069756</v>
      </c>
      <c r="AJ660" s="497">
        <f t="shared" si="550"/>
        <v>228981.58118838354</v>
      </c>
      <c r="AK660" s="959"/>
      <c r="AL660" s="1086"/>
      <c r="AP660" s="602"/>
    </row>
    <row r="661" spans="1:48" customFormat="1">
      <c r="A661" s="35">
        <v>44307</v>
      </c>
      <c r="B661" s="119">
        <v>61</v>
      </c>
      <c r="C661" s="782">
        <f t="shared" si="542"/>
        <v>44303</v>
      </c>
      <c r="D661" s="1158">
        <v>44304</v>
      </c>
      <c r="E661" s="924" t="s">
        <v>69</v>
      </c>
      <c r="F661" s="1149">
        <v>1.7754695892333985</v>
      </c>
      <c r="G661" s="500" t="s">
        <v>41</v>
      </c>
      <c r="H661" s="998">
        <v>2.692082405090332</v>
      </c>
      <c r="I661" s="1160" t="s">
        <v>313</v>
      </c>
      <c r="J661" s="1161" t="s">
        <v>133</v>
      </c>
      <c r="K661" s="484" t="s">
        <v>544</v>
      </c>
      <c r="L661" s="488">
        <v>280</v>
      </c>
      <c r="M661" s="485"/>
      <c r="N661" s="504"/>
      <c r="O661" s="491">
        <v>3</v>
      </c>
      <c r="P661" s="492">
        <v>1.5</v>
      </c>
      <c r="Q661" s="492">
        <f t="shared" si="543"/>
        <v>4.5</v>
      </c>
      <c r="R661" s="490">
        <f t="shared" si="544"/>
        <v>3</v>
      </c>
      <c r="S661" s="491"/>
      <c r="T661" s="493">
        <v>20</v>
      </c>
      <c r="U661" s="119">
        <v>61</v>
      </c>
      <c r="V661" s="925">
        <v>47.572510509397205</v>
      </c>
      <c r="W661" s="129"/>
      <c r="X661" s="223"/>
      <c r="Y661" s="223"/>
      <c r="Z661" s="129"/>
      <c r="AA661" s="129"/>
      <c r="AB661" s="149"/>
      <c r="AC661" s="924" t="s">
        <v>69</v>
      </c>
      <c r="AD661" s="195">
        <f t="shared" si="545"/>
        <v>35.509391784667969</v>
      </c>
      <c r="AE661" s="500" t="s">
        <v>41</v>
      </c>
      <c r="AF661" s="567">
        <f t="shared" si="546"/>
        <v>53.841648101806641</v>
      </c>
      <c r="AG661" s="497">
        <f t="shared" si="547"/>
        <v>11836.463928222656</v>
      </c>
      <c r="AH661" s="497">
        <f t="shared" si="548"/>
        <v>17947.216033935547</v>
      </c>
      <c r="AI661" s="497">
        <f t="shared" si="549"/>
        <v>42273.085457938061</v>
      </c>
      <c r="AJ661" s="497">
        <f t="shared" si="550"/>
        <v>64097.200121198381</v>
      </c>
      <c r="AK661" s="959"/>
      <c r="AL661" s="1086"/>
      <c r="AP661" s="602"/>
      <c r="AQ661" s="1"/>
      <c r="AR661" s="1"/>
      <c r="AV661" s="1"/>
    </row>
    <row r="662" spans="1:48" customFormat="1">
      <c r="A662" s="35">
        <v>44307</v>
      </c>
      <c r="B662" s="119">
        <v>62</v>
      </c>
      <c r="C662" s="782">
        <f t="shared" si="542"/>
        <v>44303</v>
      </c>
      <c r="D662" s="1158">
        <v>44304</v>
      </c>
      <c r="E662" s="924" t="s">
        <v>69</v>
      </c>
      <c r="F662" s="1149">
        <v>2.7012699127197264</v>
      </c>
      <c r="G662" s="500" t="s">
        <v>41</v>
      </c>
      <c r="H662" s="998">
        <v>2.572504425048828</v>
      </c>
      <c r="I662" s="1160" t="s">
        <v>313</v>
      </c>
      <c r="J662" s="1161" t="s">
        <v>133</v>
      </c>
      <c r="K662" s="484" t="s">
        <v>544</v>
      </c>
      <c r="L662" s="488">
        <v>280</v>
      </c>
      <c r="M662" s="485"/>
      <c r="N662" s="504"/>
      <c r="O662" s="491">
        <v>3</v>
      </c>
      <c r="P662" s="492">
        <v>1.5</v>
      </c>
      <c r="Q662" s="492">
        <f t="shared" si="543"/>
        <v>4.5</v>
      </c>
      <c r="R662" s="490">
        <f t="shared" si="544"/>
        <v>3</v>
      </c>
      <c r="S662" s="491"/>
      <c r="T662" s="493">
        <v>20</v>
      </c>
      <c r="U662" s="119">
        <v>62</v>
      </c>
      <c r="V662" s="925">
        <v>46.348486734615392</v>
      </c>
      <c r="W662" s="129"/>
      <c r="X662" s="223"/>
      <c r="Y662" s="223"/>
      <c r="Z662" s="129"/>
      <c r="AA662" s="129"/>
      <c r="AB662" s="149"/>
      <c r="AC662" s="924" t="s">
        <v>69</v>
      </c>
      <c r="AD662" s="195">
        <f t="shared" si="545"/>
        <v>54.025398254394531</v>
      </c>
      <c r="AE662" s="500" t="s">
        <v>41</v>
      </c>
      <c r="AF662" s="567">
        <f t="shared" si="546"/>
        <v>51.450088500976563</v>
      </c>
      <c r="AG662" s="497">
        <f t="shared" si="547"/>
        <v>18008.466084798176</v>
      </c>
      <c r="AH662" s="497">
        <f t="shared" si="548"/>
        <v>17150.02950032552</v>
      </c>
      <c r="AI662" s="497">
        <f t="shared" si="549"/>
        <v>64315.950302850622</v>
      </c>
      <c r="AJ662" s="497">
        <f t="shared" si="550"/>
        <v>61250.105358305424</v>
      </c>
      <c r="AK662" s="959"/>
      <c r="AL662" s="1086"/>
      <c r="AP662" s="602"/>
    </row>
    <row r="663" spans="1:48" customFormat="1">
      <c r="A663" s="35">
        <v>44307</v>
      </c>
      <c r="B663" s="119">
        <v>71</v>
      </c>
      <c r="C663" s="782">
        <f t="shared" si="542"/>
        <v>44303</v>
      </c>
      <c r="D663" s="1158">
        <v>44304</v>
      </c>
      <c r="E663" s="924" t="s">
        <v>69</v>
      </c>
      <c r="F663" s="1149">
        <v>1.0454611778259277</v>
      </c>
      <c r="G663" s="500" t="s">
        <v>41</v>
      </c>
      <c r="H663" s="998">
        <v>2.1219175338745115</v>
      </c>
      <c r="I663" s="1160" t="s">
        <v>313</v>
      </c>
      <c r="J663" s="1161" t="s">
        <v>133</v>
      </c>
      <c r="K663" s="484" t="s">
        <v>545</v>
      </c>
      <c r="L663" s="488">
        <v>280</v>
      </c>
      <c r="M663" s="485"/>
      <c r="N663" s="504"/>
      <c r="O663" s="491">
        <v>3</v>
      </c>
      <c r="P663" s="492">
        <v>1.5</v>
      </c>
      <c r="Q663" s="492">
        <f t="shared" si="543"/>
        <v>4.5</v>
      </c>
      <c r="R663" s="490">
        <f t="shared" si="544"/>
        <v>3</v>
      </c>
      <c r="S663" s="491"/>
      <c r="T663" s="493">
        <v>20</v>
      </c>
      <c r="U663" s="119">
        <v>71</v>
      </c>
      <c r="V663" s="925">
        <v>22.640931009158969</v>
      </c>
      <c r="W663" s="129"/>
      <c r="X663" s="223"/>
      <c r="Y663" s="223"/>
      <c r="Z663" s="129"/>
      <c r="AA663" s="129"/>
      <c r="AB663" s="149"/>
      <c r="AC663" s="924" t="s">
        <v>69</v>
      </c>
      <c r="AD663" s="195">
        <f t="shared" si="545"/>
        <v>20.909223556518555</v>
      </c>
      <c r="AE663" s="500" t="s">
        <v>41</v>
      </c>
      <c r="AF663" s="567">
        <f t="shared" si="546"/>
        <v>42.438350677490234</v>
      </c>
      <c r="AG663" s="497">
        <f t="shared" si="547"/>
        <v>6969.7411855061846</v>
      </c>
      <c r="AH663" s="497">
        <f t="shared" si="548"/>
        <v>14146.116892496744</v>
      </c>
      <c r="AI663" s="497">
        <f t="shared" si="549"/>
        <v>24891.932805379231</v>
      </c>
      <c r="AJ663" s="497">
        <f t="shared" si="550"/>
        <v>50521.846044631231</v>
      </c>
      <c r="AK663" s="959"/>
      <c r="AL663" s="1086"/>
      <c r="AP663" s="602"/>
    </row>
    <row r="664" spans="1:48" customFormat="1">
      <c r="A664" s="35">
        <v>44307</v>
      </c>
      <c r="B664" s="119">
        <v>72</v>
      </c>
      <c r="C664" s="782">
        <f t="shared" si="542"/>
        <v>44303</v>
      </c>
      <c r="D664" s="1158">
        <v>44304</v>
      </c>
      <c r="E664" s="924" t="s">
        <v>69</v>
      </c>
      <c r="F664" s="1149">
        <v>1.081998634338379</v>
      </c>
      <c r="G664" s="500" t="s">
        <v>41</v>
      </c>
      <c r="H664" s="998">
        <v>1.637588119506836</v>
      </c>
      <c r="I664" s="1160" t="s">
        <v>313</v>
      </c>
      <c r="J664" s="1161" t="s">
        <v>133</v>
      </c>
      <c r="K664" s="484" t="s">
        <v>545</v>
      </c>
      <c r="L664" s="488">
        <v>280</v>
      </c>
      <c r="M664" s="485"/>
      <c r="N664" s="504"/>
      <c r="O664" s="491">
        <v>3</v>
      </c>
      <c r="P664" s="492">
        <v>1.5</v>
      </c>
      <c r="Q664" s="492">
        <f t="shared" si="543"/>
        <v>4.5</v>
      </c>
      <c r="R664" s="490">
        <f t="shared" si="544"/>
        <v>3</v>
      </c>
      <c r="S664" s="491"/>
      <c r="T664" s="493">
        <v>20</v>
      </c>
      <c r="U664" s="119">
        <v>72</v>
      </c>
      <c r="V664" s="925">
        <v>23.796947600180282</v>
      </c>
      <c r="W664" s="129"/>
      <c r="X664" s="223"/>
      <c r="Y664" s="223"/>
      <c r="Z664" s="129"/>
      <c r="AA664" s="129"/>
      <c r="AB664" s="149"/>
      <c r="AC664" s="924" t="s">
        <v>69</v>
      </c>
      <c r="AD664" s="195">
        <f t="shared" si="545"/>
        <v>21.639972686767578</v>
      </c>
      <c r="AE664" s="500" t="s">
        <v>41</v>
      </c>
      <c r="AF664" s="567">
        <f t="shared" si="546"/>
        <v>32.751762390136719</v>
      </c>
      <c r="AG664" s="497">
        <f t="shared" si="547"/>
        <v>7213.3242289225263</v>
      </c>
      <c r="AH664" s="497">
        <f t="shared" si="548"/>
        <v>10917.254130045572</v>
      </c>
      <c r="AI664" s="497">
        <f t="shared" si="549"/>
        <v>25761.872246151881</v>
      </c>
      <c r="AJ664" s="497">
        <f t="shared" si="550"/>
        <v>38990.19332159133</v>
      </c>
      <c r="AK664" s="959"/>
      <c r="AL664" s="1086"/>
      <c r="AP664" s="602"/>
    </row>
    <row r="665" spans="1:48" customFormat="1">
      <c r="A665" s="35">
        <v>44307</v>
      </c>
      <c r="B665" s="119">
        <v>81</v>
      </c>
      <c r="C665" s="782">
        <f t="shared" si="542"/>
        <v>44303</v>
      </c>
      <c r="D665" s="1158">
        <v>44304</v>
      </c>
      <c r="E665" s="924" t="s">
        <v>69</v>
      </c>
      <c r="F665" s="1149">
        <v>0.51307048797607424</v>
      </c>
      <c r="G665" s="500" t="s">
        <v>41</v>
      </c>
      <c r="H665" s="998">
        <v>0.73078384399414065</v>
      </c>
      <c r="I665" s="1160" t="s">
        <v>313</v>
      </c>
      <c r="J665" s="1161" t="s">
        <v>133</v>
      </c>
      <c r="K665" s="484" t="s">
        <v>546</v>
      </c>
      <c r="L665" s="488">
        <v>280</v>
      </c>
      <c r="M665" s="485"/>
      <c r="N665" s="504"/>
      <c r="O665" s="491">
        <v>3</v>
      </c>
      <c r="P665" s="492">
        <v>1.5</v>
      </c>
      <c r="Q665" s="492">
        <f t="shared" si="543"/>
        <v>4.5</v>
      </c>
      <c r="R665" s="490">
        <f t="shared" si="544"/>
        <v>3</v>
      </c>
      <c r="S665" s="491"/>
      <c r="T665" s="493">
        <v>20</v>
      </c>
      <c r="U665" s="119">
        <v>81</v>
      </c>
      <c r="V665" s="925">
        <v>10.499153381879346</v>
      </c>
      <c r="W665" s="129"/>
      <c r="X665" s="223"/>
      <c r="Y665" s="223"/>
      <c r="Z665" s="129"/>
      <c r="AA665" s="129"/>
      <c r="AB665" s="149"/>
      <c r="AC665" s="924" t="s">
        <v>69</v>
      </c>
      <c r="AD665" s="195">
        <f t="shared" si="545"/>
        <v>10.261409759521484</v>
      </c>
      <c r="AE665" s="500" t="s">
        <v>41</v>
      </c>
      <c r="AF665" s="567">
        <f t="shared" si="546"/>
        <v>14.615676879882813</v>
      </c>
      <c r="AG665" s="497">
        <f t="shared" si="547"/>
        <v>3420.4699198404946</v>
      </c>
      <c r="AH665" s="497">
        <f t="shared" si="548"/>
        <v>4871.8922932942705</v>
      </c>
      <c r="AI665" s="497">
        <f t="shared" si="549"/>
        <v>12215.963999430338</v>
      </c>
      <c r="AJ665" s="497">
        <f t="shared" si="550"/>
        <v>17399.615333193822</v>
      </c>
      <c r="AK665" s="959"/>
      <c r="AL665" s="1086"/>
      <c r="AM665" s="1202"/>
      <c r="AN665" s="1202"/>
      <c r="AP665" s="602"/>
      <c r="AQ665" s="54"/>
      <c r="AR665" s="54"/>
    </row>
    <row r="666" spans="1:48" customFormat="1">
      <c r="A666" s="35">
        <v>44307</v>
      </c>
      <c r="B666" s="119">
        <v>82</v>
      </c>
      <c r="C666" s="782">
        <f t="shared" si="542"/>
        <v>44303</v>
      </c>
      <c r="D666" s="1158">
        <v>44304</v>
      </c>
      <c r="E666" s="924" t="s">
        <v>69</v>
      </c>
      <c r="F666" s="1149">
        <v>0.74976215362548826</v>
      </c>
      <c r="G666" s="500" t="s">
        <v>41</v>
      </c>
      <c r="H666" s="998">
        <v>1.0481975555419922</v>
      </c>
      <c r="I666" s="1160" t="s">
        <v>313</v>
      </c>
      <c r="J666" s="1161" t="s">
        <v>133</v>
      </c>
      <c r="K666" s="484" t="s">
        <v>546</v>
      </c>
      <c r="L666" s="488">
        <v>280</v>
      </c>
      <c r="M666" s="485"/>
      <c r="N666" s="504"/>
      <c r="O666" s="491">
        <v>3</v>
      </c>
      <c r="P666" s="492">
        <v>1.5</v>
      </c>
      <c r="Q666" s="492">
        <f t="shared" si="543"/>
        <v>4.5</v>
      </c>
      <c r="R666" s="490">
        <f t="shared" si="544"/>
        <v>3</v>
      </c>
      <c r="S666" s="491"/>
      <c r="T666" s="493">
        <v>20</v>
      </c>
      <c r="U666" s="119">
        <v>82</v>
      </c>
      <c r="V666" s="925">
        <v>10.969545979573779</v>
      </c>
      <c r="W666" s="129"/>
      <c r="X666" s="223"/>
      <c r="Y666" s="223"/>
      <c r="Z666" s="129"/>
      <c r="AA666" s="129"/>
      <c r="AB666" s="149"/>
      <c r="AC666" s="924" t="s">
        <v>69</v>
      </c>
      <c r="AD666" s="195">
        <f t="shared" si="545"/>
        <v>14.995243072509766</v>
      </c>
      <c r="AE666" s="500" t="s">
        <v>41</v>
      </c>
      <c r="AF666" s="567">
        <f t="shared" si="546"/>
        <v>20.963951110839844</v>
      </c>
      <c r="AG666" s="497">
        <f t="shared" si="547"/>
        <v>4998.4143575032549</v>
      </c>
      <c r="AH666" s="497">
        <f t="shared" si="548"/>
        <v>6987.9837036132813</v>
      </c>
      <c r="AI666" s="497">
        <f t="shared" si="549"/>
        <v>17851.47984822591</v>
      </c>
      <c r="AJ666" s="497">
        <f t="shared" si="550"/>
        <v>24957.084655761719</v>
      </c>
      <c r="AK666" s="959"/>
      <c r="AL666" s="1086"/>
      <c r="AM666" s="1202"/>
      <c r="AN666" s="1202"/>
      <c r="AP666" s="602"/>
    </row>
    <row r="667" spans="1:48" customFormat="1">
      <c r="A667" s="35">
        <v>44307</v>
      </c>
      <c r="B667" s="119" t="s">
        <v>547</v>
      </c>
      <c r="C667" s="782">
        <f t="shared" si="542"/>
        <v>44300</v>
      </c>
      <c r="D667" s="1158">
        <v>44301</v>
      </c>
      <c r="E667" s="924" t="s">
        <v>69</v>
      </c>
      <c r="F667" s="1149">
        <v>1.5717710494995116</v>
      </c>
      <c r="G667" s="500" t="s">
        <v>41</v>
      </c>
      <c r="H667" s="998">
        <v>2.1518070220947267</v>
      </c>
      <c r="I667" s="1160" t="s">
        <v>313</v>
      </c>
      <c r="J667" s="1161" t="s">
        <v>133</v>
      </c>
      <c r="K667" s="484" t="s">
        <v>544</v>
      </c>
      <c r="L667" s="488">
        <v>340</v>
      </c>
      <c r="M667" s="485"/>
      <c r="N667" s="504"/>
      <c r="O667" s="491">
        <v>3</v>
      </c>
      <c r="P667" s="492">
        <v>1.5</v>
      </c>
      <c r="Q667" s="492">
        <f t="shared" si="543"/>
        <v>4.5</v>
      </c>
      <c r="R667" s="490">
        <f t="shared" si="544"/>
        <v>3</v>
      </c>
      <c r="S667" s="491"/>
      <c r="T667" s="493">
        <v>20</v>
      </c>
      <c r="U667" s="119" t="s">
        <v>547</v>
      </c>
      <c r="V667" s="925">
        <v>48.851565325824517</v>
      </c>
      <c r="W667" s="129"/>
      <c r="X667" s="223"/>
      <c r="Y667" s="223"/>
      <c r="Z667" s="129"/>
      <c r="AA667" s="129"/>
      <c r="AB667" s="149"/>
      <c r="AC667" s="924" t="s">
        <v>69</v>
      </c>
      <c r="AD667" s="195">
        <f t="shared" si="545"/>
        <v>31.435420989990234</v>
      </c>
      <c r="AE667" s="500" t="s">
        <v>41</v>
      </c>
      <c r="AF667" s="567">
        <f t="shared" si="546"/>
        <v>43.036140441894531</v>
      </c>
      <c r="AG667" s="497">
        <f t="shared" si="547"/>
        <v>10478.473663330078</v>
      </c>
      <c r="AH667" s="497">
        <f t="shared" si="548"/>
        <v>14345.380147298178</v>
      </c>
      <c r="AI667" s="497">
        <f t="shared" si="549"/>
        <v>30819.040186264934</v>
      </c>
      <c r="AJ667" s="497">
        <f t="shared" si="550"/>
        <v>42192.294550876992</v>
      </c>
      <c r="AK667" s="959"/>
      <c r="AL667" s="1086"/>
      <c r="AM667" s="1202"/>
      <c r="AN667" s="1202"/>
      <c r="AP667" s="602"/>
    </row>
    <row r="668" spans="1:48" customFormat="1">
      <c r="A668" s="35">
        <v>44307</v>
      </c>
      <c r="B668" s="119">
        <v>212</v>
      </c>
      <c r="C668" s="782">
        <f t="shared" si="542"/>
        <v>44300</v>
      </c>
      <c r="D668" s="1158">
        <v>44301</v>
      </c>
      <c r="E668" s="924" t="s">
        <v>69</v>
      </c>
      <c r="F668" s="1149">
        <v>1.4970993995666504</v>
      </c>
      <c r="G668" s="500" t="s">
        <v>41</v>
      </c>
      <c r="H668" s="998">
        <v>4.4309196472167969</v>
      </c>
      <c r="I668" s="1160" t="s">
        <v>313</v>
      </c>
      <c r="J668" s="1161" t="s">
        <v>133</v>
      </c>
      <c r="K668" s="484" t="s">
        <v>544</v>
      </c>
      <c r="L668" s="488">
        <v>340</v>
      </c>
      <c r="M668" s="485"/>
      <c r="N668" s="504"/>
      <c r="O668" s="491">
        <v>3</v>
      </c>
      <c r="P668" s="492">
        <v>1.5</v>
      </c>
      <c r="Q668" s="492">
        <f t="shared" si="543"/>
        <v>4.5</v>
      </c>
      <c r="R668" s="490">
        <f t="shared" si="544"/>
        <v>3</v>
      </c>
      <c r="S668" s="491"/>
      <c r="T668" s="493">
        <v>20</v>
      </c>
      <c r="U668" s="119">
        <v>212</v>
      </c>
      <c r="V668" s="925">
        <v>47.737603634333716</v>
      </c>
      <c r="W668" s="129"/>
      <c r="X668" s="223"/>
      <c r="Y668" s="223"/>
      <c r="Z668" s="129"/>
      <c r="AA668" s="129"/>
      <c r="AB668" s="149"/>
      <c r="AC668" s="924" t="s">
        <v>69</v>
      </c>
      <c r="AD668" s="195">
        <f t="shared" si="545"/>
        <v>29.941987991333008</v>
      </c>
      <c r="AE668" s="500" t="s">
        <v>41</v>
      </c>
      <c r="AF668" s="567">
        <f t="shared" si="546"/>
        <v>88.618392944335938</v>
      </c>
      <c r="AG668" s="497">
        <f t="shared" si="547"/>
        <v>9980.6626637776699</v>
      </c>
      <c r="AH668" s="497">
        <f t="shared" si="548"/>
        <v>29539.464314778645</v>
      </c>
      <c r="AI668" s="497">
        <f t="shared" si="549"/>
        <v>29354.890187581383</v>
      </c>
      <c r="AJ668" s="497">
        <f t="shared" si="550"/>
        <v>86880.777396407779</v>
      </c>
      <c r="AK668" s="959"/>
      <c r="AL668" s="1086"/>
      <c r="AM668" s="1202"/>
      <c r="AN668" s="1202"/>
      <c r="AP668" s="602"/>
    </row>
    <row r="669" spans="1:48" customFormat="1">
      <c r="A669" s="35">
        <v>44307</v>
      </c>
      <c r="B669" s="119">
        <v>311</v>
      </c>
      <c r="C669" s="782">
        <f t="shared" si="542"/>
        <v>44300</v>
      </c>
      <c r="D669" s="1158">
        <v>44301</v>
      </c>
      <c r="E669" s="924" t="s">
        <v>69</v>
      </c>
      <c r="F669" s="1149">
        <v>0.5413415908813477</v>
      </c>
      <c r="G669" s="500" t="s">
        <v>41</v>
      </c>
      <c r="H669" s="998">
        <v>1.3497440338134765</v>
      </c>
      <c r="I669" s="1160" t="s">
        <v>313</v>
      </c>
      <c r="J669" s="1161" t="s">
        <v>133</v>
      </c>
      <c r="K669" s="484" t="s">
        <v>545</v>
      </c>
      <c r="L669" s="488">
        <v>340</v>
      </c>
      <c r="M669" s="485"/>
      <c r="N669" s="504"/>
      <c r="O669" s="491">
        <v>3</v>
      </c>
      <c r="P669" s="492">
        <v>1.5</v>
      </c>
      <c r="Q669" s="492">
        <f t="shared" si="543"/>
        <v>4.5</v>
      </c>
      <c r="R669" s="490">
        <f t="shared" si="544"/>
        <v>3</v>
      </c>
      <c r="S669" s="491"/>
      <c r="T669" s="493">
        <v>20</v>
      </c>
      <c r="U669" s="119">
        <v>311</v>
      </c>
      <c r="V669" s="925">
        <v>21.367072794284599</v>
      </c>
      <c r="W669" s="129"/>
      <c r="X669" s="223"/>
      <c r="Y669" s="223"/>
      <c r="Z669" s="129"/>
      <c r="AA669" s="129"/>
      <c r="AB669" s="149"/>
      <c r="AC669" s="924" t="s">
        <v>69</v>
      </c>
      <c r="AD669" s="195">
        <f t="shared" si="545"/>
        <v>10.826831817626953</v>
      </c>
      <c r="AE669" s="500" t="s">
        <v>41</v>
      </c>
      <c r="AF669" s="567">
        <f t="shared" si="546"/>
        <v>26.994880676269531</v>
      </c>
      <c r="AG669" s="497">
        <f t="shared" si="547"/>
        <v>3608.9439392089844</v>
      </c>
      <c r="AH669" s="497">
        <f t="shared" si="548"/>
        <v>8998.2935587565098</v>
      </c>
      <c r="AI669" s="497">
        <f t="shared" si="549"/>
        <v>10614.540997673483</v>
      </c>
      <c r="AJ669" s="497">
        <f t="shared" si="550"/>
        <v>26465.569290460324</v>
      </c>
      <c r="AK669" s="959"/>
      <c r="AL669" s="1086"/>
      <c r="AM669" s="1202"/>
      <c r="AN669" s="1202"/>
      <c r="AP669" s="602"/>
    </row>
    <row r="670" spans="1:48" customFormat="1">
      <c r="A670" s="35">
        <v>44307</v>
      </c>
      <c r="B670" s="119">
        <v>312</v>
      </c>
      <c r="C670" s="782">
        <f t="shared" si="542"/>
        <v>44300</v>
      </c>
      <c r="D670" s="1158">
        <v>44301</v>
      </c>
      <c r="E670" s="924" t="s">
        <v>69</v>
      </c>
      <c r="F670" s="1149">
        <v>0.25041279792785642</v>
      </c>
      <c r="G670" s="500" t="s">
        <v>41</v>
      </c>
      <c r="H670" s="998">
        <v>1.1149397850036622</v>
      </c>
      <c r="I670" s="1160" t="s">
        <v>313</v>
      </c>
      <c r="J670" s="1161" t="s">
        <v>133</v>
      </c>
      <c r="K670" s="484" t="s">
        <v>545</v>
      </c>
      <c r="L670" s="488">
        <v>340</v>
      </c>
      <c r="M670" s="485"/>
      <c r="N670" s="504"/>
      <c r="O670" s="491">
        <v>3</v>
      </c>
      <c r="P670" s="492">
        <v>1.5</v>
      </c>
      <c r="Q670" s="492">
        <f t="shared" si="543"/>
        <v>4.5</v>
      </c>
      <c r="R670" s="490">
        <f t="shared" si="544"/>
        <v>3</v>
      </c>
      <c r="S670" s="491"/>
      <c r="T670" s="493">
        <v>20</v>
      </c>
      <c r="U670" s="119">
        <v>312</v>
      </c>
      <c r="V670" s="925">
        <v>24.314866406503057</v>
      </c>
      <c r="W670" s="129"/>
      <c r="X670" s="223"/>
      <c r="Y670" s="223"/>
      <c r="Z670" s="129"/>
      <c r="AA670" s="129"/>
      <c r="AB670" s="149"/>
      <c r="AC670" s="924" t="s">
        <v>69</v>
      </c>
      <c r="AD670" s="195">
        <f t="shared" si="545"/>
        <v>5.0082559585571289</v>
      </c>
      <c r="AE670" s="500" t="s">
        <v>41</v>
      </c>
      <c r="AF670" s="567">
        <f t="shared" si="546"/>
        <v>22.298795700073242</v>
      </c>
      <c r="AG670" s="497">
        <f t="shared" si="547"/>
        <v>1669.4186528523762</v>
      </c>
      <c r="AH670" s="497">
        <f t="shared" si="548"/>
        <v>7432.9319000244141</v>
      </c>
      <c r="AI670" s="497">
        <f t="shared" si="549"/>
        <v>4910.0548613305182</v>
      </c>
      <c r="AJ670" s="497">
        <f t="shared" si="550"/>
        <v>21861.564411836513</v>
      </c>
      <c r="AK670" s="959"/>
      <c r="AL670" s="1086"/>
      <c r="AM670" s="1202"/>
      <c r="AN670" s="1202"/>
      <c r="AP670" s="602"/>
    </row>
    <row r="671" spans="1:48" customFormat="1">
      <c r="A671" s="35">
        <v>44307</v>
      </c>
      <c r="B671" s="119" t="s">
        <v>548</v>
      </c>
      <c r="C671" s="782">
        <f t="shared" si="542"/>
        <v>44300</v>
      </c>
      <c r="D671" s="1158">
        <v>44301</v>
      </c>
      <c r="E671" s="924" t="s">
        <v>69</v>
      </c>
      <c r="F671" s="1149">
        <v>1.0496586799621581</v>
      </c>
      <c r="G671" s="500" t="s">
        <v>41</v>
      </c>
      <c r="H671" s="998">
        <v>0.54866294860839848</v>
      </c>
      <c r="I671" s="1160" t="s">
        <v>313</v>
      </c>
      <c r="J671" s="1161" t="s">
        <v>133</v>
      </c>
      <c r="K671" s="484" t="s">
        <v>546</v>
      </c>
      <c r="L671" s="488">
        <v>340</v>
      </c>
      <c r="M671" s="485"/>
      <c r="N671" s="504"/>
      <c r="O671" s="491">
        <v>3</v>
      </c>
      <c r="P671" s="492">
        <v>1.5</v>
      </c>
      <c r="Q671" s="492">
        <f t="shared" si="543"/>
        <v>4.5</v>
      </c>
      <c r="R671" s="490">
        <f t="shared" si="544"/>
        <v>3</v>
      </c>
      <c r="S671" s="491"/>
      <c r="T671" s="493">
        <v>20</v>
      </c>
      <c r="U671" s="119" t="s">
        <v>548</v>
      </c>
      <c r="V671" s="1107">
        <v>10.825409117340289</v>
      </c>
      <c r="W671" s="495"/>
      <c r="X671" s="223"/>
      <c r="Y671" s="223"/>
      <c r="Z671" s="129"/>
      <c r="AA671" s="129"/>
      <c r="AB671" s="149"/>
      <c r="AC671" s="924" t="s">
        <v>69</v>
      </c>
      <c r="AD671" s="195">
        <f t="shared" si="545"/>
        <v>20.993173599243164</v>
      </c>
      <c r="AE671" s="500" t="s">
        <v>41</v>
      </c>
      <c r="AF671" s="567">
        <f t="shared" si="546"/>
        <v>10.973258972167969</v>
      </c>
      <c r="AG671" s="497">
        <f t="shared" si="547"/>
        <v>6997.7245330810547</v>
      </c>
      <c r="AH671" s="497">
        <f t="shared" si="548"/>
        <v>3657.7529907226563</v>
      </c>
      <c r="AI671" s="497">
        <f t="shared" si="549"/>
        <v>20581.542744356044</v>
      </c>
      <c r="AJ671" s="497">
        <f t="shared" si="550"/>
        <v>10758.097031537223</v>
      </c>
      <c r="AK671" s="959"/>
      <c r="AL671" s="1086"/>
      <c r="AP671" s="602"/>
    </row>
    <row r="672" spans="1:48" customFormat="1">
      <c r="A672" s="35">
        <v>44307</v>
      </c>
      <c r="B672" s="119" t="s">
        <v>507</v>
      </c>
      <c r="C672" s="782">
        <f t="shared" si="542"/>
        <v>44300</v>
      </c>
      <c r="D672" s="1158">
        <v>44301</v>
      </c>
      <c r="E672" s="924" t="s">
        <v>69</v>
      </c>
      <c r="F672" s="1149">
        <v>0.29213657379150393</v>
      </c>
      <c r="G672" s="500" t="s">
        <v>41</v>
      </c>
      <c r="H672" s="998">
        <v>0.27787086963653562</v>
      </c>
      <c r="I672" s="1160" t="s">
        <v>313</v>
      </c>
      <c r="J672" s="1161" t="s">
        <v>133</v>
      </c>
      <c r="K672" s="484" t="s">
        <v>546</v>
      </c>
      <c r="L672" s="488">
        <v>340</v>
      </c>
      <c r="M672" s="485"/>
      <c r="N672" s="504"/>
      <c r="O672" s="491">
        <v>3</v>
      </c>
      <c r="P672" s="492">
        <v>1.5</v>
      </c>
      <c r="Q672" s="492">
        <f t="shared" si="543"/>
        <v>4.5</v>
      </c>
      <c r="R672" s="490">
        <f t="shared" si="544"/>
        <v>3</v>
      </c>
      <c r="S672" s="491"/>
      <c r="T672" s="493">
        <v>20</v>
      </c>
      <c r="U672" s="119" t="s">
        <v>507</v>
      </c>
      <c r="V672" s="1107">
        <v>9.8376820519537542</v>
      </c>
      <c r="W672" s="495"/>
      <c r="X672" s="223"/>
      <c r="Y672" s="223"/>
      <c r="Z672" s="129"/>
      <c r="AA672" s="129"/>
      <c r="AB672" s="149"/>
      <c r="AC672" s="924" t="s">
        <v>69</v>
      </c>
      <c r="AD672" s="195">
        <f t="shared" si="545"/>
        <v>5.8427314758300781</v>
      </c>
      <c r="AE672" s="500" t="s">
        <v>41</v>
      </c>
      <c r="AF672" s="567">
        <f t="shared" si="546"/>
        <v>5.5574173927307129</v>
      </c>
      <c r="AG672" s="497">
        <f t="shared" si="547"/>
        <v>1947.5771586100261</v>
      </c>
      <c r="AH672" s="497">
        <f t="shared" si="548"/>
        <v>1852.472464243571</v>
      </c>
      <c r="AI672" s="497">
        <f t="shared" si="549"/>
        <v>5728.1681135589006</v>
      </c>
      <c r="AJ672" s="497">
        <f t="shared" si="550"/>
        <v>5448.4484242457975</v>
      </c>
      <c r="AK672" s="959"/>
      <c r="AL672" s="1086"/>
      <c r="AP672" s="602"/>
    </row>
    <row r="673" spans="1:46" customFormat="1">
      <c r="A673" s="35">
        <v>44307</v>
      </c>
      <c r="B673" s="119" t="s">
        <v>60</v>
      </c>
      <c r="C673" s="782"/>
      <c r="D673" s="1158"/>
      <c r="E673" s="924" t="s">
        <v>69</v>
      </c>
      <c r="F673" s="1149">
        <v>0</v>
      </c>
      <c r="G673" s="500" t="s">
        <v>41</v>
      </c>
      <c r="H673" s="998">
        <v>0</v>
      </c>
      <c r="I673" s="1160"/>
      <c r="J673" s="1161"/>
      <c r="K673" s="484"/>
      <c r="L673" s="488"/>
      <c r="M673" s="485"/>
      <c r="N673" s="504"/>
      <c r="O673" s="491"/>
      <c r="P673" s="491"/>
      <c r="Q673" s="491"/>
      <c r="R673" s="492"/>
      <c r="S673" s="491"/>
      <c r="T673" s="493"/>
      <c r="U673" s="119" t="s">
        <v>60</v>
      </c>
      <c r="V673" s="948"/>
      <c r="W673" s="495"/>
      <c r="X673" s="223"/>
      <c r="Y673" s="223"/>
      <c r="Z673" s="129"/>
      <c r="AA673" s="129"/>
      <c r="AB673" s="149"/>
      <c r="AC673" s="924"/>
      <c r="AD673" s="195"/>
      <c r="AE673" s="500"/>
      <c r="AF673" s="567"/>
      <c r="AG673" s="497"/>
      <c r="AH673" s="497"/>
      <c r="AI673" s="497"/>
      <c r="AJ673" s="497"/>
      <c r="AK673" s="959"/>
      <c r="AL673" s="1086"/>
      <c r="AP673" s="602"/>
    </row>
    <row r="674" spans="1:46" customFormat="1" ht="15" thickBot="1">
      <c r="A674" s="56">
        <v>44307</v>
      </c>
      <c r="B674" s="124" t="s">
        <v>64</v>
      </c>
      <c r="C674" s="926"/>
      <c r="D674" s="1162"/>
      <c r="E674" s="1029" t="s">
        <v>69</v>
      </c>
      <c r="F674" s="1150">
        <v>258.54555664062502</v>
      </c>
      <c r="G674" s="1030" t="s">
        <v>41</v>
      </c>
      <c r="H674" s="1006">
        <v>249.58986816406249</v>
      </c>
      <c r="I674" s="1164"/>
      <c r="J674" s="1165"/>
      <c r="K674" s="928"/>
      <c r="L674" s="929"/>
      <c r="M674" s="930"/>
      <c r="N674" s="927"/>
      <c r="O674" s="931"/>
      <c r="P674" s="931"/>
      <c r="Q674" s="931"/>
      <c r="R674" s="932"/>
      <c r="S674" s="931"/>
      <c r="T674" s="933"/>
      <c r="U674" s="124" t="s">
        <v>64</v>
      </c>
      <c r="V674" s="955"/>
      <c r="W674" s="934"/>
      <c r="X674" s="935"/>
      <c r="Y674" s="935"/>
      <c r="Z674" s="937"/>
      <c r="AA674" s="937"/>
      <c r="AB674" s="161"/>
      <c r="AC674" s="1029"/>
      <c r="AD674" s="591"/>
      <c r="AE674" s="1030"/>
      <c r="AF674" s="1115"/>
      <c r="AG674" s="936"/>
      <c r="AH674" s="936"/>
      <c r="AI674" s="936"/>
      <c r="AJ674" s="936"/>
      <c r="AK674" s="1088"/>
      <c r="AL674" s="1089"/>
      <c r="AP674" s="602"/>
    </row>
    <row r="675" spans="1:46" customFormat="1">
      <c r="A675" s="1167">
        <v>44314</v>
      </c>
      <c r="B675" s="121" t="s">
        <v>549</v>
      </c>
      <c r="C675" s="1168">
        <v>44307</v>
      </c>
      <c r="D675" s="1169">
        <v>44308</v>
      </c>
      <c r="E675" s="1110" t="s">
        <v>69</v>
      </c>
      <c r="F675" s="1147">
        <v>38.872790527343753</v>
      </c>
      <c r="G675" s="477" t="s">
        <v>41</v>
      </c>
      <c r="H675" s="994">
        <v>48.011886596679688</v>
      </c>
      <c r="I675" s="456" t="s">
        <v>313</v>
      </c>
      <c r="J675" s="457" t="s">
        <v>133</v>
      </c>
      <c r="K675" s="582" t="s">
        <v>93</v>
      </c>
      <c r="L675" s="583">
        <v>316</v>
      </c>
      <c r="M675" s="583"/>
      <c r="N675" s="583"/>
      <c r="O675" s="564">
        <v>3</v>
      </c>
      <c r="P675" s="564">
        <v>1.5</v>
      </c>
      <c r="Q675" s="564">
        <f t="shared" ref="Q675:Q688" si="551">O675+P675</f>
        <v>4.5</v>
      </c>
      <c r="R675" s="82">
        <f>O675/(O675+P675)*Q675*200/200</f>
        <v>3</v>
      </c>
      <c r="S675" s="81"/>
      <c r="T675" s="81">
        <v>20</v>
      </c>
      <c r="U675" s="121" t="s">
        <v>549</v>
      </c>
      <c r="V675" s="470">
        <v>898.85195421671597</v>
      </c>
      <c r="W675" s="194">
        <v>805.39300000000003</v>
      </c>
      <c r="X675" s="184">
        <v>2.1840000000000002</v>
      </c>
      <c r="Y675" s="184">
        <v>2.4849999999999999</v>
      </c>
      <c r="Z675" s="194">
        <f t="shared" ref="Z675:Z688" si="552">T675*W675</f>
        <v>16107.86</v>
      </c>
      <c r="AA675" s="194">
        <f t="shared" ref="AA675:AA688" si="553">Z675/R675</f>
        <v>5369.2866666666669</v>
      </c>
      <c r="AB675" s="1113">
        <f t="shared" ref="AB675:AB688" si="554">AA675*1000/(L675/1000)</f>
        <v>16991413.502109706</v>
      </c>
      <c r="AC675" s="476" t="s">
        <v>69</v>
      </c>
      <c r="AD675" s="194">
        <f t="shared" ref="AD675:AD688" si="555">T675*F675</f>
        <v>777.455810546875</v>
      </c>
      <c r="AE675" s="477" t="s">
        <v>41</v>
      </c>
      <c r="AF675" s="586">
        <f t="shared" ref="AF675:AF688" si="556">T675*H675</f>
        <v>960.23773193359375</v>
      </c>
      <c r="AG675" s="586">
        <f t="shared" ref="AG675:AG688" si="557">AD675/R675*1000</f>
        <v>259151.93684895831</v>
      </c>
      <c r="AH675" s="586">
        <f t="shared" ref="AH675:AH688" si="558">AF675/R675*1000</f>
        <v>320079.24397786456</v>
      </c>
      <c r="AI675" s="586">
        <f t="shared" ref="AI675:AI688" si="559">AG675/L675*1000</f>
        <v>820101.06597771624</v>
      </c>
      <c r="AJ675" s="586">
        <f t="shared" ref="AJ675:AJ688" si="560">AH675/L675*1000</f>
        <v>1012908.9999299512</v>
      </c>
      <c r="AK675" s="587">
        <f t="shared" ref="AK675:AK688" si="561">AD675/Z675</f>
        <v>4.8265617564771171E-2</v>
      </c>
      <c r="AL675" s="995">
        <f t="shared" ref="AL675:AL688" si="562">AF675/Z675</f>
        <v>5.9612992162434597E-2</v>
      </c>
      <c r="AM675" s="605"/>
      <c r="AN675" s="606"/>
      <c r="AO675" s="606"/>
      <c r="AP675" s="607"/>
      <c r="AQ675" s="53"/>
      <c r="AR675" s="53"/>
      <c r="AS675" s="53"/>
      <c r="AT675" s="53"/>
    </row>
    <row r="676" spans="1:46" customFormat="1">
      <c r="A676" s="888">
        <v>44314</v>
      </c>
      <c r="B676" s="122" t="s">
        <v>465</v>
      </c>
      <c r="C676" s="769">
        <v>44307</v>
      </c>
      <c r="D676" s="1170">
        <v>44308</v>
      </c>
      <c r="E676" s="924" t="s">
        <v>69</v>
      </c>
      <c r="F676" s="1149">
        <v>39.477044677734376</v>
      </c>
      <c r="G676" s="500" t="s">
        <v>41</v>
      </c>
      <c r="H676" s="998">
        <v>36.609539794921872</v>
      </c>
      <c r="I676" s="414" t="s">
        <v>313</v>
      </c>
      <c r="J676" s="415" t="s">
        <v>133</v>
      </c>
      <c r="K676" s="429" t="s">
        <v>93</v>
      </c>
      <c r="L676" s="390">
        <v>316</v>
      </c>
      <c r="M676" s="390"/>
      <c r="N676" s="390"/>
      <c r="O676" s="564">
        <v>3</v>
      </c>
      <c r="P676" s="564">
        <v>1.5</v>
      </c>
      <c r="Q676" s="564">
        <f t="shared" si="551"/>
        <v>4.5</v>
      </c>
      <c r="R676" s="82">
        <f t="shared" ref="R676:R688" si="563">O676/(O676+P676)*Q676*200/200</f>
        <v>3</v>
      </c>
      <c r="S676" s="81"/>
      <c r="T676" s="81">
        <v>20</v>
      </c>
      <c r="U676" s="122" t="s">
        <v>465</v>
      </c>
      <c r="V676" s="494">
        <v>826.69243669363084</v>
      </c>
      <c r="W676" s="195">
        <v>779.79499999999996</v>
      </c>
      <c r="X676" s="82">
        <v>2.194</v>
      </c>
      <c r="Y676" s="82">
        <v>2.4849999999999999</v>
      </c>
      <c r="Z676" s="195">
        <f t="shared" si="552"/>
        <v>15595.9</v>
      </c>
      <c r="AA676" s="195">
        <f t="shared" si="553"/>
        <v>5198.6333333333332</v>
      </c>
      <c r="AB676" s="1092">
        <f t="shared" si="554"/>
        <v>16451371.308016876</v>
      </c>
      <c r="AC676" s="499" t="s">
        <v>69</v>
      </c>
      <c r="AD676" s="195">
        <f t="shared" si="555"/>
        <v>789.5408935546875</v>
      </c>
      <c r="AE676" s="500" t="s">
        <v>41</v>
      </c>
      <c r="AF676" s="567">
        <f t="shared" si="556"/>
        <v>732.1907958984375</v>
      </c>
      <c r="AG676" s="567">
        <f t="shared" si="557"/>
        <v>263180.2978515625</v>
      </c>
      <c r="AH676" s="567">
        <f t="shared" si="558"/>
        <v>244063.5986328125</v>
      </c>
      <c r="AI676" s="568">
        <f t="shared" si="559"/>
        <v>832849.04383405857</v>
      </c>
      <c r="AJ676" s="568">
        <f t="shared" si="560"/>
        <v>772353.16023041937</v>
      </c>
      <c r="AK676" s="569">
        <f t="shared" si="561"/>
        <v>5.0624901003128227E-2</v>
      </c>
      <c r="AL676" s="999">
        <f t="shared" si="562"/>
        <v>4.6947646233845917E-2</v>
      </c>
      <c r="AM676" s="571"/>
      <c r="AN676" s="572"/>
      <c r="AO676" s="572"/>
      <c r="AP676" s="573"/>
      <c r="AQ676" s="53"/>
      <c r="AR676" s="53"/>
      <c r="AS676" s="53"/>
      <c r="AT676" s="53"/>
    </row>
    <row r="677" spans="1:46" customFormat="1">
      <c r="A677" s="888">
        <v>44314</v>
      </c>
      <c r="B677" s="122" t="s">
        <v>467</v>
      </c>
      <c r="C677" s="769">
        <v>44308</v>
      </c>
      <c r="D677" s="1170">
        <v>44309</v>
      </c>
      <c r="E677" s="924" t="s">
        <v>69</v>
      </c>
      <c r="F677" s="1149">
        <v>59.318005371093747</v>
      </c>
      <c r="G677" s="500" t="s">
        <v>41</v>
      </c>
      <c r="H677" s="998">
        <v>63.952014160156253</v>
      </c>
      <c r="I677" s="414" t="s">
        <v>313</v>
      </c>
      <c r="J677" s="415" t="s">
        <v>133</v>
      </c>
      <c r="K677" s="429" t="s">
        <v>93</v>
      </c>
      <c r="L677" s="390">
        <v>348</v>
      </c>
      <c r="M677" s="390"/>
      <c r="N677" s="390"/>
      <c r="O677" s="564">
        <v>3</v>
      </c>
      <c r="P677" s="564">
        <v>1.5</v>
      </c>
      <c r="Q677" s="564">
        <f t="shared" si="551"/>
        <v>4.5</v>
      </c>
      <c r="R677" s="82">
        <f t="shared" si="563"/>
        <v>3</v>
      </c>
      <c r="S677" s="81"/>
      <c r="T677" s="81">
        <v>20</v>
      </c>
      <c r="U677" s="122" t="s">
        <v>467</v>
      </c>
      <c r="V677" s="494">
        <v>889.63157142209946</v>
      </c>
      <c r="W677" s="195">
        <v>853.58699999999999</v>
      </c>
      <c r="X677" s="82">
        <v>2.1859999999999999</v>
      </c>
      <c r="Y677" s="82">
        <v>2.5</v>
      </c>
      <c r="Z677" s="195">
        <f t="shared" si="552"/>
        <v>17071.739999999998</v>
      </c>
      <c r="AA677" s="195">
        <f t="shared" si="553"/>
        <v>5690.579999999999</v>
      </c>
      <c r="AB677" s="1092">
        <f t="shared" si="554"/>
        <v>16352241.379310343</v>
      </c>
      <c r="AC677" s="499" t="s">
        <v>69</v>
      </c>
      <c r="AD677" s="195">
        <f t="shared" si="555"/>
        <v>1186.360107421875</v>
      </c>
      <c r="AE677" s="500" t="s">
        <v>41</v>
      </c>
      <c r="AF677" s="567">
        <f t="shared" si="556"/>
        <v>1279.040283203125</v>
      </c>
      <c r="AG677" s="567">
        <f t="shared" si="557"/>
        <v>395453.369140625</v>
      </c>
      <c r="AH677" s="567">
        <f t="shared" si="558"/>
        <v>426346.76106770831</v>
      </c>
      <c r="AI677" s="568">
        <f t="shared" si="559"/>
        <v>1136360.2561512212</v>
      </c>
      <c r="AJ677" s="568">
        <f t="shared" si="560"/>
        <v>1225134.3708842194</v>
      </c>
      <c r="AK677" s="569">
        <f t="shared" si="561"/>
        <v>6.9492629774227765E-2</v>
      </c>
      <c r="AL677" s="999">
        <f t="shared" si="562"/>
        <v>7.4921495008893363E-2</v>
      </c>
      <c r="AM677" s="571"/>
      <c r="AN677" s="572"/>
      <c r="AO677" s="572"/>
      <c r="AP677" s="573"/>
      <c r="AQ677" s="53"/>
      <c r="AR677" s="53"/>
      <c r="AS677" s="53"/>
      <c r="AT677" s="53"/>
    </row>
    <row r="678" spans="1:46" customFormat="1">
      <c r="A678" s="888">
        <v>44314</v>
      </c>
      <c r="B678" s="122" t="s">
        <v>468</v>
      </c>
      <c r="C678" s="769">
        <v>44308</v>
      </c>
      <c r="D678" s="1170">
        <v>44309</v>
      </c>
      <c r="E678" s="924" t="s">
        <v>69</v>
      </c>
      <c r="F678" s="1149">
        <v>55.807073974609374</v>
      </c>
      <c r="G678" s="500" t="s">
        <v>41</v>
      </c>
      <c r="H678" s="998">
        <v>55.845983886718749</v>
      </c>
      <c r="I678" s="414" t="s">
        <v>313</v>
      </c>
      <c r="J678" s="415" t="s">
        <v>133</v>
      </c>
      <c r="K678" s="429" t="s">
        <v>93</v>
      </c>
      <c r="L678" s="390">
        <v>348</v>
      </c>
      <c r="M678" s="390"/>
      <c r="N678" s="390"/>
      <c r="O678" s="564">
        <v>3</v>
      </c>
      <c r="P678" s="564">
        <v>1.5</v>
      </c>
      <c r="Q678" s="564">
        <f t="shared" si="551"/>
        <v>4.5</v>
      </c>
      <c r="R678" s="82">
        <f t="shared" si="563"/>
        <v>3</v>
      </c>
      <c r="S678" s="81"/>
      <c r="T678" s="81">
        <v>20</v>
      </c>
      <c r="U678" s="122" t="s">
        <v>468</v>
      </c>
      <c r="V678" s="494">
        <v>913.01248859560519</v>
      </c>
      <c r="W678" s="195">
        <v>739.95500000000004</v>
      </c>
      <c r="X678" s="82">
        <v>2.1819999999999999</v>
      </c>
      <c r="Y678" s="82">
        <v>2.5499999999999998</v>
      </c>
      <c r="Z678" s="195">
        <f t="shared" si="552"/>
        <v>14799.1</v>
      </c>
      <c r="AA678" s="195">
        <f t="shared" si="553"/>
        <v>4933.0333333333338</v>
      </c>
      <c r="AB678" s="1092">
        <f t="shared" si="554"/>
        <v>14175383.141762454</v>
      </c>
      <c r="AC678" s="499" t="s">
        <v>69</v>
      </c>
      <c r="AD678" s="195">
        <f t="shared" si="555"/>
        <v>1116.1414794921875</v>
      </c>
      <c r="AE678" s="500" t="s">
        <v>41</v>
      </c>
      <c r="AF678" s="567">
        <f t="shared" si="556"/>
        <v>1116.919677734375</v>
      </c>
      <c r="AG678" s="567">
        <f t="shared" si="557"/>
        <v>372047.15983072919</v>
      </c>
      <c r="AH678" s="567">
        <f t="shared" si="558"/>
        <v>372306.55924479169</v>
      </c>
      <c r="AI678" s="568">
        <f t="shared" si="559"/>
        <v>1069101.0339963483</v>
      </c>
      <c r="AJ678" s="568">
        <f t="shared" si="560"/>
        <v>1069846.4346114704</v>
      </c>
      <c r="AK678" s="569">
        <f t="shared" si="561"/>
        <v>7.541955115460991E-2</v>
      </c>
      <c r="AL678" s="999">
        <f t="shared" si="562"/>
        <v>7.5472135314605282E-2</v>
      </c>
      <c r="AM678" s="571"/>
      <c r="AN678" s="572"/>
      <c r="AO678" s="572"/>
      <c r="AP678" s="573"/>
      <c r="AQ678" s="53"/>
      <c r="AR678" s="53"/>
      <c r="AS678" s="53"/>
      <c r="AT678" s="53"/>
    </row>
    <row r="679" spans="1:46" customFormat="1">
      <c r="A679" s="888">
        <v>44314</v>
      </c>
      <c r="B679" s="122" t="s">
        <v>298</v>
      </c>
      <c r="C679" s="769">
        <v>44309</v>
      </c>
      <c r="D679" s="1170">
        <v>44310</v>
      </c>
      <c r="E679" s="924" t="s">
        <v>69</v>
      </c>
      <c r="F679" s="1149">
        <v>40.833300781250003</v>
      </c>
      <c r="G679" s="500" t="s">
        <v>41</v>
      </c>
      <c r="H679" s="998">
        <v>51.039260864257813</v>
      </c>
      <c r="I679" s="414" t="s">
        <v>313</v>
      </c>
      <c r="J679" s="415" t="s">
        <v>133</v>
      </c>
      <c r="K679" s="429" t="s">
        <v>93</v>
      </c>
      <c r="L679" s="390">
        <v>342</v>
      </c>
      <c r="M679" s="390"/>
      <c r="N679" s="390"/>
      <c r="O679" s="564">
        <v>3</v>
      </c>
      <c r="P679" s="564">
        <v>1.5</v>
      </c>
      <c r="Q679" s="564">
        <f t="shared" si="551"/>
        <v>4.5</v>
      </c>
      <c r="R679" s="82">
        <f t="shared" si="563"/>
        <v>3</v>
      </c>
      <c r="S679" s="81"/>
      <c r="T679" s="81">
        <v>20</v>
      </c>
      <c r="U679" s="122" t="s">
        <v>298</v>
      </c>
      <c r="V679" s="494">
        <v>945.73713816633074</v>
      </c>
      <c r="W679" s="195">
        <v>885.678</v>
      </c>
      <c r="X679" s="82">
        <v>2.1960000000000002</v>
      </c>
      <c r="Y679" s="82">
        <v>2.5659999999999998</v>
      </c>
      <c r="Z679" s="195">
        <f t="shared" si="552"/>
        <v>17713.560000000001</v>
      </c>
      <c r="AA679" s="195">
        <f t="shared" si="553"/>
        <v>5904.52</v>
      </c>
      <c r="AB679" s="1092">
        <f t="shared" si="554"/>
        <v>17264678.362573098</v>
      </c>
      <c r="AC679" s="499" t="s">
        <v>69</v>
      </c>
      <c r="AD679" s="195">
        <f t="shared" si="555"/>
        <v>816.666015625</v>
      </c>
      <c r="AE679" s="500" t="s">
        <v>41</v>
      </c>
      <c r="AF679" s="567">
        <f t="shared" si="556"/>
        <v>1020.7852172851563</v>
      </c>
      <c r="AG679" s="567">
        <f t="shared" si="557"/>
        <v>272222.00520833331</v>
      </c>
      <c r="AH679" s="567">
        <f t="shared" si="558"/>
        <v>340261.73909505206</v>
      </c>
      <c r="AI679" s="568">
        <f t="shared" si="559"/>
        <v>795970.77546296292</v>
      </c>
      <c r="AJ679" s="568">
        <f t="shared" si="560"/>
        <v>994917.36577500601</v>
      </c>
      <c r="AK679" s="569">
        <f t="shared" si="561"/>
        <v>4.6104002562161413E-2</v>
      </c>
      <c r="AL679" s="999">
        <f t="shared" si="562"/>
        <v>5.7627332805215675E-2</v>
      </c>
      <c r="AM679" s="571"/>
      <c r="AN679" s="572"/>
      <c r="AO679" s="572"/>
      <c r="AP679" s="573"/>
      <c r="AQ679" s="53"/>
      <c r="AR679" s="53"/>
      <c r="AS679" s="53"/>
      <c r="AT679" s="53"/>
    </row>
    <row r="680" spans="1:46" customFormat="1">
      <c r="A680" s="888">
        <v>44314</v>
      </c>
      <c r="B680" s="122" t="s">
        <v>299</v>
      </c>
      <c r="C680" s="769">
        <v>44309</v>
      </c>
      <c r="D680" s="1170">
        <v>44310</v>
      </c>
      <c r="E680" s="924" t="s">
        <v>69</v>
      </c>
      <c r="F680" s="1149">
        <v>33.519854736328128</v>
      </c>
      <c r="G680" s="500" t="s">
        <v>41</v>
      </c>
      <c r="H680" s="998">
        <v>51.007482910156249</v>
      </c>
      <c r="I680" s="414" t="s">
        <v>313</v>
      </c>
      <c r="J680" s="415" t="s">
        <v>133</v>
      </c>
      <c r="K680" s="429" t="s">
        <v>93</v>
      </c>
      <c r="L680" s="390">
        <v>342</v>
      </c>
      <c r="M680" s="390"/>
      <c r="N680" s="390"/>
      <c r="O680" s="564">
        <v>3</v>
      </c>
      <c r="P680" s="564">
        <v>1.5</v>
      </c>
      <c r="Q680" s="564">
        <f t="shared" si="551"/>
        <v>4.5</v>
      </c>
      <c r="R680" s="82">
        <f t="shared" si="563"/>
        <v>3</v>
      </c>
      <c r="S680" s="81"/>
      <c r="T680" s="81">
        <v>20</v>
      </c>
      <c r="U680" s="122" t="s">
        <v>299</v>
      </c>
      <c r="V680" s="494">
        <v>971.81409416785993</v>
      </c>
      <c r="W680" s="195">
        <v>888.63800000000003</v>
      </c>
      <c r="X680" s="82">
        <v>2.2149999999999999</v>
      </c>
      <c r="Y680" s="82">
        <v>2.5680000000000001</v>
      </c>
      <c r="Z680" s="195">
        <f t="shared" si="552"/>
        <v>17772.760000000002</v>
      </c>
      <c r="AA680" s="195">
        <f t="shared" si="553"/>
        <v>5924.253333333334</v>
      </c>
      <c r="AB680" s="1092">
        <f t="shared" si="554"/>
        <v>17322378.167641327</v>
      </c>
      <c r="AC680" s="499" t="s">
        <v>69</v>
      </c>
      <c r="AD680" s="195">
        <f t="shared" si="555"/>
        <v>670.3970947265625</v>
      </c>
      <c r="AE680" s="500" t="s">
        <v>41</v>
      </c>
      <c r="AF680" s="567">
        <f t="shared" si="556"/>
        <v>1020.149658203125</v>
      </c>
      <c r="AG680" s="567">
        <f t="shared" si="557"/>
        <v>223465.6982421875</v>
      </c>
      <c r="AH680" s="567">
        <f t="shared" si="558"/>
        <v>340049.88606770831</v>
      </c>
      <c r="AI680" s="568">
        <f t="shared" si="559"/>
        <v>653408.47439236112</v>
      </c>
      <c r="AJ680" s="568">
        <f t="shared" si="560"/>
        <v>994297.91247867933</v>
      </c>
      <c r="AK680" s="569">
        <f t="shared" si="561"/>
        <v>3.7720483184748028E-2</v>
      </c>
      <c r="AL680" s="999">
        <f t="shared" si="562"/>
        <v>5.739961931647785E-2</v>
      </c>
      <c r="AM680" s="571"/>
      <c r="AN680" s="572"/>
      <c r="AO680" s="572"/>
      <c r="AP680" s="573"/>
      <c r="AQ680" s="53"/>
      <c r="AR680" s="53"/>
      <c r="AS680" s="53"/>
      <c r="AT680" s="53"/>
    </row>
    <row r="681" spans="1:46" customFormat="1">
      <c r="A681" s="888">
        <v>44314</v>
      </c>
      <c r="B681" s="122" t="s">
        <v>300</v>
      </c>
      <c r="C681" s="769">
        <v>44310</v>
      </c>
      <c r="D681" s="1170">
        <v>44311</v>
      </c>
      <c r="E681" s="924" t="s">
        <v>69</v>
      </c>
      <c r="F681" s="1149">
        <v>39.446911621093747</v>
      </c>
      <c r="G681" s="500" t="s">
        <v>41</v>
      </c>
      <c r="H681" s="998">
        <v>37.330780029296875</v>
      </c>
      <c r="I681" s="414" t="s">
        <v>313</v>
      </c>
      <c r="J681" s="415" t="s">
        <v>133</v>
      </c>
      <c r="K681" s="429" t="s">
        <v>93</v>
      </c>
      <c r="L681" s="390">
        <v>312</v>
      </c>
      <c r="M681" s="390"/>
      <c r="N681" s="390"/>
      <c r="O681" s="564">
        <v>3</v>
      </c>
      <c r="P681" s="564">
        <v>1.5</v>
      </c>
      <c r="Q681" s="564">
        <f t="shared" si="551"/>
        <v>4.5</v>
      </c>
      <c r="R681" s="82">
        <f t="shared" si="563"/>
        <v>3</v>
      </c>
      <c r="S681" s="81"/>
      <c r="T681" s="81">
        <v>20</v>
      </c>
      <c r="U681" s="122" t="s">
        <v>300</v>
      </c>
      <c r="V681" s="494">
        <v>733.18110295986867</v>
      </c>
      <c r="W681" s="195">
        <v>701.43399999999997</v>
      </c>
      <c r="X681" s="82">
        <v>2.2000000000000002</v>
      </c>
      <c r="Y681" s="82">
        <v>2.5009999999999999</v>
      </c>
      <c r="Z681" s="195">
        <f t="shared" si="552"/>
        <v>14028.68</v>
      </c>
      <c r="AA681" s="195">
        <f t="shared" si="553"/>
        <v>4676.2266666666665</v>
      </c>
      <c r="AB681" s="1092">
        <f t="shared" si="554"/>
        <v>14987905.98290598</v>
      </c>
      <c r="AC681" s="499" t="s">
        <v>69</v>
      </c>
      <c r="AD681" s="195">
        <f t="shared" si="555"/>
        <v>788.938232421875</v>
      </c>
      <c r="AE681" s="500" t="s">
        <v>41</v>
      </c>
      <c r="AF681" s="567">
        <f t="shared" si="556"/>
        <v>746.6156005859375</v>
      </c>
      <c r="AG681" s="567">
        <f t="shared" si="557"/>
        <v>262979.41080729169</v>
      </c>
      <c r="AH681" s="567">
        <f t="shared" si="558"/>
        <v>248871.86686197916</v>
      </c>
      <c r="AI681" s="568">
        <f t="shared" si="559"/>
        <v>842882.72694644774</v>
      </c>
      <c r="AJ681" s="568">
        <f t="shared" si="560"/>
        <v>797666.23994224088</v>
      </c>
      <c r="AK681" s="569">
        <f t="shared" si="561"/>
        <v>5.6237524301778571E-2</v>
      </c>
      <c r="AL681" s="999">
        <f t="shared" si="562"/>
        <v>5.3220659433812552E-2</v>
      </c>
      <c r="AM681" s="571"/>
      <c r="AN681" s="572"/>
      <c r="AO681" s="572"/>
      <c r="AP681" s="573"/>
      <c r="AQ681" s="53"/>
      <c r="AR681" s="535"/>
      <c r="AS681" s="535"/>
      <c r="AT681" s="53"/>
    </row>
    <row r="682" spans="1:46" customFormat="1">
      <c r="A682" s="888">
        <v>44314</v>
      </c>
      <c r="B682" s="122" t="s">
        <v>301</v>
      </c>
      <c r="C682" s="769">
        <v>44310</v>
      </c>
      <c r="D682" s="1170">
        <v>44311</v>
      </c>
      <c r="E682" s="924" t="s">
        <v>69</v>
      </c>
      <c r="F682" s="1149">
        <v>39.999697875976565</v>
      </c>
      <c r="G682" s="500" t="s">
        <v>41</v>
      </c>
      <c r="H682" s="998">
        <v>38.309118652343749</v>
      </c>
      <c r="I682" s="414" t="s">
        <v>313</v>
      </c>
      <c r="J682" s="415" t="s">
        <v>133</v>
      </c>
      <c r="K682" s="429" t="s">
        <v>93</v>
      </c>
      <c r="L682" s="390">
        <v>312</v>
      </c>
      <c r="M682" s="390"/>
      <c r="N682" s="390"/>
      <c r="O682" s="564">
        <v>3</v>
      </c>
      <c r="P682" s="564">
        <v>1.5</v>
      </c>
      <c r="Q682" s="564">
        <f t="shared" si="551"/>
        <v>4.5</v>
      </c>
      <c r="R682" s="82">
        <f t="shared" si="563"/>
        <v>3</v>
      </c>
      <c r="S682" s="81"/>
      <c r="T682" s="81">
        <v>20</v>
      </c>
      <c r="U682" s="122" t="s">
        <v>301</v>
      </c>
      <c r="V682" s="494">
        <v>716.55974400903835</v>
      </c>
      <c r="W682" s="195">
        <v>705.63900000000001</v>
      </c>
      <c r="X682" s="82">
        <v>2.202</v>
      </c>
      <c r="Y682" s="82">
        <v>2.5609999999999999</v>
      </c>
      <c r="Z682" s="195">
        <f t="shared" si="552"/>
        <v>14112.78</v>
      </c>
      <c r="AA682" s="195">
        <f t="shared" si="553"/>
        <v>4704.26</v>
      </c>
      <c r="AB682" s="1092">
        <f t="shared" si="554"/>
        <v>15077756.41025641</v>
      </c>
      <c r="AC682" s="499" t="s">
        <v>69</v>
      </c>
      <c r="AD682" s="195">
        <f t="shared" si="555"/>
        <v>799.99395751953125</v>
      </c>
      <c r="AE682" s="500" t="s">
        <v>41</v>
      </c>
      <c r="AF682" s="567">
        <f t="shared" si="556"/>
        <v>766.182373046875</v>
      </c>
      <c r="AG682" s="567">
        <f t="shared" si="557"/>
        <v>266664.65250651044</v>
      </c>
      <c r="AH682" s="567">
        <f t="shared" si="558"/>
        <v>255394.12434895834</v>
      </c>
      <c r="AI682" s="568">
        <f t="shared" si="559"/>
        <v>854694.39905932837</v>
      </c>
      <c r="AJ682" s="568">
        <f t="shared" si="560"/>
        <v>818570.9113748665</v>
      </c>
      <c r="AK682" s="569">
        <f t="shared" si="561"/>
        <v>5.6685781080661017E-2</v>
      </c>
      <c r="AL682" s="999">
        <f t="shared" si="562"/>
        <v>5.4289967890583921E-2</v>
      </c>
      <c r="AM682" s="571"/>
      <c r="AN682" s="572"/>
      <c r="AO682" s="572"/>
      <c r="AP682" s="573"/>
      <c r="AQ682" s="53"/>
      <c r="AR682" s="53"/>
      <c r="AS682" s="53"/>
      <c r="AT682" s="53"/>
    </row>
    <row r="683" spans="1:46" customFormat="1">
      <c r="A683" s="888">
        <v>44314</v>
      </c>
      <c r="B683" s="122" t="s">
        <v>257</v>
      </c>
      <c r="C683" s="769">
        <v>44311</v>
      </c>
      <c r="D683" s="1170">
        <v>44312</v>
      </c>
      <c r="E683" s="924" t="s">
        <v>69</v>
      </c>
      <c r="F683" s="1149">
        <v>33.553192138671875</v>
      </c>
      <c r="G683" s="500" t="s">
        <v>41</v>
      </c>
      <c r="H683" s="998">
        <v>39.874926757812503</v>
      </c>
      <c r="I683" s="414" t="s">
        <v>313</v>
      </c>
      <c r="J683" s="415" t="s">
        <v>133</v>
      </c>
      <c r="K683" s="429" t="s">
        <v>93</v>
      </c>
      <c r="L683" s="390">
        <v>272</v>
      </c>
      <c r="M683" s="390"/>
      <c r="N683" s="390"/>
      <c r="O683" s="564">
        <v>3</v>
      </c>
      <c r="P683" s="564">
        <v>1.5</v>
      </c>
      <c r="Q683" s="564">
        <f t="shared" si="551"/>
        <v>4.5</v>
      </c>
      <c r="R683" s="82">
        <f t="shared" si="563"/>
        <v>3</v>
      </c>
      <c r="S683" s="81"/>
      <c r="T683" s="81">
        <v>20</v>
      </c>
      <c r="U683" s="122" t="s">
        <v>257</v>
      </c>
      <c r="V683" s="193">
        <v>845.05302504117128</v>
      </c>
      <c r="W683" s="195">
        <v>754.84100000000001</v>
      </c>
      <c r="X683" s="82">
        <v>2.2109999999999999</v>
      </c>
      <c r="Y683" s="82">
        <v>2.601</v>
      </c>
      <c r="Z683" s="195">
        <f t="shared" si="552"/>
        <v>15096.82</v>
      </c>
      <c r="AA683" s="195">
        <f t="shared" si="553"/>
        <v>5032.2733333333335</v>
      </c>
      <c r="AB683" s="1092">
        <f t="shared" si="554"/>
        <v>18501004.901960786</v>
      </c>
      <c r="AC683" s="499" t="s">
        <v>69</v>
      </c>
      <c r="AD683" s="195">
        <f t="shared" si="555"/>
        <v>671.0638427734375</v>
      </c>
      <c r="AE683" s="500" t="s">
        <v>41</v>
      </c>
      <c r="AF683" s="567">
        <f t="shared" si="556"/>
        <v>797.49853515625</v>
      </c>
      <c r="AG683" s="567">
        <f t="shared" si="557"/>
        <v>223687.94759114584</v>
      </c>
      <c r="AH683" s="567">
        <f t="shared" si="558"/>
        <v>265832.84505208331</v>
      </c>
      <c r="AI683" s="568">
        <f t="shared" si="559"/>
        <v>822382.16026156559</v>
      </c>
      <c r="AJ683" s="568">
        <f t="shared" si="560"/>
        <v>977326.63622089452</v>
      </c>
      <c r="AK683" s="569">
        <f t="shared" si="561"/>
        <v>4.4450675226533634E-2</v>
      </c>
      <c r="AL683" s="999">
        <f t="shared" si="562"/>
        <v>5.2825597387810813E-2</v>
      </c>
      <c r="AM683" s="571"/>
      <c r="AN683" s="572"/>
      <c r="AO683" s="572"/>
      <c r="AP683" s="573"/>
      <c r="AQ683" s="53"/>
      <c r="AR683" s="535"/>
      <c r="AS683" s="535"/>
      <c r="AT683" s="53"/>
    </row>
    <row r="684" spans="1:46" customFormat="1">
      <c r="A684" s="888">
        <v>44314</v>
      </c>
      <c r="B684" s="122" t="s">
        <v>550</v>
      </c>
      <c r="C684" s="769">
        <v>44311</v>
      </c>
      <c r="D684" s="1170">
        <v>44312</v>
      </c>
      <c r="E684" s="924" t="s">
        <v>69</v>
      </c>
      <c r="F684" s="1149">
        <v>30.279943847656249</v>
      </c>
      <c r="G684" s="500" t="s">
        <v>41</v>
      </c>
      <c r="H684" s="998">
        <v>33.771176147460935</v>
      </c>
      <c r="I684" s="414" t="s">
        <v>313</v>
      </c>
      <c r="J684" s="415" t="s">
        <v>133</v>
      </c>
      <c r="K684" s="429" t="s">
        <v>93</v>
      </c>
      <c r="L684" s="390">
        <v>272</v>
      </c>
      <c r="M684" s="390"/>
      <c r="N684" s="390"/>
      <c r="O684" s="564">
        <v>3</v>
      </c>
      <c r="P684" s="564">
        <v>1.5</v>
      </c>
      <c r="Q684" s="564">
        <f t="shared" si="551"/>
        <v>4.5</v>
      </c>
      <c r="R684" s="82">
        <f t="shared" si="563"/>
        <v>3</v>
      </c>
      <c r="S684" s="81"/>
      <c r="T684" s="81">
        <v>20</v>
      </c>
      <c r="U684" s="122" t="s">
        <v>550</v>
      </c>
      <c r="V684" s="193">
        <v>754.73644601484148</v>
      </c>
      <c r="W684" s="195">
        <v>691.71199999999999</v>
      </c>
      <c r="X684" s="82">
        <v>2.2189999999999999</v>
      </c>
      <c r="Y684" s="82">
        <v>2.613</v>
      </c>
      <c r="Z684" s="195">
        <f t="shared" si="552"/>
        <v>13834.24</v>
      </c>
      <c r="AA684" s="195">
        <f t="shared" si="553"/>
        <v>4611.413333333333</v>
      </c>
      <c r="AB684" s="1092">
        <f t="shared" si="554"/>
        <v>16953725.490196075</v>
      </c>
      <c r="AC684" s="499" t="s">
        <v>69</v>
      </c>
      <c r="AD684" s="195">
        <f t="shared" si="555"/>
        <v>605.598876953125</v>
      </c>
      <c r="AE684" s="500" t="s">
        <v>41</v>
      </c>
      <c r="AF684" s="567">
        <f t="shared" si="556"/>
        <v>675.42352294921875</v>
      </c>
      <c r="AG684" s="567">
        <f t="shared" si="557"/>
        <v>201866.29231770834</v>
      </c>
      <c r="AH684" s="567">
        <f t="shared" si="558"/>
        <v>225141.17431640625</v>
      </c>
      <c r="AI684" s="568">
        <f t="shared" si="559"/>
        <v>742155.48646216304</v>
      </c>
      <c r="AJ684" s="568">
        <f t="shared" si="560"/>
        <v>827724.90557502292</v>
      </c>
      <c r="AK684" s="569">
        <f t="shared" si="561"/>
        <v>4.3775362936679212E-2</v>
      </c>
      <c r="AL684" s="999">
        <f t="shared" si="562"/>
        <v>4.8822596900821351E-2</v>
      </c>
      <c r="AM684" s="571"/>
      <c r="AN684" s="572"/>
      <c r="AO684" s="572"/>
      <c r="AP684" s="573"/>
      <c r="AQ684" s="53"/>
      <c r="AR684" s="53"/>
      <c r="AS684" s="53"/>
      <c r="AT684" s="53"/>
    </row>
    <row r="685" spans="1:46" customFormat="1">
      <c r="A685" s="888">
        <v>44314</v>
      </c>
      <c r="B685" s="122" t="s">
        <v>190</v>
      </c>
      <c r="C685" s="769">
        <v>44312</v>
      </c>
      <c r="D685" s="1170">
        <v>44313</v>
      </c>
      <c r="E685" s="924" t="s">
        <v>69</v>
      </c>
      <c r="F685" s="1149">
        <v>37.616772460937497</v>
      </c>
      <c r="G685" s="500" t="s">
        <v>41</v>
      </c>
      <c r="H685" s="998">
        <v>41.764959716796874</v>
      </c>
      <c r="I685" s="414" t="s">
        <v>313</v>
      </c>
      <c r="J685" s="415" t="s">
        <v>133</v>
      </c>
      <c r="K685" s="429" t="s">
        <v>93</v>
      </c>
      <c r="L685" s="390">
        <v>364</v>
      </c>
      <c r="M685" s="390"/>
      <c r="N685" s="390"/>
      <c r="O685" s="564">
        <v>3</v>
      </c>
      <c r="P685" s="564">
        <v>1.5</v>
      </c>
      <c r="Q685" s="564">
        <f t="shared" si="551"/>
        <v>4.5</v>
      </c>
      <c r="R685" s="82">
        <f t="shared" si="563"/>
        <v>3</v>
      </c>
      <c r="S685" s="81"/>
      <c r="T685" s="81">
        <v>20</v>
      </c>
      <c r="U685" s="122" t="s">
        <v>190</v>
      </c>
      <c r="V685" s="494">
        <v>917.92180277922705</v>
      </c>
      <c r="W685" s="195">
        <v>820.69899999999996</v>
      </c>
      <c r="X685" s="82">
        <v>2.2130000000000001</v>
      </c>
      <c r="Y685" s="82">
        <v>2.516</v>
      </c>
      <c r="Z685" s="195">
        <f t="shared" si="552"/>
        <v>16413.98</v>
      </c>
      <c r="AA685" s="195">
        <f t="shared" si="553"/>
        <v>5471.3266666666668</v>
      </c>
      <c r="AB685" s="1092">
        <f t="shared" si="554"/>
        <v>15031117.216117218</v>
      </c>
      <c r="AC685" s="499" t="s">
        <v>69</v>
      </c>
      <c r="AD685" s="195">
        <f t="shared" si="555"/>
        <v>752.33544921875</v>
      </c>
      <c r="AE685" s="500" t="s">
        <v>41</v>
      </c>
      <c r="AF685" s="567">
        <f t="shared" si="556"/>
        <v>835.2991943359375</v>
      </c>
      <c r="AG685" s="567">
        <f t="shared" si="557"/>
        <v>250778.48307291666</v>
      </c>
      <c r="AH685" s="567">
        <f t="shared" si="558"/>
        <v>278433.06477864581</v>
      </c>
      <c r="AI685" s="568">
        <f t="shared" si="559"/>
        <v>688951.87657394679</v>
      </c>
      <c r="AJ685" s="568">
        <f t="shared" si="560"/>
        <v>764926.00213913678</v>
      </c>
      <c r="AK685" s="569">
        <f t="shared" si="561"/>
        <v>4.5835041179454951E-2</v>
      </c>
      <c r="AL685" s="999">
        <f t="shared" si="562"/>
        <v>5.0889497509801859E-2</v>
      </c>
      <c r="AM685" s="571"/>
      <c r="AN685" s="572"/>
      <c r="AO685" s="572"/>
      <c r="AP685" s="573"/>
      <c r="AQ685" s="53"/>
      <c r="AR685" s="53"/>
      <c r="AS685" s="53"/>
      <c r="AT685" s="53"/>
    </row>
    <row r="686" spans="1:46" customFormat="1">
      <c r="A686" s="888">
        <v>44314</v>
      </c>
      <c r="B686" s="122" t="s">
        <v>191</v>
      </c>
      <c r="C686" s="769">
        <v>44312</v>
      </c>
      <c r="D686" s="1170">
        <v>44313</v>
      </c>
      <c r="E686" s="924" t="s">
        <v>69</v>
      </c>
      <c r="F686" s="1149">
        <v>34.165948486328126</v>
      </c>
      <c r="G686" s="500" t="s">
        <v>41</v>
      </c>
      <c r="H686" s="998">
        <v>38.731756591796874</v>
      </c>
      <c r="I686" s="414" t="s">
        <v>313</v>
      </c>
      <c r="J686" s="415" t="s">
        <v>133</v>
      </c>
      <c r="K686" s="429" t="s">
        <v>93</v>
      </c>
      <c r="L686" s="390">
        <v>364</v>
      </c>
      <c r="M686" s="390"/>
      <c r="N686" s="390"/>
      <c r="O686" s="564">
        <v>3</v>
      </c>
      <c r="P686" s="564">
        <v>1.5</v>
      </c>
      <c r="Q686" s="564">
        <f t="shared" si="551"/>
        <v>4.5</v>
      </c>
      <c r="R686" s="82">
        <f t="shared" si="563"/>
        <v>3</v>
      </c>
      <c r="S686" s="81"/>
      <c r="T686" s="81">
        <v>20</v>
      </c>
      <c r="U686" s="122" t="s">
        <v>191</v>
      </c>
      <c r="V686" s="494">
        <v>835.67228776317017</v>
      </c>
      <c r="W686" s="195">
        <v>807.72199999999998</v>
      </c>
      <c r="X686" s="82">
        <v>2.21</v>
      </c>
      <c r="Y686" s="82">
        <v>2.5030000000000001</v>
      </c>
      <c r="Z686" s="195">
        <f t="shared" si="552"/>
        <v>16154.439999999999</v>
      </c>
      <c r="AA686" s="195">
        <f t="shared" si="553"/>
        <v>5384.8133333333326</v>
      </c>
      <c r="AB686" s="1092">
        <f t="shared" si="554"/>
        <v>14793443.223443223</v>
      </c>
      <c r="AC686" s="499" t="s">
        <v>69</v>
      </c>
      <c r="AD686" s="195">
        <f t="shared" si="555"/>
        <v>683.3189697265625</v>
      </c>
      <c r="AE686" s="500" t="s">
        <v>41</v>
      </c>
      <c r="AF686" s="567">
        <f t="shared" si="556"/>
        <v>774.6351318359375</v>
      </c>
      <c r="AG686" s="567">
        <f t="shared" si="557"/>
        <v>227772.98990885416</v>
      </c>
      <c r="AH686" s="567">
        <f t="shared" si="558"/>
        <v>258211.71061197919</v>
      </c>
      <c r="AI686" s="568">
        <f t="shared" si="559"/>
        <v>625749.97227707179</v>
      </c>
      <c r="AJ686" s="568">
        <f t="shared" si="560"/>
        <v>709372.83135159116</v>
      </c>
      <c r="AK686" s="569">
        <f t="shared" si="561"/>
        <v>4.2299143128858852E-2</v>
      </c>
      <c r="AL686" s="999">
        <f t="shared" si="562"/>
        <v>4.7951840598370328E-2</v>
      </c>
      <c r="AM686" s="571"/>
      <c r="AN686" s="572"/>
      <c r="AO686" s="572"/>
      <c r="AP686" s="573"/>
      <c r="AQ686" s="53"/>
      <c r="AR686" s="53"/>
      <c r="AS686" s="53"/>
      <c r="AT686" s="53"/>
    </row>
    <row r="687" spans="1:46" customFormat="1">
      <c r="A687" s="888">
        <v>44314</v>
      </c>
      <c r="B687" s="122" t="s">
        <v>551</v>
      </c>
      <c r="C687" s="769">
        <v>44313</v>
      </c>
      <c r="D687" s="1170">
        <v>44314</v>
      </c>
      <c r="E687" s="924" t="s">
        <v>69</v>
      </c>
      <c r="F687" s="1149">
        <v>33.905523681640624</v>
      </c>
      <c r="G687" s="500" t="s">
        <v>41</v>
      </c>
      <c r="H687" s="998">
        <v>33.501031494140626</v>
      </c>
      <c r="I687" s="414" t="s">
        <v>313</v>
      </c>
      <c r="J687" s="415" t="s">
        <v>133</v>
      </c>
      <c r="K687" s="429" t="s">
        <v>93</v>
      </c>
      <c r="L687" s="390">
        <v>392</v>
      </c>
      <c r="M687" s="390"/>
      <c r="N687" s="390"/>
      <c r="O687" s="564">
        <v>3</v>
      </c>
      <c r="P687" s="564">
        <v>1.5</v>
      </c>
      <c r="Q687" s="564">
        <f t="shared" si="551"/>
        <v>4.5</v>
      </c>
      <c r="R687" s="82">
        <f t="shared" si="563"/>
        <v>3</v>
      </c>
      <c r="S687" s="81"/>
      <c r="T687" s="81">
        <v>20</v>
      </c>
      <c r="U687" s="122" t="s">
        <v>551</v>
      </c>
      <c r="V687" s="193">
        <v>801.77581696771085</v>
      </c>
      <c r="W687" s="195">
        <v>792.43899999999996</v>
      </c>
      <c r="X687" s="82">
        <v>2.198</v>
      </c>
      <c r="Y687" s="82">
        <v>2.5409999999999999</v>
      </c>
      <c r="Z687" s="195">
        <f t="shared" si="552"/>
        <v>15848.779999999999</v>
      </c>
      <c r="AA687" s="195">
        <f t="shared" si="553"/>
        <v>5282.9266666666663</v>
      </c>
      <c r="AB687" s="1092">
        <f t="shared" si="554"/>
        <v>13476853.741496596</v>
      </c>
      <c r="AC687" s="499" t="s">
        <v>69</v>
      </c>
      <c r="AD687" s="195">
        <f t="shared" si="555"/>
        <v>678.1104736328125</v>
      </c>
      <c r="AE687" s="500" t="s">
        <v>41</v>
      </c>
      <c r="AF687" s="567">
        <f t="shared" si="556"/>
        <v>670.0206298828125</v>
      </c>
      <c r="AG687" s="567">
        <f t="shared" si="557"/>
        <v>226036.82454427084</v>
      </c>
      <c r="AH687" s="567">
        <f t="shared" si="558"/>
        <v>223340.2099609375</v>
      </c>
      <c r="AI687" s="568">
        <f t="shared" si="559"/>
        <v>576624.55240885424</v>
      </c>
      <c r="AJ687" s="568">
        <f t="shared" si="560"/>
        <v>569745.43357382016</v>
      </c>
      <c r="AK687" s="569">
        <f t="shared" si="561"/>
        <v>4.2786288511343619E-2</v>
      </c>
      <c r="AL687" s="999">
        <f t="shared" si="562"/>
        <v>4.2275848985399038E-2</v>
      </c>
      <c r="AM687" s="571"/>
      <c r="AN687" s="572"/>
      <c r="AO687" s="572"/>
      <c r="AP687" s="573"/>
      <c r="AQ687" s="53"/>
      <c r="AR687" s="53"/>
      <c r="AS687" s="53"/>
      <c r="AT687" s="53"/>
    </row>
    <row r="688" spans="1:46" customFormat="1">
      <c r="A688" s="888">
        <v>44314</v>
      </c>
      <c r="B688" s="122" t="s">
        <v>259</v>
      </c>
      <c r="C688" s="769">
        <v>44313</v>
      </c>
      <c r="D688" s="1170">
        <v>44314</v>
      </c>
      <c r="E688" s="924" t="s">
        <v>69</v>
      </c>
      <c r="F688" s="1149">
        <v>33.009280395507815</v>
      </c>
      <c r="G688" s="500" t="s">
        <v>41</v>
      </c>
      <c r="H688" s="998">
        <v>36.092413330078124</v>
      </c>
      <c r="I688" s="414" t="s">
        <v>313</v>
      </c>
      <c r="J688" s="415" t="s">
        <v>133</v>
      </c>
      <c r="K688" s="429" t="s">
        <v>93</v>
      </c>
      <c r="L688" s="390">
        <v>392</v>
      </c>
      <c r="M688" s="390"/>
      <c r="N688" s="390"/>
      <c r="O688" s="564">
        <v>3</v>
      </c>
      <c r="P688" s="564">
        <v>1.5</v>
      </c>
      <c r="Q688" s="564">
        <f t="shared" si="551"/>
        <v>4.5</v>
      </c>
      <c r="R688" s="82">
        <f t="shared" si="563"/>
        <v>3</v>
      </c>
      <c r="S688" s="81"/>
      <c r="T688" s="81">
        <v>20</v>
      </c>
      <c r="U688" s="122" t="s">
        <v>259</v>
      </c>
      <c r="V688" s="193">
        <v>869.90796996578956</v>
      </c>
      <c r="W688" s="195">
        <v>751.63800000000003</v>
      </c>
      <c r="X688" s="82">
        <v>2.1789999999999998</v>
      </c>
      <c r="Y688" s="82">
        <v>2.556</v>
      </c>
      <c r="Z688" s="195">
        <f t="shared" si="552"/>
        <v>15032.76</v>
      </c>
      <c r="AA688" s="195">
        <f t="shared" si="553"/>
        <v>5010.92</v>
      </c>
      <c r="AB688" s="1092">
        <f t="shared" si="554"/>
        <v>12782959.183673469</v>
      </c>
      <c r="AC688" s="499" t="s">
        <v>69</v>
      </c>
      <c r="AD688" s="195">
        <f t="shared" si="555"/>
        <v>660.18560791015625</v>
      </c>
      <c r="AE688" s="500" t="s">
        <v>41</v>
      </c>
      <c r="AF688" s="567">
        <f t="shared" si="556"/>
        <v>721.8482666015625</v>
      </c>
      <c r="AG688" s="567">
        <f t="shared" si="557"/>
        <v>220061.86930338541</v>
      </c>
      <c r="AH688" s="567">
        <f t="shared" si="558"/>
        <v>240616.0888671875</v>
      </c>
      <c r="AI688" s="568">
        <f t="shared" si="559"/>
        <v>561382.31965149334</v>
      </c>
      <c r="AJ688" s="568">
        <f t="shared" si="560"/>
        <v>613816.55323262117</v>
      </c>
      <c r="AK688" s="569">
        <f t="shared" si="561"/>
        <v>4.3916460311357076E-2</v>
      </c>
      <c r="AL688" s="999">
        <f t="shared" si="562"/>
        <v>4.8018345706414688E-2</v>
      </c>
      <c r="AN688" s="572"/>
      <c r="AO688" s="572"/>
      <c r="AP688" s="573"/>
      <c r="AQ688" s="571"/>
      <c r="AR688" s="53"/>
      <c r="AS688" s="53"/>
      <c r="AT688" s="53"/>
    </row>
    <row r="689" spans="1:46" customFormat="1">
      <c r="A689" s="888">
        <v>44314</v>
      </c>
      <c r="B689" s="122" t="s">
        <v>60</v>
      </c>
      <c r="C689" s="122"/>
      <c r="D689" s="563"/>
      <c r="E689" s="924" t="s">
        <v>69</v>
      </c>
      <c r="F689" s="1149">
        <v>0</v>
      </c>
      <c r="G689" s="500" t="s">
        <v>41</v>
      </c>
      <c r="H689" s="998">
        <v>0</v>
      </c>
      <c r="I689" s="81"/>
      <c r="J689" s="575"/>
      <c r="K689" s="390"/>
      <c r="L689" s="390"/>
      <c r="M689" s="390"/>
      <c r="N689" s="390"/>
      <c r="O689" s="564"/>
      <c r="P689" s="564"/>
      <c r="Q689" s="564"/>
      <c r="R689" s="82"/>
      <c r="S689" s="81"/>
      <c r="T689" s="81"/>
      <c r="U689" s="122" t="s">
        <v>60</v>
      </c>
      <c r="V689" s="39" t="s">
        <v>173</v>
      </c>
      <c r="W689" s="195"/>
      <c r="X689" s="82"/>
      <c r="Y689" s="82"/>
      <c r="Z689" s="195"/>
      <c r="AA689" s="195"/>
      <c r="AB689" s="195"/>
      <c r="AC689" s="483"/>
      <c r="AD689" s="576"/>
      <c r="AE689" s="577"/>
      <c r="AF689" s="576"/>
      <c r="AG689" s="390"/>
      <c r="AH689" s="390"/>
      <c r="AI689" s="568"/>
      <c r="AJ689" s="568"/>
      <c r="AK689" s="569"/>
      <c r="AL689" s="999"/>
      <c r="AM689" s="571"/>
      <c r="AN689" s="572"/>
      <c r="AO689" s="572"/>
      <c r="AP689" s="573"/>
      <c r="AQ689" s="53"/>
      <c r="AR689" s="53"/>
      <c r="AS689" s="53"/>
      <c r="AT689" s="53"/>
    </row>
    <row r="690" spans="1:46" customFormat="1">
      <c r="A690" s="888">
        <v>44314</v>
      </c>
      <c r="B690" s="366" t="s">
        <v>64</v>
      </c>
      <c r="C690" s="996"/>
      <c r="D690" s="563"/>
      <c r="E690" s="924" t="s">
        <v>69</v>
      </c>
      <c r="F690" s="1149">
        <v>238.27187499999999</v>
      </c>
      <c r="G690" s="500" t="s">
        <v>41</v>
      </c>
      <c r="H690" s="998">
        <v>219.65463867187501</v>
      </c>
      <c r="I690" s="414"/>
      <c r="J690" s="415"/>
      <c r="K690" s="429"/>
      <c r="L690" s="390"/>
      <c r="M690" s="390"/>
      <c r="N690" s="390"/>
      <c r="O690" s="564"/>
      <c r="P690" s="564"/>
      <c r="Q690" s="564"/>
      <c r="R690" s="82"/>
      <c r="S690" s="81"/>
      <c r="T690" s="81"/>
      <c r="U690" s="366" t="s">
        <v>64</v>
      </c>
      <c r="V690" s="39" t="s">
        <v>173</v>
      </c>
      <c r="W690" s="195"/>
      <c r="X690" s="82"/>
      <c r="Y690" s="82"/>
      <c r="Z690" s="195"/>
      <c r="AA690" s="195"/>
      <c r="AB690" s="1092"/>
      <c r="AC690" s="499"/>
      <c r="AD690" s="195"/>
      <c r="AE690" s="500"/>
      <c r="AF690" s="567"/>
      <c r="AG690" s="567"/>
      <c r="AH690" s="567"/>
      <c r="AI690" s="568"/>
      <c r="AJ690" s="568"/>
      <c r="AK690" s="569"/>
      <c r="AL690" s="999"/>
      <c r="AM690" s="571"/>
      <c r="AN690" s="572"/>
      <c r="AO690" s="572"/>
      <c r="AP690" s="573"/>
      <c r="AQ690" s="53"/>
      <c r="AR690" s="53"/>
      <c r="AS690" s="53"/>
      <c r="AT690" s="53"/>
    </row>
    <row r="691" spans="1:46" customFormat="1">
      <c r="A691" s="888">
        <v>44314</v>
      </c>
      <c r="B691" s="122">
        <v>73</v>
      </c>
      <c r="C691" s="769">
        <v>44303</v>
      </c>
      <c r="D691" s="1170">
        <v>44304</v>
      </c>
      <c r="E691" s="924" t="s">
        <v>69</v>
      </c>
      <c r="F691" s="1149">
        <v>0.93878259658813479</v>
      </c>
      <c r="G691" s="500" t="s">
        <v>41</v>
      </c>
      <c r="H691" s="998">
        <v>0.92458028793334956</v>
      </c>
      <c r="I691" s="414" t="s">
        <v>313</v>
      </c>
      <c r="J691" s="415" t="s">
        <v>133</v>
      </c>
      <c r="K691" s="429" t="s">
        <v>545</v>
      </c>
      <c r="L691" s="390">
        <v>280</v>
      </c>
      <c r="M691" s="390"/>
      <c r="N691" s="390"/>
      <c r="O691" s="564">
        <v>3</v>
      </c>
      <c r="P691" s="564">
        <v>1.5</v>
      </c>
      <c r="Q691" s="564">
        <f t="shared" ref="Q691:Q704" si="564">O691+P691</f>
        <v>4.5</v>
      </c>
      <c r="R691" s="82">
        <f t="shared" ref="R691:R704" si="565">O691/(O691+P691)*Q691*200/200</f>
        <v>3</v>
      </c>
      <c r="S691" s="81"/>
      <c r="T691" s="81">
        <v>20</v>
      </c>
      <c r="U691" s="122">
        <v>73</v>
      </c>
      <c r="V691" s="494">
        <v>20.584242452158954</v>
      </c>
      <c r="W691" s="195"/>
      <c r="X691" s="82"/>
      <c r="Y691" s="82"/>
      <c r="Z691" s="195"/>
      <c r="AA691" s="195"/>
      <c r="AB691" s="1092"/>
      <c r="AC691" s="499" t="s">
        <v>69</v>
      </c>
      <c r="AD691" s="195">
        <f t="shared" ref="AD691:AD704" si="566">T691*F691</f>
        <v>18.775651931762695</v>
      </c>
      <c r="AE691" s="500" t="s">
        <v>41</v>
      </c>
      <c r="AF691" s="567">
        <f t="shared" ref="AF691:AF704" si="567">T691*H691</f>
        <v>18.491605758666992</v>
      </c>
      <c r="AG691" s="567">
        <f t="shared" ref="AG691:AG704" si="568">AD691/R691*1000</f>
        <v>6258.5506439208984</v>
      </c>
      <c r="AH691" s="567">
        <f t="shared" ref="AH691:AH704" si="569">AF691/R691*1000</f>
        <v>6163.868586222331</v>
      </c>
      <c r="AI691" s="568">
        <f t="shared" ref="AI691:AI704" si="570">AG691/L691*1000</f>
        <v>22351.966585431779</v>
      </c>
      <c r="AJ691" s="568">
        <f t="shared" ref="AJ691:AJ704" si="571">AH691/L691*1000</f>
        <v>22013.816379365468</v>
      </c>
      <c r="AK691" s="569"/>
      <c r="AL691" s="999"/>
      <c r="AM691" s="571"/>
      <c r="AN691" s="572"/>
      <c r="AO691" s="572"/>
      <c r="AP691" s="573"/>
      <c r="AQ691" s="53"/>
      <c r="AR691" s="53"/>
      <c r="AS691" s="53"/>
      <c r="AT691" s="53"/>
    </row>
    <row r="692" spans="1:46" customFormat="1">
      <c r="A692" s="888">
        <v>44314</v>
      </c>
      <c r="B692" s="122">
        <v>83</v>
      </c>
      <c r="C692" s="769">
        <v>44303</v>
      </c>
      <c r="D692" s="1170">
        <v>44304</v>
      </c>
      <c r="E692" s="924" t="s">
        <v>69</v>
      </c>
      <c r="F692" s="1149">
        <v>0.74454269409179685</v>
      </c>
      <c r="G692" s="500" t="s">
        <v>41</v>
      </c>
      <c r="H692" s="998">
        <v>0.47195692062377931</v>
      </c>
      <c r="I692" s="414" t="s">
        <v>313</v>
      </c>
      <c r="J692" s="415" t="s">
        <v>133</v>
      </c>
      <c r="K692" s="429" t="s">
        <v>546</v>
      </c>
      <c r="L692" s="390">
        <v>280</v>
      </c>
      <c r="M692" s="390"/>
      <c r="N692" s="390"/>
      <c r="O692" s="564">
        <v>3</v>
      </c>
      <c r="P692" s="564">
        <v>1.5</v>
      </c>
      <c r="Q692" s="564">
        <f t="shared" si="564"/>
        <v>4.5</v>
      </c>
      <c r="R692" s="82">
        <f t="shared" si="565"/>
        <v>3</v>
      </c>
      <c r="S692" s="81"/>
      <c r="T692" s="81">
        <v>20</v>
      </c>
      <c r="U692" s="122">
        <v>83</v>
      </c>
      <c r="V692" s="494">
        <v>9.8249637916247625</v>
      </c>
      <c r="W692" s="195"/>
      <c r="X692" s="82"/>
      <c r="Y692" s="82"/>
      <c r="Z692" s="195"/>
      <c r="AA692" s="195"/>
      <c r="AB692" s="1092"/>
      <c r="AC692" s="499" t="s">
        <v>69</v>
      </c>
      <c r="AD692" s="195">
        <f t="shared" si="566"/>
        <v>14.890853881835938</v>
      </c>
      <c r="AE692" s="500" t="s">
        <v>41</v>
      </c>
      <c r="AF692" s="567">
        <f t="shared" si="567"/>
        <v>9.4391384124755859</v>
      </c>
      <c r="AG692" s="567">
        <f t="shared" si="568"/>
        <v>4963.6179606119795</v>
      </c>
      <c r="AH692" s="567">
        <f t="shared" si="569"/>
        <v>3146.3794708251953</v>
      </c>
      <c r="AI692" s="568">
        <f t="shared" si="570"/>
        <v>17727.207002185642</v>
      </c>
      <c r="AJ692" s="568">
        <f t="shared" si="571"/>
        <v>11237.069538661412</v>
      </c>
      <c r="AK692" s="569"/>
      <c r="AL692" s="999"/>
      <c r="AM692" s="571"/>
      <c r="AN692" s="572"/>
      <c r="AO692" s="572"/>
      <c r="AP692" s="573"/>
      <c r="AQ692" s="53"/>
      <c r="AR692" s="53"/>
      <c r="AS692" s="53"/>
      <c r="AT692" s="53"/>
    </row>
    <row r="693" spans="1:46" customFormat="1">
      <c r="A693" s="888">
        <v>44314</v>
      </c>
      <c r="B693" s="122" t="s">
        <v>488</v>
      </c>
      <c r="C693" s="769">
        <v>44303</v>
      </c>
      <c r="D693" s="1170">
        <v>44304</v>
      </c>
      <c r="E693" s="924" t="s">
        <v>69</v>
      </c>
      <c r="F693" s="1149">
        <v>8.1834564208984375</v>
      </c>
      <c r="G693" s="500" t="s">
        <v>41</v>
      </c>
      <c r="H693" s="998">
        <v>9.4543121337890632</v>
      </c>
      <c r="I693" s="414" t="s">
        <v>313</v>
      </c>
      <c r="J693" s="415" t="s">
        <v>133</v>
      </c>
      <c r="K693" s="429" t="s">
        <v>543</v>
      </c>
      <c r="L693" s="390">
        <v>280</v>
      </c>
      <c r="M693" s="390"/>
      <c r="N693" s="390"/>
      <c r="O693" s="564">
        <v>3</v>
      </c>
      <c r="P693" s="564">
        <v>1.5</v>
      </c>
      <c r="Q693" s="564">
        <f t="shared" si="564"/>
        <v>4.5</v>
      </c>
      <c r="R693" s="82">
        <f t="shared" si="565"/>
        <v>3</v>
      </c>
      <c r="S693" s="81"/>
      <c r="T693" s="81">
        <v>20</v>
      </c>
      <c r="U693" s="122" t="s">
        <v>488</v>
      </c>
      <c r="V693" s="494">
        <v>233.20715056346694</v>
      </c>
      <c r="W693" s="195"/>
      <c r="X693" s="82"/>
      <c r="Y693" s="82"/>
      <c r="Z693" s="195"/>
      <c r="AA693" s="195"/>
      <c r="AB693" s="1092"/>
      <c r="AC693" s="499" t="s">
        <v>69</v>
      </c>
      <c r="AD693" s="195">
        <f t="shared" si="566"/>
        <v>163.66912841796875</v>
      </c>
      <c r="AE693" s="500" t="s">
        <v>41</v>
      </c>
      <c r="AF693" s="567">
        <f t="shared" si="567"/>
        <v>189.08624267578125</v>
      </c>
      <c r="AG693" s="567">
        <f t="shared" si="568"/>
        <v>54556.376139322914</v>
      </c>
      <c r="AH693" s="567">
        <f t="shared" si="569"/>
        <v>63028.74755859375</v>
      </c>
      <c r="AI693" s="568">
        <f t="shared" si="570"/>
        <v>194844.20049758183</v>
      </c>
      <c r="AJ693" s="568">
        <f t="shared" si="571"/>
        <v>225102.66985212054</v>
      </c>
      <c r="AK693" s="569"/>
      <c r="AL693" s="999"/>
      <c r="AM693" s="571"/>
      <c r="AN693" s="572"/>
      <c r="AO693" s="572"/>
      <c r="AP693" s="573"/>
      <c r="AQ693" s="53"/>
      <c r="AR693" s="54"/>
      <c r="AS693" s="54"/>
      <c r="AT693" s="53"/>
    </row>
    <row r="694" spans="1:46" customFormat="1">
      <c r="A694" s="888">
        <v>44314</v>
      </c>
      <c r="B694" s="122" t="s">
        <v>552</v>
      </c>
      <c r="C694" s="769">
        <v>44303</v>
      </c>
      <c r="D694" s="1170">
        <v>44304</v>
      </c>
      <c r="E694" s="924" t="s">
        <v>69</v>
      </c>
      <c r="F694" s="1149">
        <v>10.076300048828125</v>
      </c>
      <c r="G694" s="500" t="s">
        <v>41</v>
      </c>
      <c r="H694" s="998">
        <v>7.5895011901855467</v>
      </c>
      <c r="I694" s="414" t="s">
        <v>313</v>
      </c>
      <c r="J694" s="415" t="s">
        <v>133</v>
      </c>
      <c r="K694" s="429" t="s">
        <v>543</v>
      </c>
      <c r="L694" s="390">
        <v>280</v>
      </c>
      <c r="M694" s="390"/>
      <c r="N694" s="390"/>
      <c r="O694" s="564">
        <v>3</v>
      </c>
      <c r="P694" s="564">
        <v>1.5</v>
      </c>
      <c r="Q694" s="564">
        <f t="shared" si="564"/>
        <v>4.5</v>
      </c>
      <c r="R694" s="82">
        <f t="shared" si="565"/>
        <v>3</v>
      </c>
      <c r="S694" s="81"/>
      <c r="T694" s="81">
        <v>20</v>
      </c>
      <c r="U694" s="122" t="s">
        <v>552</v>
      </c>
      <c r="V694" s="494">
        <v>236.58230406470699</v>
      </c>
      <c r="W694" s="195"/>
      <c r="X694" s="82"/>
      <c r="Y694" s="82"/>
      <c r="Z694" s="195"/>
      <c r="AA694" s="195"/>
      <c r="AB694" s="1092"/>
      <c r="AC694" s="499" t="s">
        <v>69</v>
      </c>
      <c r="AD694" s="195">
        <f t="shared" si="566"/>
        <v>201.5260009765625</v>
      </c>
      <c r="AE694" s="500" t="s">
        <v>41</v>
      </c>
      <c r="AF694" s="567">
        <f t="shared" si="567"/>
        <v>151.79002380371094</v>
      </c>
      <c r="AG694" s="567">
        <f t="shared" si="568"/>
        <v>67175.333658854172</v>
      </c>
      <c r="AH694" s="567">
        <f t="shared" si="569"/>
        <v>50596.674601236977</v>
      </c>
      <c r="AI694" s="568">
        <f t="shared" si="570"/>
        <v>239911.90592447919</v>
      </c>
      <c r="AJ694" s="568">
        <f t="shared" si="571"/>
        <v>180702.40929013205</v>
      </c>
      <c r="AK694" s="569"/>
      <c r="AL694" s="999"/>
      <c r="AM694" s="571"/>
      <c r="AN694" s="572"/>
      <c r="AO694" s="572"/>
      <c r="AP694" s="573"/>
      <c r="AQ694" s="53"/>
      <c r="AR694" s="54"/>
      <c r="AS694" s="54"/>
      <c r="AT694" s="53"/>
    </row>
    <row r="695" spans="1:46" customFormat="1">
      <c r="A695" s="888">
        <v>44314</v>
      </c>
      <c r="B695" s="122" t="s">
        <v>492</v>
      </c>
      <c r="C695" s="769">
        <v>44303</v>
      </c>
      <c r="D695" s="1170">
        <v>44304</v>
      </c>
      <c r="E695" s="924" t="s">
        <v>69</v>
      </c>
      <c r="F695" s="1149">
        <v>9.1746742248535149</v>
      </c>
      <c r="G695" s="500" t="s">
        <v>41</v>
      </c>
      <c r="H695" s="998">
        <v>7.544189453125</v>
      </c>
      <c r="I695" s="414" t="s">
        <v>313</v>
      </c>
      <c r="J695" s="415" t="s">
        <v>133</v>
      </c>
      <c r="K695" s="429" t="s">
        <v>543</v>
      </c>
      <c r="L695" s="390">
        <v>280</v>
      </c>
      <c r="M695" s="390"/>
      <c r="N695" s="390"/>
      <c r="O695" s="564">
        <v>3</v>
      </c>
      <c r="P695" s="564">
        <v>1.5</v>
      </c>
      <c r="Q695" s="564">
        <f t="shared" si="564"/>
        <v>4.5</v>
      </c>
      <c r="R695" s="82">
        <f t="shared" si="565"/>
        <v>3</v>
      </c>
      <c r="S695" s="81"/>
      <c r="T695" s="81">
        <v>20</v>
      </c>
      <c r="U695" s="122" t="s">
        <v>492</v>
      </c>
      <c r="V695" s="494">
        <v>218.20629701684098</v>
      </c>
      <c r="W695" s="195"/>
      <c r="X695" s="82"/>
      <c r="Y695" s="82"/>
      <c r="Z695" s="195"/>
      <c r="AA695" s="195"/>
      <c r="AB695" s="1092"/>
      <c r="AC695" s="499" t="s">
        <v>69</v>
      </c>
      <c r="AD695" s="195">
        <f t="shared" si="566"/>
        <v>183.49348449707031</v>
      </c>
      <c r="AE695" s="500" t="s">
        <v>41</v>
      </c>
      <c r="AF695" s="567">
        <f t="shared" si="567"/>
        <v>150.8837890625</v>
      </c>
      <c r="AG695" s="567">
        <f t="shared" si="568"/>
        <v>61164.494832356773</v>
      </c>
      <c r="AH695" s="567">
        <f t="shared" si="569"/>
        <v>50294.596354166664</v>
      </c>
      <c r="AI695" s="568">
        <f t="shared" si="570"/>
        <v>218444.6244012742</v>
      </c>
      <c r="AJ695" s="568">
        <f t="shared" si="571"/>
        <v>179623.55840773808</v>
      </c>
      <c r="AK695" s="569"/>
      <c r="AL695" s="999"/>
      <c r="AM695" s="1192"/>
      <c r="AN695" s="1192"/>
      <c r="AO695" s="572"/>
      <c r="AP695" s="573"/>
      <c r="AQ695" s="54"/>
      <c r="AR695" s="54"/>
      <c r="AS695" s="54"/>
      <c r="AT695" s="53"/>
    </row>
    <row r="696" spans="1:46" customFormat="1">
      <c r="A696" s="888">
        <v>44314</v>
      </c>
      <c r="B696" s="122" t="s">
        <v>553</v>
      </c>
      <c r="C696" s="769">
        <v>44303</v>
      </c>
      <c r="D696" s="1170">
        <v>44304</v>
      </c>
      <c r="E696" s="924" t="s">
        <v>69</v>
      </c>
      <c r="F696" s="1149">
        <v>2.0103090286254881</v>
      </c>
      <c r="G696" s="500" t="s">
        <v>41</v>
      </c>
      <c r="H696" s="998">
        <v>3.0787584304809572</v>
      </c>
      <c r="I696" s="414" t="s">
        <v>313</v>
      </c>
      <c r="J696" s="415" t="s">
        <v>133</v>
      </c>
      <c r="K696" s="429" t="s">
        <v>544</v>
      </c>
      <c r="L696" s="390">
        <v>280</v>
      </c>
      <c r="M696" s="390"/>
      <c r="N696" s="390"/>
      <c r="O696" s="564">
        <v>3</v>
      </c>
      <c r="P696" s="564">
        <v>1.5</v>
      </c>
      <c r="Q696" s="564">
        <f t="shared" si="564"/>
        <v>4.5</v>
      </c>
      <c r="R696" s="82">
        <f t="shared" si="565"/>
        <v>3</v>
      </c>
      <c r="S696" s="81"/>
      <c r="T696" s="81">
        <v>20</v>
      </c>
      <c r="U696" s="122" t="s">
        <v>553</v>
      </c>
      <c r="V696" s="494">
        <v>36.066731942385246</v>
      </c>
      <c r="W696" s="195"/>
      <c r="X696" s="82"/>
      <c r="Y696" s="82"/>
      <c r="Z696" s="195"/>
      <c r="AA696" s="195"/>
      <c r="AB696" s="1092"/>
      <c r="AC696" s="499" t="s">
        <v>69</v>
      </c>
      <c r="AD696" s="195">
        <f t="shared" si="566"/>
        <v>40.206180572509766</v>
      </c>
      <c r="AE696" s="500" t="s">
        <v>41</v>
      </c>
      <c r="AF696" s="567">
        <f t="shared" si="567"/>
        <v>61.575168609619141</v>
      </c>
      <c r="AG696" s="567">
        <f t="shared" si="568"/>
        <v>13402.060190836588</v>
      </c>
      <c r="AH696" s="567">
        <f t="shared" si="569"/>
        <v>20525.056203206379</v>
      </c>
      <c r="AI696" s="568">
        <f t="shared" si="570"/>
        <v>47864.500681559242</v>
      </c>
      <c r="AJ696" s="568">
        <f t="shared" si="571"/>
        <v>73303.772154308492</v>
      </c>
      <c r="AK696" s="569"/>
      <c r="AL696" s="999"/>
      <c r="AM696" s="1192"/>
      <c r="AN696" s="1192"/>
      <c r="AO696" s="572"/>
      <c r="AP696" s="573"/>
      <c r="AQ696" s="53"/>
      <c r="AR696" s="54"/>
      <c r="AS696" s="54"/>
      <c r="AT696" s="53"/>
    </row>
    <row r="697" spans="1:46" customFormat="1">
      <c r="A697" s="888">
        <v>44314</v>
      </c>
      <c r="B697" s="122" t="s">
        <v>554</v>
      </c>
      <c r="C697" s="769">
        <v>44303</v>
      </c>
      <c r="D697" s="1170">
        <v>44304</v>
      </c>
      <c r="E697" s="924" t="s">
        <v>69</v>
      </c>
      <c r="F697" s="1149">
        <v>2.4002117156982421</v>
      </c>
      <c r="G697" s="500" t="s">
        <v>41</v>
      </c>
      <c r="H697" s="998">
        <v>1.8598487854003907</v>
      </c>
      <c r="I697" s="414" t="s">
        <v>313</v>
      </c>
      <c r="J697" s="415" t="s">
        <v>133</v>
      </c>
      <c r="K697" s="429" t="s">
        <v>544</v>
      </c>
      <c r="L697" s="390">
        <v>280</v>
      </c>
      <c r="M697" s="390"/>
      <c r="N697" s="390"/>
      <c r="O697" s="564">
        <v>3</v>
      </c>
      <c r="P697" s="564">
        <v>1.5</v>
      </c>
      <c r="Q697" s="564">
        <f t="shared" si="564"/>
        <v>4.5</v>
      </c>
      <c r="R697" s="82">
        <f t="shared" si="565"/>
        <v>3</v>
      </c>
      <c r="S697" s="81"/>
      <c r="T697" s="81">
        <v>20</v>
      </c>
      <c r="U697" s="122" t="s">
        <v>554</v>
      </c>
      <c r="V697" s="494">
        <v>40.320751362175677</v>
      </c>
      <c r="W697" s="195"/>
      <c r="X697" s="82"/>
      <c r="Y697" s="82"/>
      <c r="Z697" s="195"/>
      <c r="AA697" s="195"/>
      <c r="AB697" s="1092"/>
      <c r="AC697" s="499" t="s">
        <v>69</v>
      </c>
      <c r="AD697" s="195">
        <f t="shared" si="566"/>
        <v>48.004234313964844</v>
      </c>
      <c r="AE697" s="500" t="s">
        <v>41</v>
      </c>
      <c r="AF697" s="567">
        <f t="shared" si="567"/>
        <v>37.196975708007813</v>
      </c>
      <c r="AG697" s="567">
        <f t="shared" si="568"/>
        <v>16001.411437988281</v>
      </c>
      <c r="AH697" s="567">
        <f t="shared" si="569"/>
        <v>12398.991902669271</v>
      </c>
      <c r="AI697" s="568">
        <f t="shared" si="570"/>
        <v>57147.897992815291</v>
      </c>
      <c r="AJ697" s="568">
        <f t="shared" si="571"/>
        <v>44282.113938104543</v>
      </c>
      <c r="AK697" s="569"/>
      <c r="AL697" s="999"/>
      <c r="AM697" s="1192"/>
      <c r="AN697" s="1192"/>
      <c r="AO697" s="572"/>
      <c r="AP697" s="573"/>
      <c r="AQ697" s="53"/>
      <c r="AR697" s="54"/>
      <c r="AS697" s="54"/>
      <c r="AT697" s="53"/>
    </row>
    <row r="698" spans="1:46" customFormat="1">
      <c r="A698" s="888">
        <v>44314</v>
      </c>
      <c r="B698" s="122" t="s">
        <v>555</v>
      </c>
      <c r="C698" s="769">
        <v>44303</v>
      </c>
      <c r="D698" s="1170">
        <v>44304</v>
      </c>
      <c r="E698" s="924" t="s">
        <v>69</v>
      </c>
      <c r="F698" s="1149">
        <v>1.9648778915405274</v>
      </c>
      <c r="G698" s="500" t="s">
        <v>41</v>
      </c>
      <c r="H698" s="998">
        <v>1.6564592361450194</v>
      </c>
      <c r="I698" s="414" t="s">
        <v>313</v>
      </c>
      <c r="J698" s="415" t="s">
        <v>133</v>
      </c>
      <c r="K698" s="429" t="s">
        <v>544</v>
      </c>
      <c r="L698" s="390">
        <v>280</v>
      </c>
      <c r="M698" s="390"/>
      <c r="N698" s="390"/>
      <c r="O698" s="564">
        <v>3</v>
      </c>
      <c r="P698" s="564">
        <v>1.5</v>
      </c>
      <c r="Q698" s="564">
        <f t="shared" si="564"/>
        <v>4.5</v>
      </c>
      <c r="R698" s="82">
        <f t="shared" si="565"/>
        <v>3</v>
      </c>
      <c r="S698" s="81"/>
      <c r="T698" s="81">
        <v>20</v>
      </c>
      <c r="U698" s="122" t="s">
        <v>555</v>
      </c>
      <c r="V698" s="494">
        <v>38.00177883322867</v>
      </c>
      <c r="W698" s="195"/>
      <c r="X698" s="82"/>
      <c r="Y698" s="82"/>
      <c r="Z698" s="195"/>
      <c r="AA698" s="195"/>
      <c r="AB698" s="1092"/>
      <c r="AC698" s="499" t="s">
        <v>69</v>
      </c>
      <c r="AD698" s="195">
        <f t="shared" si="566"/>
        <v>39.297557830810547</v>
      </c>
      <c r="AE698" s="500" t="s">
        <v>41</v>
      </c>
      <c r="AF698" s="567">
        <f t="shared" si="567"/>
        <v>33.129184722900391</v>
      </c>
      <c r="AG698" s="567">
        <f t="shared" si="568"/>
        <v>13099.185943603516</v>
      </c>
      <c r="AH698" s="567">
        <f t="shared" si="569"/>
        <v>11043.061574300131</v>
      </c>
      <c r="AI698" s="568">
        <f t="shared" si="570"/>
        <v>46782.806941441129</v>
      </c>
      <c r="AJ698" s="568">
        <f t="shared" si="571"/>
        <v>39439.505622500466</v>
      </c>
      <c r="AK698" s="569"/>
      <c r="AL698" s="999"/>
      <c r="AM698" s="1192"/>
      <c r="AN698" s="1192"/>
      <c r="AO698" s="572"/>
      <c r="AP698" s="573"/>
      <c r="AQ698" s="53"/>
      <c r="AR698" s="54"/>
      <c r="AS698" s="54"/>
      <c r="AT698" s="53"/>
    </row>
    <row r="699" spans="1:46" customFormat="1">
      <c r="A699" s="888">
        <v>44314</v>
      </c>
      <c r="B699" s="122" t="s">
        <v>556</v>
      </c>
      <c r="C699" s="769">
        <v>44303</v>
      </c>
      <c r="D699" s="1170">
        <v>44304</v>
      </c>
      <c r="E699" s="924" t="s">
        <v>69</v>
      </c>
      <c r="F699" s="1149">
        <v>1.4338021278381348</v>
      </c>
      <c r="G699" s="500" t="s">
        <v>41</v>
      </c>
      <c r="H699" s="998">
        <v>1.6366252899169922</v>
      </c>
      <c r="I699" s="414" t="s">
        <v>313</v>
      </c>
      <c r="J699" s="415" t="s">
        <v>133</v>
      </c>
      <c r="K699" s="429" t="s">
        <v>545</v>
      </c>
      <c r="L699" s="390">
        <v>280</v>
      </c>
      <c r="M699" s="390"/>
      <c r="N699" s="390"/>
      <c r="O699" s="564">
        <v>3</v>
      </c>
      <c r="P699" s="564">
        <v>1.5</v>
      </c>
      <c r="Q699" s="564">
        <f t="shared" si="564"/>
        <v>4.5</v>
      </c>
      <c r="R699" s="82">
        <f t="shared" si="565"/>
        <v>3</v>
      </c>
      <c r="S699" s="81"/>
      <c r="T699" s="81">
        <v>20</v>
      </c>
      <c r="U699" s="122" t="s">
        <v>556</v>
      </c>
      <c r="V699" s="193">
        <v>15.054284646003518</v>
      </c>
      <c r="W699" s="195"/>
      <c r="X699" s="82"/>
      <c r="Y699" s="82"/>
      <c r="Z699" s="195"/>
      <c r="AA699" s="195"/>
      <c r="AB699" s="1092"/>
      <c r="AC699" s="499" t="s">
        <v>69</v>
      </c>
      <c r="AD699" s="195">
        <f t="shared" si="566"/>
        <v>28.676042556762695</v>
      </c>
      <c r="AE699" s="500" t="s">
        <v>41</v>
      </c>
      <c r="AF699" s="567">
        <f t="shared" si="567"/>
        <v>32.732505798339844</v>
      </c>
      <c r="AG699" s="567">
        <f t="shared" si="568"/>
        <v>9558.6808522542324</v>
      </c>
      <c r="AH699" s="567">
        <f t="shared" si="569"/>
        <v>10910.835266113281</v>
      </c>
      <c r="AI699" s="568">
        <f t="shared" si="570"/>
        <v>34138.14590090797</v>
      </c>
      <c r="AJ699" s="568">
        <f t="shared" si="571"/>
        <v>38967.268807547436</v>
      </c>
      <c r="AK699" s="569"/>
      <c r="AL699" s="999"/>
      <c r="AM699" s="1192"/>
      <c r="AN699" s="1192"/>
      <c r="AO699" s="572"/>
      <c r="AP699" s="573"/>
      <c r="AQ699" s="53"/>
      <c r="AR699" s="535"/>
      <c r="AS699" s="535"/>
      <c r="AT699" s="53"/>
    </row>
    <row r="700" spans="1:46" customFormat="1">
      <c r="A700" s="888">
        <v>44314</v>
      </c>
      <c r="B700" s="122" t="s">
        <v>557</v>
      </c>
      <c r="C700" s="769">
        <v>44303</v>
      </c>
      <c r="D700" s="1170">
        <v>44304</v>
      </c>
      <c r="E700" s="924" t="s">
        <v>69</v>
      </c>
      <c r="F700" s="1149">
        <v>0.83722143173217778</v>
      </c>
      <c r="G700" s="500" t="s">
        <v>41</v>
      </c>
      <c r="H700" s="998">
        <v>1.7321506500244142</v>
      </c>
      <c r="I700" s="414" t="s">
        <v>313</v>
      </c>
      <c r="J700" s="415" t="s">
        <v>133</v>
      </c>
      <c r="K700" s="429" t="s">
        <v>545</v>
      </c>
      <c r="L700" s="390">
        <v>280</v>
      </c>
      <c r="M700" s="390"/>
      <c r="N700" s="390"/>
      <c r="O700" s="564">
        <v>3</v>
      </c>
      <c r="P700" s="564">
        <v>1.5</v>
      </c>
      <c r="Q700" s="564">
        <f t="shared" si="564"/>
        <v>4.5</v>
      </c>
      <c r="R700" s="82">
        <f t="shared" si="565"/>
        <v>3</v>
      </c>
      <c r="S700" s="81"/>
      <c r="T700" s="81">
        <v>20</v>
      </c>
      <c r="U700" s="122" t="s">
        <v>557</v>
      </c>
      <c r="V700" s="193">
        <v>15.462266251016251</v>
      </c>
      <c r="W700" s="195"/>
      <c r="X700" s="82"/>
      <c r="Y700" s="82"/>
      <c r="Z700" s="195"/>
      <c r="AA700" s="195"/>
      <c r="AB700" s="1092"/>
      <c r="AC700" s="499" t="s">
        <v>69</v>
      </c>
      <c r="AD700" s="195">
        <f t="shared" si="566"/>
        <v>16.744428634643555</v>
      </c>
      <c r="AE700" s="500" t="s">
        <v>41</v>
      </c>
      <c r="AF700" s="567">
        <f t="shared" si="567"/>
        <v>34.643013000488281</v>
      </c>
      <c r="AG700" s="567">
        <f t="shared" si="568"/>
        <v>5581.4762115478516</v>
      </c>
      <c r="AH700" s="567">
        <f t="shared" si="569"/>
        <v>11547.67100016276</v>
      </c>
      <c r="AI700" s="568">
        <f t="shared" si="570"/>
        <v>19933.843612670898</v>
      </c>
      <c r="AJ700" s="568">
        <f t="shared" si="571"/>
        <v>41241.682143438426</v>
      </c>
      <c r="AK700" s="569"/>
      <c r="AL700" s="999"/>
      <c r="AM700" s="1192"/>
      <c r="AN700" s="1192"/>
      <c r="AO700" s="572"/>
      <c r="AP700" s="573"/>
      <c r="AQ700" s="53"/>
      <c r="AR700" s="53"/>
      <c r="AS700" s="53"/>
      <c r="AT700" s="53"/>
    </row>
    <row r="701" spans="1:46" customFormat="1">
      <c r="A701" s="888">
        <v>44314</v>
      </c>
      <c r="B701" s="122" t="s">
        <v>558</v>
      </c>
      <c r="C701" s="769">
        <v>44303</v>
      </c>
      <c r="D701" s="1170">
        <v>44304</v>
      </c>
      <c r="E701" s="924" t="s">
        <v>69</v>
      </c>
      <c r="F701" s="1149">
        <v>1.0980940818786622</v>
      </c>
      <c r="G701" s="500" t="s">
        <v>41</v>
      </c>
      <c r="H701" s="998">
        <v>1.1702390670776368</v>
      </c>
      <c r="I701" s="414" t="s">
        <v>313</v>
      </c>
      <c r="J701" s="415" t="s">
        <v>133</v>
      </c>
      <c r="K701" s="429" t="s">
        <v>545</v>
      </c>
      <c r="L701" s="390">
        <v>280</v>
      </c>
      <c r="M701" s="390"/>
      <c r="N701" s="390"/>
      <c r="O701" s="564">
        <v>3</v>
      </c>
      <c r="P701" s="564">
        <v>1.5</v>
      </c>
      <c r="Q701" s="564">
        <f t="shared" si="564"/>
        <v>4.5</v>
      </c>
      <c r="R701" s="82">
        <f t="shared" si="565"/>
        <v>3</v>
      </c>
      <c r="S701" s="81"/>
      <c r="T701" s="81">
        <v>20</v>
      </c>
      <c r="U701" s="122" t="s">
        <v>558</v>
      </c>
      <c r="V701" s="494">
        <v>16.60385955653668</v>
      </c>
      <c r="W701" s="195"/>
      <c r="X701" s="82"/>
      <c r="Y701" s="82"/>
      <c r="Z701" s="195"/>
      <c r="AA701" s="195"/>
      <c r="AB701" s="1092"/>
      <c r="AC701" s="499" t="s">
        <v>69</v>
      </c>
      <c r="AD701" s="195">
        <f t="shared" si="566"/>
        <v>21.961881637573242</v>
      </c>
      <c r="AE701" s="500" t="s">
        <v>41</v>
      </c>
      <c r="AF701" s="567">
        <f t="shared" si="567"/>
        <v>23.404781341552734</v>
      </c>
      <c r="AG701" s="567">
        <f t="shared" si="568"/>
        <v>7320.6272125244141</v>
      </c>
      <c r="AH701" s="567">
        <f t="shared" si="569"/>
        <v>7801.5937805175781</v>
      </c>
      <c r="AI701" s="568">
        <f t="shared" si="570"/>
        <v>26145.097187587195</v>
      </c>
      <c r="AJ701" s="568">
        <f t="shared" si="571"/>
        <v>27862.834930419922</v>
      </c>
      <c r="AK701" s="569"/>
      <c r="AL701" s="999"/>
      <c r="AM701" s="571"/>
      <c r="AN701" s="572"/>
      <c r="AO701" s="572"/>
      <c r="AP701" s="573"/>
      <c r="AQ701" s="53"/>
      <c r="AR701" s="53"/>
      <c r="AS701" s="53"/>
      <c r="AT701" s="53"/>
    </row>
    <row r="702" spans="1:46" customFormat="1">
      <c r="A702" s="888">
        <v>44314</v>
      </c>
      <c r="B702" s="122" t="s">
        <v>559</v>
      </c>
      <c r="C702" s="769">
        <v>44303</v>
      </c>
      <c r="D702" s="1170">
        <v>44304</v>
      </c>
      <c r="E702" s="924" t="s">
        <v>69</v>
      </c>
      <c r="F702" s="1149">
        <v>0.52134075164794924</v>
      </c>
      <c r="G702" s="500" t="s">
        <v>41</v>
      </c>
      <c r="H702" s="998">
        <v>1.2397930145263671</v>
      </c>
      <c r="I702" s="414" t="s">
        <v>313</v>
      </c>
      <c r="J702" s="415" t="s">
        <v>133</v>
      </c>
      <c r="K702" s="429" t="s">
        <v>546</v>
      </c>
      <c r="L702" s="390">
        <v>280</v>
      </c>
      <c r="M702" s="390"/>
      <c r="N702" s="390"/>
      <c r="O702" s="564">
        <v>3</v>
      </c>
      <c r="P702" s="564">
        <v>1.5</v>
      </c>
      <c r="Q702" s="564">
        <f t="shared" si="564"/>
        <v>4.5</v>
      </c>
      <c r="R702" s="82">
        <f t="shared" si="565"/>
        <v>3</v>
      </c>
      <c r="S702" s="81"/>
      <c r="T702" s="81">
        <v>20</v>
      </c>
      <c r="U702" s="122" t="s">
        <v>559</v>
      </c>
      <c r="V702" s="494">
        <v>8.3185425105332254</v>
      </c>
      <c r="W702" s="195"/>
      <c r="X702" s="82"/>
      <c r="Y702" s="82"/>
      <c r="Z702" s="195"/>
      <c r="AA702" s="195"/>
      <c r="AB702" s="1092"/>
      <c r="AC702" s="499" t="s">
        <v>69</v>
      </c>
      <c r="AD702" s="195">
        <f t="shared" si="566"/>
        <v>10.426815032958984</v>
      </c>
      <c r="AE702" s="500" t="s">
        <v>41</v>
      </c>
      <c r="AF702" s="567">
        <f t="shared" si="567"/>
        <v>24.795860290527344</v>
      </c>
      <c r="AG702" s="567">
        <f t="shared" si="568"/>
        <v>3475.6050109863281</v>
      </c>
      <c r="AH702" s="567">
        <f t="shared" si="569"/>
        <v>8265.2867635091152</v>
      </c>
      <c r="AI702" s="568">
        <f t="shared" si="570"/>
        <v>12412.875039236886</v>
      </c>
      <c r="AJ702" s="568">
        <f t="shared" si="571"/>
        <v>29518.881298246841</v>
      </c>
      <c r="AK702" s="569"/>
      <c r="AL702" s="999"/>
      <c r="AM702" s="571"/>
      <c r="AN702" s="572"/>
      <c r="AO702" s="572"/>
      <c r="AP702" s="573"/>
      <c r="AQ702" s="53"/>
      <c r="AR702" s="53"/>
      <c r="AS702" s="53"/>
      <c r="AT702" s="53"/>
    </row>
    <row r="703" spans="1:46" customFormat="1">
      <c r="A703" s="888">
        <v>44314</v>
      </c>
      <c r="B703" s="122" t="s">
        <v>560</v>
      </c>
      <c r="C703" s="769">
        <v>44303</v>
      </c>
      <c r="D703" s="1170">
        <v>44304</v>
      </c>
      <c r="E703" s="924" t="s">
        <v>69</v>
      </c>
      <c r="F703" s="1149">
        <v>0.27649946212768556</v>
      </c>
      <c r="G703" s="500" t="s">
        <v>41</v>
      </c>
      <c r="H703" s="998">
        <v>0.49679412841796877</v>
      </c>
      <c r="I703" s="414" t="s">
        <v>313</v>
      </c>
      <c r="J703" s="415" t="s">
        <v>133</v>
      </c>
      <c r="K703" s="429" t="s">
        <v>546</v>
      </c>
      <c r="L703" s="390">
        <v>280</v>
      </c>
      <c r="M703" s="390"/>
      <c r="N703" s="390"/>
      <c r="O703" s="564">
        <v>3</v>
      </c>
      <c r="P703" s="564">
        <v>1.5</v>
      </c>
      <c r="Q703" s="564">
        <f t="shared" si="564"/>
        <v>4.5</v>
      </c>
      <c r="R703" s="82">
        <f t="shared" si="565"/>
        <v>3</v>
      </c>
      <c r="S703" s="81"/>
      <c r="T703" s="81">
        <v>20</v>
      </c>
      <c r="U703" s="122" t="s">
        <v>560</v>
      </c>
      <c r="V703" s="193">
        <v>7.7138522779823973</v>
      </c>
      <c r="W703" s="195"/>
      <c r="X703" s="82"/>
      <c r="Y703" s="82"/>
      <c r="Z703" s="195"/>
      <c r="AA703" s="195"/>
      <c r="AB703" s="1092"/>
      <c r="AC703" s="499" t="s">
        <v>69</v>
      </c>
      <c r="AD703" s="195">
        <f t="shared" si="566"/>
        <v>5.5299892425537109</v>
      </c>
      <c r="AE703" s="500" t="s">
        <v>41</v>
      </c>
      <c r="AF703" s="567">
        <f t="shared" si="567"/>
        <v>9.935882568359375</v>
      </c>
      <c r="AG703" s="567">
        <f t="shared" si="568"/>
        <v>1843.3297475179036</v>
      </c>
      <c r="AH703" s="567">
        <f t="shared" si="569"/>
        <v>3311.9608561197915</v>
      </c>
      <c r="AI703" s="568">
        <f t="shared" si="570"/>
        <v>6583.3205268496558</v>
      </c>
      <c r="AJ703" s="568">
        <f t="shared" si="571"/>
        <v>11828.431628999255</v>
      </c>
      <c r="AK703" s="569"/>
      <c r="AL703" s="999"/>
      <c r="AM703" s="571"/>
      <c r="AN703" s="572"/>
      <c r="AO703" s="572"/>
      <c r="AP703" s="573"/>
      <c r="AQ703" s="53"/>
      <c r="AR703" s="535"/>
      <c r="AS703" s="535"/>
      <c r="AT703" s="53"/>
    </row>
    <row r="704" spans="1:46" customFormat="1">
      <c r="A704" s="888">
        <v>44314</v>
      </c>
      <c r="B704" s="122" t="s">
        <v>561</v>
      </c>
      <c r="C704" s="769">
        <v>44303</v>
      </c>
      <c r="D704" s="1170">
        <v>44304</v>
      </c>
      <c r="E704" s="924" t="s">
        <v>69</v>
      </c>
      <c r="F704" s="1149">
        <v>0.82249107360839846</v>
      </c>
      <c r="G704" s="500" t="s">
        <v>41</v>
      </c>
      <c r="H704" s="998">
        <v>1.1272924423217774</v>
      </c>
      <c r="I704" s="414" t="s">
        <v>313</v>
      </c>
      <c r="J704" s="415" t="s">
        <v>133</v>
      </c>
      <c r="K704" s="429" t="s">
        <v>546</v>
      </c>
      <c r="L704" s="390">
        <v>280</v>
      </c>
      <c r="M704" s="390"/>
      <c r="N704" s="390"/>
      <c r="O704" s="564">
        <v>3</v>
      </c>
      <c r="P704" s="564">
        <v>1.5</v>
      </c>
      <c r="Q704" s="564">
        <f t="shared" si="564"/>
        <v>4.5</v>
      </c>
      <c r="R704" s="82">
        <f t="shared" si="565"/>
        <v>3</v>
      </c>
      <c r="S704" s="81"/>
      <c r="T704" s="81">
        <v>20</v>
      </c>
      <c r="U704" s="122" t="s">
        <v>561</v>
      </c>
      <c r="V704" s="193">
        <v>7.6275450190991396</v>
      </c>
      <c r="W704" s="195"/>
      <c r="X704" s="82"/>
      <c r="Y704" s="82"/>
      <c r="Z704" s="195"/>
      <c r="AA704" s="195"/>
      <c r="AB704" s="1092"/>
      <c r="AC704" s="499" t="s">
        <v>69</v>
      </c>
      <c r="AD704" s="195">
        <f t="shared" si="566"/>
        <v>16.449821472167969</v>
      </c>
      <c r="AE704" s="500" t="s">
        <v>41</v>
      </c>
      <c r="AF704" s="567">
        <f t="shared" si="567"/>
        <v>22.545848846435547</v>
      </c>
      <c r="AG704" s="567">
        <f t="shared" si="568"/>
        <v>5483.2738240559893</v>
      </c>
      <c r="AH704" s="567">
        <f t="shared" si="569"/>
        <v>7515.2829488118487</v>
      </c>
      <c r="AI704" s="568">
        <f t="shared" si="570"/>
        <v>19583.120800199962</v>
      </c>
      <c r="AJ704" s="568">
        <f t="shared" si="571"/>
        <v>26840.296245756603</v>
      </c>
      <c r="AK704" s="569"/>
      <c r="AL704" s="999"/>
      <c r="AN704" s="572"/>
      <c r="AO704" s="572"/>
      <c r="AP704" s="573"/>
      <c r="AQ704" s="571"/>
      <c r="AR704" s="53"/>
      <c r="AS704" s="53"/>
      <c r="AT704" s="53"/>
    </row>
    <row r="705" spans="1:46" customFormat="1">
      <c r="A705" s="888">
        <v>44314</v>
      </c>
      <c r="B705" s="122" t="s">
        <v>60</v>
      </c>
      <c r="C705" s="122"/>
      <c r="D705" s="563"/>
      <c r="E705" s="924" t="s">
        <v>69</v>
      </c>
      <c r="F705" s="1149">
        <v>0</v>
      </c>
      <c r="G705" s="500" t="s">
        <v>41</v>
      </c>
      <c r="H705" s="998"/>
      <c r="I705" s="81"/>
      <c r="J705" s="575"/>
      <c r="K705" s="390"/>
      <c r="L705" s="390"/>
      <c r="M705" s="390"/>
      <c r="N705" s="390"/>
      <c r="O705" s="564"/>
      <c r="P705" s="564"/>
      <c r="Q705" s="564"/>
      <c r="R705" s="82"/>
      <c r="S705" s="81"/>
      <c r="T705" s="81"/>
      <c r="U705" s="122" t="s">
        <v>60</v>
      </c>
      <c r="V705" s="39" t="s">
        <v>173</v>
      </c>
      <c r="W705" s="195"/>
      <c r="X705" s="82"/>
      <c r="Y705" s="82"/>
      <c r="Z705" s="195"/>
      <c r="AA705" s="195"/>
      <c r="AB705" s="195"/>
      <c r="AC705" s="483"/>
      <c r="AD705" s="576"/>
      <c r="AE705" s="577"/>
      <c r="AF705" s="576"/>
      <c r="AG705" s="390"/>
      <c r="AH705" s="390"/>
      <c r="AI705" s="568"/>
      <c r="AJ705" s="568"/>
      <c r="AK705" s="569"/>
      <c r="AL705" s="999"/>
      <c r="AM705" s="571"/>
      <c r="AN705" s="572"/>
      <c r="AO705" s="572"/>
      <c r="AP705" s="573"/>
      <c r="AQ705" s="53"/>
      <c r="AR705" s="53"/>
      <c r="AS705" s="53"/>
      <c r="AT705" s="53"/>
    </row>
    <row r="706" spans="1:46" customFormat="1" ht="15" thickBot="1">
      <c r="A706" s="888">
        <v>44314</v>
      </c>
      <c r="B706" s="123" t="s">
        <v>64</v>
      </c>
      <c r="C706" s="123"/>
      <c r="D706" s="1003"/>
      <c r="E706" s="1029" t="s">
        <v>69</v>
      </c>
      <c r="F706" s="1150">
        <v>266.13222656250002</v>
      </c>
      <c r="G706" s="1030" t="s">
        <v>41</v>
      </c>
      <c r="H706" s="1006">
        <v>217.79848632812499</v>
      </c>
      <c r="I706" s="588"/>
      <c r="J706" s="589"/>
      <c r="K706" s="395"/>
      <c r="L706" s="395"/>
      <c r="M706" s="395"/>
      <c r="N706" s="395"/>
      <c r="O706" s="1007"/>
      <c r="P706" s="1007"/>
      <c r="Q706" s="1007"/>
      <c r="R706" s="590"/>
      <c r="S706" s="588"/>
      <c r="T706" s="588"/>
      <c r="U706" s="123" t="s">
        <v>64</v>
      </c>
      <c r="V706" s="189" t="s">
        <v>173</v>
      </c>
      <c r="W706" s="591"/>
      <c r="X706" s="590"/>
      <c r="Y706" s="590"/>
      <c r="Z706" s="591"/>
      <c r="AA706" s="590"/>
      <c r="AB706" s="590"/>
      <c r="AC706" s="1004"/>
      <c r="AD706" s="1137"/>
      <c r="AE706" s="578"/>
      <c r="AF706" s="70"/>
      <c r="AG706" s="395"/>
      <c r="AH706" s="395"/>
      <c r="AI706" s="592"/>
      <c r="AJ706" s="592"/>
      <c r="AK706" s="593"/>
      <c r="AL706" s="1008"/>
      <c r="AM706" s="1009"/>
      <c r="AN706" s="603"/>
      <c r="AO706" s="603"/>
      <c r="AP706" s="604"/>
      <c r="AQ706" s="53"/>
      <c r="AR706" s="53"/>
      <c r="AS706" s="53"/>
      <c r="AT706" s="53"/>
    </row>
    <row r="707" spans="1:46" customFormat="1">
      <c r="A707" s="460">
        <v>44321</v>
      </c>
      <c r="B707" s="118" t="s">
        <v>562</v>
      </c>
      <c r="C707" s="1133">
        <v>44314</v>
      </c>
      <c r="D707" s="1191">
        <v>44315</v>
      </c>
      <c r="E707" s="1110" t="s">
        <v>69</v>
      </c>
      <c r="F707" s="1147">
        <v>30.425372314453124</v>
      </c>
      <c r="G707" s="477" t="s">
        <v>41</v>
      </c>
      <c r="H707" s="994">
        <v>34.38388366699219</v>
      </c>
      <c r="I707" s="1155" t="s">
        <v>313</v>
      </c>
      <c r="J707" s="1156" t="s">
        <v>133</v>
      </c>
      <c r="K707" s="462" t="s">
        <v>93</v>
      </c>
      <c r="L707" s="465">
        <v>320</v>
      </c>
      <c r="M707" s="463"/>
      <c r="N707" s="922"/>
      <c r="O707" s="491">
        <v>3</v>
      </c>
      <c r="P707" s="492">
        <v>1.5</v>
      </c>
      <c r="Q707" s="492">
        <f t="shared" ref="Q707:Q720" si="572">O707+P707</f>
        <v>4.5</v>
      </c>
      <c r="R707" s="490">
        <f t="shared" ref="R707:R720" si="573">O707/(O707+P707)*Q707*200/200</f>
        <v>3</v>
      </c>
      <c r="S707" s="491"/>
      <c r="T707" s="493">
        <v>20</v>
      </c>
      <c r="U707" s="118" t="s">
        <v>562</v>
      </c>
      <c r="V707" s="923"/>
      <c r="W707" s="145">
        <v>840.52499999999998</v>
      </c>
      <c r="X707" s="472">
        <v>2.1909999999999998</v>
      </c>
      <c r="Y707" s="472">
        <v>2.5339999999999998</v>
      </c>
      <c r="Z707" s="145">
        <f t="shared" ref="Z707:Z720" si="574">T707*W707</f>
        <v>16810.5</v>
      </c>
      <c r="AA707" s="145">
        <f t="shared" ref="AA707:AA720" si="575">Z707/R707</f>
        <v>5603.5</v>
      </c>
      <c r="AB707" s="1157">
        <f t="shared" ref="AB707:AB720" si="576">AA707*1000/(L707/1000)</f>
        <v>17510937.5</v>
      </c>
      <c r="AC707" s="1110" t="s">
        <v>69</v>
      </c>
      <c r="AD707" s="194">
        <f t="shared" ref="AD707:AD720" si="577">T707*F707</f>
        <v>608.5074462890625</v>
      </c>
      <c r="AE707" s="477" t="s">
        <v>41</v>
      </c>
      <c r="AF707" s="586">
        <f t="shared" ref="AF707:AF720" si="578">T707*H707</f>
        <v>687.67767333984375</v>
      </c>
      <c r="AG707" s="478">
        <f t="shared" ref="AG707:AG720" si="579">AD707/R707*1000</f>
        <v>202835.8154296875</v>
      </c>
      <c r="AH707" s="478">
        <f t="shared" ref="AH707:AH720" si="580">AF707/R707*1000</f>
        <v>229225.89111328125</v>
      </c>
      <c r="AI707" s="478">
        <f t="shared" ref="AI707:AI720" si="581">AG707/L707*1000</f>
        <v>633861.92321777344</v>
      </c>
      <c r="AJ707" s="478">
        <f t="shared" ref="AJ707:AJ720" si="582">AH707/L707*1000</f>
        <v>716330.90972900391</v>
      </c>
      <c r="AK707" s="1084">
        <f t="shared" ref="AK707:AK720" si="583">AD707/Z707</f>
        <v>3.619805754076693E-2</v>
      </c>
      <c r="AL707" s="1085">
        <f t="shared" ref="AL707:AL720" si="584">AF707/Z707</f>
        <v>4.0907627574423351E-2</v>
      </c>
      <c r="AP707" s="602"/>
    </row>
    <row r="708" spans="1:46" customFormat="1">
      <c r="A708" s="35">
        <v>44321</v>
      </c>
      <c r="B708" s="119" t="s">
        <v>563</v>
      </c>
      <c r="C708" s="782">
        <v>44314</v>
      </c>
      <c r="D708" s="1158">
        <v>44315</v>
      </c>
      <c r="E708" s="924" t="s">
        <v>69</v>
      </c>
      <c r="F708" s="1149">
        <v>30.223422241210937</v>
      </c>
      <c r="G708" s="500" t="s">
        <v>41</v>
      </c>
      <c r="H708" s="998">
        <v>38.692767333984378</v>
      </c>
      <c r="I708" s="1160" t="s">
        <v>313</v>
      </c>
      <c r="J708" s="1161" t="s">
        <v>133</v>
      </c>
      <c r="K708" s="484" t="s">
        <v>93</v>
      </c>
      <c r="L708" s="488">
        <v>320</v>
      </c>
      <c r="M708" s="485"/>
      <c r="N708" s="504"/>
      <c r="O708" s="491">
        <v>3</v>
      </c>
      <c r="P708" s="492">
        <v>1.5</v>
      </c>
      <c r="Q708" s="492">
        <f t="shared" si="572"/>
        <v>4.5</v>
      </c>
      <c r="R708" s="490">
        <f t="shared" si="573"/>
        <v>3</v>
      </c>
      <c r="S708" s="491"/>
      <c r="T708" s="493">
        <v>20</v>
      </c>
      <c r="U708" s="119" t="s">
        <v>563</v>
      </c>
      <c r="V708" s="925"/>
      <c r="W708" s="129">
        <v>814.64200000000005</v>
      </c>
      <c r="X708" s="223">
        <v>2.1859999999999999</v>
      </c>
      <c r="Y708" s="223">
        <v>2.5150000000000001</v>
      </c>
      <c r="Z708" s="129">
        <f t="shared" si="574"/>
        <v>16292.84</v>
      </c>
      <c r="AA708" s="129">
        <f t="shared" si="575"/>
        <v>5430.9466666666667</v>
      </c>
      <c r="AB708" s="149">
        <f t="shared" si="576"/>
        <v>16971708.333333332</v>
      </c>
      <c r="AC708" s="924" t="s">
        <v>69</v>
      </c>
      <c r="AD708" s="195">
        <f t="shared" si="577"/>
        <v>604.46844482421875</v>
      </c>
      <c r="AE708" s="500" t="s">
        <v>41</v>
      </c>
      <c r="AF708" s="567">
        <f t="shared" si="578"/>
        <v>773.8553466796875</v>
      </c>
      <c r="AG708" s="497">
        <f t="shared" si="579"/>
        <v>201489.48160807291</v>
      </c>
      <c r="AH708" s="497">
        <f t="shared" si="580"/>
        <v>257951.7822265625</v>
      </c>
      <c r="AI708" s="497">
        <f t="shared" si="581"/>
        <v>629654.63002522779</v>
      </c>
      <c r="AJ708" s="497">
        <f t="shared" si="582"/>
        <v>806099.31945800781</v>
      </c>
      <c r="AK708" s="959">
        <f t="shared" si="583"/>
        <v>3.7100250467335269E-2</v>
      </c>
      <c r="AL708" s="1086">
        <f t="shared" si="584"/>
        <v>4.7496651699745866E-2</v>
      </c>
      <c r="AP708" s="602"/>
    </row>
    <row r="709" spans="1:46" customFormat="1">
      <c r="A709" s="35">
        <v>44321</v>
      </c>
      <c r="B709" s="119" t="s">
        <v>564</v>
      </c>
      <c r="C709" s="782">
        <v>44315</v>
      </c>
      <c r="D709" s="1158">
        <v>44316</v>
      </c>
      <c r="E709" s="924" t="s">
        <v>69</v>
      </c>
      <c r="F709" s="1149">
        <v>36.299298095703122</v>
      </c>
      <c r="G709" s="500" t="s">
        <v>41</v>
      </c>
      <c r="H709" s="998">
        <v>36.131893920898435</v>
      </c>
      <c r="I709" s="1160" t="s">
        <v>313</v>
      </c>
      <c r="J709" s="1161" t="s">
        <v>133</v>
      </c>
      <c r="K709" s="484" t="s">
        <v>93</v>
      </c>
      <c r="L709" s="488">
        <v>312</v>
      </c>
      <c r="M709" s="485"/>
      <c r="N709" s="504"/>
      <c r="O709" s="491">
        <v>3</v>
      </c>
      <c r="P709" s="492">
        <v>1.5</v>
      </c>
      <c r="Q709" s="492">
        <f t="shared" si="572"/>
        <v>4.5</v>
      </c>
      <c r="R709" s="490">
        <f t="shared" si="573"/>
        <v>3</v>
      </c>
      <c r="S709" s="491"/>
      <c r="T709" s="493">
        <v>20</v>
      </c>
      <c r="U709" s="119" t="s">
        <v>564</v>
      </c>
      <c r="V709" s="925"/>
      <c r="W709" s="129">
        <v>750.64599999999996</v>
      </c>
      <c r="X709" s="223">
        <v>2.1829999999999998</v>
      </c>
      <c r="Y709" s="223">
        <v>2.5249999999999999</v>
      </c>
      <c r="Z709" s="129">
        <f t="shared" si="574"/>
        <v>15012.919999999998</v>
      </c>
      <c r="AA709" s="129">
        <f t="shared" si="575"/>
        <v>5004.3066666666664</v>
      </c>
      <c r="AB709" s="149">
        <f t="shared" si="576"/>
        <v>16039444.444444442</v>
      </c>
      <c r="AC709" s="924" t="s">
        <v>69</v>
      </c>
      <c r="AD709" s="195">
        <f t="shared" si="577"/>
        <v>725.9859619140625</v>
      </c>
      <c r="AE709" s="500" t="s">
        <v>41</v>
      </c>
      <c r="AF709" s="567">
        <f t="shared" si="578"/>
        <v>722.63787841796875</v>
      </c>
      <c r="AG709" s="497">
        <f t="shared" si="579"/>
        <v>241995.32063802084</v>
      </c>
      <c r="AH709" s="497">
        <f t="shared" si="580"/>
        <v>240879.29280598959</v>
      </c>
      <c r="AI709" s="497">
        <f t="shared" si="581"/>
        <v>775626.02768596425</v>
      </c>
      <c r="AJ709" s="497">
        <f t="shared" si="582"/>
        <v>772049.01540381275</v>
      </c>
      <c r="AK709" s="959">
        <f t="shared" si="583"/>
        <v>4.8357412276496682E-2</v>
      </c>
      <c r="AL709" s="1086">
        <f t="shared" si="584"/>
        <v>4.8134398799032356E-2</v>
      </c>
      <c r="AP709" s="602"/>
    </row>
    <row r="710" spans="1:46" customFormat="1">
      <c r="A710" s="35">
        <v>44321</v>
      </c>
      <c r="B710" s="119" t="s">
        <v>320</v>
      </c>
      <c r="C710" s="782">
        <v>44315</v>
      </c>
      <c r="D710" s="1158">
        <v>44316</v>
      </c>
      <c r="E710" s="924" t="s">
        <v>69</v>
      </c>
      <c r="F710" s="1149">
        <v>36.387332153320315</v>
      </c>
      <c r="G710" s="500" t="s">
        <v>41</v>
      </c>
      <c r="H710" s="998">
        <v>34.535281372070315</v>
      </c>
      <c r="I710" s="1160" t="s">
        <v>313</v>
      </c>
      <c r="J710" s="1161" t="s">
        <v>133</v>
      </c>
      <c r="K710" s="484" t="s">
        <v>93</v>
      </c>
      <c r="L710" s="488">
        <v>312</v>
      </c>
      <c r="M710" s="485"/>
      <c r="N710" s="504"/>
      <c r="O710" s="491">
        <v>3</v>
      </c>
      <c r="P710" s="492">
        <v>1.5</v>
      </c>
      <c r="Q710" s="492">
        <f t="shared" si="572"/>
        <v>4.5</v>
      </c>
      <c r="R710" s="490">
        <f t="shared" si="573"/>
        <v>3</v>
      </c>
      <c r="S710" s="491"/>
      <c r="T710" s="493">
        <v>20</v>
      </c>
      <c r="U710" s="119" t="s">
        <v>320</v>
      </c>
      <c r="V710" s="925"/>
      <c r="W710" s="129">
        <v>743.74300000000005</v>
      </c>
      <c r="X710" s="223">
        <v>2.1960000000000002</v>
      </c>
      <c r="Y710" s="223">
        <v>2.5470000000000002</v>
      </c>
      <c r="Z710" s="129">
        <f t="shared" si="574"/>
        <v>14874.86</v>
      </c>
      <c r="AA710" s="129">
        <f t="shared" si="575"/>
        <v>4958.2866666666669</v>
      </c>
      <c r="AB710" s="149">
        <f t="shared" si="576"/>
        <v>15891944.444444446</v>
      </c>
      <c r="AC710" s="924" t="s">
        <v>69</v>
      </c>
      <c r="AD710" s="195">
        <f t="shared" si="577"/>
        <v>727.74664306640625</v>
      </c>
      <c r="AE710" s="500" t="s">
        <v>41</v>
      </c>
      <c r="AF710" s="567">
        <f t="shared" si="578"/>
        <v>690.70562744140625</v>
      </c>
      <c r="AG710" s="497">
        <f t="shared" si="579"/>
        <v>242582.21435546875</v>
      </c>
      <c r="AH710" s="497">
        <f t="shared" si="580"/>
        <v>230235.20914713541</v>
      </c>
      <c r="AI710" s="497">
        <f t="shared" si="581"/>
        <v>777507.09729316912</v>
      </c>
      <c r="AJ710" s="497">
        <f t="shared" si="582"/>
        <v>737933.36265107512</v>
      </c>
      <c r="AK710" s="959">
        <f t="shared" si="583"/>
        <v>4.8924604538557417E-2</v>
      </c>
      <c r="AL710" s="1086">
        <f t="shared" si="584"/>
        <v>4.6434428790684837E-2</v>
      </c>
      <c r="AP710" s="602"/>
    </row>
    <row r="711" spans="1:46" customFormat="1">
      <c r="A711" s="35">
        <v>44321</v>
      </c>
      <c r="B711" s="119" t="s">
        <v>565</v>
      </c>
      <c r="C711" s="782">
        <v>44316</v>
      </c>
      <c r="D711" s="1158">
        <v>44317</v>
      </c>
      <c r="E711" s="924" t="s">
        <v>69</v>
      </c>
      <c r="F711" s="1149">
        <v>40.045404052734376</v>
      </c>
      <c r="G711" s="500" t="s">
        <v>41</v>
      </c>
      <c r="H711" s="998">
        <v>37.409033203124999</v>
      </c>
      <c r="I711" s="1160" t="s">
        <v>313</v>
      </c>
      <c r="J711" s="1161" t="s">
        <v>133</v>
      </c>
      <c r="K711" s="484" t="s">
        <v>93</v>
      </c>
      <c r="L711" s="488">
        <v>420</v>
      </c>
      <c r="M711" s="485"/>
      <c r="N711" s="504"/>
      <c r="O711" s="491">
        <v>3</v>
      </c>
      <c r="P711" s="492">
        <v>1.5</v>
      </c>
      <c r="Q711" s="492">
        <f t="shared" si="572"/>
        <v>4.5</v>
      </c>
      <c r="R711" s="490">
        <f t="shared" si="573"/>
        <v>3</v>
      </c>
      <c r="S711" s="491"/>
      <c r="T711" s="493">
        <v>20</v>
      </c>
      <c r="U711" s="119" t="s">
        <v>565</v>
      </c>
      <c r="V711" s="925"/>
      <c r="W711" s="129">
        <v>848.80399999999997</v>
      </c>
      <c r="X711" s="223">
        <v>2.1869999999999998</v>
      </c>
      <c r="Y711" s="223">
        <v>2.5249999999999999</v>
      </c>
      <c r="Z711" s="129">
        <f t="shared" si="574"/>
        <v>16976.079999999998</v>
      </c>
      <c r="AA711" s="129">
        <f t="shared" si="575"/>
        <v>5658.6933333333327</v>
      </c>
      <c r="AB711" s="149">
        <f t="shared" si="576"/>
        <v>13473079.365079366</v>
      </c>
      <c r="AC711" s="924" t="s">
        <v>69</v>
      </c>
      <c r="AD711" s="195">
        <f t="shared" si="577"/>
        <v>800.9080810546875</v>
      </c>
      <c r="AE711" s="500" t="s">
        <v>41</v>
      </c>
      <c r="AF711" s="567">
        <f t="shared" si="578"/>
        <v>748.1806640625</v>
      </c>
      <c r="AG711" s="497">
        <f t="shared" si="579"/>
        <v>266969.3603515625</v>
      </c>
      <c r="AH711" s="497">
        <f t="shared" si="580"/>
        <v>249393.5546875</v>
      </c>
      <c r="AI711" s="497">
        <f t="shared" si="581"/>
        <v>635641.33417038689</v>
      </c>
      <c r="AJ711" s="497">
        <f t="shared" si="582"/>
        <v>593794.17782738095</v>
      </c>
      <c r="AK711" s="959">
        <f t="shared" si="583"/>
        <v>4.7178623160039748E-2</v>
      </c>
      <c r="AL711" s="1086">
        <f t="shared" si="584"/>
        <v>4.4072640094915912E-2</v>
      </c>
      <c r="AP711" s="602"/>
    </row>
    <row r="712" spans="1:46" customFormat="1">
      <c r="A712" s="35">
        <v>44321</v>
      </c>
      <c r="B712" s="119" t="s">
        <v>566</v>
      </c>
      <c r="C712" s="782">
        <v>44316</v>
      </c>
      <c r="D712" s="1158">
        <v>44317</v>
      </c>
      <c r="E712" s="924" t="s">
        <v>69</v>
      </c>
      <c r="F712" s="1149">
        <v>30.655490112304687</v>
      </c>
      <c r="G712" s="500" t="s">
        <v>41</v>
      </c>
      <c r="H712" s="998">
        <v>26.597286987304688</v>
      </c>
      <c r="I712" s="1160" t="s">
        <v>313</v>
      </c>
      <c r="J712" s="1161" t="s">
        <v>133</v>
      </c>
      <c r="K712" s="484" t="s">
        <v>93</v>
      </c>
      <c r="L712" s="488">
        <v>420</v>
      </c>
      <c r="M712" s="485"/>
      <c r="N712" s="504"/>
      <c r="O712" s="491">
        <v>3</v>
      </c>
      <c r="P712" s="492">
        <v>1.5</v>
      </c>
      <c r="Q712" s="492">
        <f t="shared" si="572"/>
        <v>4.5</v>
      </c>
      <c r="R712" s="490">
        <f t="shared" si="573"/>
        <v>3</v>
      </c>
      <c r="S712" s="491"/>
      <c r="T712" s="493">
        <v>20</v>
      </c>
      <c r="U712" s="119" t="s">
        <v>566</v>
      </c>
      <c r="V712" s="925"/>
      <c r="W712" s="129">
        <v>745.24699999999996</v>
      </c>
      <c r="X712" s="223">
        <v>2.19</v>
      </c>
      <c r="Y712" s="223">
        <v>2.5710000000000002</v>
      </c>
      <c r="Z712" s="129">
        <f t="shared" si="574"/>
        <v>14904.939999999999</v>
      </c>
      <c r="AA712" s="129">
        <f t="shared" si="575"/>
        <v>4968.3133333333326</v>
      </c>
      <c r="AB712" s="149">
        <f t="shared" si="576"/>
        <v>11829317.460317461</v>
      </c>
      <c r="AC712" s="924" t="s">
        <v>69</v>
      </c>
      <c r="AD712" s="195">
        <f t="shared" si="577"/>
        <v>613.10980224609375</v>
      </c>
      <c r="AE712" s="500" t="s">
        <v>41</v>
      </c>
      <c r="AF712" s="567">
        <f t="shared" si="578"/>
        <v>531.94573974609375</v>
      </c>
      <c r="AG712" s="497">
        <f t="shared" si="579"/>
        <v>204369.93408203125</v>
      </c>
      <c r="AH712" s="497">
        <f t="shared" si="580"/>
        <v>177315.24658203125</v>
      </c>
      <c r="AI712" s="497">
        <f t="shared" si="581"/>
        <v>486595.08114769345</v>
      </c>
      <c r="AJ712" s="497">
        <f t="shared" si="582"/>
        <v>422179.15852864581</v>
      </c>
      <c r="AK712" s="959">
        <f t="shared" si="583"/>
        <v>4.1134670937695406E-2</v>
      </c>
      <c r="AL712" s="1086">
        <f t="shared" si="584"/>
        <v>3.5689223824188071E-2</v>
      </c>
      <c r="AP712" s="602"/>
    </row>
    <row r="713" spans="1:46" customFormat="1">
      <c r="A713" s="35">
        <v>44321</v>
      </c>
      <c r="B713" s="119" t="s">
        <v>567</v>
      </c>
      <c r="C713" s="782">
        <v>44317</v>
      </c>
      <c r="D713" s="1158">
        <v>44318</v>
      </c>
      <c r="E713" s="924" t="s">
        <v>69</v>
      </c>
      <c r="F713" s="1149">
        <v>24.135073852539062</v>
      </c>
      <c r="G713" s="500" t="s">
        <v>41</v>
      </c>
      <c r="H713" s="998">
        <v>29.553726196289063</v>
      </c>
      <c r="I713" s="1160" t="s">
        <v>313</v>
      </c>
      <c r="J713" s="1161" t="s">
        <v>133</v>
      </c>
      <c r="K713" s="484" t="s">
        <v>93</v>
      </c>
      <c r="L713" s="488">
        <v>272</v>
      </c>
      <c r="M713" s="485"/>
      <c r="N713" s="504"/>
      <c r="O713" s="491">
        <v>3</v>
      </c>
      <c r="P713" s="492">
        <v>1.5</v>
      </c>
      <c r="Q713" s="492">
        <f t="shared" si="572"/>
        <v>4.5</v>
      </c>
      <c r="R713" s="490">
        <f t="shared" si="573"/>
        <v>3</v>
      </c>
      <c r="S713" s="491"/>
      <c r="T713" s="493">
        <v>20</v>
      </c>
      <c r="U713" s="119" t="s">
        <v>567</v>
      </c>
      <c r="V713" s="925"/>
      <c r="W713" s="129">
        <v>629.45899999999995</v>
      </c>
      <c r="X713" s="223">
        <v>2.1819999999999999</v>
      </c>
      <c r="Y713" s="223">
        <v>2.552</v>
      </c>
      <c r="Z713" s="129">
        <f t="shared" si="574"/>
        <v>12589.179999999998</v>
      </c>
      <c r="AA713" s="129">
        <f t="shared" si="575"/>
        <v>4196.3933333333325</v>
      </c>
      <c r="AB713" s="149">
        <f t="shared" si="576"/>
        <v>15427916.66666666</v>
      </c>
      <c r="AC713" s="924" t="s">
        <v>69</v>
      </c>
      <c r="AD713" s="195">
        <f t="shared" si="577"/>
        <v>482.70147705078125</v>
      </c>
      <c r="AE713" s="500" t="s">
        <v>41</v>
      </c>
      <c r="AF713" s="567">
        <f t="shared" si="578"/>
        <v>591.07452392578125</v>
      </c>
      <c r="AG713" s="497">
        <f t="shared" si="579"/>
        <v>160900.49235026041</v>
      </c>
      <c r="AH713" s="497">
        <f t="shared" si="580"/>
        <v>197024.84130859375</v>
      </c>
      <c r="AI713" s="497">
        <f t="shared" si="581"/>
        <v>591545.92775831034</v>
      </c>
      <c r="AJ713" s="497">
        <f t="shared" si="582"/>
        <v>724356.03422277106</v>
      </c>
      <c r="AK713" s="959">
        <f t="shared" si="583"/>
        <v>3.834256695438315E-2</v>
      </c>
      <c r="AL713" s="1086">
        <f t="shared" si="584"/>
        <v>4.6950994737209359E-2</v>
      </c>
      <c r="AP713" s="602"/>
    </row>
    <row r="714" spans="1:46" customFormat="1">
      <c r="A714" s="35">
        <v>44321</v>
      </c>
      <c r="B714" s="119" t="s">
        <v>568</v>
      </c>
      <c r="C714" s="782">
        <v>44317</v>
      </c>
      <c r="D714" s="1158">
        <v>44318</v>
      </c>
      <c r="E714" s="924" t="s">
        <v>69</v>
      </c>
      <c r="F714" s="1149">
        <v>28.630377197265624</v>
      </c>
      <c r="G714" s="500" t="s">
        <v>41</v>
      </c>
      <c r="H714" s="998">
        <v>24.01902618408203</v>
      </c>
      <c r="I714" s="1160" t="s">
        <v>313</v>
      </c>
      <c r="J714" s="1161" t="s">
        <v>133</v>
      </c>
      <c r="K714" s="484" t="s">
        <v>93</v>
      </c>
      <c r="L714" s="488">
        <v>272</v>
      </c>
      <c r="M714" s="485"/>
      <c r="N714" s="504"/>
      <c r="O714" s="491">
        <v>3</v>
      </c>
      <c r="P714" s="492">
        <v>1.5</v>
      </c>
      <c r="Q714" s="492">
        <f t="shared" si="572"/>
        <v>4.5</v>
      </c>
      <c r="R714" s="490">
        <f t="shared" si="573"/>
        <v>3</v>
      </c>
      <c r="S714" s="491"/>
      <c r="T714" s="493">
        <v>20</v>
      </c>
      <c r="U714" s="119" t="s">
        <v>568</v>
      </c>
      <c r="V714" s="925"/>
      <c r="W714" s="129">
        <v>590.64</v>
      </c>
      <c r="X714" s="223">
        <v>2.19</v>
      </c>
      <c r="Y714" s="223">
        <v>2.577</v>
      </c>
      <c r="Z714" s="129">
        <f t="shared" si="574"/>
        <v>11812.8</v>
      </c>
      <c r="AA714" s="129">
        <f t="shared" si="575"/>
        <v>3937.6</v>
      </c>
      <c r="AB714" s="149">
        <f t="shared" si="576"/>
        <v>14476470.588235293</v>
      </c>
      <c r="AC714" s="924" t="s">
        <v>69</v>
      </c>
      <c r="AD714" s="195">
        <f t="shared" si="577"/>
        <v>572.6075439453125</v>
      </c>
      <c r="AE714" s="500" t="s">
        <v>41</v>
      </c>
      <c r="AF714" s="567">
        <f t="shared" si="578"/>
        <v>480.38052368164063</v>
      </c>
      <c r="AG714" s="497">
        <f t="shared" si="579"/>
        <v>190869.18131510416</v>
      </c>
      <c r="AH714" s="497">
        <f t="shared" si="580"/>
        <v>160126.84122721353</v>
      </c>
      <c r="AI714" s="497">
        <f t="shared" si="581"/>
        <v>701724.9313055299</v>
      </c>
      <c r="AJ714" s="497">
        <f t="shared" si="582"/>
        <v>588701.62215887336</v>
      </c>
      <c r="AK714" s="959">
        <f t="shared" si="583"/>
        <v>4.8473481642397447E-2</v>
      </c>
      <c r="AL714" s="1086">
        <f t="shared" si="584"/>
        <v>4.0666101490048137E-2</v>
      </c>
      <c r="AP714" s="602"/>
    </row>
    <row r="715" spans="1:46" customFormat="1">
      <c r="A715" s="35">
        <v>44321</v>
      </c>
      <c r="B715" s="119" t="s">
        <v>569</v>
      </c>
      <c r="C715" s="782">
        <v>44318</v>
      </c>
      <c r="D715" s="1158">
        <v>44319</v>
      </c>
      <c r="E715" s="924" t="s">
        <v>69</v>
      </c>
      <c r="F715" s="1149">
        <v>26.720178222656251</v>
      </c>
      <c r="G715" s="500" t="s">
        <v>41</v>
      </c>
      <c r="H715" s="998">
        <v>31.330447387695312</v>
      </c>
      <c r="I715" s="1160" t="s">
        <v>313</v>
      </c>
      <c r="J715" s="1161" t="s">
        <v>133</v>
      </c>
      <c r="K715" s="484" t="s">
        <v>93</v>
      </c>
      <c r="L715" s="488">
        <v>236</v>
      </c>
      <c r="M715" s="485"/>
      <c r="N715" s="504"/>
      <c r="O715" s="491">
        <v>3</v>
      </c>
      <c r="P715" s="492">
        <v>1.5</v>
      </c>
      <c r="Q715" s="492">
        <f t="shared" si="572"/>
        <v>4.5</v>
      </c>
      <c r="R715" s="490">
        <f t="shared" si="573"/>
        <v>3</v>
      </c>
      <c r="S715" s="491"/>
      <c r="T715" s="493">
        <v>20</v>
      </c>
      <c r="U715" s="119" t="s">
        <v>569</v>
      </c>
      <c r="V715" s="925"/>
      <c r="W715" s="129">
        <v>668.803</v>
      </c>
      <c r="X715" s="223">
        <v>2.2149999999999999</v>
      </c>
      <c r="Y715" s="223">
        <v>2.5790000000000002</v>
      </c>
      <c r="Z715" s="129">
        <f t="shared" si="574"/>
        <v>13376.06</v>
      </c>
      <c r="AA715" s="129">
        <f t="shared" si="575"/>
        <v>4458.6866666666665</v>
      </c>
      <c r="AB715" s="149">
        <f t="shared" si="576"/>
        <v>18892740.11299435</v>
      </c>
      <c r="AC715" s="924" t="s">
        <v>69</v>
      </c>
      <c r="AD715" s="195">
        <f t="shared" si="577"/>
        <v>534.403564453125</v>
      </c>
      <c r="AE715" s="500" t="s">
        <v>41</v>
      </c>
      <c r="AF715" s="567">
        <f t="shared" si="578"/>
        <v>626.60894775390625</v>
      </c>
      <c r="AG715" s="497">
        <f t="shared" si="579"/>
        <v>178134.521484375</v>
      </c>
      <c r="AH715" s="497">
        <f t="shared" si="580"/>
        <v>208869.64925130209</v>
      </c>
      <c r="AI715" s="497">
        <f t="shared" si="581"/>
        <v>754807.29442531778</v>
      </c>
      <c r="AJ715" s="497">
        <f t="shared" si="582"/>
        <v>885040.88665805967</v>
      </c>
      <c r="AK715" s="959">
        <f t="shared" si="583"/>
        <v>3.995224037968767E-2</v>
      </c>
      <c r="AL715" s="1086">
        <f t="shared" si="584"/>
        <v>4.6845554502140861E-2</v>
      </c>
      <c r="AP715" s="602"/>
    </row>
    <row r="716" spans="1:46" customFormat="1">
      <c r="A716" s="35">
        <v>44321</v>
      </c>
      <c r="B716" s="119" t="s">
        <v>570</v>
      </c>
      <c r="C716" s="782">
        <v>44318</v>
      </c>
      <c r="D716" s="1158">
        <v>44319</v>
      </c>
      <c r="E716" s="924" t="s">
        <v>69</v>
      </c>
      <c r="F716" s="1149">
        <v>281.62128906250001</v>
      </c>
      <c r="G716" s="500" t="s">
        <v>41</v>
      </c>
      <c r="H716" s="998">
        <v>310.47604980468748</v>
      </c>
      <c r="I716" s="1160" t="s">
        <v>313</v>
      </c>
      <c r="J716" s="1161" t="s">
        <v>133</v>
      </c>
      <c r="K716" s="484" t="s">
        <v>93</v>
      </c>
      <c r="L716" s="488">
        <v>236</v>
      </c>
      <c r="M716" s="485"/>
      <c r="N716" s="504"/>
      <c r="O716" s="491">
        <v>3</v>
      </c>
      <c r="P716" s="492">
        <v>1.5</v>
      </c>
      <c r="Q716" s="492">
        <f t="shared" si="572"/>
        <v>4.5</v>
      </c>
      <c r="R716" s="490">
        <f t="shared" si="573"/>
        <v>3</v>
      </c>
      <c r="S716" s="491"/>
      <c r="T716" s="493">
        <v>20</v>
      </c>
      <c r="U716" s="119" t="s">
        <v>570</v>
      </c>
      <c r="V716" s="925"/>
      <c r="W716" s="129">
        <v>736.51599999999996</v>
      </c>
      <c r="X716" s="223">
        <v>2.234</v>
      </c>
      <c r="Y716" s="223">
        <v>2.5550000000000002</v>
      </c>
      <c r="Z716" s="129">
        <f t="shared" si="574"/>
        <v>14730.32</v>
      </c>
      <c r="AA716" s="129">
        <f t="shared" si="575"/>
        <v>4910.1066666666666</v>
      </c>
      <c r="AB716" s="149">
        <f t="shared" si="576"/>
        <v>20805536.723163843</v>
      </c>
      <c r="AC716" s="924" t="s">
        <v>69</v>
      </c>
      <c r="AD716" s="195">
        <f t="shared" si="577"/>
        <v>5632.42578125</v>
      </c>
      <c r="AE716" s="500" t="s">
        <v>41</v>
      </c>
      <c r="AF716" s="567">
        <f t="shared" si="578"/>
        <v>6209.52099609375</v>
      </c>
      <c r="AG716" s="497">
        <f t="shared" si="579"/>
        <v>1877475.2604166667</v>
      </c>
      <c r="AH716" s="497">
        <f t="shared" si="580"/>
        <v>2069840.33203125</v>
      </c>
      <c r="AI716" s="497">
        <f t="shared" si="581"/>
        <v>7955403.645833334</v>
      </c>
      <c r="AJ716" s="497">
        <f t="shared" si="582"/>
        <v>8770509.8814883474</v>
      </c>
      <c r="AK716" s="959">
        <f t="shared" si="583"/>
        <v>0.38236954670706408</v>
      </c>
      <c r="AL716" s="1086">
        <f t="shared" si="584"/>
        <v>0.42154691792803889</v>
      </c>
      <c r="AP716" s="602"/>
    </row>
    <row r="717" spans="1:46" customFormat="1">
      <c r="A717" s="35">
        <v>44321</v>
      </c>
      <c r="B717" s="119" t="s">
        <v>571</v>
      </c>
      <c r="C717" s="782">
        <v>44319</v>
      </c>
      <c r="D717" s="1158">
        <v>44320</v>
      </c>
      <c r="E717" s="924" t="s">
        <v>69</v>
      </c>
      <c r="F717" s="1149">
        <v>70.286383056640631</v>
      </c>
      <c r="G717" s="500" t="s">
        <v>41</v>
      </c>
      <c r="H717" s="998">
        <v>110.42562255859374</v>
      </c>
      <c r="I717" s="1160" t="s">
        <v>313</v>
      </c>
      <c r="J717" s="1161" t="s">
        <v>133</v>
      </c>
      <c r="K717" s="484" t="s">
        <v>93</v>
      </c>
      <c r="L717" s="488">
        <v>292</v>
      </c>
      <c r="M717" s="485"/>
      <c r="N717" s="504"/>
      <c r="O717" s="491">
        <v>3</v>
      </c>
      <c r="P717" s="492">
        <v>1.5</v>
      </c>
      <c r="Q717" s="492">
        <f t="shared" si="572"/>
        <v>4.5</v>
      </c>
      <c r="R717" s="490">
        <f t="shared" si="573"/>
        <v>3</v>
      </c>
      <c r="S717" s="491"/>
      <c r="T717" s="493">
        <v>20</v>
      </c>
      <c r="U717" s="119" t="s">
        <v>571</v>
      </c>
      <c r="V717" s="925"/>
      <c r="W717" s="129">
        <v>861.47299999999996</v>
      </c>
      <c r="X717" s="223">
        <v>2.21</v>
      </c>
      <c r="Y717" s="223">
        <v>2.5129999999999999</v>
      </c>
      <c r="Z717" s="129">
        <f t="shared" si="574"/>
        <v>17229.46</v>
      </c>
      <c r="AA717" s="129">
        <f t="shared" si="575"/>
        <v>5743.1533333333327</v>
      </c>
      <c r="AB717" s="149">
        <f t="shared" si="576"/>
        <v>19668333.333333332</v>
      </c>
      <c r="AC717" s="924" t="s">
        <v>69</v>
      </c>
      <c r="AD717" s="195">
        <f t="shared" si="577"/>
        <v>1405.7276611328125</v>
      </c>
      <c r="AE717" s="500" t="s">
        <v>41</v>
      </c>
      <c r="AF717" s="567">
        <f t="shared" si="578"/>
        <v>2208.512451171875</v>
      </c>
      <c r="AG717" s="497">
        <f t="shared" si="579"/>
        <v>468575.88704427081</v>
      </c>
      <c r="AH717" s="497">
        <f t="shared" si="580"/>
        <v>736170.81705729163</v>
      </c>
      <c r="AI717" s="497">
        <f t="shared" si="581"/>
        <v>1604711.9419324342</v>
      </c>
      <c r="AJ717" s="497">
        <f t="shared" si="582"/>
        <v>2521132.9351277109</v>
      </c>
      <c r="AK717" s="959">
        <f t="shared" si="583"/>
        <v>8.1588608182311728E-2</v>
      </c>
      <c r="AL717" s="1086">
        <f t="shared" si="584"/>
        <v>0.12818233718130895</v>
      </c>
      <c r="AP717" s="602"/>
    </row>
    <row r="718" spans="1:46" customFormat="1">
      <c r="A718" s="35">
        <v>44321</v>
      </c>
      <c r="B718" s="119" t="s">
        <v>572</v>
      </c>
      <c r="C718" s="782">
        <v>44319</v>
      </c>
      <c r="D718" s="1158">
        <v>44320</v>
      </c>
      <c r="E718" s="924" t="s">
        <v>69</v>
      </c>
      <c r="F718" s="1149">
        <v>49.45224304199219</v>
      </c>
      <c r="G718" s="500" t="s">
        <v>41</v>
      </c>
      <c r="H718" s="998">
        <v>52.532073974609375</v>
      </c>
      <c r="I718" s="1160" t="s">
        <v>313</v>
      </c>
      <c r="J718" s="1161" t="s">
        <v>133</v>
      </c>
      <c r="K718" s="484" t="s">
        <v>93</v>
      </c>
      <c r="L718" s="488">
        <v>292</v>
      </c>
      <c r="M718" s="485"/>
      <c r="N718" s="504"/>
      <c r="O718" s="491">
        <v>3</v>
      </c>
      <c r="P718" s="492">
        <v>1.5</v>
      </c>
      <c r="Q718" s="492">
        <f t="shared" si="572"/>
        <v>4.5</v>
      </c>
      <c r="R718" s="490">
        <f t="shared" si="573"/>
        <v>3</v>
      </c>
      <c r="S718" s="491"/>
      <c r="T718" s="493">
        <v>20</v>
      </c>
      <c r="U718" s="119" t="s">
        <v>572</v>
      </c>
      <c r="V718" s="925"/>
      <c r="W718" s="129">
        <v>818.87</v>
      </c>
      <c r="X718" s="223">
        <v>2.206</v>
      </c>
      <c r="Y718" s="223">
        <v>2.5249999999999999</v>
      </c>
      <c r="Z718" s="129">
        <f t="shared" si="574"/>
        <v>16377.4</v>
      </c>
      <c r="AA718" s="129">
        <f t="shared" si="575"/>
        <v>5459.1333333333332</v>
      </c>
      <c r="AB718" s="149">
        <f t="shared" si="576"/>
        <v>18695662.100456621</v>
      </c>
      <c r="AC718" s="924" t="s">
        <v>69</v>
      </c>
      <c r="AD718" s="195">
        <f t="shared" si="577"/>
        <v>989.04486083984375</v>
      </c>
      <c r="AE718" s="500" t="s">
        <v>41</v>
      </c>
      <c r="AF718" s="567">
        <f t="shared" si="578"/>
        <v>1050.6414794921875</v>
      </c>
      <c r="AG718" s="497">
        <f t="shared" si="579"/>
        <v>329681.62027994794</v>
      </c>
      <c r="AH718" s="497">
        <f t="shared" si="580"/>
        <v>350213.82649739581</v>
      </c>
      <c r="AI718" s="497">
        <f t="shared" si="581"/>
        <v>1129046.6447943423</v>
      </c>
      <c r="AJ718" s="497">
        <f t="shared" si="582"/>
        <v>1199362.4195116295</v>
      </c>
      <c r="AK718" s="959">
        <f t="shared" si="583"/>
        <v>6.039083498234419E-2</v>
      </c>
      <c r="AL718" s="1086">
        <f t="shared" si="584"/>
        <v>6.4151909307471736E-2</v>
      </c>
      <c r="AP718" s="602"/>
    </row>
    <row r="719" spans="1:46" customFormat="1">
      <c r="A719" s="35">
        <v>44321</v>
      </c>
      <c r="B719" s="119" t="s">
        <v>573</v>
      </c>
      <c r="C719" s="782">
        <v>44320</v>
      </c>
      <c r="D719" s="1158">
        <v>44321</v>
      </c>
      <c r="E719" s="924" t="s">
        <v>69</v>
      </c>
      <c r="F719" s="1149">
        <v>25.930767822265626</v>
      </c>
      <c r="G719" s="500" t="s">
        <v>41</v>
      </c>
      <c r="H719" s="998">
        <v>26.315447998046874</v>
      </c>
      <c r="I719" s="1160" t="s">
        <v>313</v>
      </c>
      <c r="J719" s="1161" t="s">
        <v>133</v>
      </c>
      <c r="K719" s="484" t="s">
        <v>93</v>
      </c>
      <c r="L719" s="488">
        <v>448</v>
      </c>
      <c r="M719" s="485"/>
      <c r="N719" s="504"/>
      <c r="O719" s="491">
        <v>3</v>
      </c>
      <c r="P719" s="492">
        <v>1.5</v>
      </c>
      <c r="Q719" s="492">
        <f t="shared" si="572"/>
        <v>4.5</v>
      </c>
      <c r="R719" s="490">
        <f t="shared" si="573"/>
        <v>3</v>
      </c>
      <c r="S719" s="491"/>
      <c r="T719" s="493">
        <v>20</v>
      </c>
      <c r="U719" s="119" t="s">
        <v>573</v>
      </c>
      <c r="V719" s="925"/>
      <c r="W719" s="129">
        <v>853.94399999999996</v>
      </c>
      <c r="X719" s="223">
        <v>2.1880000000000002</v>
      </c>
      <c r="Y719" s="223">
        <v>2.5049999999999999</v>
      </c>
      <c r="Z719" s="129">
        <f t="shared" si="574"/>
        <v>17078.879999999997</v>
      </c>
      <c r="AA719" s="129">
        <f t="shared" si="575"/>
        <v>5692.9599999999991</v>
      </c>
      <c r="AB719" s="149">
        <f t="shared" si="576"/>
        <v>12707499.999999998</v>
      </c>
      <c r="AC719" s="924" t="s">
        <v>69</v>
      </c>
      <c r="AD719" s="195">
        <f t="shared" si="577"/>
        <v>518.6153564453125</v>
      </c>
      <c r="AE719" s="500" t="s">
        <v>41</v>
      </c>
      <c r="AF719" s="567">
        <f t="shared" si="578"/>
        <v>526.3089599609375</v>
      </c>
      <c r="AG719" s="497">
        <f t="shared" si="579"/>
        <v>172871.78548177084</v>
      </c>
      <c r="AH719" s="497">
        <f t="shared" si="580"/>
        <v>175436.31998697916</v>
      </c>
      <c r="AI719" s="497">
        <f t="shared" si="581"/>
        <v>385874.52116466704</v>
      </c>
      <c r="AJ719" s="497">
        <f t="shared" si="582"/>
        <v>391598.92854236421</v>
      </c>
      <c r="AK719" s="959">
        <f t="shared" si="583"/>
        <v>3.0365887953151059E-2</v>
      </c>
      <c r="AL719" s="1086">
        <f t="shared" si="584"/>
        <v>3.0816362663180347E-2</v>
      </c>
      <c r="AP719" s="602"/>
    </row>
    <row r="720" spans="1:46" customFormat="1">
      <c r="A720" s="35">
        <v>44321</v>
      </c>
      <c r="B720" s="119" t="s">
        <v>574</v>
      </c>
      <c r="C720" s="782">
        <v>44320</v>
      </c>
      <c r="D720" s="1158">
        <v>44321</v>
      </c>
      <c r="E720" s="924" t="s">
        <v>69</v>
      </c>
      <c r="F720" s="1149">
        <v>24.359916687011719</v>
      </c>
      <c r="G720" s="500" t="s">
        <v>41</v>
      </c>
      <c r="H720" s="998">
        <v>32.383062744140624</v>
      </c>
      <c r="I720" s="1160" t="s">
        <v>313</v>
      </c>
      <c r="J720" s="1161" t="s">
        <v>133</v>
      </c>
      <c r="K720" s="484" t="s">
        <v>93</v>
      </c>
      <c r="L720" s="488">
        <v>448</v>
      </c>
      <c r="M720" s="485"/>
      <c r="N720" s="504"/>
      <c r="O720" s="491">
        <v>3</v>
      </c>
      <c r="P720" s="492">
        <v>1.5</v>
      </c>
      <c r="Q720" s="492">
        <f t="shared" si="572"/>
        <v>4.5</v>
      </c>
      <c r="R720" s="490">
        <f t="shared" si="573"/>
        <v>3</v>
      </c>
      <c r="S720" s="491"/>
      <c r="T720" s="493">
        <v>20</v>
      </c>
      <c r="U720" s="119" t="s">
        <v>574</v>
      </c>
      <c r="V720" s="925"/>
      <c r="W720" s="129">
        <v>805.15899999999999</v>
      </c>
      <c r="X720" s="223">
        <v>2.181</v>
      </c>
      <c r="Y720" s="223">
        <v>2.5409999999999999</v>
      </c>
      <c r="Z720" s="129">
        <f t="shared" si="574"/>
        <v>16103.18</v>
      </c>
      <c r="AA720" s="129">
        <f t="shared" si="575"/>
        <v>5367.7266666666665</v>
      </c>
      <c r="AB720" s="149">
        <f t="shared" si="576"/>
        <v>11981532.738095237</v>
      </c>
      <c r="AC720" s="924" t="s">
        <v>69</v>
      </c>
      <c r="AD720" s="195">
        <f t="shared" si="577"/>
        <v>487.19833374023438</v>
      </c>
      <c r="AE720" s="500" t="s">
        <v>41</v>
      </c>
      <c r="AF720" s="567">
        <f t="shared" si="578"/>
        <v>647.6612548828125</v>
      </c>
      <c r="AG720" s="497">
        <f t="shared" si="579"/>
        <v>162399.44458007813</v>
      </c>
      <c r="AH720" s="497">
        <f t="shared" si="580"/>
        <v>215887.0849609375</v>
      </c>
      <c r="AI720" s="497">
        <f t="shared" si="581"/>
        <v>362498.76022338867</v>
      </c>
      <c r="AJ720" s="497">
        <f t="shared" si="582"/>
        <v>481890.8146449498</v>
      </c>
      <c r="AK720" s="959">
        <f t="shared" si="583"/>
        <v>3.025479027994684E-2</v>
      </c>
      <c r="AL720" s="1086">
        <f t="shared" si="584"/>
        <v>4.0219463167077092E-2</v>
      </c>
      <c r="AP720" s="602"/>
    </row>
    <row r="721" spans="1:48" customFormat="1">
      <c r="A721" s="35">
        <v>44321</v>
      </c>
      <c r="B721" s="119" t="s">
        <v>60</v>
      </c>
      <c r="C721" s="782"/>
      <c r="D721" s="1158"/>
      <c r="E721" s="924" t="s">
        <v>69</v>
      </c>
      <c r="F721" s="1149">
        <v>0</v>
      </c>
      <c r="G721" s="500" t="s">
        <v>41</v>
      </c>
      <c r="H721" s="998">
        <v>0.57659530639648438</v>
      </c>
      <c r="I721" s="1160"/>
      <c r="J721" s="1161"/>
      <c r="K721" s="484"/>
      <c r="L721" s="488"/>
      <c r="M721" s="485"/>
      <c r="N721" s="504"/>
      <c r="O721" s="491"/>
      <c r="P721" s="491"/>
      <c r="Q721" s="491"/>
      <c r="R721" s="492"/>
      <c r="S721" s="491"/>
      <c r="T721" s="493"/>
      <c r="U721" s="119" t="s">
        <v>60</v>
      </c>
      <c r="V721" s="948"/>
      <c r="W721" s="129"/>
      <c r="X721" s="223"/>
      <c r="Y721" s="223"/>
      <c r="Z721" s="129"/>
      <c r="AA721" s="129"/>
      <c r="AB721" s="149"/>
      <c r="AC721" s="924"/>
      <c r="AD721" s="195"/>
      <c r="AE721" s="500"/>
      <c r="AF721" s="567"/>
      <c r="AG721" s="497"/>
      <c r="AH721" s="497"/>
      <c r="AI721" s="497"/>
      <c r="AJ721" s="497"/>
      <c r="AK721" s="959"/>
      <c r="AL721" s="1086"/>
      <c r="AP721" s="602"/>
      <c r="AQ721" s="1"/>
      <c r="AR721" s="1"/>
      <c r="AV721" s="1"/>
    </row>
    <row r="722" spans="1:48" customFormat="1">
      <c r="A722" s="35">
        <v>44321</v>
      </c>
      <c r="B722" s="119" t="s">
        <v>64</v>
      </c>
      <c r="C722" s="782"/>
      <c r="D722" s="1158"/>
      <c r="E722" s="924" t="s">
        <v>69</v>
      </c>
      <c r="F722" s="1149">
        <v>251.08317871093749</v>
      </c>
      <c r="G722" s="500" t="s">
        <v>41</v>
      </c>
      <c r="H722" s="998">
        <v>251.48012695312499</v>
      </c>
      <c r="I722" s="1160"/>
      <c r="J722" s="1161"/>
      <c r="K722" s="484"/>
      <c r="L722" s="488"/>
      <c r="M722" s="485"/>
      <c r="N722" s="504"/>
      <c r="O722" s="491"/>
      <c r="P722" s="491"/>
      <c r="Q722" s="491"/>
      <c r="R722" s="492"/>
      <c r="S722" s="491"/>
      <c r="T722" s="493"/>
      <c r="U722" s="119" t="s">
        <v>64</v>
      </c>
      <c r="V722" s="948"/>
      <c r="W722" s="129"/>
      <c r="X722" s="223"/>
      <c r="Y722" s="223"/>
      <c r="Z722" s="129"/>
      <c r="AA722" s="129"/>
      <c r="AB722" s="149"/>
      <c r="AC722" s="924"/>
      <c r="AD722" s="195"/>
      <c r="AE722" s="500"/>
      <c r="AF722" s="567"/>
      <c r="AG722" s="497"/>
      <c r="AH722" s="497"/>
      <c r="AI722" s="497"/>
      <c r="AJ722" s="497"/>
      <c r="AK722" s="959"/>
      <c r="AL722" s="1086"/>
      <c r="AP722" s="602"/>
    </row>
    <row r="723" spans="1:48" customFormat="1">
      <c r="A723" s="35">
        <v>44321</v>
      </c>
      <c r="B723" s="119" t="s">
        <v>575</v>
      </c>
      <c r="C723" s="782">
        <v>44314</v>
      </c>
      <c r="D723" s="1158">
        <v>44315</v>
      </c>
      <c r="E723" s="924" t="s">
        <v>69</v>
      </c>
      <c r="F723" s="1149">
        <v>5.7483451843261717</v>
      </c>
      <c r="G723" s="500" t="s">
        <v>41</v>
      </c>
      <c r="H723" s="998">
        <v>4.7555519104003903</v>
      </c>
      <c r="I723" s="1160" t="s">
        <v>313</v>
      </c>
      <c r="J723" s="1161" t="s">
        <v>133</v>
      </c>
      <c r="K723" s="484" t="s">
        <v>576</v>
      </c>
      <c r="L723" s="488">
        <v>320</v>
      </c>
      <c r="M723" s="485"/>
      <c r="N723" s="504"/>
      <c r="O723" s="491">
        <v>3</v>
      </c>
      <c r="P723" s="492">
        <v>1.5</v>
      </c>
      <c r="Q723" s="492">
        <f t="shared" ref="Q723:Q736" si="585">O723+P723</f>
        <v>4.5</v>
      </c>
      <c r="R723" s="490">
        <f t="shared" ref="R723:R736" si="586">O723/(O723+P723)*Q723*200/200</f>
        <v>3</v>
      </c>
      <c r="S723" s="491"/>
      <c r="T723" s="493">
        <v>20</v>
      </c>
      <c r="U723" s="119" t="s">
        <v>575</v>
      </c>
      <c r="V723" s="925"/>
      <c r="W723" s="129">
        <v>6.3890000000000002</v>
      </c>
      <c r="X723" s="223">
        <v>1.694</v>
      </c>
      <c r="Y723" s="223">
        <v>0.73399999999999999</v>
      </c>
      <c r="Z723" s="129">
        <f t="shared" ref="Z723:Z726" si="587">T723*W723</f>
        <v>127.78</v>
      </c>
      <c r="AA723" s="129">
        <f t="shared" ref="AA723:AA726" si="588">Z723/R723</f>
        <v>42.593333333333334</v>
      </c>
      <c r="AB723" s="149">
        <f t="shared" ref="AB723:AB726" si="589">AA723*1000/(L723/1000)</f>
        <v>133104.16666666666</v>
      </c>
      <c r="AC723" s="924" t="s">
        <v>69</v>
      </c>
      <c r="AD723" s="195">
        <f t="shared" ref="AD723:AD726" si="590">T723*F723</f>
        <v>114.96690368652344</v>
      </c>
      <c r="AE723" s="500" t="s">
        <v>41</v>
      </c>
      <c r="AF723" s="567">
        <f t="shared" ref="AF723:AF726" si="591">T723*H723</f>
        <v>95.111038208007813</v>
      </c>
      <c r="AG723" s="497">
        <f t="shared" ref="AG723:AG726" si="592">AD723/R723*1000</f>
        <v>38322.301228841148</v>
      </c>
      <c r="AH723" s="497">
        <f t="shared" ref="AH723:AH726" si="593">AF723/R723*1000</f>
        <v>31703.67940266927</v>
      </c>
      <c r="AI723" s="497">
        <f t="shared" ref="AI723:AI726" si="594">AG723/L723*1000</f>
        <v>119757.19134012859</v>
      </c>
      <c r="AJ723" s="497">
        <f t="shared" ref="AJ723:AJ726" si="595">AH723/L723*1000</f>
        <v>99073.998133341462</v>
      </c>
      <c r="AK723" s="959">
        <f t="shared" ref="AK723:AK726" si="596">AD723/Z723</f>
        <v>0.89972533797560994</v>
      </c>
      <c r="AL723" s="1086">
        <f t="shared" ref="AL723:AL726" si="597">AF723/Z723</f>
        <v>0.74433431059639854</v>
      </c>
      <c r="AP723" s="602"/>
      <c r="AQ723" s="1"/>
      <c r="AR723" s="1"/>
      <c r="AV723" s="1"/>
    </row>
    <row r="724" spans="1:48" customFormat="1">
      <c r="A724" s="35">
        <v>44321</v>
      </c>
      <c r="B724" s="119" t="s">
        <v>577</v>
      </c>
      <c r="C724" s="782">
        <v>44314</v>
      </c>
      <c r="D724" s="1158">
        <v>44315</v>
      </c>
      <c r="E724" s="924" t="s">
        <v>69</v>
      </c>
      <c r="F724" s="1149">
        <v>5.7827980041503908</v>
      </c>
      <c r="G724" s="500" t="s">
        <v>41</v>
      </c>
      <c r="H724" s="998">
        <v>4.6746212005615231</v>
      </c>
      <c r="I724" s="1160" t="s">
        <v>313</v>
      </c>
      <c r="J724" s="1161" t="s">
        <v>133</v>
      </c>
      <c r="K724" s="484" t="s">
        <v>576</v>
      </c>
      <c r="L724" s="488">
        <v>320</v>
      </c>
      <c r="M724" s="485"/>
      <c r="N724" s="504"/>
      <c r="O724" s="491">
        <v>3</v>
      </c>
      <c r="P724" s="492">
        <v>1.5</v>
      </c>
      <c r="Q724" s="492">
        <f t="shared" si="585"/>
        <v>4.5</v>
      </c>
      <c r="R724" s="490">
        <f t="shared" si="586"/>
        <v>3</v>
      </c>
      <c r="S724" s="491"/>
      <c r="T724" s="493">
        <v>20</v>
      </c>
      <c r="U724" s="119" t="s">
        <v>577</v>
      </c>
      <c r="V724" s="925"/>
      <c r="W724" s="129">
        <v>5.4249999999999998</v>
      </c>
      <c r="X724" s="223">
        <v>1.7230000000000001</v>
      </c>
      <c r="Y724" s="223">
        <v>0.84399999999999997</v>
      </c>
      <c r="Z724" s="129">
        <f t="shared" si="587"/>
        <v>108.5</v>
      </c>
      <c r="AA724" s="129">
        <f t="shared" si="588"/>
        <v>36.166666666666664</v>
      </c>
      <c r="AB724" s="149">
        <f t="shared" si="589"/>
        <v>113020.83333333333</v>
      </c>
      <c r="AC724" s="924" t="s">
        <v>69</v>
      </c>
      <c r="AD724" s="195">
        <f t="shared" si="590"/>
        <v>115.65596008300781</v>
      </c>
      <c r="AE724" s="500" t="s">
        <v>41</v>
      </c>
      <c r="AF724" s="567">
        <f t="shared" si="591"/>
        <v>93.492424011230469</v>
      </c>
      <c r="AG724" s="497">
        <f t="shared" si="592"/>
        <v>38551.986694335938</v>
      </c>
      <c r="AH724" s="497">
        <f t="shared" si="593"/>
        <v>31164.141337076824</v>
      </c>
      <c r="AI724" s="497">
        <f t="shared" si="594"/>
        <v>120474.9584197998</v>
      </c>
      <c r="AJ724" s="497">
        <f t="shared" si="595"/>
        <v>97387.941678365081</v>
      </c>
      <c r="AK724" s="959">
        <f t="shared" si="596"/>
        <v>1.0659535491521457</v>
      </c>
      <c r="AL724" s="1086">
        <f t="shared" si="597"/>
        <v>0.86168132729244673</v>
      </c>
      <c r="AP724" s="602"/>
    </row>
    <row r="725" spans="1:48" customFormat="1">
      <c r="A725" s="35">
        <v>44321</v>
      </c>
      <c r="B725" s="119" t="s">
        <v>578</v>
      </c>
      <c r="C725" s="782">
        <v>44315</v>
      </c>
      <c r="D725" s="1158">
        <v>44316</v>
      </c>
      <c r="E725" s="924" t="s">
        <v>69</v>
      </c>
      <c r="F725" s="1149">
        <v>7.003427886962891</v>
      </c>
      <c r="G725" s="500" t="s">
        <v>41</v>
      </c>
      <c r="H725" s="998">
        <v>8.2109825134277337</v>
      </c>
      <c r="I725" s="1160" t="s">
        <v>313</v>
      </c>
      <c r="J725" s="1161" t="s">
        <v>133</v>
      </c>
      <c r="K725" s="484" t="s">
        <v>576</v>
      </c>
      <c r="L725" s="488">
        <v>312</v>
      </c>
      <c r="M725" s="485"/>
      <c r="N725" s="504"/>
      <c r="O725" s="491">
        <v>3</v>
      </c>
      <c r="P725" s="492">
        <v>1.5</v>
      </c>
      <c r="Q725" s="492">
        <f t="shared" si="585"/>
        <v>4.5</v>
      </c>
      <c r="R725" s="490">
        <f t="shared" si="586"/>
        <v>3</v>
      </c>
      <c r="S725" s="491"/>
      <c r="T725" s="493">
        <v>20</v>
      </c>
      <c r="U725" s="119" t="s">
        <v>578</v>
      </c>
      <c r="V725" s="925"/>
      <c r="W725" s="129">
        <v>9.673</v>
      </c>
      <c r="X725" s="223">
        <v>1.8260000000000001</v>
      </c>
      <c r="Y725" s="223">
        <v>1.117</v>
      </c>
      <c r="Z725" s="129">
        <f t="shared" si="587"/>
        <v>193.46</v>
      </c>
      <c r="AA725" s="129">
        <f t="shared" si="588"/>
        <v>64.486666666666665</v>
      </c>
      <c r="AB725" s="149">
        <f t="shared" si="589"/>
        <v>206688.03418803419</v>
      </c>
      <c r="AC725" s="924" t="s">
        <v>69</v>
      </c>
      <c r="AD725" s="195">
        <f t="shared" si="590"/>
        <v>140.06855773925781</v>
      </c>
      <c r="AE725" s="500" t="s">
        <v>41</v>
      </c>
      <c r="AF725" s="567">
        <f t="shared" si="591"/>
        <v>164.21965026855469</v>
      </c>
      <c r="AG725" s="497">
        <f t="shared" si="592"/>
        <v>46689.519246419273</v>
      </c>
      <c r="AH725" s="497">
        <f t="shared" si="593"/>
        <v>54739.883422851563</v>
      </c>
      <c r="AI725" s="497">
        <f t="shared" si="594"/>
        <v>149645.89502057459</v>
      </c>
      <c r="AJ725" s="497">
        <f t="shared" si="595"/>
        <v>175448.34430401141</v>
      </c>
      <c r="AK725" s="959">
        <f t="shared" si="596"/>
        <v>0.72401818328986767</v>
      </c>
      <c r="AL725" s="1086">
        <f t="shared" si="597"/>
        <v>0.84885583721986291</v>
      </c>
      <c r="AP725" s="602"/>
      <c r="AQ725" s="1"/>
      <c r="AR725" s="1"/>
      <c r="AV725" s="1"/>
    </row>
    <row r="726" spans="1:48" customFormat="1">
      <c r="A726" s="35">
        <v>44321</v>
      </c>
      <c r="B726" s="119" t="s">
        <v>579</v>
      </c>
      <c r="C726" s="782">
        <v>44315</v>
      </c>
      <c r="D726" s="1158">
        <v>44316</v>
      </c>
      <c r="E726" s="924" t="s">
        <v>69</v>
      </c>
      <c r="F726" s="1149">
        <v>6.0835250854492191</v>
      </c>
      <c r="G726" s="500" t="s">
        <v>41</v>
      </c>
      <c r="H726" s="998">
        <v>11.182933044433593</v>
      </c>
      <c r="I726" s="1160" t="s">
        <v>313</v>
      </c>
      <c r="J726" s="1161" t="s">
        <v>133</v>
      </c>
      <c r="K726" s="484" t="s">
        <v>576</v>
      </c>
      <c r="L726" s="488">
        <v>312</v>
      </c>
      <c r="M726" s="485"/>
      <c r="N726" s="504"/>
      <c r="O726" s="491">
        <v>3</v>
      </c>
      <c r="P726" s="492">
        <v>1.5</v>
      </c>
      <c r="Q726" s="492">
        <f t="shared" si="585"/>
        <v>4.5</v>
      </c>
      <c r="R726" s="490">
        <f t="shared" si="586"/>
        <v>3</v>
      </c>
      <c r="S726" s="491"/>
      <c r="T726" s="493">
        <v>20</v>
      </c>
      <c r="U726" s="119" t="s">
        <v>579</v>
      </c>
      <c r="V726" s="925"/>
      <c r="W726" s="129">
        <v>8.1150000000000002</v>
      </c>
      <c r="X726" s="223">
        <v>1.8240000000000001</v>
      </c>
      <c r="Y726" s="223">
        <v>1.135</v>
      </c>
      <c r="Z726" s="129">
        <f t="shared" si="587"/>
        <v>162.30000000000001</v>
      </c>
      <c r="AA726" s="129">
        <f t="shared" si="588"/>
        <v>54.1</v>
      </c>
      <c r="AB726" s="149">
        <f t="shared" si="589"/>
        <v>173397.43589743591</v>
      </c>
      <c r="AC726" s="924" t="s">
        <v>69</v>
      </c>
      <c r="AD726" s="195">
        <f t="shared" si="590"/>
        <v>121.67050170898438</v>
      </c>
      <c r="AE726" s="500" t="s">
        <v>41</v>
      </c>
      <c r="AF726" s="567">
        <f t="shared" si="591"/>
        <v>223.65866088867188</v>
      </c>
      <c r="AG726" s="497">
        <f t="shared" si="592"/>
        <v>40556.833902994789</v>
      </c>
      <c r="AH726" s="497">
        <f t="shared" si="593"/>
        <v>74552.886962890625</v>
      </c>
      <c r="AI726" s="497">
        <f t="shared" si="594"/>
        <v>129989.85225318842</v>
      </c>
      <c r="AJ726" s="497">
        <f t="shared" si="595"/>
        <v>238951.56077849559</v>
      </c>
      <c r="AK726" s="959">
        <f t="shared" si="596"/>
        <v>0.74966421262467264</v>
      </c>
      <c r="AL726" s="1086">
        <f t="shared" si="597"/>
        <v>1.3780570603122111</v>
      </c>
      <c r="AP726" s="602"/>
    </row>
    <row r="727" spans="1:48" customFormat="1">
      <c r="A727" s="35">
        <v>44321</v>
      </c>
      <c r="B727" s="119">
        <v>53</v>
      </c>
      <c r="C727" s="782">
        <v>44303</v>
      </c>
      <c r="D727" s="1158">
        <v>44304</v>
      </c>
      <c r="E727" s="924" t="s">
        <v>69</v>
      </c>
      <c r="F727" s="1149">
        <v>9.3616554260253899</v>
      </c>
      <c r="G727" s="500" t="s">
        <v>41</v>
      </c>
      <c r="H727" s="998">
        <v>11.071484375000001</v>
      </c>
      <c r="I727" s="1160" t="s">
        <v>313</v>
      </c>
      <c r="J727" s="1161" t="s">
        <v>133</v>
      </c>
      <c r="K727" s="484" t="s">
        <v>543</v>
      </c>
      <c r="L727" s="488">
        <v>280</v>
      </c>
      <c r="M727" s="485"/>
      <c r="N727" s="504"/>
      <c r="O727" s="491">
        <v>3</v>
      </c>
      <c r="P727" s="492">
        <v>1.5</v>
      </c>
      <c r="Q727" s="492">
        <f t="shared" si="585"/>
        <v>4.5</v>
      </c>
      <c r="R727" s="490">
        <f t="shared" si="586"/>
        <v>3</v>
      </c>
      <c r="S727" s="491"/>
      <c r="T727" s="493">
        <v>20</v>
      </c>
      <c r="U727" s="119">
        <v>53</v>
      </c>
      <c r="V727" s="925"/>
      <c r="W727" s="129"/>
      <c r="X727" s="223"/>
      <c r="Y727" s="223"/>
      <c r="Z727" s="129"/>
      <c r="AA727" s="129"/>
      <c r="AB727" s="149"/>
      <c r="AC727" s="924"/>
      <c r="AD727" s="195"/>
      <c r="AE727" s="500"/>
      <c r="AF727" s="567"/>
      <c r="AG727" s="497"/>
      <c r="AH727" s="497"/>
      <c r="AI727" s="497"/>
      <c r="AJ727" s="497"/>
      <c r="AK727" s="959"/>
      <c r="AL727" s="1086"/>
      <c r="AP727" s="602"/>
    </row>
    <row r="728" spans="1:48" customFormat="1">
      <c r="A728" s="35">
        <v>44321</v>
      </c>
      <c r="B728" s="119">
        <v>63</v>
      </c>
      <c r="C728" s="782">
        <v>44303</v>
      </c>
      <c r="D728" s="1158">
        <v>44304</v>
      </c>
      <c r="E728" s="924" t="s">
        <v>69</v>
      </c>
      <c r="F728" s="1149">
        <v>2.0899772644042969</v>
      </c>
      <c r="G728" s="500" t="s">
        <v>41</v>
      </c>
      <c r="H728" s="998">
        <v>4.5346981048583981</v>
      </c>
      <c r="I728" s="1160" t="s">
        <v>313</v>
      </c>
      <c r="J728" s="1161" t="s">
        <v>133</v>
      </c>
      <c r="K728" s="484" t="s">
        <v>544</v>
      </c>
      <c r="L728" s="488">
        <v>280</v>
      </c>
      <c r="M728" s="485"/>
      <c r="N728" s="504"/>
      <c r="O728" s="491">
        <v>3</v>
      </c>
      <c r="P728" s="492">
        <v>1.5</v>
      </c>
      <c r="Q728" s="492">
        <f t="shared" si="585"/>
        <v>4.5</v>
      </c>
      <c r="R728" s="490">
        <f t="shared" si="586"/>
        <v>3</v>
      </c>
      <c r="S728" s="491"/>
      <c r="T728" s="493">
        <v>20</v>
      </c>
      <c r="U728" s="119">
        <v>63</v>
      </c>
      <c r="V728" s="925"/>
      <c r="W728" s="129"/>
      <c r="X728" s="223"/>
      <c r="Y728" s="223"/>
      <c r="Z728" s="129"/>
      <c r="AA728" s="129"/>
      <c r="AB728" s="149"/>
      <c r="AC728" s="924"/>
      <c r="AD728" s="195"/>
      <c r="AE728" s="500"/>
      <c r="AF728" s="567"/>
      <c r="AG728" s="497"/>
      <c r="AH728" s="497"/>
      <c r="AI728" s="497"/>
      <c r="AJ728" s="497"/>
      <c r="AK728" s="959"/>
      <c r="AL728" s="1086"/>
      <c r="AP728" s="602"/>
    </row>
    <row r="729" spans="1:48" customFormat="1">
      <c r="A729" s="35">
        <v>44321</v>
      </c>
      <c r="B729" s="119" t="s">
        <v>494</v>
      </c>
      <c r="C729" s="782">
        <v>44303</v>
      </c>
      <c r="D729" s="1158">
        <v>44304</v>
      </c>
      <c r="E729" s="924" t="s">
        <v>69</v>
      </c>
      <c r="F729" s="1149">
        <v>10.061497497558594</v>
      </c>
      <c r="G729" s="500" t="s">
        <v>41</v>
      </c>
      <c r="H729" s="998">
        <v>10.957901763916016</v>
      </c>
      <c r="I729" s="1160" t="s">
        <v>313</v>
      </c>
      <c r="J729" s="1161" t="s">
        <v>133</v>
      </c>
      <c r="K729" s="484" t="s">
        <v>543</v>
      </c>
      <c r="L729" s="488">
        <v>280</v>
      </c>
      <c r="M729" s="485"/>
      <c r="N729" s="504"/>
      <c r="O729" s="491">
        <v>3</v>
      </c>
      <c r="P729" s="492">
        <v>1.5</v>
      </c>
      <c r="Q729" s="492">
        <f t="shared" si="585"/>
        <v>4.5</v>
      </c>
      <c r="R729" s="490">
        <f t="shared" si="586"/>
        <v>3</v>
      </c>
      <c r="S729" s="491"/>
      <c r="T729" s="493">
        <v>20</v>
      </c>
      <c r="U729" s="119" t="s">
        <v>494</v>
      </c>
      <c r="V729" s="925"/>
      <c r="W729" s="129"/>
      <c r="X729" s="223"/>
      <c r="Y729" s="223"/>
      <c r="Z729" s="129"/>
      <c r="AA729" s="129"/>
      <c r="AB729" s="149"/>
      <c r="AC729" s="924"/>
      <c r="AD729" s="195"/>
      <c r="AE729" s="500"/>
      <c r="AF729" s="567"/>
      <c r="AG729" s="497"/>
      <c r="AH729" s="497"/>
      <c r="AI729" s="497"/>
      <c r="AJ729" s="497"/>
      <c r="AK729" s="959"/>
      <c r="AL729" s="1086"/>
      <c r="AM729" s="1202"/>
      <c r="AN729" s="1202"/>
      <c r="AP729" s="602"/>
      <c r="AQ729" s="54"/>
      <c r="AR729" s="54"/>
    </row>
    <row r="730" spans="1:48" customFormat="1">
      <c r="A730" s="35">
        <v>44321</v>
      </c>
      <c r="B730" s="119" t="s">
        <v>580</v>
      </c>
      <c r="C730" s="782">
        <v>44303</v>
      </c>
      <c r="D730" s="1158">
        <v>44304</v>
      </c>
      <c r="E730" s="924" t="s">
        <v>69</v>
      </c>
      <c r="F730" s="1149">
        <v>10.607797241210937</v>
      </c>
      <c r="G730" s="500" t="s">
        <v>41</v>
      </c>
      <c r="H730" s="998">
        <v>13.039456176757813</v>
      </c>
      <c r="I730" s="1160" t="s">
        <v>313</v>
      </c>
      <c r="J730" s="1161" t="s">
        <v>133</v>
      </c>
      <c r="K730" s="484" t="s">
        <v>543</v>
      </c>
      <c r="L730" s="488">
        <v>280</v>
      </c>
      <c r="M730" s="485"/>
      <c r="N730" s="504"/>
      <c r="O730" s="491">
        <v>3</v>
      </c>
      <c r="P730" s="492">
        <v>1.5</v>
      </c>
      <c r="Q730" s="492">
        <f t="shared" si="585"/>
        <v>4.5</v>
      </c>
      <c r="R730" s="490">
        <f t="shared" si="586"/>
        <v>3</v>
      </c>
      <c r="S730" s="491"/>
      <c r="T730" s="493">
        <v>20</v>
      </c>
      <c r="U730" s="119" t="s">
        <v>580</v>
      </c>
      <c r="V730" s="925"/>
      <c r="W730" s="129"/>
      <c r="X730" s="223"/>
      <c r="Y730" s="223"/>
      <c r="Z730" s="129"/>
      <c r="AA730" s="129"/>
      <c r="AB730" s="149"/>
      <c r="AC730" s="924"/>
      <c r="AD730" s="195"/>
      <c r="AE730" s="500"/>
      <c r="AF730" s="567"/>
      <c r="AG730" s="497"/>
      <c r="AH730" s="497"/>
      <c r="AI730" s="497"/>
      <c r="AJ730" s="497"/>
      <c r="AK730" s="959"/>
      <c r="AL730" s="1086"/>
      <c r="AM730" s="1202"/>
      <c r="AN730" s="1202"/>
      <c r="AP730" s="602"/>
    </row>
    <row r="731" spans="1:48" customFormat="1">
      <c r="A731" s="35">
        <v>44321</v>
      </c>
      <c r="B731" s="119" t="s">
        <v>581</v>
      </c>
      <c r="C731" s="782">
        <v>44303</v>
      </c>
      <c r="D731" s="1158">
        <v>44304</v>
      </c>
      <c r="E731" s="924" t="s">
        <v>69</v>
      </c>
      <c r="F731" s="1149">
        <v>2.1277769088745115</v>
      </c>
      <c r="G731" s="500" t="s">
        <v>41</v>
      </c>
      <c r="H731" s="998">
        <v>2.0832859039306642</v>
      </c>
      <c r="I731" s="1160" t="s">
        <v>313</v>
      </c>
      <c r="J731" s="1161" t="s">
        <v>133</v>
      </c>
      <c r="K731" s="484" t="s">
        <v>544</v>
      </c>
      <c r="L731" s="488">
        <v>280</v>
      </c>
      <c r="M731" s="485"/>
      <c r="N731" s="504"/>
      <c r="O731" s="491">
        <v>3</v>
      </c>
      <c r="P731" s="492">
        <v>1.5</v>
      </c>
      <c r="Q731" s="492">
        <f t="shared" si="585"/>
        <v>4.5</v>
      </c>
      <c r="R731" s="490">
        <f t="shared" si="586"/>
        <v>3</v>
      </c>
      <c r="S731" s="491"/>
      <c r="T731" s="493">
        <v>20</v>
      </c>
      <c r="U731" s="119" t="s">
        <v>581</v>
      </c>
      <c r="V731" s="925"/>
      <c r="W731" s="129"/>
      <c r="X731" s="223"/>
      <c r="Y731" s="223"/>
      <c r="Z731" s="129"/>
      <c r="AA731" s="129"/>
      <c r="AB731" s="149"/>
      <c r="AC731" s="924"/>
      <c r="AD731" s="195"/>
      <c r="AE731" s="500"/>
      <c r="AF731" s="567"/>
      <c r="AG731" s="497"/>
      <c r="AH731" s="497"/>
      <c r="AI731" s="497"/>
      <c r="AJ731" s="497"/>
      <c r="AK731" s="959"/>
      <c r="AL731" s="1086"/>
      <c r="AM731" s="1202"/>
      <c r="AN731" s="1202"/>
      <c r="AP731" s="602"/>
    </row>
    <row r="732" spans="1:48" customFormat="1">
      <c r="A732" s="35">
        <v>44321</v>
      </c>
      <c r="B732" s="119" t="s">
        <v>582</v>
      </c>
      <c r="C732" s="782">
        <v>44303</v>
      </c>
      <c r="D732" s="1158">
        <v>44304</v>
      </c>
      <c r="E732" s="924" t="s">
        <v>69</v>
      </c>
      <c r="F732" s="1149">
        <v>1.7436729431152345</v>
      </c>
      <c r="G732" s="500" t="s">
        <v>41</v>
      </c>
      <c r="H732" s="998">
        <v>4.8453201293945316</v>
      </c>
      <c r="I732" s="1160" t="s">
        <v>313</v>
      </c>
      <c r="J732" s="1161" t="s">
        <v>133</v>
      </c>
      <c r="K732" s="484" t="s">
        <v>544</v>
      </c>
      <c r="L732" s="488">
        <v>280</v>
      </c>
      <c r="M732" s="485"/>
      <c r="N732" s="504"/>
      <c r="O732" s="491">
        <v>3</v>
      </c>
      <c r="P732" s="492">
        <v>1.5</v>
      </c>
      <c r="Q732" s="492">
        <f t="shared" si="585"/>
        <v>4.5</v>
      </c>
      <c r="R732" s="490">
        <f t="shared" si="586"/>
        <v>3</v>
      </c>
      <c r="S732" s="491"/>
      <c r="T732" s="493">
        <v>20</v>
      </c>
      <c r="U732" s="119" t="s">
        <v>582</v>
      </c>
      <c r="V732" s="925"/>
      <c r="W732" s="129"/>
      <c r="X732" s="223"/>
      <c r="Y732" s="223"/>
      <c r="Z732" s="129"/>
      <c r="AA732" s="129"/>
      <c r="AB732" s="149"/>
      <c r="AC732" s="924"/>
      <c r="AD732" s="195"/>
      <c r="AE732" s="500"/>
      <c r="AF732" s="567"/>
      <c r="AG732" s="497"/>
      <c r="AH732" s="497"/>
      <c r="AI732" s="497"/>
      <c r="AJ732" s="497"/>
      <c r="AK732" s="959"/>
      <c r="AL732" s="1086"/>
      <c r="AM732" s="1202"/>
      <c r="AN732" s="1202"/>
      <c r="AP732" s="602"/>
    </row>
    <row r="733" spans="1:48" customFormat="1">
      <c r="A733" s="35">
        <v>44321</v>
      </c>
      <c r="B733" s="119" t="s">
        <v>583</v>
      </c>
      <c r="C733" s="782">
        <v>44303</v>
      </c>
      <c r="D733" s="1158">
        <v>44304</v>
      </c>
      <c r="E733" s="924" t="s">
        <v>69</v>
      </c>
      <c r="F733" s="1149">
        <v>0.81569528579711914</v>
      </c>
      <c r="G733" s="500" t="s">
        <v>41</v>
      </c>
      <c r="H733" s="998">
        <v>2.1047163009643555</v>
      </c>
      <c r="I733" s="1160" t="s">
        <v>313</v>
      </c>
      <c r="J733" s="1161" t="s">
        <v>133</v>
      </c>
      <c r="K733" s="484" t="s">
        <v>545</v>
      </c>
      <c r="L733" s="488">
        <v>280</v>
      </c>
      <c r="M733" s="485"/>
      <c r="N733" s="504"/>
      <c r="O733" s="491">
        <v>3</v>
      </c>
      <c r="P733" s="492">
        <v>1.5</v>
      </c>
      <c r="Q733" s="492">
        <f t="shared" si="585"/>
        <v>4.5</v>
      </c>
      <c r="R733" s="490">
        <f t="shared" si="586"/>
        <v>3</v>
      </c>
      <c r="S733" s="491"/>
      <c r="T733" s="493">
        <v>20</v>
      </c>
      <c r="U733" s="119" t="s">
        <v>583</v>
      </c>
      <c r="V733" s="925"/>
      <c r="W733" s="129"/>
      <c r="X733" s="223"/>
      <c r="Y733" s="223"/>
      <c r="Z733" s="129"/>
      <c r="AA733" s="129"/>
      <c r="AB733" s="149"/>
      <c r="AC733" s="924"/>
      <c r="AD733" s="195"/>
      <c r="AE733" s="500"/>
      <c r="AF733" s="567"/>
      <c r="AG733" s="497"/>
      <c r="AH733" s="497"/>
      <c r="AI733" s="497"/>
      <c r="AJ733" s="497"/>
      <c r="AK733" s="959"/>
      <c r="AL733" s="1086"/>
      <c r="AM733" s="1202"/>
      <c r="AN733" s="1202"/>
      <c r="AP733" s="602"/>
    </row>
    <row r="734" spans="1:48" customFormat="1">
      <c r="A734" s="35">
        <v>44321</v>
      </c>
      <c r="B734" s="119" t="s">
        <v>584</v>
      </c>
      <c r="C734" s="782">
        <v>44303</v>
      </c>
      <c r="D734" s="1158">
        <v>44304</v>
      </c>
      <c r="E734" s="924" t="s">
        <v>69</v>
      </c>
      <c r="F734" s="1149">
        <v>0.84121236801147459</v>
      </c>
      <c r="G734" s="500" t="s">
        <v>41</v>
      </c>
      <c r="H734" s="998">
        <v>2.6070568084716799</v>
      </c>
      <c r="I734" s="1160" t="s">
        <v>313</v>
      </c>
      <c r="J734" s="1161" t="s">
        <v>133</v>
      </c>
      <c r="K734" s="484" t="s">
        <v>545</v>
      </c>
      <c r="L734" s="488">
        <v>280</v>
      </c>
      <c r="M734" s="485"/>
      <c r="N734" s="504"/>
      <c r="O734" s="491">
        <v>3</v>
      </c>
      <c r="P734" s="492">
        <v>1.5</v>
      </c>
      <c r="Q734" s="492">
        <f t="shared" si="585"/>
        <v>4.5</v>
      </c>
      <c r="R734" s="490">
        <f t="shared" si="586"/>
        <v>3</v>
      </c>
      <c r="S734" s="491"/>
      <c r="T734" s="493">
        <v>20</v>
      </c>
      <c r="U734" s="119" t="s">
        <v>584</v>
      </c>
      <c r="V734" s="925"/>
      <c r="W734" s="129"/>
      <c r="X734" s="223"/>
      <c r="Y734" s="223"/>
      <c r="Z734" s="129"/>
      <c r="AA734" s="129"/>
      <c r="AB734" s="149"/>
      <c r="AC734" s="924"/>
      <c r="AD734" s="195"/>
      <c r="AE734" s="500"/>
      <c r="AF734" s="567"/>
      <c r="AG734" s="497"/>
      <c r="AH734" s="497"/>
      <c r="AI734" s="497"/>
      <c r="AJ734" s="497"/>
      <c r="AK734" s="959"/>
      <c r="AL734" s="1086"/>
      <c r="AM734" s="1202"/>
      <c r="AN734" s="1202"/>
      <c r="AP734" s="602"/>
    </row>
    <row r="735" spans="1:48" customFormat="1">
      <c r="A735" s="35">
        <v>44321</v>
      </c>
      <c r="B735" s="119" t="s">
        <v>585</v>
      </c>
      <c r="C735" s="782">
        <v>44303</v>
      </c>
      <c r="D735" s="1158">
        <v>44304</v>
      </c>
      <c r="E735" s="924" t="s">
        <v>69</v>
      </c>
      <c r="F735" s="1149">
        <v>0.85135822296142583</v>
      </c>
      <c r="G735" s="500" t="s">
        <v>41</v>
      </c>
      <c r="H735" s="998">
        <v>1.0537720680236817</v>
      </c>
      <c r="I735" s="1160" t="s">
        <v>313</v>
      </c>
      <c r="J735" s="1161" t="s">
        <v>133</v>
      </c>
      <c r="K735" s="484" t="s">
        <v>546</v>
      </c>
      <c r="L735" s="488">
        <v>280</v>
      </c>
      <c r="M735" s="485"/>
      <c r="N735" s="504"/>
      <c r="O735" s="491">
        <v>3</v>
      </c>
      <c r="P735" s="492">
        <v>1.5</v>
      </c>
      <c r="Q735" s="492">
        <f t="shared" si="585"/>
        <v>4.5</v>
      </c>
      <c r="R735" s="490">
        <f t="shared" si="586"/>
        <v>3</v>
      </c>
      <c r="S735" s="491"/>
      <c r="T735" s="493">
        <v>20</v>
      </c>
      <c r="U735" s="119" t="s">
        <v>585</v>
      </c>
      <c r="V735" s="1107"/>
      <c r="W735" s="495"/>
      <c r="X735" s="223"/>
      <c r="Y735" s="223"/>
      <c r="Z735" s="129"/>
      <c r="AA735" s="129"/>
      <c r="AB735" s="149"/>
      <c r="AC735" s="924"/>
      <c r="AD735" s="195"/>
      <c r="AE735" s="500"/>
      <c r="AF735" s="567"/>
      <c r="AG735" s="497"/>
      <c r="AH735" s="497"/>
      <c r="AI735" s="497"/>
      <c r="AJ735" s="497"/>
      <c r="AK735" s="959"/>
      <c r="AL735" s="1086"/>
      <c r="AP735" s="602"/>
    </row>
    <row r="736" spans="1:48" customFormat="1">
      <c r="A736" s="35">
        <v>44321</v>
      </c>
      <c r="B736" s="119" t="s">
        <v>586</v>
      </c>
      <c r="C736" s="782">
        <v>44303</v>
      </c>
      <c r="D736" s="1158">
        <v>44304</v>
      </c>
      <c r="E736" s="924" t="s">
        <v>69</v>
      </c>
      <c r="F736" s="1149">
        <v>0</v>
      </c>
      <c r="G736" s="500" t="s">
        <v>41</v>
      </c>
      <c r="H736" s="998">
        <v>1.3385334968566895</v>
      </c>
      <c r="I736" s="1160" t="s">
        <v>313</v>
      </c>
      <c r="J736" s="1161" t="s">
        <v>133</v>
      </c>
      <c r="K736" s="484" t="s">
        <v>546</v>
      </c>
      <c r="L736" s="488">
        <v>280</v>
      </c>
      <c r="M736" s="485"/>
      <c r="N736" s="504"/>
      <c r="O736" s="491">
        <v>3</v>
      </c>
      <c r="P736" s="492">
        <v>1.5</v>
      </c>
      <c r="Q736" s="492">
        <f t="shared" si="585"/>
        <v>4.5</v>
      </c>
      <c r="R736" s="490">
        <f t="shared" si="586"/>
        <v>3</v>
      </c>
      <c r="S736" s="491"/>
      <c r="T736" s="493">
        <v>20</v>
      </c>
      <c r="U736" s="119" t="s">
        <v>586</v>
      </c>
      <c r="V736" s="1107"/>
      <c r="W736" s="495"/>
      <c r="X736" s="223"/>
      <c r="Y736" s="223"/>
      <c r="Z736" s="129"/>
      <c r="AA736" s="129"/>
      <c r="AB736" s="149"/>
      <c r="AC736" s="924"/>
      <c r="AD736" s="195"/>
      <c r="AE736" s="500"/>
      <c r="AF736" s="567"/>
      <c r="AG736" s="497"/>
      <c r="AH736" s="497"/>
      <c r="AI736" s="497"/>
      <c r="AJ736" s="497"/>
      <c r="AK736" s="959"/>
      <c r="AL736" s="1086"/>
      <c r="AP736" s="602"/>
    </row>
    <row r="737" spans="1:46" customFormat="1">
      <c r="A737" s="35">
        <v>44321</v>
      </c>
      <c r="B737" s="119" t="s">
        <v>60</v>
      </c>
      <c r="C737" s="782"/>
      <c r="D737" s="1158"/>
      <c r="E737" s="924" t="s">
        <v>69</v>
      </c>
      <c r="F737" s="1149">
        <v>0</v>
      </c>
      <c r="G737" s="500" t="s">
        <v>41</v>
      </c>
      <c r="H737" s="998">
        <v>0.57769241333007815</v>
      </c>
      <c r="I737" s="1160"/>
      <c r="J737" s="1161"/>
      <c r="K737" s="484"/>
      <c r="L737" s="488"/>
      <c r="M737" s="485"/>
      <c r="N737" s="504"/>
      <c r="O737" s="491"/>
      <c r="P737" s="491"/>
      <c r="Q737" s="491"/>
      <c r="R737" s="492"/>
      <c r="S737" s="491"/>
      <c r="T737" s="493"/>
      <c r="U737" s="119" t="s">
        <v>60</v>
      </c>
      <c r="V737" s="948"/>
      <c r="W737" s="495"/>
      <c r="X737" s="223"/>
      <c r="Y737" s="223"/>
      <c r="Z737" s="129"/>
      <c r="AA737" s="129"/>
      <c r="AB737" s="149"/>
      <c r="AC737" s="924"/>
      <c r="AD737" s="195"/>
      <c r="AE737" s="500"/>
      <c r="AF737" s="567"/>
      <c r="AG737" s="497"/>
      <c r="AH737" s="497"/>
      <c r="AI737" s="497"/>
      <c r="AJ737" s="497"/>
      <c r="AK737" s="959"/>
      <c r="AL737" s="1086"/>
      <c r="AP737" s="602"/>
    </row>
    <row r="738" spans="1:46" customFormat="1" ht="15" thickBot="1">
      <c r="A738" s="56">
        <v>44321</v>
      </c>
      <c r="B738" s="124" t="s">
        <v>64</v>
      </c>
      <c r="C738" s="926"/>
      <c r="D738" s="1162"/>
      <c r="E738" s="1029" t="s">
        <v>69</v>
      </c>
      <c r="F738" s="1150">
        <v>266.68447265625002</v>
      </c>
      <c r="G738" s="1030" t="s">
        <v>41</v>
      </c>
      <c r="H738" s="1006">
        <v>234.7777099609375</v>
      </c>
      <c r="I738" s="1164"/>
      <c r="J738" s="1165"/>
      <c r="K738" s="928"/>
      <c r="L738" s="929"/>
      <c r="M738" s="930"/>
      <c r="N738" s="927"/>
      <c r="O738" s="931"/>
      <c r="P738" s="931"/>
      <c r="Q738" s="931"/>
      <c r="R738" s="932"/>
      <c r="S738" s="931"/>
      <c r="T738" s="933"/>
      <c r="U738" s="124" t="s">
        <v>64</v>
      </c>
      <c r="V738" s="955"/>
      <c r="W738" s="934"/>
      <c r="X738" s="935"/>
      <c r="Y738" s="935"/>
      <c r="Z738" s="937"/>
      <c r="AA738" s="937"/>
      <c r="AB738" s="161"/>
      <c r="AC738" s="1029"/>
      <c r="AD738" s="591"/>
      <c r="AE738" s="1030"/>
      <c r="AF738" s="1115"/>
      <c r="AG738" s="936"/>
      <c r="AH738" s="936"/>
      <c r="AI738" s="936"/>
      <c r="AJ738" s="936"/>
      <c r="AK738" s="1088"/>
      <c r="AL738" s="1089"/>
      <c r="AP738" s="602"/>
    </row>
    <row r="739" spans="1:46" customFormat="1">
      <c r="A739" s="1167">
        <v>44328</v>
      </c>
      <c r="B739" s="121" t="s">
        <v>587</v>
      </c>
      <c r="C739" s="1168">
        <v>44321</v>
      </c>
      <c r="D739" s="1169">
        <v>44322</v>
      </c>
      <c r="E739" s="1110" t="s">
        <v>69</v>
      </c>
      <c r="F739" s="1147">
        <v>26.1842651367188</v>
      </c>
      <c r="G739" s="477" t="s">
        <v>41</v>
      </c>
      <c r="H739" s="994">
        <v>35.846371459960999</v>
      </c>
      <c r="I739" s="456" t="s">
        <v>313</v>
      </c>
      <c r="J739" s="457" t="s">
        <v>133</v>
      </c>
      <c r="K739" s="582" t="s">
        <v>93</v>
      </c>
      <c r="L739" s="583">
        <v>352</v>
      </c>
      <c r="M739" s="583"/>
      <c r="N739" s="583"/>
      <c r="O739" s="564">
        <v>3</v>
      </c>
      <c r="P739" s="564">
        <v>1.5</v>
      </c>
      <c r="Q739" s="564">
        <f t="shared" ref="Q739:Q752" si="598">O739+P739</f>
        <v>4.5</v>
      </c>
      <c r="R739" s="82">
        <f>O739/(O739+P739)*Q739*200/200</f>
        <v>3</v>
      </c>
      <c r="S739" s="81"/>
      <c r="T739" s="81">
        <v>20</v>
      </c>
      <c r="U739" s="121" t="s">
        <v>587</v>
      </c>
      <c r="V739" s="470">
        <v>887.24578701179303</v>
      </c>
      <c r="W739" s="194">
        <v>881.15599999999995</v>
      </c>
      <c r="X739" s="184">
        <v>2.202</v>
      </c>
      <c r="Y739" s="184">
        <v>2.524</v>
      </c>
      <c r="Z739" s="194">
        <f t="shared" ref="Z739:Z752" si="599">T739*W739</f>
        <v>17623.12</v>
      </c>
      <c r="AA739" s="194">
        <f t="shared" ref="AA739:AA752" si="600">Z739/R739</f>
        <v>5874.373333333333</v>
      </c>
      <c r="AB739" s="1113">
        <f t="shared" ref="AB739:AB752" si="601">AA739*1000/(L739/1000)</f>
        <v>16688560.606060605</v>
      </c>
      <c r="AC739" s="476" t="s">
        <v>69</v>
      </c>
      <c r="AD739" s="194">
        <f t="shared" ref="AD739:AD752" si="602">T739*F739</f>
        <v>523.68530273437602</v>
      </c>
      <c r="AE739" s="477" t="s">
        <v>41</v>
      </c>
      <c r="AF739" s="586">
        <f t="shared" ref="AF739:AF752" si="603">T739*H739</f>
        <v>716.92742919922</v>
      </c>
      <c r="AG739" s="586">
        <f t="shared" ref="AG739:AG752" si="604">AD739/R739*1000</f>
        <v>174561.76757812535</v>
      </c>
      <c r="AH739" s="586">
        <f t="shared" ref="AH739:AH752" si="605">AF739/R739*1000</f>
        <v>238975.80973307334</v>
      </c>
      <c r="AI739" s="586">
        <f t="shared" ref="AI739:AI752" si="606">AG739/L739*1000</f>
        <v>495914.11243785609</v>
      </c>
      <c r="AJ739" s="586">
        <f t="shared" ref="AJ739:AJ752" si="607">AH739/L739*1000</f>
        <v>678908.55037804926</v>
      </c>
      <c r="AK739" s="587">
        <f t="shared" ref="AK739:AK752" si="608">AD739/Z739</f>
        <v>2.9715810976397826E-2</v>
      </c>
      <c r="AL739" s="995">
        <f t="shared" ref="AL739:AL752" si="609">AF739/Z739</f>
        <v>4.0681072886028131E-2</v>
      </c>
      <c r="AM739" s="605"/>
      <c r="AN739" s="606"/>
      <c r="AO739" s="606"/>
      <c r="AP739" s="607"/>
      <c r="AQ739" s="53"/>
      <c r="AR739" s="53"/>
      <c r="AS739" s="53"/>
      <c r="AT739" s="53"/>
    </row>
    <row r="740" spans="1:46" customFormat="1">
      <c r="A740" s="888">
        <v>44328</v>
      </c>
      <c r="B740" s="122" t="s">
        <v>588</v>
      </c>
      <c r="C740" s="769">
        <v>44321</v>
      </c>
      <c r="D740" s="1170">
        <v>44322</v>
      </c>
      <c r="E740" s="924" t="s">
        <v>69</v>
      </c>
      <c r="F740" s="1149">
        <v>30.043756103515602</v>
      </c>
      <c r="G740" s="500" t="s">
        <v>41</v>
      </c>
      <c r="H740" s="998">
        <v>30.2010284423828</v>
      </c>
      <c r="I740" s="414" t="s">
        <v>313</v>
      </c>
      <c r="J740" s="415" t="s">
        <v>133</v>
      </c>
      <c r="K740" s="429" t="s">
        <v>93</v>
      </c>
      <c r="L740" s="390">
        <v>352</v>
      </c>
      <c r="M740" s="390"/>
      <c r="N740" s="390"/>
      <c r="O740" s="564">
        <v>3</v>
      </c>
      <c r="P740" s="564">
        <v>1.5</v>
      </c>
      <c r="Q740" s="564">
        <f t="shared" si="598"/>
        <v>4.5</v>
      </c>
      <c r="R740" s="82">
        <f t="shared" ref="R740:R752" si="610">O740/(O740+P740)*Q740*200/200</f>
        <v>3</v>
      </c>
      <c r="S740" s="81"/>
      <c r="T740" s="81">
        <v>20</v>
      </c>
      <c r="U740" s="122" t="s">
        <v>588</v>
      </c>
      <c r="V740" s="494">
        <v>775.08525628709594</v>
      </c>
      <c r="W740" s="195">
        <v>827.35900000000004</v>
      </c>
      <c r="X740" s="82">
        <v>2.1989999999999998</v>
      </c>
      <c r="Y740" s="82">
        <v>2.5379999999999998</v>
      </c>
      <c r="Z740" s="195">
        <f t="shared" si="599"/>
        <v>16547.18</v>
      </c>
      <c r="AA740" s="195">
        <f t="shared" si="600"/>
        <v>5515.7266666666665</v>
      </c>
      <c r="AB740" s="1092">
        <f t="shared" si="601"/>
        <v>15669678.030303029</v>
      </c>
      <c r="AC740" s="499" t="s">
        <v>69</v>
      </c>
      <c r="AD740" s="195">
        <f t="shared" si="602"/>
        <v>600.87512207031205</v>
      </c>
      <c r="AE740" s="500" t="s">
        <v>41</v>
      </c>
      <c r="AF740" s="567">
        <f t="shared" si="603"/>
        <v>604.02056884765602</v>
      </c>
      <c r="AG740" s="567">
        <f t="shared" si="604"/>
        <v>200291.70735677067</v>
      </c>
      <c r="AH740" s="567">
        <f t="shared" si="605"/>
        <v>201340.18961588535</v>
      </c>
      <c r="AI740" s="568">
        <f t="shared" si="606"/>
        <v>569010.532263553</v>
      </c>
      <c r="AJ740" s="568">
        <f t="shared" si="607"/>
        <v>571989.1750451288</v>
      </c>
      <c r="AK740" s="569">
        <f t="shared" si="608"/>
        <v>3.6312841346399331E-2</v>
      </c>
      <c r="AL740" s="999">
        <f t="shared" si="609"/>
        <v>3.6502930943378628E-2</v>
      </c>
      <c r="AM740" s="571"/>
      <c r="AN740" s="572"/>
      <c r="AO740" s="572"/>
      <c r="AP740" s="573"/>
      <c r="AQ740" s="53"/>
      <c r="AR740" s="53"/>
      <c r="AS740" s="53"/>
      <c r="AT740" s="53"/>
    </row>
    <row r="741" spans="1:46" customFormat="1">
      <c r="A741" s="888">
        <v>44328</v>
      </c>
      <c r="B741" s="122" t="s">
        <v>589</v>
      </c>
      <c r="C741" s="769">
        <v>44322</v>
      </c>
      <c r="D741" s="1170">
        <v>44323</v>
      </c>
      <c r="E741" s="924" t="s">
        <v>69</v>
      </c>
      <c r="F741" s="1149">
        <v>18.143185424804678</v>
      </c>
      <c r="G741" s="500" t="s">
        <v>41</v>
      </c>
      <c r="H741" s="998">
        <v>15.57273712158204</v>
      </c>
      <c r="I741" s="414" t="s">
        <v>313</v>
      </c>
      <c r="J741" s="415" t="s">
        <v>133</v>
      </c>
      <c r="K741" s="429" t="s">
        <v>93</v>
      </c>
      <c r="L741" s="390">
        <v>340</v>
      </c>
      <c r="M741" s="390"/>
      <c r="N741" s="390"/>
      <c r="O741" s="564">
        <v>3</v>
      </c>
      <c r="P741" s="564">
        <v>1.5</v>
      </c>
      <c r="Q741" s="564">
        <f t="shared" si="598"/>
        <v>4.5</v>
      </c>
      <c r="R741" s="82">
        <f t="shared" si="610"/>
        <v>3</v>
      </c>
      <c r="S741" s="81"/>
      <c r="T741" s="81">
        <v>20</v>
      </c>
      <c r="U741" s="122" t="s">
        <v>589</v>
      </c>
      <c r="V741" s="494">
        <v>796.80094084379687</v>
      </c>
      <c r="W741" s="195">
        <v>785.99699999999996</v>
      </c>
      <c r="X741" s="82">
        <v>2.2130000000000001</v>
      </c>
      <c r="Y741" s="82">
        <v>2.5489999999999999</v>
      </c>
      <c r="Z741" s="195">
        <f t="shared" si="599"/>
        <v>15719.939999999999</v>
      </c>
      <c r="AA741" s="195">
        <f t="shared" si="600"/>
        <v>5239.9799999999996</v>
      </c>
      <c r="AB741" s="1092">
        <f t="shared" si="601"/>
        <v>15411705.882352941</v>
      </c>
      <c r="AC741" s="499" t="s">
        <v>69</v>
      </c>
      <c r="AD741" s="195">
        <f t="shared" si="602"/>
        <v>362.86370849609352</v>
      </c>
      <c r="AE741" s="500" t="s">
        <v>41</v>
      </c>
      <c r="AF741" s="567">
        <f t="shared" si="603"/>
        <v>311.4547424316408</v>
      </c>
      <c r="AG741" s="567">
        <f t="shared" si="604"/>
        <v>120954.56949869783</v>
      </c>
      <c r="AH741" s="567">
        <f t="shared" si="605"/>
        <v>103818.2474772136</v>
      </c>
      <c r="AI741" s="568">
        <f t="shared" si="606"/>
        <v>355748.7338196995</v>
      </c>
      <c r="AJ741" s="568">
        <f t="shared" si="607"/>
        <v>305347.78669768706</v>
      </c>
      <c r="AK741" s="569">
        <f t="shared" si="608"/>
        <v>2.3083021213572925E-2</v>
      </c>
      <c r="AL741" s="999">
        <f t="shared" si="609"/>
        <v>1.9812718269385306E-2</v>
      </c>
      <c r="AM741" s="571"/>
      <c r="AN741" s="572"/>
      <c r="AO741" s="572"/>
      <c r="AP741" s="573"/>
      <c r="AQ741" s="53"/>
      <c r="AR741" s="53"/>
      <c r="AS741" s="53"/>
      <c r="AT741" s="53"/>
    </row>
    <row r="742" spans="1:46" customFormat="1">
      <c r="A742" s="888">
        <v>44328</v>
      </c>
      <c r="B742" s="122" t="s">
        <v>590</v>
      </c>
      <c r="C742" s="769">
        <v>44322</v>
      </c>
      <c r="D742" s="1170">
        <v>44323</v>
      </c>
      <c r="E742" s="924" t="s">
        <v>69</v>
      </c>
      <c r="F742" s="1149">
        <v>20.077272033691401</v>
      </c>
      <c r="G742" s="500" t="s">
        <v>41</v>
      </c>
      <c r="H742" s="998">
        <v>24.359999084472598</v>
      </c>
      <c r="I742" s="414" t="s">
        <v>313</v>
      </c>
      <c r="J742" s="415" t="s">
        <v>133</v>
      </c>
      <c r="K742" s="429" t="s">
        <v>93</v>
      </c>
      <c r="L742" s="390">
        <v>340</v>
      </c>
      <c r="M742" s="390"/>
      <c r="N742" s="390"/>
      <c r="O742" s="564">
        <v>3</v>
      </c>
      <c r="P742" s="564">
        <v>1.5</v>
      </c>
      <c r="Q742" s="564">
        <f t="shared" si="598"/>
        <v>4.5</v>
      </c>
      <c r="R742" s="82">
        <f t="shared" si="610"/>
        <v>3</v>
      </c>
      <c r="S742" s="81"/>
      <c r="T742" s="81">
        <v>20</v>
      </c>
      <c r="U742" s="122" t="s">
        <v>590</v>
      </c>
      <c r="V742" s="494">
        <v>844.78766986731932</v>
      </c>
      <c r="W742" s="195">
        <v>815.04499999999996</v>
      </c>
      <c r="X742" s="82">
        <v>2.194</v>
      </c>
      <c r="Y742" s="82">
        <v>2.5099999999999998</v>
      </c>
      <c r="Z742" s="195">
        <f t="shared" si="599"/>
        <v>16300.9</v>
      </c>
      <c r="AA742" s="195">
        <f t="shared" si="600"/>
        <v>5433.6333333333332</v>
      </c>
      <c r="AB742" s="1092">
        <f t="shared" si="601"/>
        <v>15981274.509803919</v>
      </c>
      <c r="AC742" s="499" t="s">
        <v>69</v>
      </c>
      <c r="AD742" s="195">
        <f t="shared" si="602"/>
        <v>401.54544067382801</v>
      </c>
      <c r="AE742" s="500" t="s">
        <v>41</v>
      </c>
      <c r="AF742" s="567">
        <f t="shared" si="603"/>
        <v>487.19998168945199</v>
      </c>
      <c r="AG742" s="567">
        <f t="shared" si="604"/>
        <v>133848.48022460935</v>
      </c>
      <c r="AH742" s="567">
        <f t="shared" si="605"/>
        <v>162399.993896484</v>
      </c>
      <c r="AI742" s="568">
        <f t="shared" si="606"/>
        <v>393672.00066061568</v>
      </c>
      <c r="AJ742" s="568">
        <f t="shared" si="607"/>
        <v>477647.04087201174</v>
      </c>
      <c r="AK742" s="569">
        <f t="shared" si="608"/>
        <v>2.4633329489404145E-2</v>
      </c>
      <c r="AL742" s="999">
        <f t="shared" si="609"/>
        <v>2.9887919175594722E-2</v>
      </c>
      <c r="AM742" s="571"/>
      <c r="AN742" s="572"/>
      <c r="AO742" s="572"/>
      <c r="AP742" s="573"/>
      <c r="AQ742" s="53"/>
      <c r="AR742" s="53"/>
      <c r="AS742" s="53"/>
      <c r="AT742" s="53"/>
    </row>
    <row r="743" spans="1:46" customFormat="1">
      <c r="A743" s="888">
        <v>44328</v>
      </c>
      <c r="B743" s="122" t="s">
        <v>591</v>
      </c>
      <c r="C743" s="769">
        <v>44323</v>
      </c>
      <c r="D743" s="1170">
        <v>44324</v>
      </c>
      <c r="E743" s="924" t="s">
        <v>69</v>
      </c>
      <c r="F743" s="1149">
        <v>26.5005981445312</v>
      </c>
      <c r="G743" s="500" t="s">
        <v>41</v>
      </c>
      <c r="H743" s="998">
        <v>26.5409057617188</v>
      </c>
      <c r="I743" s="414" t="s">
        <v>313</v>
      </c>
      <c r="J743" s="415" t="s">
        <v>133</v>
      </c>
      <c r="K743" s="429" t="s">
        <v>93</v>
      </c>
      <c r="L743" s="390">
        <v>248</v>
      </c>
      <c r="M743" s="390"/>
      <c r="N743" s="390"/>
      <c r="O743" s="564">
        <v>3</v>
      </c>
      <c r="P743" s="564">
        <v>1.5</v>
      </c>
      <c r="Q743" s="564">
        <f t="shared" si="598"/>
        <v>4.5</v>
      </c>
      <c r="R743" s="82">
        <f t="shared" si="610"/>
        <v>3</v>
      </c>
      <c r="S743" s="81"/>
      <c r="T743" s="81">
        <v>20</v>
      </c>
      <c r="U743" s="122" t="s">
        <v>591</v>
      </c>
      <c r="V743" s="494">
        <v>771.03679844412557</v>
      </c>
      <c r="W743" s="195">
        <v>775.85599999999999</v>
      </c>
      <c r="X743" s="82">
        <v>2.218</v>
      </c>
      <c r="Y743" s="82">
        <v>2.5550000000000002</v>
      </c>
      <c r="Z743" s="195">
        <f t="shared" si="599"/>
        <v>15517.119999999999</v>
      </c>
      <c r="AA743" s="195">
        <f t="shared" si="600"/>
        <v>5172.373333333333</v>
      </c>
      <c r="AB743" s="1092">
        <f t="shared" si="601"/>
        <v>20856344.086021505</v>
      </c>
      <c r="AC743" s="499" t="s">
        <v>69</v>
      </c>
      <c r="AD743" s="195">
        <f t="shared" si="602"/>
        <v>530.01196289062398</v>
      </c>
      <c r="AE743" s="500" t="s">
        <v>41</v>
      </c>
      <c r="AF743" s="567">
        <f t="shared" si="603"/>
        <v>530.81811523437602</v>
      </c>
      <c r="AG743" s="567">
        <f t="shared" si="604"/>
        <v>176670.65429687465</v>
      </c>
      <c r="AH743" s="567">
        <f t="shared" si="605"/>
        <v>176939.37174479201</v>
      </c>
      <c r="AI743" s="568">
        <f t="shared" si="606"/>
        <v>712381.67055191391</v>
      </c>
      <c r="AJ743" s="568">
        <f t="shared" si="607"/>
        <v>713465.20864835486</v>
      </c>
      <c r="AK743" s="569">
        <f t="shared" si="608"/>
        <v>3.415659367786187E-2</v>
      </c>
      <c r="AL743" s="999">
        <f t="shared" si="609"/>
        <v>3.4208546124176141E-2</v>
      </c>
      <c r="AM743" s="571"/>
      <c r="AN743" s="572"/>
      <c r="AO743" s="572"/>
      <c r="AP743" s="573"/>
      <c r="AQ743" s="53"/>
      <c r="AR743" s="53"/>
      <c r="AS743" s="53"/>
      <c r="AT743" s="53"/>
    </row>
    <row r="744" spans="1:46" customFormat="1">
      <c r="A744" s="888">
        <v>44328</v>
      </c>
      <c r="B744" s="122" t="s">
        <v>592</v>
      </c>
      <c r="C744" s="769">
        <v>44323</v>
      </c>
      <c r="D744" s="1170">
        <v>44324</v>
      </c>
      <c r="E744" s="924" t="s">
        <v>69</v>
      </c>
      <c r="F744" s="1149">
        <v>25.666177368164</v>
      </c>
      <c r="G744" s="500" t="s">
        <v>41</v>
      </c>
      <c r="H744" s="998">
        <v>33.630426025390605</v>
      </c>
      <c r="I744" s="414" t="s">
        <v>313</v>
      </c>
      <c r="J744" s="415" t="s">
        <v>133</v>
      </c>
      <c r="K744" s="429" t="s">
        <v>93</v>
      </c>
      <c r="L744" s="390">
        <v>248</v>
      </c>
      <c r="M744" s="390"/>
      <c r="N744" s="390"/>
      <c r="O744" s="564">
        <v>3</v>
      </c>
      <c r="P744" s="564">
        <v>1.5</v>
      </c>
      <c r="Q744" s="564">
        <f t="shared" si="598"/>
        <v>4.5</v>
      </c>
      <c r="R744" s="82">
        <f t="shared" si="610"/>
        <v>3</v>
      </c>
      <c r="S744" s="81"/>
      <c r="T744" s="81">
        <v>20</v>
      </c>
      <c r="U744" s="122" t="s">
        <v>592</v>
      </c>
      <c r="V744" s="494">
        <v>871.95762066655288</v>
      </c>
      <c r="W744" s="195">
        <v>765.25800000000004</v>
      </c>
      <c r="X744" s="82">
        <v>2.2109999999999999</v>
      </c>
      <c r="Y744" s="82">
        <v>2.5289999999999999</v>
      </c>
      <c r="Z744" s="195">
        <f t="shared" si="599"/>
        <v>15305.16</v>
      </c>
      <c r="AA744" s="195">
        <f t="shared" si="600"/>
        <v>5101.72</v>
      </c>
      <c r="AB744" s="1092">
        <f t="shared" si="601"/>
        <v>20571451.612903226</v>
      </c>
      <c r="AC744" s="499" t="s">
        <v>69</v>
      </c>
      <c r="AD744" s="195">
        <f t="shared" si="602"/>
        <v>513.32354736328</v>
      </c>
      <c r="AE744" s="500" t="s">
        <v>41</v>
      </c>
      <c r="AF744" s="567">
        <f t="shared" si="603"/>
        <v>672.60852050781205</v>
      </c>
      <c r="AG744" s="567">
        <f t="shared" si="604"/>
        <v>171107.84912109331</v>
      </c>
      <c r="AH744" s="567">
        <f t="shared" si="605"/>
        <v>224202.84016927067</v>
      </c>
      <c r="AI744" s="568">
        <f t="shared" si="606"/>
        <v>689951.00452053756</v>
      </c>
      <c r="AJ744" s="568">
        <f t="shared" si="607"/>
        <v>904043.71035996231</v>
      </c>
      <c r="AK744" s="569">
        <f t="shared" si="608"/>
        <v>3.3539247375609274E-2</v>
      </c>
      <c r="AL744" s="999">
        <f t="shared" si="609"/>
        <v>4.394652003035656E-2</v>
      </c>
      <c r="AM744" s="571"/>
      <c r="AN744" s="572"/>
      <c r="AO744" s="572"/>
      <c r="AP744" s="573"/>
      <c r="AQ744" s="53"/>
      <c r="AR744" s="53"/>
      <c r="AS744" s="53"/>
      <c r="AT744" s="53"/>
    </row>
    <row r="745" spans="1:46" customFormat="1">
      <c r="A745" s="888">
        <v>44328</v>
      </c>
      <c r="B745" s="122" t="s">
        <v>593</v>
      </c>
      <c r="C745" s="769">
        <v>44324</v>
      </c>
      <c r="D745" s="1170">
        <v>44325</v>
      </c>
      <c r="E745" s="924" t="s">
        <v>69</v>
      </c>
      <c r="F745" s="1149">
        <v>31.372665405273398</v>
      </c>
      <c r="G745" s="500" t="s">
        <v>41</v>
      </c>
      <c r="H745" s="998">
        <v>35.052182006835999</v>
      </c>
      <c r="I745" s="414" t="s">
        <v>313</v>
      </c>
      <c r="J745" s="415" t="s">
        <v>133</v>
      </c>
      <c r="K745" s="429" t="s">
        <v>93</v>
      </c>
      <c r="L745" s="390">
        <v>232</v>
      </c>
      <c r="M745" s="390"/>
      <c r="N745" s="390"/>
      <c r="O745" s="564">
        <v>3</v>
      </c>
      <c r="P745" s="564">
        <v>1.5</v>
      </c>
      <c r="Q745" s="564">
        <f t="shared" si="598"/>
        <v>4.5</v>
      </c>
      <c r="R745" s="82">
        <f t="shared" si="610"/>
        <v>3</v>
      </c>
      <c r="S745" s="81"/>
      <c r="T745" s="81">
        <v>20</v>
      </c>
      <c r="U745" s="122" t="s">
        <v>593</v>
      </c>
      <c r="V745" s="494">
        <v>718.80560944500166</v>
      </c>
      <c r="W745" s="195">
        <v>701.01</v>
      </c>
      <c r="X745" s="82">
        <v>2.19</v>
      </c>
      <c r="Y745" s="82">
        <v>2.5649999999999999</v>
      </c>
      <c r="Z745" s="195">
        <f t="shared" si="599"/>
        <v>14020.2</v>
      </c>
      <c r="AA745" s="195">
        <f t="shared" si="600"/>
        <v>4673.4000000000005</v>
      </c>
      <c r="AB745" s="1092">
        <f t="shared" si="601"/>
        <v>20143965.517241381</v>
      </c>
      <c r="AC745" s="499" t="s">
        <v>69</v>
      </c>
      <c r="AD745" s="195">
        <f t="shared" si="602"/>
        <v>627.45330810546795</v>
      </c>
      <c r="AE745" s="500" t="s">
        <v>41</v>
      </c>
      <c r="AF745" s="567">
        <f t="shared" si="603"/>
        <v>701.04364013672</v>
      </c>
      <c r="AG745" s="567">
        <f t="shared" si="604"/>
        <v>209151.10270182265</v>
      </c>
      <c r="AH745" s="567">
        <f t="shared" si="605"/>
        <v>233681.21337890669</v>
      </c>
      <c r="AI745" s="568">
        <f t="shared" si="606"/>
        <v>901513.37371475284</v>
      </c>
      <c r="AJ745" s="568">
        <f t="shared" si="607"/>
        <v>1007246.6093918391</v>
      </c>
      <c r="AK745" s="569">
        <f t="shared" si="608"/>
        <v>4.475352049938431E-2</v>
      </c>
      <c r="AL745" s="999">
        <f t="shared" si="609"/>
        <v>5.0002399404910053E-2</v>
      </c>
      <c r="AM745" s="571"/>
      <c r="AN745" s="572"/>
      <c r="AO745" s="572"/>
      <c r="AP745" s="573"/>
      <c r="AQ745" s="53"/>
      <c r="AR745" s="535"/>
      <c r="AS745" s="535"/>
      <c r="AT745" s="53"/>
    </row>
    <row r="746" spans="1:46" customFormat="1">
      <c r="A746" s="888">
        <v>44328</v>
      </c>
      <c r="B746" s="122" t="s">
        <v>594</v>
      </c>
      <c r="C746" s="769">
        <v>44324</v>
      </c>
      <c r="D746" s="1170">
        <v>44325</v>
      </c>
      <c r="E746" s="924" t="s">
        <v>69</v>
      </c>
      <c r="F746" s="1149">
        <v>30.6915985107422</v>
      </c>
      <c r="G746" s="500" t="s">
        <v>41</v>
      </c>
      <c r="H746" s="998">
        <v>25.699664306640603</v>
      </c>
      <c r="I746" s="414" t="s">
        <v>313</v>
      </c>
      <c r="J746" s="415" t="s">
        <v>133</v>
      </c>
      <c r="K746" s="429" t="s">
        <v>93</v>
      </c>
      <c r="L746" s="390">
        <v>232</v>
      </c>
      <c r="M746" s="390"/>
      <c r="N746" s="390"/>
      <c r="O746" s="564">
        <v>3</v>
      </c>
      <c r="P746" s="564">
        <v>1.5</v>
      </c>
      <c r="Q746" s="564">
        <f t="shared" si="598"/>
        <v>4.5</v>
      </c>
      <c r="R746" s="82">
        <f t="shared" si="610"/>
        <v>3</v>
      </c>
      <c r="S746" s="81"/>
      <c r="T746" s="81">
        <v>20</v>
      </c>
      <c r="U746" s="122" t="s">
        <v>594</v>
      </c>
      <c r="V746" s="494">
        <v>729.71414193006717</v>
      </c>
      <c r="W746" s="195">
        <v>737.42</v>
      </c>
      <c r="X746" s="82">
        <v>2.1920000000000002</v>
      </c>
      <c r="Y746" s="82">
        <v>2.544</v>
      </c>
      <c r="Z746" s="195">
        <f t="shared" si="599"/>
        <v>14748.4</v>
      </c>
      <c r="AA746" s="195">
        <f t="shared" si="600"/>
        <v>4916.1333333333332</v>
      </c>
      <c r="AB746" s="1092">
        <f t="shared" si="601"/>
        <v>21190229.885057468</v>
      </c>
      <c r="AC746" s="499" t="s">
        <v>69</v>
      </c>
      <c r="AD746" s="195">
        <f t="shared" si="602"/>
        <v>613.83197021484398</v>
      </c>
      <c r="AE746" s="500" t="s">
        <v>41</v>
      </c>
      <c r="AF746" s="567">
        <f t="shared" si="603"/>
        <v>513.99328613281205</v>
      </c>
      <c r="AG746" s="567">
        <f t="shared" si="604"/>
        <v>204610.65673828134</v>
      </c>
      <c r="AH746" s="567">
        <f t="shared" si="605"/>
        <v>171331.09537760401</v>
      </c>
      <c r="AI746" s="568">
        <f t="shared" si="606"/>
        <v>881942.48594086792</v>
      </c>
      <c r="AJ746" s="568">
        <f t="shared" si="607"/>
        <v>738496.10076553444</v>
      </c>
      <c r="AK746" s="569">
        <f t="shared" si="608"/>
        <v>4.1620241532291234E-2</v>
      </c>
      <c r="AL746" s="999">
        <f t="shared" si="609"/>
        <v>3.4850782873587102E-2</v>
      </c>
      <c r="AM746" s="571"/>
      <c r="AN746" s="572"/>
      <c r="AO746" s="572"/>
      <c r="AP746" s="573"/>
      <c r="AQ746" s="53"/>
      <c r="AR746" s="53"/>
      <c r="AS746" s="53"/>
      <c r="AT746" s="53"/>
    </row>
    <row r="747" spans="1:46" customFormat="1">
      <c r="A747" s="888">
        <v>44328</v>
      </c>
      <c r="B747" s="122" t="s">
        <v>595</v>
      </c>
      <c r="C747" s="769">
        <v>44325</v>
      </c>
      <c r="D747" s="1170">
        <v>44326</v>
      </c>
      <c r="E747" s="924" t="s">
        <v>69</v>
      </c>
      <c r="F747" s="1149">
        <v>21.530686950683599</v>
      </c>
      <c r="G747" s="500" t="s">
        <v>41</v>
      </c>
      <c r="H747" s="998">
        <v>23.477922058105399</v>
      </c>
      <c r="I747" s="414" t="s">
        <v>313</v>
      </c>
      <c r="J747" s="415" t="s">
        <v>133</v>
      </c>
      <c r="K747" s="429" t="s">
        <v>93</v>
      </c>
      <c r="L747" s="390">
        <v>280</v>
      </c>
      <c r="M747" s="390"/>
      <c r="N747" s="390"/>
      <c r="O747" s="564">
        <v>3</v>
      </c>
      <c r="P747" s="564">
        <v>1.5</v>
      </c>
      <c r="Q747" s="564">
        <f t="shared" si="598"/>
        <v>4.5</v>
      </c>
      <c r="R747" s="82">
        <f t="shared" si="610"/>
        <v>3</v>
      </c>
      <c r="S747" s="81"/>
      <c r="T747" s="81">
        <v>20</v>
      </c>
      <c r="U747" s="122" t="s">
        <v>595</v>
      </c>
      <c r="V747" s="193">
        <v>606.25307445504154</v>
      </c>
      <c r="W747" s="195">
        <v>697.846</v>
      </c>
      <c r="X747" s="82">
        <v>2.19</v>
      </c>
      <c r="Y747" s="82">
        <v>2.5459999999999998</v>
      </c>
      <c r="Z747" s="195">
        <f t="shared" si="599"/>
        <v>13956.92</v>
      </c>
      <c r="AA747" s="195">
        <f t="shared" si="600"/>
        <v>4652.3066666666664</v>
      </c>
      <c r="AB747" s="1092">
        <f t="shared" si="601"/>
        <v>16615380.952380948</v>
      </c>
      <c r="AC747" s="499" t="s">
        <v>69</v>
      </c>
      <c r="AD747" s="195">
        <f t="shared" si="602"/>
        <v>430.61373901367199</v>
      </c>
      <c r="AE747" s="500" t="s">
        <v>41</v>
      </c>
      <c r="AF747" s="567">
        <f t="shared" si="603"/>
        <v>469.55844116210801</v>
      </c>
      <c r="AG747" s="567">
        <f t="shared" si="604"/>
        <v>143537.91300455734</v>
      </c>
      <c r="AH747" s="567">
        <f t="shared" si="605"/>
        <v>156519.48038736932</v>
      </c>
      <c r="AI747" s="568">
        <f t="shared" si="606"/>
        <v>512635.40358770476</v>
      </c>
      <c r="AJ747" s="568">
        <f t="shared" si="607"/>
        <v>558998.14424060471</v>
      </c>
      <c r="AK747" s="569">
        <f t="shared" si="608"/>
        <v>3.0853063499229914E-2</v>
      </c>
      <c r="AL747" s="999">
        <f t="shared" si="609"/>
        <v>3.3643414246274109E-2</v>
      </c>
      <c r="AM747" s="571"/>
      <c r="AN747" s="572"/>
      <c r="AO747" s="572"/>
      <c r="AP747" s="573"/>
      <c r="AQ747" s="53"/>
      <c r="AR747" s="535"/>
      <c r="AS747" s="535"/>
      <c r="AT747" s="53"/>
    </row>
    <row r="748" spans="1:46" customFormat="1">
      <c r="A748" s="888">
        <v>44328</v>
      </c>
      <c r="B748" s="122" t="s">
        <v>596</v>
      </c>
      <c r="C748" s="769">
        <v>44325</v>
      </c>
      <c r="D748" s="1170">
        <v>44326</v>
      </c>
      <c r="E748" s="924" t="s">
        <v>69</v>
      </c>
      <c r="F748" s="1149">
        <v>19.15107727050782</v>
      </c>
      <c r="G748" s="500" t="s">
        <v>41</v>
      </c>
      <c r="H748" s="998">
        <v>21.1807739257812</v>
      </c>
      <c r="I748" s="414" t="s">
        <v>313</v>
      </c>
      <c r="J748" s="415" t="s">
        <v>133</v>
      </c>
      <c r="K748" s="429" t="s">
        <v>93</v>
      </c>
      <c r="L748" s="390">
        <v>280</v>
      </c>
      <c r="M748" s="390"/>
      <c r="N748" s="390"/>
      <c r="O748" s="564">
        <v>3</v>
      </c>
      <c r="P748" s="564">
        <v>1.5</v>
      </c>
      <c r="Q748" s="564">
        <f t="shared" si="598"/>
        <v>4.5</v>
      </c>
      <c r="R748" s="82">
        <f t="shared" si="610"/>
        <v>3</v>
      </c>
      <c r="S748" s="81"/>
      <c r="T748" s="81">
        <v>20</v>
      </c>
      <c r="U748" s="122" t="s">
        <v>596</v>
      </c>
      <c r="V748" s="193">
        <v>697.0561314171573</v>
      </c>
      <c r="W748" s="195">
        <v>690.74400000000003</v>
      </c>
      <c r="X748" s="82">
        <v>2.206</v>
      </c>
      <c r="Y748" s="82">
        <v>2.5779999999999998</v>
      </c>
      <c r="Z748" s="195">
        <f t="shared" si="599"/>
        <v>13814.880000000001</v>
      </c>
      <c r="AA748" s="195">
        <f t="shared" si="600"/>
        <v>4604.96</v>
      </c>
      <c r="AB748" s="1092">
        <f t="shared" si="601"/>
        <v>16446285.714285713</v>
      </c>
      <c r="AC748" s="499" t="s">
        <v>69</v>
      </c>
      <c r="AD748" s="195">
        <f t="shared" si="602"/>
        <v>383.02154541015636</v>
      </c>
      <c r="AE748" s="500" t="s">
        <v>41</v>
      </c>
      <c r="AF748" s="567">
        <f t="shared" si="603"/>
        <v>423.61547851562398</v>
      </c>
      <c r="AG748" s="567">
        <f t="shared" si="604"/>
        <v>127673.84847005212</v>
      </c>
      <c r="AH748" s="567">
        <f t="shared" si="605"/>
        <v>141205.15950520799</v>
      </c>
      <c r="AI748" s="568">
        <f t="shared" si="606"/>
        <v>455978.0302501861</v>
      </c>
      <c r="AJ748" s="568">
        <f t="shared" si="607"/>
        <v>504304.14109002857</v>
      </c>
      <c r="AK748" s="569">
        <f t="shared" si="608"/>
        <v>2.7725289355402024E-2</v>
      </c>
      <c r="AL748" s="999">
        <f t="shared" si="609"/>
        <v>3.0663710326519229E-2</v>
      </c>
      <c r="AM748" s="571"/>
      <c r="AN748" s="572"/>
      <c r="AO748" s="572"/>
      <c r="AP748" s="573"/>
      <c r="AQ748" s="53"/>
      <c r="AR748" s="53"/>
      <c r="AS748" s="53"/>
      <c r="AT748" s="53"/>
    </row>
    <row r="749" spans="1:46" customFormat="1">
      <c r="A749" s="888">
        <v>44328</v>
      </c>
      <c r="B749" s="122" t="s">
        <v>597</v>
      </c>
      <c r="C749" s="769">
        <v>44326</v>
      </c>
      <c r="D749" s="1170">
        <v>44327</v>
      </c>
      <c r="E749" s="924" t="s">
        <v>69</v>
      </c>
      <c r="F749" s="1149">
        <v>23.950254821777399</v>
      </c>
      <c r="G749" s="500" t="s">
        <v>41</v>
      </c>
      <c r="H749" s="998">
        <v>20.111280822754001</v>
      </c>
      <c r="I749" s="414" t="s">
        <v>313</v>
      </c>
      <c r="J749" s="415" t="s">
        <v>133</v>
      </c>
      <c r="K749" s="429" t="s">
        <v>93</v>
      </c>
      <c r="L749" s="390">
        <v>600</v>
      </c>
      <c r="M749" s="390"/>
      <c r="N749" s="390"/>
      <c r="O749" s="564">
        <v>3</v>
      </c>
      <c r="P749" s="564">
        <v>1.5</v>
      </c>
      <c r="Q749" s="564">
        <f t="shared" si="598"/>
        <v>4.5</v>
      </c>
      <c r="R749" s="82">
        <f t="shared" si="610"/>
        <v>3</v>
      </c>
      <c r="S749" s="81"/>
      <c r="T749" s="81">
        <v>20</v>
      </c>
      <c r="U749" s="122" t="s">
        <v>597</v>
      </c>
      <c r="V749" s="494">
        <v>719.81941357930145</v>
      </c>
      <c r="W749" s="195">
        <v>754.81200000000001</v>
      </c>
      <c r="X749" s="82">
        <v>2.222</v>
      </c>
      <c r="Y749" s="82">
        <v>2.5449999999999999</v>
      </c>
      <c r="Z749" s="195">
        <f t="shared" si="599"/>
        <v>15096.24</v>
      </c>
      <c r="AA749" s="195">
        <f t="shared" si="600"/>
        <v>5032.08</v>
      </c>
      <c r="AB749" s="1092">
        <f t="shared" si="601"/>
        <v>8386800</v>
      </c>
      <c r="AC749" s="499" t="s">
        <v>69</v>
      </c>
      <c r="AD749" s="195">
        <f t="shared" si="602"/>
        <v>479.00509643554801</v>
      </c>
      <c r="AE749" s="500" t="s">
        <v>41</v>
      </c>
      <c r="AF749" s="567">
        <f t="shared" si="603"/>
        <v>402.22561645508</v>
      </c>
      <c r="AG749" s="567">
        <f t="shared" si="604"/>
        <v>159668.365478516</v>
      </c>
      <c r="AH749" s="567">
        <f t="shared" si="605"/>
        <v>134075.20548502664</v>
      </c>
      <c r="AI749" s="568">
        <f t="shared" si="606"/>
        <v>266113.94246419333</v>
      </c>
      <c r="AJ749" s="568">
        <f t="shared" si="607"/>
        <v>223458.67580837774</v>
      </c>
      <c r="AK749" s="569">
        <f t="shared" si="608"/>
        <v>3.1730092820168997E-2</v>
      </c>
      <c r="AL749" s="999">
        <f t="shared" si="609"/>
        <v>2.6644092598890851E-2</v>
      </c>
      <c r="AM749" s="571"/>
      <c r="AN749" s="572"/>
      <c r="AO749" s="572"/>
      <c r="AP749" s="573"/>
      <c r="AQ749" s="53"/>
      <c r="AR749" s="53"/>
      <c r="AS749" s="53"/>
      <c r="AT749" s="53"/>
    </row>
    <row r="750" spans="1:46" customFormat="1">
      <c r="A750" s="888">
        <v>44328</v>
      </c>
      <c r="B750" s="122" t="s">
        <v>598</v>
      </c>
      <c r="C750" s="769">
        <v>44326</v>
      </c>
      <c r="D750" s="1170">
        <v>44327</v>
      </c>
      <c r="E750" s="924" t="s">
        <v>69</v>
      </c>
      <c r="F750" s="1149">
        <v>23.292518615722599</v>
      </c>
      <c r="G750" s="500" t="s">
        <v>41</v>
      </c>
      <c r="H750" s="998">
        <v>29.147485351562601</v>
      </c>
      <c r="I750" s="414" t="s">
        <v>313</v>
      </c>
      <c r="J750" s="415" t="s">
        <v>133</v>
      </c>
      <c r="K750" s="429" t="s">
        <v>93</v>
      </c>
      <c r="L750" s="390">
        <v>600</v>
      </c>
      <c r="M750" s="390"/>
      <c r="N750" s="390"/>
      <c r="O750" s="564">
        <v>3</v>
      </c>
      <c r="P750" s="564">
        <v>1.5</v>
      </c>
      <c r="Q750" s="564">
        <f t="shared" si="598"/>
        <v>4.5</v>
      </c>
      <c r="R750" s="82">
        <f t="shared" si="610"/>
        <v>3</v>
      </c>
      <c r="S750" s="81"/>
      <c r="T750" s="81">
        <v>20</v>
      </c>
      <c r="U750" s="122" t="s">
        <v>598</v>
      </c>
      <c r="V750" s="494">
        <v>895.39001355733467</v>
      </c>
      <c r="W750" s="195">
        <v>868.65</v>
      </c>
      <c r="X750" s="82">
        <v>2.2080000000000002</v>
      </c>
      <c r="Y750" s="82">
        <v>2.5409999999999999</v>
      </c>
      <c r="Z750" s="195">
        <f t="shared" si="599"/>
        <v>17373</v>
      </c>
      <c r="AA750" s="195">
        <f t="shared" si="600"/>
        <v>5791</v>
      </c>
      <c r="AB750" s="1092">
        <f t="shared" si="601"/>
        <v>9651666.6666666679</v>
      </c>
      <c r="AC750" s="499" t="s">
        <v>69</v>
      </c>
      <c r="AD750" s="195">
        <f t="shared" si="602"/>
        <v>465.85037231445199</v>
      </c>
      <c r="AE750" s="500" t="s">
        <v>41</v>
      </c>
      <c r="AF750" s="567">
        <f t="shared" si="603"/>
        <v>582.94970703125205</v>
      </c>
      <c r="AG750" s="567">
        <f t="shared" si="604"/>
        <v>155283.45743815065</v>
      </c>
      <c r="AH750" s="567">
        <f t="shared" si="605"/>
        <v>194316.56901041733</v>
      </c>
      <c r="AI750" s="568">
        <f t="shared" si="606"/>
        <v>258805.76239691777</v>
      </c>
      <c r="AJ750" s="568">
        <f t="shared" si="607"/>
        <v>323860.94835069554</v>
      </c>
      <c r="AK750" s="569">
        <f t="shared" si="608"/>
        <v>2.6814618794362054E-2</v>
      </c>
      <c r="AL750" s="999">
        <f t="shared" si="609"/>
        <v>3.3554924712556958E-2</v>
      </c>
      <c r="AM750" s="571"/>
      <c r="AN750" s="572"/>
      <c r="AO750" s="572"/>
      <c r="AP750" s="573"/>
      <c r="AQ750" s="53"/>
      <c r="AR750" s="53"/>
      <c r="AS750" s="53"/>
      <c r="AT750" s="53"/>
    </row>
    <row r="751" spans="1:46" customFormat="1">
      <c r="A751" s="888">
        <v>44328</v>
      </c>
      <c r="B751" s="122" t="s">
        <v>286</v>
      </c>
      <c r="C751" s="769">
        <v>44327</v>
      </c>
      <c r="D751" s="1170">
        <v>44328</v>
      </c>
      <c r="E751" s="924" t="s">
        <v>69</v>
      </c>
      <c r="F751" s="1149">
        <v>20.232226562499999</v>
      </c>
      <c r="G751" s="500" t="s">
        <v>41</v>
      </c>
      <c r="H751" s="998">
        <v>22.534651184082001</v>
      </c>
      <c r="I751" s="414" t="s">
        <v>313</v>
      </c>
      <c r="J751" s="415" t="s">
        <v>133</v>
      </c>
      <c r="K751" s="429" t="s">
        <v>93</v>
      </c>
      <c r="L751" s="390">
        <v>294</v>
      </c>
      <c r="M751" s="390"/>
      <c r="N751" s="390"/>
      <c r="O751" s="564">
        <v>3</v>
      </c>
      <c r="P751" s="564">
        <v>1.5</v>
      </c>
      <c r="Q751" s="564">
        <f t="shared" si="598"/>
        <v>4.5</v>
      </c>
      <c r="R751" s="82">
        <f t="shared" si="610"/>
        <v>3</v>
      </c>
      <c r="S751" s="81"/>
      <c r="T751" s="81">
        <v>20</v>
      </c>
      <c r="U751" s="122" t="s">
        <v>286</v>
      </c>
      <c r="V751" s="193">
        <v>633.82178821376658</v>
      </c>
      <c r="W751" s="195">
        <v>651.99300000000005</v>
      </c>
      <c r="X751" s="82">
        <v>2.1709999999999998</v>
      </c>
      <c r="Y751" s="82">
        <v>2.5350000000000001</v>
      </c>
      <c r="Z751" s="195">
        <f t="shared" si="599"/>
        <v>13039.86</v>
      </c>
      <c r="AA751" s="195">
        <f t="shared" si="600"/>
        <v>4346.62</v>
      </c>
      <c r="AB751" s="1092">
        <f t="shared" si="601"/>
        <v>14784421.768707484</v>
      </c>
      <c r="AC751" s="499" t="s">
        <v>69</v>
      </c>
      <c r="AD751" s="195">
        <f t="shared" si="602"/>
        <v>404.64453125</v>
      </c>
      <c r="AE751" s="500" t="s">
        <v>41</v>
      </c>
      <c r="AF751" s="567">
        <f t="shared" si="603"/>
        <v>450.69302368164006</v>
      </c>
      <c r="AG751" s="567">
        <f t="shared" si="604"/>
        <v>134881.51041666666</v>
      </c>
      <c r="AH751" s="567">
        <f t="shared" si="605"/>
        <v>150231.00789388001</v>
      </c>
      <c r="AI751" s="568">
        <f t="shared" si="606"/>
        <v>458780.64767573692</v>
      </c>
      <c r="AJ751" s="568">
        <f t="shared" si="607"/>
        <v>510989.82276829937</v>
      </c>
      <c r="AK751" s="569">
        <f t="shared" si="608"/>
        <v>3.1031355493847324E-2</v>
      </c>
      <c r="AL751" s="999">
        <f t="shared" si="609"/>
        <v>3.4562719513985582E-2</v>
      </c>
      <c r="AM751" s="571"/>
      <c r="AN751" s="572"/>
      <c r="AO751" s="572"/>
      <c r="AP751" s="573"/>
      <c r="AQ751" s="53"/>
      <c r="AR751" s="53"/>
      <c r="AS751" s="53"/>
      <c r="AT751" s="53"/>
    </row>
    <row r="752" spans="1:46" customFormat="1">
      <c r="A752" s="888">
        <v>44328</v>
      </c>
      <c r="B752" s="122" t="s">
        <v>287</v>
      </c>
      <c r="C752" s="769">
        <v>44327</v>
      </c>
      <c r="D752" s="1170">
        <v>44328</v>
      </c>
      <c r="E752" s="924" t="s">
        <v>69</v>
      </c>
      <c r="F752" s="1149">
        <v>25.299423217773402</v>
      </c>
      <c r="G752" s="500" t="s">
        <v>41</v>
      </c>
      <c r="H752" s="998">
        <v>27.221182250976604</v>
      </c>
      <c r="I752" s="414" t="s">
        <v>313</v>
      </c>
      <c r="J752" s="415" t="s">
        <v>133</v>
      </c>
      <c r="K752" s="429" t="s">
        <v>93</v>
      </c>
      <c r="L752" s="390">
        <v>294</v>
      </c>
      <c r="M752" s="390"/>
      <c r="N752" s="390"/>
      <c r="O752" s="564">
        <v>3</v>
      </c>
      <c r="P752" s="564">
        <v>1.5</v>
      </c>
      <c r="Q752" s="564">
        <f t="shared" si="598"/>
        <v>4.5</v>
      </c>
      <c r="R752" s="82">
        <f t="shared" si="610"/>
        <v>3</v>
      </c>
      <c r="S752" s="81"/>
      <c r="T752" s="81">
        <v>20</v>
      </c>
      <c r="U752" s="122" t="s">
        <v>287</v>
      </c>
      <c r="V752" s="193">
        <v>759.87819427259944</v>
      </c>
      <c r="W752" s="195">
        <v>751.14400000000001</v>
      </c>
      <c r="X752" s="82">
        <v>2.1789999999999998</v>
      </c>
      <c r="Y752" s="82">
        <v>2.5529999999999999</v>
      </c>
      <c r="Z752" s="195">
        <f t="shared" si="599"/>
        <v>15022.880000000001</v>
      </c>
      <c r="AA752" s="195">
        <f t="shared" si="600"/>
        <v>5007.626666666667</v>
      </c>
      <c r="AB752" s="1092">
        <f t="shared" si="601"/>
        <v>17032743.764172338</v>
      </c>
      <c r="AC752" s="499" t="s">
        <v>69</v>
      </c>
      <c r="AD752" s="195">
        <f t="shared" si="602"/>
        <v>505.98846435546807</v>
      </c>
      <c r="AE752" s="500" t="s">
        <v>41</v>
      </c>
      <c r="AF752" s="567">
        <f t="shared" si="603"/>
        <v>544.42364501953205</v>
      </c>
      <c r="AG752" s="567">
        <f t="shared" si="604"/>
        <v>168662.82145182267</v>
      </c>
      <c r="AH752" s="567">
        <f t="shared" si="605"/>
        <v>181474.54833984401</v>
      </c>
      <c r="AI752" s="568">
        <f t="shared" si="606"/>
        <v>573683.06616266211</v>
      </c>
      <c r="AJ752" s="568">
        <f t="shared" si="607"/>
        <v>617260.36850287078</v>
      </c>
      <c r="AK752" s="569">
        <f t="shared" si="608"/>
        <v>3.3681189249695667E-2</v>
      </c>
      <c r="AL752" s="999">
        <f t="shared" si="609"/>
        <v>3.6239632149064095E-2</v>
      </c>
      <c r="AN752" s="572"/>
      <c r="AO752" s="572"/>
      <c r="AP752" s="573"/>
      <c r="AQ752" s="571"/>
      <c r="AR752" s="53"/>
      <c r="AS752" s="53"/>
      <c r="AT752" s="53"/>
    </row>
    <row r="753" spans="1:46" customFormat="1">
      <c r="A753" s="888">
        <v>44328</v>
      </c>
      <c r="B753" s="122" t="s">
        <v>60</v>
      </c>
      <c r="C753" s="122"/>
      <c r="D753" s="563"/>
      <c r="E753" s="924" t="s">
        <v>69</v>
      </c>
      <c r="F753" s="1149">
        <v>0</v>
      </c>
      <c r="G753" s="500" t="s">
        <v>41</v>
      </c>
      <c r="H753" s="998">
        <v>0</v>
      </c>
      <c r="I753" s="81"/>
      <c r="J753" s="575"/>
      <c r="K753" s="390"/>
      <c r="L753" s="390"/>
      <c r="M753" s="390"/>
      <c r="N753" s="390"/>
      <c r="O753" s="564"/>
      <c r="P753" s="564"/>
      <c r="Q753" s="564"/>
      <c r="R753" s="82"/>
      <c r="S753" s="81"/>
      <c r="T753" s="81"/>
      <c r="U753" s="122" t="s">
        <v>60</v>
      </c>
      <c r="V753" s="39"/>
      <c r="W753" s="195"/>
      <c r="X753" s="82"/>
      <c r="Y753" s="82"/>
      <c r="Z753" s="195"/>
      <c r="AA753" s="195"/>
      <c r="AB753" s="195"/>
      <c r="AC753" s="483"/>
      <c r="AD753" s="576"/>
      <c r="AE753" s="577"/>
      <c r="AF753" s="576"/>
      <c r="AG753" s="390"/>
      <c r="AH753" s="390"/>
      <c r="AI753" s="568"/>
      <c r="AJ753" s="568"/>
      <c r="AK753" s="569"/>
      <c r="AL753" s="999"/>
      <c r="AM753" s="571"/>
      <c r="AN753" s="572"/>
      <c r="AO753" s="572"/>
      <c r="AP753" s="573"/>
      <c r="AQ753" s="53"/>
      <c r="AR753" s="53"/>
      <c r="AS753" s="53"/>
      <c r="AT753" s="53"/>
    </row>
    <row r="754" spans="1:46" customFormat="1">
      <c r="A754" s="888">
        <v>44328</v>
      </c>
      <c r="B754" s="366" t="s">
        <v>64</v>
      </c>
      <c r="C754" s="996"/>
      <c r="D754" s="563"/>
      <c r="E754" s="924" t="s">
        <v>69</v>
      </c>
      <c r="F754" s="1149">
        <v>27.652621459961001</v>
      </c>
      <c r="G754" s="500" t="s">
        <v>41</v>
      </c>
      <c r="H754" s="998">
        <v>33.8430358886718</v>
      </c>
      <c r="I754" s="414"/>
      <c r="J754" s="415"/>
      <c r="K754" s="429"/>
      <c r="L754" s="390"/>
      <c r="M754" s="390"/>
      <c r="N754" s="390"/>
      <c r="O754" s="564"/>
      <c r="P754" s="564"/>
      <c r="Q754" s="564"/>
      <c r="R754" s="82"/>
      <c r="S754" s="81"/>
      <c r="T754" s="81"/>
      <c r="U754" s="366" t="s">
        <v>64</v>
      </c>
      <c r="V754" s="39"/>
      <c r="W754" s="195"/>
      <c r="X754" s="82"/>
      <c r="Y754" s="82"/>
      <c r="Z754" s="195"/>
      <c r="AA754" s="195"/>
      <c r="AB754" s="1092"/>
      <c r="AC754" s="499"/>
      <c r="AD754" s="195"/>
      <c r="AE754" s="500"/>
      <c r="AF754" s="567"/>
      <c r="AG754" s="567"/>
      <c r="AH754" s="567"/>
      <c r="AI754" s="568"/>
      <c r="AJ754" s="568"/>
      <c r="AK754" s="569"/>
      <c r="AL754" s="999"/>
      <c r="AM754" s="571"/>
      <c r="AN754" s="572"/>
      <c r="AO754" s="572"/>
      <c r="AP754" s="573"/>
      <c r="AQ754" s="53"/>
      <c r="AR754" s="53"/>
      <c r="AS754" s="53"/>
      <c r="AT754" s="53"/>
    </row>
    <row r="755" spans="1:46" customFormat="1">
      <c r="A755" s="888">
        <v>44328</v>
      </c>
      <c r="B755" s="122">
        <v>533</v>
      </c>
      <c r="C755" s="769">
        <v>44318</v>
      </c>
      <c r="D755" s="1170">
        <v>44319</v>
      </c>
      <c r="E755" s="924" t="s">
        <v>69</v>
      </c>
      <c r="F755" s="1149">
        <v>27.384463500976601</v>
      </c>
      <c r="G755" s="500" t="s">
        <v>41</v>
      </c>
      <c r="H755" s="998">
        <v>26.0790405273438</v>
      </c>
      <c r="I755" s="414" t="s">
        <v>313</v>
      </c>
      <c r="J755" s="415" t="s">
        <v>133</v>
      </c>
      <c r="K755" s="429" t="s">
        <v>93</v>
      </c>
      <c r="L755" s="390">
        <v>236</v>
      </c>
      <c r="M755" s="390"/>
      <c r="N755" s="390"/>
      <c r="O755" s="564">
        <v>3</v>
      </c>
      <c r="P755" s="564">
        <v>1.5</v>
      </c>
      <c r="Q755" s="564">
        <f t="shared" ref="Q755:Q768" si="611">O755+P755</f>
        <v>4.5</v>
      </c>
      <c r="R755" s="82">
        <f t="shared" ref="R755:R768" si="612">O755/(O755+P755)*Q755*200/200</f>
        <v>3</v>
      </c>
      <c r="S755" s="81"/>
      <c r="T755" s="81">
        <v>20</v>
      </c>
      <c r="U755" s="122">
        <v>533</v>
      </c>
      <c r="V755" s="494">
        <v>622.31173194234987</v>
      </c>
      <c r="W755" s="195">
        <v>731.55499999999995</v>
      </c>
      <c r="X755" s="82">
        <v>2.2320000000000002</v>
      </c>
      <c r="Y755" s="82">
        <v>2.5910000000000002</v>
      </c>
      <c r="Z755" s="195">
        <f t="shared" ref="Z755:Z768" si="613">T755*W755</f>
        <v>14631.099999999999</v>
      </c>
      <c r="AA755" s="195">
        <f t="shared" ref="AA755:AA768" si="614">Z755/R755</f>
        <v>4877.0333333333328</v>
      </c>
      <c r="AB755" s="1092">
        <f t="shared" ref="AB755:AB768" si="615">AA755*1000/(L755/1000)</f>
        <v>20665395.480225988</v>
      </c>
      <c r="AC755" s="499" t="s">
        <v>69</v>
      </c>
      <c r="AD755" s="195">
        <f t="shared" ref="AD755:AD768" si="616">T755*F755</f>
        <v>547.68927001953205</v>
      </c>
      <c r="AE755" s="500" t="s">
        <v>41</v>
      </c>
      <c r="AF755" s="567">
        <f t="shared" ref="AF755:AF768" si="617">T755*H755</f>
        <v>521.58081054687602</v>
      </c>
      <c r="AG755" s="567">
        <f t="shared" ref="AG755:AG768" si="618">AD755/R755*1000</f>
        <v>182563.0900065107</v>
      </c>
      <c r="AH755" s="567">
        <f t="shared" ref="AH755:AH768" si="619">AF755/R755*1000</f>
        <v>173860.27018229201</v>
      </c>
      <c r="AI755" s="568">
        <f t="shared" ref="AI755:AI768" si="620">AG755/L755*1000</f>
        <v>773572.415281825</v>
      </c>
      <c r="AJ755" s="568">
        <f t="shared" ref="AJ755:AJ768" si="621">AH755/L755*1000</f>
        <v>736696.06009445759</v>
      </c>
      <c r="AK755" s="569">
        <f t="shared" ref="AK755:AK768" si="622">AD755/Z755</f>
        <v>3.7433225801172303E-2</v>
      </c>
      <c r="AL755" s="999">
        <f t="shared" ref="AL755:AL768" si="623">AF755/Z755</f>
        <v>3.5648776274297633E-2</v>
      </c>
      <c r="AM755" s="571"/>
      <c r="AN755" s="572"/>
      <c r="AO755" s="572"/>
      <c r="AP755" s="573"/>
      <c r="AQ755" s="53"/>
      <c r="AR755" s="53"/>
      <c r="AS755" s="53"/>
      <c r="AT755" s="53"/>
    </row>
    <row r="756" spans="1:46" customFormat="1">
      <c r="A756" s="888">
        <v>44328</v>
      </c>
      <c r="B756" s="122">
        <v>543</v>
      </c>
      <c r="C756" s="769">
        <v>44319</v>
      </c>
      <c r="D756" s="1170">
        <v>44320</v>
      </c>
      <c r="E756" s="924" t="s">
        <v>69</v>
      </c>
      <c r="F756" s="1149">
        <v>42.970013427734401</v>
      </c>
      <c r="G756" s="500" t="s">
        <v>41</v>
      </c>
      <c r="H756" s="998">
        <v>54.609588623046797</v>
      </c>
      <c r="I756" s="414" t="s">
        <v>313</v>
      </c>
      <c r="J756" s="415" t="s">
        <v>133</v>
      </c>
      <c r="K756" s="429" t="s">
        <v>93</v>
      </c>
      <c r="L756" s="390">
        <v>292</v>
      </c>
      <c r="M756" s="390"/>
      <c r="N756" s="390"/>
      <c r="O756" s="564">
        <v>3</v>
      </c>
      <c r="P756" s="564">
        <v>1.5</v>
      </c>
      <c r="Q756" s="564">
        <f t="shared" si="611"/>
        <v>4.5</v>
      </c>
      <c r="R756" s="82">
        <f t="shared" si="612"/>
        <v>3</v>
      </c>
      <c r="S756" s="81"/>
      <c r="T756" s="81">
        <v>20</v>
      </c>
      <c r="U756" s="122">
        <v>543</v>
      </c>
      <c r="V756" s="494">
        <v>722.97572378408802</v>
      </c>
      <c r="W756" s="195">
        <v>781.51099999999997</v>
      </c>
      <c r="X756" s="82">
        <v>2.2040000000000002</v>
      </c>
      <c r="Y756" s="82">
        <v>2.528</v>
      </c>
      <c r="Z756" s="195">
        <f t="shared" si="613"/>
        <v>15630.22</v>
      </c>
      <c r="AA756" s="195">
        <f t="shared" si="614"/>
        <v>5210.0733333333328</v>
      </c>
      <c r="AB756" s="1092">
        <f t="shared" si="615"/>
        <v>17842716.894977167</v>
      </c>
      <c r="AC756" s="499" t="s">
        <v>69</v>
      </c>
      <c r="AD756" s="195">
        <f t="shared" si="616"/>
        <v>859.40026855468795</v>
      </c>
      <c r="AE756" s="500" t="s">
        <v>41</v>
      </c>
      <c r="AF756" s="567">
        <f t="shared" si="617"/>
        <v>1092.1917724609359</v>
      </c>
      <c r="AG756" s="567">
        <f t="shared" si="618"/>
        <v>286466.75618489599</v>
      </c>
      <c r="AH756" s="567">
        <f t="shared" si="619"/>
        <v>364063.92415364529</v>
      </c>
      <c r="AI756" s="568">
        <f t="shared" si="620"/>
        <v>981050.53487978084</v>
      </c>
      <c r="AJ756" s="568">
        <f t="shared" si="621"/>
        <v>1246794.2608001551</v>
      </c>
      <c r="AK756" s="569">
        <f t="shared" si="622"/>
        <v>5.4983248383879947E-2</v>
      </c>
      <c r="AL756" s="999">
        <f t="shared" si="623"/>
        <v>6.9876928953075262E-2</v>
      </c>
      <c r="AM756" s="571"/>
      <c r="AN756" s="572"/>
      <c r="AO756" s="572"/>
      <c r="AP756" s="573"/>
      <c r="AQ756" s="53"/>
      <c r="AR756" s="53"/>
      <c r="AS756" s="53"/>
      <c r="AT756" s="53"/>
    </row>
    <row r="757" spans="1:46" customFormat="1">
      <c r="A757" s="888">
        <v>44328</v>
      </c>
      <c r="B757" s="122">
        <v>587</v>
      </c>
      <c r="C757" s="769">
        <v>44323</v>
      </c>
      <c r="D757" s="1170">
        <v>44324</v>
      </c>
      <c r="E757" s="924" t="s">
        <v>69</v>
      </c>
      <c r="F757" s="1149">
        <v>0</v>
      </c>
      <c r="G757" s="500" t="s">
        <v>41</v>
      </c>
      <c r="H757" s="998">
        <v>1.441267395019532</v>
      </c>
      <c r="I757" s="414" t="s">
        <v>313</v>
      </c>
      <c r="J757" s="415" t="s">
        <v>133</v>
      </c>
      <c r="K757" s="429" t="s">
        <v>544</v>
      </c>
      <c r="L757" s="390">
        <v>248</v>
      </c>
      <c r="M757" s="390"/>
      <c r="N757" s="390"/>
      <c r="O757" s="564">
        <v>3</v>
      </c>
      <c r="P757" s="564">
        <v>1.5</v>
      </c>
      <c r="Q757" s="564">
        <f t="shared" si="611"/>
        <v>4.5</v>
      </c>
      <c r="R757" s="82">
        <f t="shared" si="612"/>
        <v>3</v>
      </c>
      <c r="S757" s="81"/>
      <c r="T757" s="81">
        <v>20</v>
      </c>
      <c r="U757" s="122">
        <v>587</v>
      </c>
      <c r="V757" s="494">
        <v>29.565458439240878</v>
      </c>
      <c r="W757" s="195">
        <v>48.051000000000002</v>
      </c>
      <c r="X757" s="82">
        <v>2.1259999999999999</v>
      </c>
      <c r="Y757" s="82">
        <v>2.1840000000000002</v>
      </c>
      <c r="Z757" s="195">
        <f t="shared" si="613"/>
        <v>961.02</v>
      </c>
      <c r="AA757" s="195">
        <f t="shared" si="614"/>
        <v>320.33999999999997</v>
      </c>
      <c r="AB757" s="1092">
        <f t="shared" si="615"/>
        <v>1291693.5483870967</v>
      </c>
      <c r="AC757" s="499" t="s">
        <v>69</v>
      </c>
      <c r="AD757" s="195">
        <f t="shared" si="616"/>
        <v>0</v>
      </c>
      <c r="AE757" s="500" t="s">
        <v>41</v>
      </c>
      <c r="AF757" s="567">
        <f t="shared" si="617"/>
        <v>28.825347900390639</v>
      </c>
      <c r="AG757" s="567">
        <f t="shared" si="618"/>
        <v>0</v>
      </c>
      <c r="AH757" s="567">
        <f t="shared" si="619"/>
        <v>9608.4493001302126</v>
      </c>
      <c r="AI757" s="568">
        <f t="shared" si="620"/>
        <v>0</v>
      </c>
      <c r="AJ757" s="568">
        <f t="shared" si="621"/>
        <v>38743.747177944409</v>
      </c>
      <c r="AK757" s="569">
        <f t="shared" si="622"/>
        <v>0</v>
      </c>
      <c r="AL757" s="999">
        <f t="shared" si="623"/>
        <v>2.9994534869607958E-2</v>
      </c>
      <c r="AM757" s="571"/>
      <c r="AN757" s="572"/>
      <c r="AO757" s="572"/>
      <c r="AP757" s="573"/>
      <c r="AQ757" s="53"/>
      <c r="AR757" s="54"/>
      <c r="AS757" s="54"/>
      <c r="AT757" s="53"/>
    </row>
    <row r="758" spans="1:46" customFormat="1">
      <c r="A758" s="888">
        <v>44328</v>
      </c>
      <c r="B758" s="122">
        <v>588</v>
      </c>
      <c r="C758" s="769">
        <v>44323</v>
      </c>
      <c r="D758" s="1170">
        <v>44324</v>
      </c>
      <c r="E758" s="924" t="s">
        <v>69</v>
      </c>
      <c r="F758" s="1149">
        <v>0</v>
      </c>
      <c r="G758" s="500" t="s">
        <v>41</v>
      </c>
      <c r="H758" s="998">
        <v>1.1171895980834958</v>
      </c>
      <c r="I758" s="414" t="s">
        <v>313</v>
      </c>
      <c r="J758" s="415" t="s">
        <v>133</v>
      </c>
      <c r="K758" s="429" t="s">
        <v>544</v>
      </c>
      <c r="L758" s="390">
        <v>248</v>
      </c>
      <c r="M758" s="390"/>
      <c r="N758" s="390"/>
      <c r="O758" s="564">
        <v>3</v>
      </c>
      <c r="P758" s="564">
        <v>1.5</v>
      </c>
      <c r="Q758" s="564">
        <f t="shared" si="611"/>
        <v>4.5</v>
      </c>
      <c r="R758" s="82">
        <f t="shared" si="612"/>
        <v>3</v>
      </c>
      <c r="S758" s="81"/>
      <c r="T758" s="81">
        <v>20</v>
      </c>
      <c r="U758" s="122">
        <v>588</v>
      </c>
      <c r="V758" s="494">
        <v>37.498475790136546</v>
      </c>
      <c r="W758" s="195">
        <v>51.673999999999999</v>
      </c>
      <c r="X758" s="82">
        <v>2.0840000000000001</v>
      </c>
      <c r="Y758" s="82">
        <v>1.9359999999999999</v>
      </c>
      <c r="Z758" s="195">
        <f t="shared" si="613"/>
        <v>1033.48</v>
      </c>
      <c r="AA758" s="195">
        <f t="shared" si="614"/>
        <v>344.49333333333334</v>
      </c>
      <c r="AB758" s="1092">
        <f t="shared" si="615"/>
        <v>1389086.0215053763</v>
      </c>
      <c r="AC758" s="499" t="s">
        <v>69</v>
      </c>
      <c r="AD758" s="195">
        <f t="shared" si="616"/>
        <v>0</v>
      </c>
      <c r="AE758" s="500" t="s">
        <v>41</v>
      </c>
      <c r="AF758" s="567">
        <f t="shared" si="617"/>
        <v>22.343791961669915</v>
      </c>
      <c r="AG758" s="567">
        <f t="shared" si="618"/>
        <v>0</v>
      </c>
      <c r="AH758" s="567">
        <f t="shared" si="619"/>
        <v>7447.9306538899718</v>
      </c>
      <c r="AI758" s="568">
        <f t="shared" si="620"/>
        <v>0</v>
      </c>
      <c r="AJ758" s="568">
        <f t="shared" si="621"/>
        <v>30031.978443104726</v>
      </c>
      <c r="AK758" s="569">
        <f t="shared" si="622"/>
        <v>0</v>
      </c>
      <c r="AL758" s="999">
        <f t="shared" si="623"/>
        <v>2.1619955840141963E-2</v>
      </c>
      <c r="AM758" s="571"/>
      <c r="AN758" s="572"/>
      <c r="AO758" s="572"/>
      <c r="AP758" s="573"/>
      <c r="AQ758" s="53"/>
      <c r="AR758" s="54"/>
      <c r="AS758" s="54"/>
      <c r="AT758" s="53"/>
    </row>
    <row r="759" spans="1:46" customFormat="1">
      <c r="A759" s="888">
        <v>44328</v>
      </c>
      <c r="B759" s="122">
        <v>5811</v>
      </c>
      <c r="C759" s="769">
        <v>44323</v>
      </c>
      <c r="D759" s="1170">
        <v>44324</v>
      </c>
      <c r="E759" s="924" t="s">
        <v>69</v>
      </c>
      <c r="F759" s="1149">
        <v>0</v>
      </c>
      <c r="G759" s="500" t="s">
        <v>41</v>
      </c>
      <c r="H759" s="998">
        <v>0.28102369308471598</v>
      </c>
      <c r="I759" s="414" t="s">
        <v>313</v>
      </c>
      <c r="J759" s="415" t="s">
        <v>133</v>
      </c>
      <c r="K759" s="429" t="s">
        <v>546</v>
      </c>
      <c r="L759" s="390">
        <v>248</v>
      </c>
      <c r="M759" s="390"/>
      <c r="N759" s="390"/>
      <c r="O759" s="564">
        <v>3</v>
      </c>
      <c r="P759" s="564">
        <v>1.5</v>
      </c>
      <c r="Q759" s="564">
        <f t="shared" si="611"/>
        <v>4.5</v>
      </c>
      <c r="R759" s="82">
        <f t="shared" si="612"/>
        <v>3</v>
      </c>
      <c r="S759" s="81"/>
      <c r="T759" s="81">
        <v>20</v>
      </c>
      <c r="U759" s="122">
        <v>5811</v>
      </c>
      <c r="V759" s="494">
        <v>8.4452311897542476</v>
      </c>
      <c r="W759" s="195">
        <v>15.500999999999999</v>
      </c>
      <c r="X759" s="82">
        <v>1.913</v>
      </c>
      <c r="Y759" s="82">
        <v>1.3740000000000001</v>
      </c>
      <c r="Z759" s="195">
        <f t="shared" si="613"/>
        <v>310.02</v>
      </c>
      <c r="AA759" s="195">
        <f t="shared" si="614"/>
        <v>103.33999999999999</v>
      </c>
      <c r="AB759" s="1092">
        <f t="shared" si="615"/>
        <v>416693.54838709673</v>
      </c>
      <c r="AC759" s="499" t="s">
        <v>69</v>
      </c>
      <c r="AD759" s="195">
        <f t="shared" si="616"/>
        <v>0</v>
      </c>
      <c r="AE759" s="500" t="s">
        <v>41</v>
      </c>
      <c r="AF759" s="567">
        <f t="shared" si="617"/>
        <v>5.62047386169432</v>
      </c>
      <c r="AG759" s="567">
        <f t="shared" si="618"/>
        <v>0</v>
      </c>
      <c r="AH759" s="567">
        <f t="shared" si="619"/>
        <v>1873.4912872314401</v>
      </c>
      <c r="AI759" s="568">
        <f t="shared" si="620"/>
        <v>0</v>
      </c>
      <c r="AJ759" s="568">
        <f t="shared" si="621"/>
        <v>7554.4003517396777</v>
      </c>
      <c r="AK759" s="569">
        <f t="shared" si="622"/>
        <v>0</v>
      </c>
      <c r="AL759" s="999">
        <f t="shared" si="623"/>
        <v>1.8129391206032901E-2</v>
      </c>
      <c r="AM759" s="1192"/>
      <c r="AN759" s="1192"/>
      <c r="AO759" s="572"/>
      <c r="AP759" s="573"/>
      <c r="AQ759" s="54"/>
      <c r="AR759" s="54"/>
      <c r="AS759" s="54"/>
      <c r="AT759" s="53"/>
    </row>
    <row r="760" spans="1:46" customFormat="1">
      <c r="A760" s="888">
        <v>44328</v>
      </c>
      <c r="B760" s="122">
        <v>5812</v>
      </c>
      <c r="C760" s="769">
        <v>44323</v>
      </c>
      <c r="D760" s="1170">
        <v>44324</v>
      </c>
      <c r="E760" s="924" t="s">
        <v>69</v>
      </c>
      <c r="F760" s="1149">
        <v>0</v>
      </c>
      <c r="G760" s="500" t="s">
        <v>41</v>
      </c>
      <c r="H760" s="998">
        <v>0</v>
      </c>
      <c r="I760" s="414" t="s">
        <v>313</v>
      </c>
      <c r="J760" s="415" t="s">
        <v>133</v>
      </c>
      <c r="K760" s="429" t="s">
        <v>546</v>
      </c>
      <c r="L760" s="390">
        <v>248</v>
      </c>
      <c r="M760" s="390"/>
      <c r="N760" s="390"/>
      <c r="O760" s="564">
        <v>3</v>
      </c>
      <c r="P760" s="564">
        <v>1.5</v>
      </c>
      <c r="Q760" s="564">
        <f t="shared" si="611"/>
        <v>4.5</v>
      </c>
      <c r="R760" s="82">
        <f t="shared" si="612"/>
        <v>3</v>
      </c>
      <c r="S760" s="81"/>
      <c r="T760" s="81">
        <v>20</v>
      </c>
      <c r="U760" s="122">
        <v>5812</v>
      </c>
      <c r="V760" s="494">
        <v>10.777223073559759</v>
      </c>
      <c r="W760" s="195">
        <v>16.776</v>
      </c>
      <c r="X760" s="82">
        <v>1.8540000000000001</v>
      </c>
      <c r="Y760" s="82">
        <v>1.2909999999999999</v>
      </c>
      <c r="Z760" s="195">
        <f t="shared" si="613"/>
        <v>335.52</v>
      </c>
      <c r="AA760" s="195">
        <f t="shared" si="614"/>
        <v>111.83999999999999</v>
      </c>
      <c r="AB760" s="1092">
        <f t="shared" si="615"/>
        <v>450967.74193548382</v>
      </c>
      <c r="AC760" s="499" t="s">
        <v>69</v>
      </c>
      <c r="AD760" s="195">
        <f t="shared" si="616"/>
        <v>0</v>
      </c>
      <c r="AE760" s="500" t="s">
        <v>41</v>
      </c>
      <c r="AF760" s="567">
        <f t="shared" si="617"/>
        <v>0</v>
      </c>
      <c r="AG760" s="567">
        <f t="shared" si="618"/>
        <v>0</v>
      </c>
      <c r="AH760" s="567">
        <f t="shared" si="619"/>
        <v>0</v>
      </c>
      <c r="AI760" s="568">
        <f t="shared" si="620"/>
        <v>0</v>
      </c>
      <c r="AJ760" s="568">
        <f t="shared" si="621"/>
        <v>0</v>
      </c>
      <c r="AK760" s="569">
        <f t="shared" si="622"/>
        <v>0</v>
      </c>
      <c r="AL760" s="999">
        <f t="shared" si="623"/>
        <v>0</v>
      </c>
      <c r="AM760" s="1192"/>
      <c r="AN760" s="1192"/>
      <c r="AO760" s="572"/>
      <c r="AP760" s="573"/>
      <c r="AQ760" s="53"/>
      <c r="AR760" s="54"/>
      <c r="AS760" s="54"/>
      <c r="AT760" s="53"/>
    </row>
    <row r="761" spans="1:46" customFormat="1">
      <c r="A761" s="888">
        <v>44328</v>
      </c>
      <c r="B761" s="122">
        <v>704</v>
      </c>
      <c r="C761" s="769">
        <v>44322</v>
      </c>
      <c r="D761" s="1170">
        <v>44323</v>
      </c>
      <c r="E761" s="924" t="s">
        <v>69</v>
      </c>
      <c r="F761" s="1149">
        <v>3.1820154190063397</v>
      </c>
      <c r="G761" s="500" t="s">
        <v>41</v>
      </c>
      <c r="H761" s="998">
        <v>3.3384918212890597</v>
      </c>
      <c r="I761" s="414" t="s">
        <v>313</v>
      </c>
      <c r="J761" s="415" t="s">
        <v>133</v>
      </c>
      <c r="K761" s="429" t="s">
        <v>543</v>
      </c>
      <c r="L761" s="390">
        <v>340</v>
      </c>
      <c r="M761" s="390"/>
      <c r="N761" s="390"/>
      <c r="O761" s="564">
        <v>3</v>
      </c>
      <c r="P761" s="564">
        <v>1.5</v>
      </c>
      <c r="Q761" s="564">
        <f t="shared" si="611"/>
        <v>4.5</v>
      </c>
      <c r="R761" s="82">
        <f t="shared" si="612"/>
        <v>3</v>
      </c>
      <c r="S761" s="81"/>
      <c r="T761" s="81">
        <v>20</v>
      </c>
      <c r="U761" s="122">
        <v>704</v>
      </c>
      <c r="V761" s="494">
        <v>198.68488477601352</v>
      </c>
      <c r="W761" s="195">
        <v>192.11099999999999</v>
      </c>
      <c r="X761" s="82">
        <v>2.1659999999999999</v>
      </c>
      <c r="Y761" s="82">
        <v>2.387</v>
      </c>
      <c r="Z761" s="195">
        <f t="shared" si="613"/>
        <v>3842.22</v>
      </c>
      <c r="AA761" s="195">
        <f t="shared" si="614"/>
        <v>1280.74</v>
      </c>
      <c r="AB761" s="1092">
        <f t="shared" si="615"/>
        <v>3766882.3529411764</v>
      </c>
      <c r="AC761" s="499" t="s">
        <v>69</v>
      </c>
      <c r="AD761" s="195">
        <f t="shared" si="616"/>
        <v>63.640308380126797</v>
      </c>
      <c r="AE761" s="500" t="s">
        <v>41</v>
      </c>
      <c r="AF761" s="567">
        <f t="shared" si="617"/>
        <v>66.769836425781193</v>
      </c>
      <c r="AG761" s="567">
        <f t="shared" si="618"/>
        <v>21213.43612670893</v>
      </c>
      <c r="AH761" s="567">
        <f t="shared" si="619"/>
        <v>22256.612141927064</v>
      </c>
      <c r="AI761" s="568">
        <f t="shared" si="620"/>
        <v>62392.459196202733</v>
      </c>
      <c r="AJ761" s="568">
        <f t="shared" si="621"/>
        <v>65460.623946844309</v>
      </c>
      <c r="AK761" s="569">
        <f t="shared" si="622"/>
        <v>1.6563421246083461E-2</v>
      </c>
      <c r="AL761" s="999">
        <f t="shared" si="623"/>
        <v>1.7377931619163192E-2</v>
      </c>
      <c r="AM761" s="1192"/>
      <c r="AN761" s="1192"/>
      <c r="AO761" s="572"/>
      <c r="AP761" s="573"/>
      <c r="AQ761" s="53"/>
      <c r="AR761" s="54"/>
      <c r="AS761" s="54"/>
      <c r="AT761" s="53"/>
    </row>
    <row r="762" spans="1:46" customFormat="1">
      <c r="A762" s="888">
        <v>44328</v>
      </c>
      <c r="B762" s="122">
        <v>705</v>
      </c>
      <c r="C762" s="769">
        <v>44322</v>
      </c>
      <c r="D762" s="1170">
        <v>44323</v>
      </c>
      <c r="E762" s="924" t="s">
        <v>69</v>
      </c>
      <c r="F762" s="1149">
        <v>2.8225414276123</v>
      </c>
      <c r="G762" s="500" t="s">
        <v>41</v>
      </c>
      <c r="H762" s="998">
        <v>5.2255653381347598</v>
      </c>
      <c r="I762" s="414" t="s">
        <v>313</v>
      </c>
      <c r="J762" s="415" t="s">
        <v>133</v>
      </c>
      <c r="K762" s="429" t="s">
        <v>543</v>
      </c>
      <c r="L762" s="390">
        <v>340</v>
      </c>
      <c r="M762" s="390"/>
      <c r="N762" s="390"/>
      <c r="O762" s="564">
        <v>3</v>
      </c>
      <c r="P762" s="564">
        <v>1.5</v>
      </c>
      <c r="Q762" s="564">
        <f t="shared" si="611"/>
        <v>4.5</v>
      </c>
      <c r="R762" s="82">
        <f t="shared" si="612"/>
        <v>3</v>
      </c>
      <c r="S762" s="81"/>
      <c r="T762" s="81">
        <v>20</v>
      </c>
      <c r="U762" s="122">
        <v>705</v>
      </c>
      <c r="V762" s="494">
        <v>192.82509687976088</v>
      </c>
      <c r="W762" s="195">
        <v>195.078</v>
      </c>
      <c r="X762" s="82">
        <v>2.1819999999999999</v>
      </c>
      <c r="Y762" s="82">
        <v>2.5099999999999998</v>
      </c>
      <c r="Z762" s="195">
        <f t="shared" si="613"/>
        <v>3901.56</v>
      </c>
      <c r="AA762" s="195">
        <f t="shared" si="614"/>
        <v>1300.52</v>
      </c>
      <c r="AB762" s="1092">
        <f t="shared" si="615"/>
        <v>3825058.8235294116</v>
      </c>
      <c r="AC762" s="499" t="s">
        <v>69</v>
      </c>
      <c r="AD762" s="195">
        <f t="shared" si="616"/>
        <v>56.450828552246001</v>
      </c>
      <c r="AE762" s="500" t="s">
        <v>41</v>
      </c>
      <c r="AF762" s="567">
        <f t="shared" si="617"/>
        <v>104.5113067626952</v>
      </c>
      <c r="AG762" s="567">
        <f t="shared" si="618"/>
        <v>18816.942850748666</v>
      </c>
      <c r="AH762" s="567">
        <f t="shared" si="619"/>
        <v>34837.10225423173</v>
      </c>
      <c r="AI762" s="568">
        <f t="shared" si="620"/>
        <v>55343.949561025489</v>
      </c>
      <c r="AJ762" s="568">
        <f t="shared" si="621"/>
        <v>102462.06545362272</v>
      </c>
      <c r="AK762" s="569">
        <f t="shared" si="622"/>
        <v>1.4468783910088786E-2</v>
      </c>
      <c r="AL762" s="999">
        <f t="shared" si="623"/>
        <v>2.6787056142336705E-2</v>
      </c>
      <c r="AM762" s="1192"/>
      <c r="AN762" s="1192"/>
      <c r="AO762" s="572"/>
      <c r="AP762" s="573"/>
      <c r="AQ762" s="53"/>
      <c r="AR762" s="54"/>
      <c r="AS762" s="54"/>
      <c r="AT762" s="53"/>
    </row>
    <row r="763" spans="1:46" customFormat="1">
      <c r="A763" s="888">
        <v>44328</v>
      </c>
      <c r="B763" s="122">
        <v>707</v>
      </c>
      <c r="C763" s="769">
        <v>44322</v>
      </c>
      <c r="D763" s="1170">
        <v>44323</v>
      </c>
      <c r="E763" s="924" t="s">
        <v>69</v>
      </c>
      <c r="F763" s="1149">
        <v>0.78720016479492194</v>
      </c>
      <c r="G763" s="500" t="s">
        <v>41</v>
      </c>
      <c r="H763" s="998">
        <v>0.31273517608642598</v>
      </c>
      <c r="I763" s="414" t="s">
        <v>313</v>
      </c>
      <c r="J763" s="415" t="s">
        <v>133</v>
      </c>
      <c r="K763" s="429" t="s">
        <v>544</v>
      </c>
      <c r="L763" s="390">
        <v>340</v>
      </c>
      <c r="M763" s="390"/>
      <c r="N763" s="390"/>
      <c r="O763" s="564">
        <v>3</v>
      </c>
      <c r="P763" s="564">
        <v>1.5</v>
      </c>
      <c r="Q763" s="564">
        <f t="shared" si="611"/>
        <v>4.5</v>
      </c>
      <c r="R763" s="82">
        <f t="shared" si="612"/>
        <v>3</v>
      </c>
      <c r="S763" s="81"/>
      <c r="T763" s="81">
        <v>20</v>
      </c>
      <c r="U763" s="122">
        <v>707</v>
      </c>
      <c r="V763" s="193">
        <v>29.482664434939732</v>
      </c>
      <c r="W763" s="195">
        <v>52.923000000000002</v>
      </c>
      <c r="X763" s="82">
        <v>2.1179999999999999</v>
      </c>
      <c r="Y763" s="82">
        <v>2.13</v>
      </c>
      <c r="Z763" s="195">
        <f t="shared" si="613"/>
        <v>1058.46</v>
      </c>
      <c r="AA763" s="195">
        <f t="shared" si="614"/>
        <v>352.82</v>
      </c>
      <c r="AB763" s="1092">
        <f t="shared" si="615"/>
        <v>1037705.8823529411</v>
      </c>
      <c r="AC763" s="499" t="s">
        <v>69</v>
      </c>
      <c r="AD763" s="195">
        <f t="shared" si="616"/>
        <v>15.744003295898439</v>
      </c>
      <c r="AE763" s="500" t="s">
        <v>41</v>
      </c>
      <c r="AF763" s="567">
        <f t="shared" si="617"/>
        <v>6.2547035217285192</v>
      </c>
      <c r="AG763" s="567">
        <f t="shared" si="618"/>
        <v>5248.0010986328134</v>
      </c>
      <c r="AH763" s="567">
        <f t="shared" si="619"/>
        <v>2084.9011739095063</v>
      </c>
      <c r="AI763" s="568">
        <f t="shared" si="620"/>
        <v>15435.297348920039</v>
      </c>
      <c r="AJ763" s="568">
        <f t="shared" si="621"/>
        <v>6132.0622762044304</v>
      </c>
      <c r="AK763" s="569">
        <f t="shared" si="622"/>
        <v>1.4874443338339134E-2</v>
      </c>
      <c r="AL763" s="999">
        <f t="shared" si="623"/>
        <v>5.9092488348435638E-3</v>
      </c>
      <c r="AM763" s="1192"/>
      <c r="AN763" s="1192"/>
      <c r="AO763" s="572"/>
      <c r="AP763" s="573"/>
      <c r="AQ763" s="53"/>
      <c r="AR763" s="535"/>
      <c r="AS763" s="535"/>
      <c r="AT763" s="53"/>
    </row>
    <row r="764" spans="1:46" customFormat="1">
      <c r="A764" s="888">
        <v>44328</v>
      </c>
      <c r="B764" s="122">
        <v>708</v>
      </c>
      <c r="C764" s="769">
        <v>44322</v>
      </c>
      <c r="D764" s="1170">
        <v>44323</v>
      </c>
      <c r="E764" s="924" t="s">
        <v>69</v>
      </c>
      <c r="F764" s="1149">
        <v>0.70247530937194802</v>
      </c>
      <c r="G764" s="500" t="s">
        <v>41</v>
      </c>
      <c r="H764" s="998">
        <v>0.58941411972045799</v>
      </c>
      <c r="I764" s="414" t="s">
        <v>313</v>
      </c>
      <c r="J764" s="415" t="s">
        <v>133</v>
      </c>
      <c r="K764" s="429" t="s">
        <v>544</v>
      </c>
      <c r="L764" s="390">
        <v>340</v>
      </c>
      <c r="M764" s="390"/>
      <c r="N764" s="390"/>
      <c r="O764" s="564">
        <v>3</v>
      </c>
      <c r="P764" s="564">
        <v>1.5</v>
      </c>
      <c r="Q764" s="564">
        <f t="shared" si="611"/>
        <v>4.5</v>
      </c>
      <c r="R764" s="82">
        <f t="shared" si="612"/>
        <v>3</v>
      </c>
      <c r="S764" s="81"/>
      <c r="T764" s="81">
        <v>20</v>
      </c>
      <c r="U764" s="122">
        <v>708</v>
      </c>
      <c r="V764" s="193">
        <v>29.090660169677157</v>
      </c>
      <c r="W764" s="195">
        <v>49.491999999999997</v>
      </c>
      <c r="X764" s="82">
        <v>2.101</v>
      </c>
      <c r="Y764" s="82">
        <v>2.1030000000000002</v>
      </c>
      <c r="Z764" s="195">
        <f t="shared" si="613"/>
        <v>989.83999999999992</v>
      </c>
      <c r="AA764" s="195">
        <f t="shared" si="614"/>
        <v>329.94666666666666</v>
      </c>
      <c r="AB764" s="1092">
        <f t="shared" si="615"/>
        <v>970431.37254901964</v>
      </c>
      <c r="AC764" s="499" t="s">
        <v>69</v>
      </c>
      <c r="AD764" s="195">
        <f t="shared" si="616"/>
        <v>14.049506187438961</v>
      </c>
      <c r="AE764" s="500" t="s">
        <v>41</v>
      </c>
      <c r="AF764" s="567">
        <f t="shared" si="617"/>
        <v>11.78828239440916</v>
      </c>
      <c r="AG764" s="567">
        <f t="shared" si="618"/>
        <v>4683.1687291463204</v>
      </c>
      <c r="AH764" s="567">
        <f t="shared" si="619"/>
        <v>3929.4274648030532</v>
      </c>
      <c r="AI764" s="568">
        <f t="shared" si="620"/>
        <v>13774.025673959766</v>
      </c>
      <c r="AJ764" s="568">
        <f t="shared" si="621"/>
        <v>11557.139602361922</v>
      </c>
      <c r="AK764" s="569">
        <f t="shared" si="622"/>
        <v>1.4193714324980768E-2</v>
      </c>
      <c r="AL764" s="999">
        <f t="shared" si="623"/>
        <v>1.1909280686180758E-2</v>
      </c>
      <c r="AM764" s="1192"/>
      <c r="AN764" s="1192"/>
      <c r="AO764" s="572"/>
      <c r="AP764" s="573"/>
      <c r="AQ764" s="53"/>
      <c r="AR764" s="53"/>
      <c r="AS764" s="53"/>
      <c r="AT764" s="53"/>
    </row>
    <row r="765" spans="1:46" customFormat="1">
      <c r="A765" s="888">
        <v>44328</v>
      </c>
      <c r="B765" s="122">
        <v>709</v>
      </c>
      <c r="C765" s="769">
        <v>44322</v>
      </c>
      <c r="D765" s="1170">
        <v>44323</v>
      </c>
      <c r="E765" s="924" t="s">
        <v>69</v>
      </c>
      <c r="F765" s="1149">
        <v>0.35224988460540796</v>
      </c>
      <c r="G765" s="500" t="s">
        <v>41</v>
      </c>
      <c r="H765" s="998">
        <v>0.30732293128967203</v>
      </c>
      <c r="I765" s="414" t="s">
        <v>313</v>
      </c>
      <c r="J765" s="415" t="s">
        <v>133</v>
      </c>
      <c r="K765" s="429" t="s">
        <v>544</v>
      </c>
      <c r="L765" s="390">
        <v>340</v>
      </c>
      <c r="M765" s="390"/>
      <c r="N765" s="390"/>
      <c r="O765" s="564">
        <v>3</v>
      </c>
      <c r="P765" s="564">
        <v>1.5</v>
      </c>
      <c r="Q765" s="564">
        <f t="shared" si="611"/>
        <v>4.5</v>
      </c>
      <c r="R765" s="82">
        <f t="shared" si="612"/>
        <v>3</v>
      </c>
      <c r="S765" s="81"/>
      <c r="T765" s="81">
        <v>20</v>
      </c>
      <c r="U765" s="122">
        <v>709</v>
      </c>
      <c r="V765" s="494">
        <v>30.984784227260555</v>
      </c>
      <c r="W765" s="195">
        <v>53.944000000000003</v>
      </c>
      <c r="X765" s="82">
        <v>2.121</v>
      </c>
      <c r="Y765" s="82">
        <v>2.1040000000000001</v>
      </c>
      <c r="Z765" s="195">
        <f t="shared" si="613"/>
        <v>1078.8800000000001</v>
      </c>
      <c r="AA765" s="195">
        <f t="shared" si="614"/>
        <v>359.62666666666672</v>
      </c>
      <c r="AB765" s="1092">
        <f t="shared" si="615"/>
        <v>1057725.4901960786</v>
      </c>
      <c r="AC765" s="499" t="s">
        <v>69</v>
      </c>
      <c r="AD765" s="195">
        <f t="shared" si="616"/>
        <v>7.0449976921081596</v>
      </c>
      <c r="AE765" s="500" t="s">
        <v>41</v>
      </c>
      <c r="AF765" s="567">
        <f t="shared" si="617"/>
        <v>6.146458625793441</v>
      </c>
      <c r="AG765" s="567">
        <f t="shared" si="618"/>
        <v>2348.3325640360531</v>
      </c>
      <c r="AH765" s="567">
        <f t="shared" si="619"/>
        <v>2048.8195419311469</v>
      </c>
      <c r="AI765" s="568">
        <f t="shared" si="620"/>
        <v>6906.8604824589793</v>
      </c>
      <c r="AJ765" s="568">
        <f t="shared" si="621"/>
        <v>6025.9398292092555</v>
      </c>
      <c r="AK765" s="569">
        <f t="shared" si="622"/>
        <v>6.5299177777956392E-3</v>
      </c>
      <c r="AL765" s="999">
        <f t="shared" si="623"/>
        <v>5.6970734704447582E-3</v>
      </c>
      <c r="AM765" s="571"/>
      <c r="AN765" s="572"/>
      <c r="AO765" s="572"/>
      <c r="AP765" s="573"/>
      <c r="AQ765" s="53"/>
      <c r="AR765" s="53"/>
      <c r="AS765" s="53"/>
      <c r="AT765" s="53"/>
    </row>
    <row r="766" spans="1:46" customFormat="1">
      <c r="A766" s="888">
        <v>44328</v>
      </c>
      <c r="B766" s="122">
        <v>710</v>
      </c>
      <c r="C766" s="769">
        <v>44322</v>
      </c>
      <c r="D766" s="1170">
        <v>44323</v>
      </c>
      <c r="E766" s="924" t="s">
        <v>69</v>
      </c>
      <c r="F766" s="1149">
        <v>0</v>
      </c>
      <c r="G766" s="500" t="s">
        <v>41</v>
      </c>
      <c r="H766" s="998">
        <v>0</v>
      </c>
      <c r="I766" s="414" t="s">
        <v>313</v>
      </c>
      <c r="J766" s="415" t="s">
        <v>133</v>
      </c>
      <c r="K766" s="429" t="s">
        <v>546</v>
      </c>
      <c r="L766" s="390">
        <v>340</v>
      </c>
      <c r="M766" s="390"/>
      <c r="N766" s="390"/>
      <c r="O766" s="564">
        <v>3</v>
      </c>
      <c r="P766" s="564">
        <v>1.5</v>
      </c>
      <c r="Q766" s="564">
        <f t="shared" si="611"/>
        <v>4.5</v>
      </c>
      <c r="R766" s="82">
        <f t="shared" si="612"/>
        <v>3</v>
      </c>
      <c r="S766" s="81"/>
      <c r="T766" s="81">
        <v>20</v>
      </c>
      <c r="U766" s="122">
        <v>710</v>
      </c>
      <c r="V766" s="494">
        <v>8.8199460792638966</v>
      </c>
      <c r="W766" s="195">
        <v>16.292000000000002</v>
      </c>
      <c r="X766" s="82">
        <v>1.909</v>
      </c>
      <c r="Y766" s="82">
        <v>1.2589999999999999</v>
      </c>
      <c r="Z766" s="195">
        <f t="shared" si="613"/>
        <v>325.84000000000003</v>
      </c>
      <c r="AA766" s="195">
        <f t="shared" si="614"/>
        <v>108.61333333333334</v>
      </c>
      <c r="AB766" s="1092">
        <f t="shared" si="615"/>
        <v>319450.98039215687</v>
      </c>
      <c r="AC766" s="499" t="s">
        <v>69</v>
      </c>
      <c r="AD766" s="195">
        <f t="shared" si="616"/>
        <v>0</v>
      </c>
      <c r="AE766" s="500" t="s">
        <v>41</v>
      </c>
      <c r="AF766" s="567">
        <f t="shared" si="617"/>
        <v>0</v>
      </c>
      <c r="AG766" s="567">
        <f t="shared" si="618"/>
        <v>0</v>
      </c>
      <c r="AH766" s="567">
        <f t="shared" si="619"/>
        <v>0</v>
      </c>
      <c r="AI766" s="568">
        <f t="shared" si="620"/>
        <v>0</v>
      </c>
      <c r="AJ766" s="568">
        <f t="shared" si="621"/>
        <v>0</v>
      </c>
      <c r="AK766" s="569">
        <f t="shared" si="622"/>
        <v>0</v>
      </c>
      <c r="AL766" s="999">
        <f t="shared" si="623"/>
        <v>0</v>
      </c>
      <c r="AM766" s="571"/>
      <c r="AN766" s="572"/>
      <c r="AO766" s="572"/>
      <c r="AP766" s="573"/>
      <c r="AQ766" s="53"/>
      <c r="AR766" s="53"/>
      <c r="AS766" s="53"/>
      <c r="AT766" s="53"/>
    </row>
    <row r="767" spans="1:46" customFormat="1">
      <c r="A767" s="888">
        <v>44328</v>
      </c>
      <c r="B767" s="122" t="s">
        <v>599</v>
      </c>
      <c r="C767" s="769">
        <v>44322</v>
      </c>
      <c r="D767" s="1170">
        <v>44323</v>
      </c>
      <c r="E767" s="924" t="s">
        <v>69</v>
      </c>
      <c r="F767" s="1149">
        <v>0</v>
      </c>
      <c r="G767" s="500" t="s">
        <v>41</v>
      </c>
      <c r="H767" s="998">
        <v>0.26311159133911199</v>
      </c>
      <c r="I767" s="414" t="s">
        <v>313</v>
      </c>
      <c r="J767" s="415" t="s">
        <v>133</v>
      </c>
      <c r="K767" s="429" t="s">
        <v>546</v>
      </c>
      <c r="L767" s="390">
        <v>340</v>
      </c>
      <c r="M767" s="390"/>
      <c r="N767" s="390"/>
      <c r="O767" s="564">
        <v>3</v>
      </c>
      <c r="P767" s="564">
        <v>1.5</v>
      </c>
      <c r="Q767" s="564">
        <f t="shared" si="611"/>
        <v>4.5</v>
      </c>
      <c r="R767" s="82">
        <f t="shared" si="612"/>
        <v>3</v>
      </c>
      <c r="S767" s="81"/>
      <c r="T767" s="81">
        <v>20</v>
      </c>
      <c r="U767" s="122" t="s">
        <v>599</v>
      </c>
      <c r="V767" s="193">
        <v>8.3562729016992296</v>
      </c>
      <c r="W767" s="195">
        <v>13.007</v>
      </c>
      <c r="X767" s="82">
        <v>1.986</v>
      </c>
      <c r="Y767" s="82">
        <v>1.556</v>
      </c>
      <c r="Z767" s="195">
        <f t="shared" si="613"/>
        <v>260.14</v>
      </c>
      <c r="AA767" s="195">
        <f t="shared" si="614"/>
        <v>86.713333333333324</v>
      </c>
      <c r="AB767" s="1092">
        <f t="shared" si="615"/>
        <v>255039.21568627449</v>
      </c>
      <c r="AC767" s="499" t="s">
        <v>69</v>
      </c>
      <c r="AD767" s="195">
        <f t="shared" si="616"/>
        <v>0</v>
      </c>
      <c r="AE767" s="500" t="s">
        <v>41</v>
      </c>
      <c r="AF767" s="567">
        <f t="shared" si="617"/>
        <v>5.2622318267822399</v>
      </c>
      <c r="AG767" s="567">
        <f t="shared" si="618"/>
        <v>0</v>
      </c>
      <c r="AH767" s="567">
        <f t="shared" si="619"/>
        <v>1754.07727559408</v>
      </c>
      <c r="AI767" s="568">
        <f t="shared" si="620"/>
        <v>0</v>
      </c>
      <c r="AJ767" s="568">
        <f t="shared" si="621"/>
        <v>5159.0508105708232</v>
      </c>
      <c r="AK767" s="569">
        <f t="shared" si="622"/>
        <v>0</v>
      </c>
      <c r="AL767" s="999">
        <f t="shared" si="623"/>
        <v>2.022846093173768E-2</v>
      </c>
      <c r="AM767" s="571"/>
      <c r="AN767" s="572"/>
      <c r="AO767" s="572"/>
      <c r="AP767" s="573"/>
      <c r="AQ767" s="53"/>
      <c r="AR767" s="535"/>
      <c r="AS767" s="535"/>
      <c r="AT767" s="53"/>
    </row>
    <row r="768" spans="1:46" customFormat="1">
      <c r="A768" s="888">
        <v>44328</v>
      </c>
      <c r="B768" s="122" t="s">
        <v>600</v>
      </c>
      <c r="C768" s="769">
        <v>44322</v>
      </c>
      <c r="D768" s="1170">
        <v>44323</v>
      </c>
      <c r="E768" s="924" t="s">
        <v>69</v>
      </c>
      <c r="F768" s="1149">
        <v>0</v>
      </c>
      <c r="G768" s="500" t="s">
        <v>41</v>
      </c>
      <c r="H768" s="998">
        <v>0</v>
      </c>
      <c r="I768" s="414" t="s">
        <v>313</v>
      </c>
      <c r="J768" s="415" t="s">
        <v>133</v>
      </c>
      <c r="K768" s="429" t="s">
        <v>546</v>
      </c>
      <c r="L768" s="390">
        <v>340</v>
      </c>
      <c r="M768" s="390"/>
      <c r="N768" s="390"/>
      <c r="O768" s="564">
        <v>3</v>
      </c>
      <c r="P768" s="564">
        <v>1.5</v>
      </c>
      <c r="Q768" s="564">
        <f t="shared" si="611"/>
        <v>4.5</v>
      </c>
      <c r="R768" s="82">
        <f t="shared" si="612"/>
        <v>3</v>
      </c>
      <c r="S768" s="81"/>
      <c r="T768" s="81">
        <v>20</v>
      </c>
      <c r="U768" s="122" t="s">
        <v>600</v>
      </c>
      <c r="V768" s="193">
        <v>7.5852361861939173</v>
      </c>
      <c r="W768" s="195">
        <v>9.8170000000000002</v>
      </c>
      <c r="X768" s="82">
        <v>2</v>
      </c>
      <c r="Y768" s="82">
        <v>1.5089999999999999</v>
      </c>
      <c r="Z768" s="195">
        <f t="shared" si="613"/>
        <v>196.34</v>
      </c>
      <c r="AA768" s="195">
        <f t="shared" si="614"/>
        <v>65.446666666666673</v>
      </c>
      <c r="AB768" s="1092">
        <f t="shared" si="615"/>
        <v>192490.19607843139</v>
      </c>
      <c r="AC768" s="499" t="s">
        <v>69</v>
      </c>
      <c r="AD768" s="195">
        <f t="shared" si="616"/>
        <v>0</v>
      </c>
      <c r="AE768" s="500" t="s">
        <v>41</v>
      </c>
      <c r="AF768" s="567">
        <f t="shared" si="617"/>
        <v>0</v>
      </c>
      <c r="AG768" s="567">
        <f t="shared" si="618"/>
        <v>0</v>
      </c>
      <c r="AH768" s="567">
        <f t="shared" si="619"/>
        <v>0</v>
      </c>
      <c r="AI768" s="568">
        <f t="shared" si="620"/>
        <v>0</v>
      </c>
      <c r="AJ768" s="568">
        <f t="shared" si="621"/>
        <v>0</v>
      </c>
      <c r="AK768" s="569">
        <f t="shared" si="622"/>
        <v>0</v>
      </c>
      <c r="AL768" s="999">
        <f t="shared" si="623"/>
        <v>0</v>
      </c>
      <c r="AN768" s="572"/>
      <c r="AO768" s="572"/>
      <c r="AP768" s="573"/>
      <c r="AQ768" s="571"/>
      <c r="AR768" s="53"/>
      <c r="AS768" s="53"/>
      <c r="AT768" s="53"/>
    </row>
    <row r="769" spans="1:46" customFormat="1">
      <c r="A769" s="888">
        <v>44328</v>
      </c>
      <c r="B769" s="122" t="s">
        <v>60</v>
      </c>
      <c r="C769" s="122"/>
      <c r="D769" s="563"/>
      <c r="E769" s="924" t="s">
        <v>69</v>
      </c>
      <c r="F769" s="1149">
        <v>0</v>
      </c>
      <c r="G769" s="500" t="s">
        <v>41</v>
      </c>
      <c r="H769" s="998">
        <v>0</v>
      </c>
      <c r="I769" s="81"/>
      <c r="J769" s="575"/>
      <c r="K769" s="390"/>
      <c r="L769" s="390"/>
      <c r="M769" s="390"/>
      <c r="N769" s="390"/>
      <c r="O769" s="564"/>
      <c r="P769" s="564"/>
      <c r="Q769" s="564"/>
      <c r="R769" s="82"/>
      <c r="S769" s="81"/>
      <c r="T769" s="81"/>
      <c r="U769" s="122" t="s">
        <v>60</v>
      </c>
      <c r="V769" s="39"/>
      <c r="W769" s="195"/>
      <c r="X769" s="82"/>
      <c r="Y769" s="82"/>
      <c r="Z769" s="195"/>
      <c r="AA769" s="195"/>
      <c r="AB769" s="195"/>
      <c r="AC769" s="483"/>
      <c r="AD769" s="576"/>
      <c r="AE769" s="577"/>
      <c r="AF769" s="576"/>
      <c r="AG769" s="390"/>
      <c r="AH769" s="390"/>
      <c r="AI769" s="568"/>
      <c r="AJ769" s="568"/>
      <c r="AK769" s="569"/>
      <c r="AL769" s="999"/>
      <c r="AM769" s="571"/>
      <c r="AN769" s="572"/>
      <c r="AO769" s="572"/>
      <c r="AP769" s="573"/>
      <c r="AQ769" s="53"/>
      <c r="AR769" s="53"/>
      <c r="AS769" s="53"/>
      <c r="AT769" s="53"/>
    </row>
    <row r="770" spans="1:46" customFormat="1" ht="15" thickBot="1">
      <c r="A770" s="903">
        <v>44328</v>
      </c>
      <c r="B770" s="123" t="s">
        <v>64</v>
      </c>
      <c r="C770" s="123"/>
      <c r="D770" s="1003"/>
      <c r="E770" s="1029" t="s">
        <v>69</v>
      </c>
      <c r="F770" s="1150">
        <v>33.052862548828202</v>
      </c>
      <c r="G770" s="1030" t="s">
        <v>41</v>
      </c>
      <c r="H770" s="1006">
        <v>31.042294311523399</v>
      </c>
      <c r="I770" s="588"/>
      <c r="J770" s="589"/>
      <c r="K770" s="395"/>
      <c r="L770" s="395"/>
      <c r="M770" s="395"/>
      <c r="N770" s="395"/>
      <c r="O770" s="1007"/>
      <c r="P770" s="1007"/>
      <c r="Q770" s="1007"/>
      <c r="R770" s="590"/>
      <c r="S770" s="588"/>
      <c r="T770" s="588"/>
      <c r="U770" s="123" t="s">
        <v>64</v>
      </c>
      <c r="V770" s="189"/>
      <c r="W770" s="591"/>
      <c r="X770" s="590"/>
      <c r="Y770" s="590"/>
      <c r="Z770" s="591"/>
      <c r="AA770" s="590"/>
      <c r="AB770" s="590"/>
      <c r="AC770" s="1004"/>
      <c r="AD770" s="1137"/>
      <c r="AE770" s="578"/>
      <c r="AF770" s="70"/>
      <c r="AG770" s="395"/>
      <c r="AH770" s="395"/>
      <c r="AI770" s="592"/>
      <c r="AJ770" s="592"/>
      <c r="AK770" s="593"/>
      <c r="AL770" s="1008"/>
      <c r="AM770" s="1009"/>
      <c r="AN770" s="603"/>
      <c r="AO770" s="603"/>
      <c r="AP770" s="604"/>
      <c r="AQ770" s="53"/>
      <c r="AR770" s="53"/>
      <c r="AS770" s="53"/>
      <c r="AT770" s="53"/>
    </row>
    <row r="771" spans="1:46" customFormat="1">
      <c r="A771" s="460">
        <v>44335</v>
      </c>
      <c r="B771" s="118" t="s">
        <v>439</v>
      </c>
      <c r="C771" s="1133">
        <f>D771-1</f>
        <v>44328</v>
      </c>
      <c r="D771" s="1191">
        <v>44329</v>
      </c>
      <c r="E771" s="1110" t="s">
        <v>69</v>
      </c>
      <c r="F771" s="1147">
        <v>34.508843994140605</v>
      </c>
      <c r="G771" s="477" t="s">
        <v>41</v>
      </c>
      <c r="H771" s="994">
        <v>39.644171142578202</v>
      </c>
      <c r="I771" s="1155" t="s">
        <v>313</v>
      </c>
      <c r="J771" s="1156" t="s">
        <v>133</v>
      </c>
      <c r="K771" s="462" t="s">
        <v>93</v>
      </c>
      <c r="L771" s="465">
        <v>249</v>
      </c>
      <c r="M771" s="463"/>
      <c r="N771" s="922"/>
      <c r="O771" s="491">
        <v>3</v>
      </c>
      <c r="P771" s="492">
        <v>1.5</v>
      </c>
      <c r="Q771" s="492">
        <f t="shared" ref="Q771:Q784" si="624">O771+P771</f>
        <v>4.5</v>
      </c>
      <c r="R771" s="490">
        <f t="shared" ref="R771:R784" si="625">O771/(O771+P771)*Q771*200/200</f>
        <v>3</v>
      </c>
      <c r="S771" s="491"/>
      <c r="T771" s="493">
        <v>20</v>
      </c>
      <c r="U771" s="118" t="s">
        <v>439</v>
      </c>
      <c r="V771" s="923"/>
      <c r="W771" s="145">
        <v>781.12099999999998</v>
      </c>
      <c r="X771" s="472">
        <v>2.1720000000000002</v>
      </c>
      <c r="Y771" s="472">
        <v>2.5790000000000002</v>
      </c>
      <c r="Z771" s="145">
        <f t="shared" ref="Z771:Z784" si="626">T771*W771</f>
        <v>15622.42</v>
      </c>
      <c r="AA771" s="145">
        <f t="shared" ref="AA771:AA784" si="627">Z771/R771</f>
        <v>5207.4733333333334</v>
      </c>
      <c r="AB771" s="1157">
        <f t="shared" ref="AB771:AB784" si="628">AA771*1000/(L771/1000)</f>
        <v>20913547.523427039</v>
      </c>
      <c r="AC771" s="1110" t="s">
        <v>69</v>
      </c>
      <c r="AD771" s="194">
        <f t="shared" ref="AD771:AD784" si="629">T771*F771</f>
        <v>690.17687988281205</v>
      </c>
      <c r="AE771" s="477" t="s">
        <v>41</v>
      </c>
      <c r="AF771" s="586">
        <f t="shared" ref="AF771:AF784" si="630">T771*H771</f>
        <v>792.88342285156409</v>
      </c>
      <c r="AG771" s="478">
        <f t="shared" ref="AG771:AG784" si="631">AD771/R771*1000</f>
        <v>230058.95996093735</v>
      </c>
      <c r="AH771" s="478">
        <f t="shared" ref="AH771:AH784" si="632">AF771/R771*1000</f>
        <v>264294.47428385471</v>
      </c>
      <c r="AI771" s="478">
        <f t="shared" ref="AI771:AI784" si="633">AG771/L771*1000</f>
        <v>923931.56610818207</v>
      </c>
      <c r="AJ771" s="478">
        <f t="shared" ref="AJ771:AJ784" si="634">AH771/L771*1000</f>
        <v>1061423.5915014243</v>
      </c>
      <c r="AK771" s="1084">
        <f t="shared" ref="AK771:AK784" si="635">AD771/Z771</f>
        <v>4.4178615085422875E-2</v>
      </c>
      <c r="AL771" s="1085">
        <f t="shared" ref="AL771:AL784" si="636">AF771/Z771</f>
        <v>5.0752919384548879E-2</v>
      </c>
      <c r="AP771" s="602"/>
    </row>
    <row r="772" spans="1:46" customFormat="1">
      <c r="A772" s="35">
        <v>44335</v>
      </c>
      <c r="B772" s="119" t="s">
        <v>288</v>
      </c>
      <c r="C772" s="782">
        <f>D772-1</f>
        <v>44328</v>
      </c>
      <c r="D772" s="1158">
        <v>44329</v>
      </c>
      <c r="E772" s="924" t="s">
        <v>69</v>
      </c>
      <c r="F772" s="1149">
        <v>31.587329101562602</v>
      </c>
      <c r="G772" s="500" t="s">
        <v>41</v>
      </c>
      <c r="H772" s="998">
        <v>32.989147949218804</v>
      </c>
      <c r="I772" s="1160" t="s">
        <v>313</v>
      </c>
      <c r="J772" s="1161" t="s">
        <v>133</v>
      </c>
      <c r="K772" s="484" t="s">
        <v>93</v>
      </c>
      <c r="L772" s="488">
        <v>249</v>
      </c>
      <c r="M772" s="485"/>
      <c r="N772" s="504"/>
      <c r="O772" s="491">
        <v>3</v>
      </c>
      <c r="P772" s="492">
        <v>1.5</v>
      </c>
      <c r="Q772" s="492">
        <f t="shared" si="624"/>
        <v>4.5</v>
      </c>
      <c r="R772" s="490">
        <f t="shared" si="625"/>
        <v>3</v>
      </c>
      <c r="S772" s="491"/>
      <c r="T772" s="493">
        <v>20</v>
      </c>
      <c r="U772" s="119" t="s">
        <v>288</v>
      </c>
      <c r="V772" s="925"/>
      <c r="W772" s="129">
        <v>772.24099999999999</v>
      </c>
      <c r="X772" s="223">
        <v>2.181</v>
      </c>
      <c r="Y772" s="223">
        <v>2.5739999999999998</v>
      </c>
      <c r="Z772" s="129">
        <f t="shared" si="626"/>
        <v>15444.82</v>
      </c>
      <c r="AA772" s="129">
        <f t="shared" si="627"/>
        <v>5148.2733333333335</v>
      </c>
      <c r="AB772" s="149">
        <f t="shared" si="628"/>
        <v>20675796.519410979</v>
      </c>
      <c r="AC772" s="924" t="s">
        <v>69</v>
      </c>
      <c r="AD772" s="195">
        <f t="shared" si="629"/>
        <v>631.74658203125205</v>
      </c>
      <c r="AE772" s="500" t="s">
        <v>41</v>
      </c>
      <c r="AF772" s="567">
        <f t="shared" si="630"/>
        <v>659.78295898437614</v>
      </c>
      <c r="AG772" s="497">
        <f t="shared" si="631"/>
        <v>210582.19401041733</v>
      </c>
      <c r="AH772" s="497">
        <f t="shared" si="632"/>
        <v>219927.65299479206</v>
      </c>
      <c r="AI772" s="497">
        <f t="shared" si="633"/>
        <v>845711.62253179646</v>
      </c>
      <c r="AJ772" s="497">
        <f t="shared" si="634"/>
        <v>883243.58632446616</v>
      </c>
      <c r="AK772" s="959">
        <f t="shared" si="635"/>
        <v>4.0903460320758159E-2</v>
      </c>
      <c r="AL772" s="1086">
        <f t="shared" si="636"/>
        <v>4.2718721162459394E-2</v>
      </c>
      <c r="AP772" s="602"/>
    </row>
    <row r="773" spans="1:46" customFormat="1">
      <c r="A773" s="35">
        <v>44335</v>
      </c>
      <c r="B773" s="119" t="s">
        <v>441</v>
      </c>
      <c r="C773" s="782">
        <f t="shared" ref="C773:C800" si="637">D773-1</f>
        <v>44329</v>
      </c>
      <c r="D773" s="1158">
        <v>44330</v>
      </c>
      <c r="E773" s="924" t="s">
        <v>69</v>
      </c>
      <c r="F773" s="1149">
        <v>17.667465209960941</v>
      </c>
      <c r="G773" s="500" t="s">
        <v>41</v>
      </c>
      <c r="H773" s="998">
        <v>13.518910217285159</v>
      </c>
      <c r="I773" s="1160" t="s">
        <v>313</v>
      </c>
      <c r="J773" s="1161" t="s">
        <v>133</v>
      </c>
      <c r="K773" s="484" t="s">
        <v>93</v>
      </c>
      <c r="L773" s="488">
        <v>296</v>
      </c>
      <c r="M773" s="485"/>
      <c r="N773" s="504"/>
      <c r="O773" s="491">
        <v>3</v>
      </c>
      <c r="P773" s="492">
        <v>1.5</v>
      </c>
      <c r="Q773" s="492">
        <f t="shared" si="624"/>
        <v>4.5</v>
      </c>
      <c r="R773" s="490">
        <f t="shared" si="625"/>
        <v>3</v>
      </c>
      <c r="S773" s="491"/>
      <c r="T773" s="493">
        <v>20</v>
      </c>
      <c r="U773" s="119" t="s">
        <v>441</v>
      </c>
      <c r="V773" s="925"/>
      <c r="W773" s="129">
        <v>567.57000000000005</v>
      </c>
      <c r="X773" s="223">
        <v>2.1819999999999999</v>
      </c>
      <c r="Y773" s="223">
        <v>2.5840000000000001</v>
      </c>
      <c r="Z773" s="129">
        <f t="shared" si="626"/>
        <v>11351.400000000001</v>
      </c>
      <c r="AA773" s="129">
        <f t="shared" si="627"/>
        <v>3783.8000000000006</v>
      </c>
      <c r="AB773" s="149">
        <f t="shared" si="628"/>
        <v>12783108.108108111</v>
      </c>
      <c r="AC773" s="924" t="s">
        <v>69</v>
      </c>
      <c r="AD773" s="195">
        <f t="shared" si="629"/>
        <v>353.34930419921881</v>
      </c>
      <c r="AE773" s="500" t="s">
        <v>41</v>
      </c>
      <c r="AF773" s="567">
        <f t="shared" si="630"/>
        <v>270.37820434570318</v>
      </c>
      <c r="AG773" s="497">
        <f t="shared" si="631"/>
        <v>117783.10139973961</v>
      </c>
      <c r="AH773" s="497">
        <f t="shared" si="632"/>
        <v>90126.06811523439</v>
      </c>
      <c r="AI773" s="497">
        <f t="shared" si="633"/>
        <v>397915.88310722844</v>
      </c>
      <c r="AJ773" s="497">
        <f t="shared" si="634"/>
        <v>304479.95984876488</v>
      </c>
      <c r="AK773" s="959">
        <f t="shared" si="635"/>
        <v>3.1128257677398272E-2</v>
      </c>
      <c r="AL773" s="1086">
        <f t="shared" si="636"/>
        <v>2.3818930206468202E-2</v>
      </c>
      <c r="AP773" s="602"/>
    </row>
    <row r="774" spans="1:46" customFormat="1">
      <c r="A774" s="35">
        <v>44335</v>
      </c>
      <c r="B774" s="119" t="s">
        <v>674</v>
      </c>
      <c r="C774" s="782">
        <f t="shared" si="637"/>
        <v>44329</v>
      </c>
      <c r="D774" s="1158">
        <v>44330</v>
      </c>
      <c r="E774" s="924" t="s">
        <v>69</v>
      </c>
      <c r="F774" s="1149">
        <v>16.45016784667968</v>
      </c>
      <c r="G774" s="500" t="s">
        <v>41</v>
      </c>
      <c r="H774" s="998">
        <v>15.298458862304679</v>
      </c>
      <c r="I774" s="1160" t="s">
        <v>313</v>
      </c>
      <c r="J774" s="1161" t="s">
        <v>133</v>
      </c>
      <c r="K774" s="484" t="s">
        <v>93</v>
      </c>
      <c r="L774" s="488">
        <v>296</v>
      </c>
      <c r="M774" s="485"/>
      <c r="N774" s="504"/>
      <c r="O774" s="491">
        <v>3</v>
      </c>
      <c r="P774" s="492">
        <v>1.5</v>
      </c>
      <c r="Q774" s="492">
        <f t="shared" si="624"/>
        <v>4.5</v>
      </c>
      <c r="R774" s="490">
        <f t="shared" si="625"/>
        <v>3</v>
      </c>
      <c r="S774" s="491"/>
      <c r="T774" s="493">
        <v>20</v>
      </c>
      <c r="U774" s="119" t="s">
        <v>674</v>
      </c>
      <c r="V774" s="925"/>
      <c r="W774" s="129">
        <v>613.70500000000004</v>
      </c>
      <c r="X774" s="223">
        <v>2.181</v>
      </c>
      <c r="Y774" s="223">
        <v>2.5750000000000002</v>
      </c>
      <c r="Z774" s="129">
        <f t="shared" si="626"/>
        <v>12274.1</v>
      </c>
      <c r="AA774" s="129">
        <f t="shared" si="627"/>
        <v>4091.3666666666668</v>
      </c>
      <c r="AB774" s="149">
        <f t="shared" si="628"/>
        <v>13822184.684684686</v>
      </c>
      <c r="AC774" s="924" t="s">
        <v>69</v>
      </c>
      <c r="AD774" s="195">
        <f t="shared" si="629"/>
        <v>329.00335693359358</v>
      </c>
      <c r="AE774" s="500" t="s">
        <v>41</v>
      </c>
      <c r="AF774" s="567">
        <f t="shared" si="630"/>
        <v>305.96917724609358</v>
      </c>
      <c r="AG774" s="497">
        <f t="shared" si="631"/>
        <v>109667.78564453119</v>
      </c>
      <c r="AH774" s="497">
        <f t="shared" si="632"/>
        <v>101989.72574869786</v>
      </c>
      <c r="AI774" s="497">
        <f t="shared" si="633"/>
        <v>370499.27582611889</v>
      </c>
      <c r="AJ774" s="497">
        <f t="shared" si="634"/>
        <v>344559.88428614143</v>
      </c>
      <c r="AK774" s="959">
        <f t="shared" si="635"/>
        <v>2.6804682781922388E-2</v>
      </c>
      <c r="AL774" s="1086">
        <f t="shared" si="636"/>
        <v>2.4928033602960181E-2</v>
      </c>
      <c r="AP774" s="602"/>
    </row>
    <row r="775" spans="1:46" customFormat="1">
      <c r="A775" s="35">
        <v>44335</v>
      </c>
      <c r="B775" s="119" t="s">
        <v>675</v>
      </c>
      <c r="C775" s="782">
        <f t="shared" si="637"/>
        <v>44330</v>
      </c>
      <c r="D775" s="1158">
        <v>44331</v>
      </c>
      <c r="E775" s="924" t="s">
        <v>69</v>
      </c>
      <c r="F775" s="1149">
        <v>22.322637939453198</v>
      </c>
      <c r="G775" s="500" t="s">
        <v>41</v>
      </c>
      <c r="H775" s="998">
        <v>25.389756774902402</v>
      </c>
      <c r="I775" s="1160" t="s">
        <v>313</v>
      </c>
      <c r="J775" s="1161" t="s">
        <v>133</v>
      </c>
      <c r="K775" s="484" t="s">
        <v>93</v>
      </c>
      <c r="L775" s="488">
        <v>280</v>
      </c>
      <c r="M775" s="485"/>
      <c r="N775" s="504"/>
      <c r="O775" s="491">
        <v>3</v>
      </c>
      <c r="P775" s="492">
        <v>1.5</v>
      </c>
      <c r="Q775" s="492">
        <f t="shared" si="624"/>
        <v>4.5</v>
      </c>
      <c r="R775" s="490">
        <f t="shared" si="625"/>
        <v>3</v>
      </c>
      <c r="S775" s="491"/>
      <c r="T775" s="493">
        <v>20</v>
      </c>
      <c r="U775" s="119" t="s">
        <v>675</v>
      </c>
      <c r="V775" s="925"/>
      <c r="W775" s="129">
        <v>858.02599999999995</v>
      </c>
      <c r="X775" s="223">
        <v>2.1720000000000002</v>
      </c>
      <c r="Y775" s="223">
        <v>2.5880000000000001</v>
      </c>
      <c r="Z775" s="129">
        <f t="shared" si="626"/>
        <v>17160.52</v>
      </c>
      <c r="AA775" s="129">
        <f t="shared" si="627"/>
        <v>5720.1733333333332</v>
      </c>
      <c r="AB775" s="149">
        <f t="shared" si="628"/>
        <v>20429190.476190474</v>
      </c>
      <c r="AC775" s="924" t="s">
        <v>69</v>
      </c>
      <c r="AD775" s="195">
        <f t="shared" si="629"/>
        <v>446.45275878906398</v>
      </c>
      <c r="AE775" s="500" t="s">
        <v>41</v>
      </c>
      <c r="AF775" s="567">
        <f t="shared" si="630"/>
        <v>507.79513549804801</v>
      </c>
      <c r="AG775" s="497">
        <f t="shared" si="631"/>
        <v>148817.58626302134</v>
      </c>
      <c r="AH775" s="497">
        <f t="shared" si="632"/>
        <v>169265.045166016</v>
      </c>
      <c r="AI775" s="497">
        <f t="shared" si="633"/>
        <v>531491.37951079046</v>
      </c>
      <c r="AJ775" s="497">
        <f t="shared" si="634"/>
        <v>604518.01845005713</v>
      </c>
      <c r="AK775" s="959">
        <f t="shared" si="635"/>
        <v>2.6016272163609494E-2</v>
      </c>
      <c r="AL775" s="1086">
        <f t="shared" si="636"/>
        <v>2.9590894419169581E-2</v>
      </c>
      <c r="AP775" s="602"/>
    </row>
    <row r="776" spans="1:46" customFormat="1">
      <c r="A776" s="35">
        <v>44335</v>
      </c>
      <c r="B776" s="119" t="s">
        <v>368</v>
      </c>
      <c r="C776" s="782">
        <f t="shared" si="637"/>
        <v>44330</v>
      </c>
      <c r="D776" s="1158">
        <v>44331</v>
      </c>
      <c r="E776" s="924" t="s">
        <v>69</v>
      </c>
      <c r="F776" s="1149">
        <v>20.598756408691401</v>
      </c>
      <c r="G776" s="500" t="s">
        <v>41</v>
      </c>
      <c r="H776" s="998">
        <v>22.469970703125</v>
      </c>
      <c r="I776" s="1160" t="s">
        <v>313</v>
      </c>
      <c r="J776" s="1161" t="s">
        <v>133</v>
      </c>
      <c r="K776" s="484" t="s">
        <v>93</v>
      </c>
      <c r="L776" s="488">
        <v>280</v>
      </c>
      <c r="M776" s="485"/>
      <c r="N776" s="504"/>
      <c r="O776" s="491">
        <v>3</v>
      </c>
      <c r="P776" s="492">
        <v>1.5</v>
      </c>
      <c r="Q776" s="492">
        <f t="shared" si="624"/>
        <v>4.5</v>
      </c>
      <c r="R776" s="490">
        <f t="shared" si="625"/>
        <v>3</v>
      </c>
      <c r="S776" s="491"/>
      <c r="T776" s="493">
        <v>20</v>
      </c>
      <c r="U776" s="119" t="s">
        <v>368</v>
      </c>
      <c r="V776" s="925"/>
      <c r="W776" s="129">
        <v>838.66499999999996</v>
      </c>
      <c r="X776" s="223">
        <v>2.1840000000000002</v>
      </c>
      <c r="Y776" s="223">
        <v>2.6059999999999999</v>
      </c>
      <c r="Z776" s="129">
        <f t="shared" si="626"/>
        <v>16773.3</v>
      </c>
      <c r="AA776" s="129">
        <f t="shared" si="627"/>
        <v>5591.0999999999995</v>
      </c>
      <c r="AB776" s="149">
        <f t="shared" si="628"/>
        <v>19968214.28571428</v>
      </c>
      <c r="AC776" s="924" t="s">
        <v>69</v>
      </c>
      <c r="AD776" s="195">
        <f t="shared" si="629"/>
        <v>411.97512817382801</v>
      </c>
      <c r="AE776" s="500" t="s">
        <v>41</v>
      </c>
      <c r="AF776" s="567">
        <f t="shared" si="630"/>
        <v>449.3994140625</v>
      </c>
      <c r="AG776" s="497">
        <f t="shared" si="631"/>
        <v>137325.04272460935</v>
      </c>
      <c r="AH776" s="497">
        <f t="shared" si="632"/>
        <v>149799.8046875</v>
      </c>
      <c r="AI776" s="497">
        <f t="shared" si="633"/>
        <v>490446.58115931909</v>
      </c>
      <c r="AJ776" s="497">
        <f t="shared" si="634"/>
        <v>534999.30245535716</v>
      </c>
      <c r="AK776" s="959">
        <f t="shared" si="635"/>
        <v>2.4561364083026477E-2</v>
      </c>
      <c r="AL776" s="1086">
        <f t="shared" si="636"/>
        <v>2.6792546133587308E-2</v>
      </c>
      <c r="AP776" s="602"/>
    </row>
    <row r="777" spans="1:46" customFormat="1">
      <c r="A777" s="35">
        <v>44335</v>
      </c>
      <c r="B777" s="119" t="s">
        <v>215</v>
      </c>
      <c r="C777" s="782">
        <f t="shared" si="637"/>
        <v>44331</v>
      </c>
      <c r="D777" s="1158">
        <v>44332</v>
      </c>
      <c r="E777" s="924" t="s">
        <v>69</v>
      </c>
      <c r="F777" s="1149">
        <v>21.350709533691401</v>
      </c>
      <c r="G777" s="500" t="s">
        <v>41</v>
      </c>
      <c r="H777" s="998">
        <v>17.321142578124999</v>
      </c>
      <c r="I777" s="1160" t="s">
        <v>313</v>
      </c>
      <c r="J777" s="1161" t="s">
        <v>133</v>
      </c>
      <c r="K777" s="484" t="s">
        <v>93</v>
      </c>
      <c r="L777" s="488">
        <v>372</v>
      </c>
      <c r="M777" s="485"/>
      <c r="N777" s="504"/>
      <c r="O777" s="491">
        <v>3</v>
      </c>
      <c r="P777" s="492">
        <v>1.5</v>
      </c>
      <c r="Q777" s="492">
        <f t="shared" si="624"/>
        <v>4.5</v>
      </c>
      <c r="R777" s="490">
        <f t="shared" si="625"/>
        <v>3</v>
      </c>
      <c r="S777" s="491"/>
      <c r="T777" s="493">
        <v>20</v>
      </c>
      <c r="U777" s="119" t="s">
        <v>215</v>
      </c>
      <c r="V777" s="925"/>
      <c r="W777" s="129">
        <v>722.35699999999997</v>
      </c>
      <c r="X777" s="223">
        <v>2.1909999999999998</v>
      </c>
      <c r="Y777" s="223">
        <v>2.6</v>
      </c>
      <c r="Z777" s="129">
        <f t="shared" si="626"/>
        <v>14447.14</v>
      </c>
      <c r="AA777" s="129">
        <f t="shared" si="627"/>
        <v>4815.7133333333331</v>
      </c>
      <c r="AB777" s="149">
        <f t="shared" si="628"/>
        <v>12945465.949820789</v>
      </c>
      <c r="AC777" s="924" t="s">
        <v>69</v>
      </c>
      <c r="AD777" s="195">
        <f t="shared" si="629"/>
        <v>427.01419067382801</v>
      </c>
      <c r="AE777" s="500" t="s">
        <v>41</v>
      </c>
      <c r="AF777" s="567">
        <f t="shared" si="630"/>
        <v>346.4228515625</v>
      </c>
      <c r="AG777" s="497">
        <f t="shared" si="631"/>
        <v>142338.06355794266</v>
      </c>
      <c r="AH777" s="497">
        <f t="shared" si="632"/>
        <v>115474.28385416667</v>
      </c>
      <c r="AI777" s="497">
        <f t="shared" si="633"/>
        <v>382629.20311274909</v>
      </c>
      <c r="AJ777" s="497">
        <f t="shared" si="634"/>
        <v>310414.74154345877</v>
      </c>
      <c r="AK777" s="959">
        <f t="shared" si="635"/>
        <v>2.9557005100928489E-2</v>
      </c>
      <c r="AL777" s="1086">
        <f t="shared" si="636"/>
        <v>2.3978645708596997E-2</v>
      </c>
      <c r="AP777" s="602"/>
    </row>
    <row r="778" spans="1:46" customFormat="1">
      <c r="A778" s="35">
        <v>44335</v>
      </c>
      <c r="B778" s="119" t="s">
        <v>444</v>
      </c>
      <c r="C778" s="782">
        <f t="shared" si="637"/>
        <v>44331</v>
      </c>
      <c r="D778" s="1158">
        <v>44332</v>
      </c>
      <c r="E778" s="924" t="s">
        <v>69</v>
      </c>
      <c r="F778" s="1149">
        <v>15.47140808105468</v>
      </c>
      <c r="G778" s="500" t="s">
        <v>41</v>
      </c>
      <c r="H778" s="998">
        <v>24.490859985351598</v>
      </c>
      <c r="I778" s="1160" t="s">
        <v>313</v>
      </c>
      <c r="J778" s="1161" t="s">
        <v>133</v>
      </c>
      <c r="K778" s="484" t="s">
        <v>93</v>
      </c>
      <c r="L778" s="488">
        <v>372</v>
      </c>
      <c r="M778" s="485"/>
      <c r="N778" s="504"/>
      <c r="O778" s="491">
        <v>3</v>
      </c>
      <c r="P778" s="492">
        <v>1.5</v>
      </c>
      <c r="Q778" s="492">
        <f t="shared" si="624"/>
        <v>4.5</v>
      </c>
      <c r="R778" s="490">
        <f t="shared" si="625"/>
        <v>3</v>
      </c>
      <c r="S778" s="491"/>
      <c r="T778" s="493">
        <v>20</v>
      </c>
      <c r="U778" s="119" t="s">
        <v>444</v>
      </c>
      <c r="V778" s="925"/>
      <c r="W778" s="129">
        <v>774.78800000000001</v>
      </c>
      <c r="X778" s="223">
        <v>2.1890000000000001</v>
      </c>
      <c r="Y778" s="223">
        <v>2.5910000000000002</v>
      </c>
      <c r="Z778" s="129">
        <f t="shared" si="626"/>
        <v>15495.76</v>
      </c>
      <c r="AA778" s="129">
        <f t="shared" si="627"/>
        <v>5165.2533333333331</v>
      </c>
      <c r="AB778" s="149">
        <f t="shared" si="628"/>
        <v>13885089.605734766</v>
      </c>
      <c r="AC778" s="924" t="s">
        <v>69</v>
      </c>
      <c r="AD778" s="195">
        <f t="shared" si="629"/>
        <v>309.42816162109358</v>
      </c>
      <c r="AE778" s="500" t="s">
        <v>41</v>
      </c>
      <c r="AF778" s="567">
        <f t="shared" si="630"/>
        <v>489.81719970703193</v>
      </c>
      <c r="AG778" s="497">
        <f t="shared" si="631"/>
        <v>103142.72054036452</v>
      </c>
      <c r="AH778" s="497">
        <f t="shared" si="632"/>
        <v>163272.39990234398</v>
      </c>
      <c r="AI778" s="497">
        <f t="shared" si="633"/>
        <v>277265.3777966788</v>
      </c>
      <c r="AJ778" s="497">
        <f t="shared" si="634"/>
        <v>438904.30081275263</v>
      </c>
      <c r="AK778" s="959">
        <f t="shared" si="635"/>
        <v>1.996856957135975E-2</v>
      </c>
      <c r="AL778" s="1086">
        <f t="shared" si="636"/>
        <v>3.1609756456413361E-2</v>
      </c>
      <c r="AP778" s="602"/>
    </row>
    <row r="779" spans="1:46" customFormat="1">
      <c r="A779" s="35">
        <v>44335</v>
      </c>
      <c r="B779" s="119" t="s">
        <v>370</v>
      </c>
      <c r="C779" s="782">
        <f t="shared" si="637"/>
        <v>44332</v>
      </c>
      <c r="D779" s="1158">
        <v>44333</v>
      </c>
      <c r="E779" s="924" t="s">
        <v>69</v>
      </c>
      <c r="F779" s="1149">
        <v>21.868574523925801</v>
      </c>
      <c r="G779" s="500" t="s">
        <v>41</v>
      </c>
      <c r="H779" s="998">
        <v>22.829022216796801</v>
      </c>
      <c r="I779" s="1160" t="s">
        <v>313</v>
      </c>
      <c r="J779" s="1161" t="s">
        <v>133</v>
      </c>
      <c r="K779" s="484" t="s">
        <v>93</v>
      </c>
      <c r="L779" s="488">
        <v>284</v>
      </c>
      <c r="M779" s="485"/>
      <c r="N779" s="504"/>
      <c r="O779" s="491">
        <v>3</v>
      </c>
      <c r="P779" s="492">
        <v>1.5</v>
      </c>
      <c r="Q779" s="492">
        <f t="shared" si="624"/>
        <v>4.5</v>
      </c>
      <c r="R779" s="490">
        <f t="shared" si="625"/>
        <v>3</v>
      </c>
      <c r="S779" s="491"/>
      <c r="T779" s="493">
        <v>20</v>
      </c>
      <c r="U779" s="119" t="s">
        <v>370</v>
      </c>
      <c r="V779" s="925"/>
      <c r="W779" s="129">
        <v>851.40300000000002</v>
      </c>
      <c r="X779" s="223">
        <v>2.1619999999999999</v>
      </c>
      <c r="Y779" s="223">
        <v>2.5550000000000002</v>
      </c>
      <c r="Z779" s="129">
        <f t="shared" si="626"/>
        <v>17028.060000000001</v>
      </c>
      <c r="AA779" s="129">
        <f t="shared" si="627"/>
        <v>5676.02</v>
      </c>
      <c r="AB779" s="149">
        <f t="shared" si="628"/>
        <v>19985985.915492959</v>
      </c>
      <c r="AC779" s="924" t="s">
        <v>69</v>
      </c>
      <c r="AD779" s="195">
        <f t="shared" si="629"/>
        <v>437.37149047851602</v>
      </c>
      <c r="AE779" s="500" t="s">
        <v>41</v>
      </c>
      <c r="AF779" s="567">
        <f t="shared" si="630"/>
        <v>456.58044433593602</v>
      </c>
      <c r="AG779" s="497">
        <f t="shared" si="631"/>
        <v>145790.49682617202</v>
      </c>
      <c r="AH779" s="497">
        <f t="shared" si="632"/>
        <v>152193.48144531201</v>
      </c>
      <c r="AI779" s="497">
        <f t="shared" si="633"/>
        <v>513346.8198104648</v>
      </c>
      <c r="AJ779" s="497">
        <f t="shared" si="634"/>
        <v>535892.54030039429</v>
      </c>
      <c r="AK779" s="959">
        <f t="shared" si="635"/>
        <v>2.5685338815961183E-2</v>
      </c>
      <c r="AL779" s="1086">
        <f t="shared" si="636"/>
        <v>2.6813415288408426E-2</v>
      </c>
      <c r="AP779" s="602"/>
    </row>
    <row r="780" spans="1:46" customFormat="1">
      <c r="A780" s="35">
        <v>44335</v>
      </c>
      <c r="B780" s="119" t="s">
        <v>540</v>
      </c>
      <c r="C780" s="782">
        <f t="shared" si="637"/>
        <v>44332</v>
      </c>
      <c r="D780" s="1158">
        <v>44333</v>
      </c>
      <c r="E780" s="924" t="s">
        <v>69</v>
      </c>
      <c r="F780" s="1149">
        <v>24.535292053222598</v>
      </c>
      <c r="G780" s="500" t="s">
        <v>41</v>
      </c>
      <c r="H780" s="998">
        <v>27.214480590820397</v>
      </c>
      <c r="I780" s="1160" t="s">
        <v>313</v>
      </c>
      <c r="J780" s="1161" t="s">
        <v>133</v>
      </c>
      <c r="K780" s="484" t="s">
        <v>93</v>
      </c>
      <c r="L780" s="488">
        <v>284</v>
      </c>
      <c r="M780" s="485"/>
      <c r="N780" s="504"/>
      <c r="O780" s="491">
        <v>3</v>
      </c>
      <c r="P780" s="492">
        <v>1.5</v>
      </c>
      <c r="Q780" s="492">
        <f t="shared" si="624"/>
        <v>4.5</v>
      </c>
      <c r="R780" s="490">
        <f t="shared" si="625"/>
        <v>3</v>
      </c>
      <c r="S780" s="491"/>
      <c r="T780" s="493">
        <v>20</v>
      </c>
      <c r="U780" s="119" t="s">
        <v>540</v>
      </c>
      <c r="V780" s="925"/>
      <c r="W780" s="129">
        <v>766.45399999999995</v>
      </c>
      <c r="X780" s="223">
        <v>2.165</v>
      </c>
      <c r="Y780" s="223">
        <v>2.5579999999999998</v>
      </c>
      <c r="Z780" s="129">
        <f t="shared" si="626"/>
        <v>15329.079999999998</v>
      </c>
      <c r="AA780" s="129">
        <f t="shared" si="627"/>
        <v>5109.6933333333327</v>
      </c>
      <c r="AB780" s="149">
        <f t="shared" si="628"/>
        <v>17991877.9342723</v>
      </c>
      <c r="AC780" s="924" t="s">
        <v>69</v>
      </c>
      <c r="AD780" s="195">
        <f t="shared" si="629"/>
        <v>490.70584106445199</v>
      </c>
      <c r="AE780" s="500" t="s">
        <v>41</v>
      </c>
      <c r="AF780" s="567">
        <f t="shared" si="630"/>
        <v>544.28961181640796</v>
      </c>
      <c r="AG780" s="497">
        <f t="shared" si="631"/>
        <v>163568.61368815065</v>
      </c>
      <c r="AH780" s="497">
        <f t="shared" si="632"/>
        <v>181429.87060546933</v>
      </c>
      <c r="AI780" s="497">
        <f t="shared" si="633"/>
        <v>575945.82284560089</v>
      </c>
      <c r="AJ780" s="497">
        <f t="shared" si="634"/>
        <v>638837.57255446946</v>
      </c>
      <c r="AK780" s="959">
        <f t="shared" si="635"/>
        <v>3.2011434545612137E-2</v>
      </c>
      <c r="AL780" s="1086">
        <f t="shared" si="636"/>
        <v>3.550699792919132E-2</v>
      </c>
      <c r="AP780" s="602"/>
    </row>
    <row r="781" spans="1:46" customFormat="1">
      <c r="A781" s="35">
        <v>44335</v>
      </c>
      <c r="B781" s="119" t="s">
        <v>245</v>
      </c>
      <c r="C781" s="782">
        <f t="shared" si="637"/>
        <v>44333</v>
      </c>
      <c r="D781" s="1158">
        <v>44334</v>
      </c>
      <c r="E781" s="924" t="s">
        <v>69</v>
      </c>
      <c r="F781" s="1149">
        <v>23.716070556640599</v>
      </c>
      <c r="G781" s="500" t="s">
        <v>41</v>
      </c>
      <c r="H781" s="998">
        <v>24.653848266601599</v>
      </c>
      <c r="I781" s="1160" t="s">
        <v>313</v>
      </c>
      <c r="J781" s="1161" t="s">
        <v>133</v>
      </c>
      <c r="K781" s="484" t="s">
        <v>93</v>
      </c>
      <c r="L781" s="488">
        <v>280</v>
      </c>
      <c r="M781" s="485"/>
      <c r="N781" s="504"/>
      <c r="O781" s="491">
        <v>3</v>
      </c>
      <c r="P781" s="492">
        <v>1.5</v>
      </c>
      <c r="Q781" s="492">
        <f t="shared" si="624"/>
        <v>4.5</v>
      </c>
      <c r="R781" s="490">
        <f t="shared" si="625"/>
        <v>3</v>
      </c>
      <c r="S781" s="491"/>
      <c r="T781" s="493">
        <v>20</v>
      </c>
      <c r="U781" s="119" t="s">
        <v>245</v>
      </c>
      <c r="V781" s="925"/>
      <c r="W781" s="129">
        <v>868.36599999999999</v>
      </c>
      <c r="X781" s="223">
        <v>2.173</v>
      </c>
      <c r="Y781" s="223">
        <v>2.5259999999999998</v>
      </c>
      <c r="Z781" s="129">
        <f t="shared" si="626"/>
        <v>17367.32</v>
      </c>
      <c r="AA781" s="129">
        <f t="shared" si="627"/>
        <v>5789.1066666666666</v>
      </c>
      <c r="AB781" s="149">
        <f t="shared" si="628"/>
        <v>20675380.952380951</v>
      </c>
      <c r="AC781" s="924" t="s">
        <v>69</v>
      </c>
      <c r="AD781" s="195">
        <f t="shared" si="629"/>
        <v>474.32141113281199</v>
      </c>
      <c r="AE781" s="500" t="s">
        <v>41</v>
      </c>
      <c r="AF781" s="567">
        <f t="shared" si="630"/>
        <v>493.07696533203199</v>
      </c>
      <c r="AG781" s="497">
        <f t="shared" si="631"/>
        <v>158107.13704427067</v>
      </c>
      <c r="AH781" s="497">
        <f t="shared" si="632"/>
        <v>164358.98844401067</v>
      </c>
      <c r="AI781" s="497">
        <f t="shared" si="633"/>
        <v>564668.34658668097</v>
      </c>
      <c r="AJ781" s="497">
        <f t="shared" si="634"/>
        <v>586996.38730003813</v>
      </c>
      <c r="AK781" s="959">
        <f t="shared" si="635"/>
        <v>2.7311145941504619E-2</v>
      </c>
      <c r="AL781" s="1086">
        <f t="shared" si="636"/>
        <v>2.839107964452961E-2</v>
      </c>
      <c r="AP781" s="602"/>
    </row>
    <row r="782" spans="1:46" customFormat="1">
      <c r="A782" s="35">
        <v>44335</v>
      </c>
      <c r="B782" s="119" t="s">
        <v>246</v>
      </c>
      <c r="C782" s="782">
        <f t="shared" si="637"/>
        <v>44333</v>
      </c>
      <c r="D782" s="1158">
        <v>44334</v>
      </c>
      <c r="E782" s="924" t="s">
        <v>69</v>
      </c>
      <c r="F782" s="1149">
        <v>20.272566223144601</v>
      </c>
      <c r="G782" s="500" t="s">
        <v>41</v>
      </c>
      <c r="H782" s="998">
        <v>22.260484313964803</v>
      </c>
      <c r="I782" s="1160" t="s">
        <v>313</v>
      </c>
      <c r="J782" s="1161" t="s">
        <v>133</v>
      </c>
      <c r="K782" s="484" t="s">
        <v>93</v>
      </c>
      <c r="L782" s="488">
        <v>280</v>
      </c>
      <c r="M782" s="485"/>
      <c r="N782" s="504"/>
      <c r="O782" s="491">
        <v>3</v>
      </c>
      <c r="P782" s="492">
        <v>1.5</v>
      </c>
      <c r="Q782" s="492">
        <f t="shared" si="624"/>
        <v>4.5</v>
      </c>
      <c r="R782" s="490">
        <f t="shared" si="625"/>
        <v>3</v>
      </c>
      <c r="S782" s="491"/>
      <c r="T782" s="493">
        <v>20</v>
      </c>
      <c r="U782" s="119" t="s">
        <v>246</v>
      </c>
      <c r="V782" s="925"/>
      <c r="W782" s="129">
        <v>842.40899999999999</v>
      </c>
      <c r="X782" s="223">
        <v>2.1800000000000002</v>
      </c>
      <c r="Y782" s="223">
        <v>2.5499999999999998</v>
      </c>
      <c r="Z782" s="129">
        <f t="shared" si="626"/>
        <v>16848.18</v>
      </c>
      <c r="AA782" s="129">
        <f t="shared" si="627"/>
        <v>5616.06</v>
      </c>
      <c r="AB782" s="149">
        <f t="shared" si="628"/>
        <v>20057357.142857142</v>
      </c>
      <c r="AC782" s="924" t="s">
        <v>69</v>
      </c>
      <c r="AD782" s="195">
        <f t="shared" si="629"/>
        <v>405.45132446289199</v>
      </c>
      <c r="AE782" s="500" t="s">
        <v>41</v>
      </c>
      <c r="AF782" s="567">
        <f t="shared" si="630"/>
        <v>445.20968627929608</v>
      </c>
      <c r="AG782" s="497">
        <f t="shared" si="631"/>
        <v>135150.44148763068</v>
      </c>
      <c r="AH782" s="497">
        <f t="shared" si="632"/>
        <v>148403.22875976536</v>
      </c>
      <c r="AI782" s="497">
        <f t="shared" si="633"/>
        <v>482680.14817010961</v>
      </c>
      <c r="AJ782" s="497">
        <f t="shared" si="634"/>
        <v>530011.53128487628</v>
      </c>
      <c r="AK782" s="959">
        <f t="shared" si="635"/>
        <v>2.4064992448020617E-2</v>
      </c>
      <c r="AL782" s="1086">
        <f t="shared" si="636"/>
        <v>2.642479402993653E-2</v>
      </c>
      <c r="AP782" s="602"/>
    </row>
    <row r="783" spans="1:46" customFormat="1">
      <c r="A783" s="35">
        <v>44335</v>
      </c>
      <c r="B783" s="119" t="s">
        <v>293</v>
      </c>
      <c r="C783" s="782">
        <f t="shared" si="637"/>
        <v>44334</v>
      </c>
      <c r="D783" s="1158">
        <v>44335</v>
      </c>
      <c r="E783" s="924" t="s">
        <v>69</v>
      </c>
      <c r="F783" s="1149">
        <v>16.676510620117178</v>
      </c>
      <c r="G783" s="500" t="s">
        <v>41</v>
      </c>
      <c r="H783" s="998">
        <v>16.324688720703119</v>
      </c>
      <c r="I783" s="1160" t="s">
        <v>313</v>
      </c>
      <c r="J783" s="1161" t="s">
        <v>133</v>
      </c>
      <c r="K783" s="484" t="s">
        <v>93</v>
      </c>
      <c r="L783" s="488">
        <v>292</v>
      </c>
      <c r="M783" s="485"/>
      <c r="N783" s="504"/>
      <c r="O783" s="491">
        <v>3</v>
      </c>
      <c r="P783" s="492">
        <v>1.5</v>
      </c>
      <c r="Q783" s="492">
        <f t="shared" si="624"/>
        <v>4.5</v>
      </c>
      <c r="R783" s="490">
        <f t="shared" si="625"/>
        <v>3</v>
      </c>
      <c r="S783" s="491"/>
      <c r="T783" s="493">
        <v>20</v>
      </c>
      <c r="U783" s="119" t="s">
        <v>293</v>
      </c>
      <c r="V783" s="925"/>
      <c r="W783" s="129">
        <v>778.66399999999999</v>
      </c>
      <c r="X783" s="223">
        <v>2.2010000000000001</v>
      </c>
      <c r="Y783" s="223">
        <v>2.5819999999999999</v>
      </c>
      <c r="Z783" s="129">
        <f t="shared" si="626"/>
        <v>15573.279999999999</v>
      </c>
      <c r="AA783" s="129">
        <f t="shared" si="627"/>
        <v>5191.0933333333332</v>
      </c>
      <c r="AB783" s="149">
        <f t="shared" si="628"/>
        <v>17777716.894977167</v>
      </c>
      <c r="AC783" s="924" t="s">
        <v>69</v>
      </c>
      <c r="AD783" s="195">
        <f t="shared" si="629"/>
        <v>333.53021240234352</v>
      </c>
      <c r="AE783" s="500" t="s">
        <v>41</v>
      </c>
      <c r="AF783" s="567">
        <f t="shared" si="630"/>
        <v>326.49377441406239</v>
      </c>
      <c r="AG783" s="497">
        <f t="shared" si="631"/>
        <v>111176.73746744783</v>
      </c>
      <c r="AH783" s="497">
        <f t="shared" si="632"/>
        <v>108831.2581380208</v>
      </c>
      <c r="AI783" s="497">
        <f t="shared" si="633"/>
        <v>380742.25160084874</v>
      </c>
      <c r="AJ783" s="497">
        <f t="shared" si="634"/>
        <v>372709.78814390686</v>
      </c>
      <c r="AK783" s="959">
        <f t="shared" si="635"/>
        <v>2.1416824997838833E-2</v>
      </c>
      <c r="AL783" s="1086">
        <f t="shared" si="636"/>
        <v>2.0964997381030998E-2</v>
      </c>
      <c r="AP783" s="602"/>
    </row>
    <row r="784" spans="1:46" customFormat="1">
      <c r="A784" s="35">
        <v>44335</v>
      </c>
      <c r="B784" s="119" t="s">
        <v>676</v>
      </c>
      <c r="C784" s="782">
        <f t="shared" si="637"/>
        <v>44334</v>
      </c>
      <c r="D784" s="1158">
        <v>44335</v>
      </c>
      <c r="E784" s="924" t="s">
        <v>69</v>
      </c>
      <c r="F784" s="1149">
        <v>12.19077987670898</v>
      </c>
      <c r="G784" s="500" t="s">
        <v>41</v>
      </c>
      <c r="H784" s="998">
        <v>17.617568969726559</v>
      </c>
      <c r="I784" s="1160" t="s">
        <v>313</v>
      </c>
      <c r="J784" s="1161" t="s">
        <v>133</v>
      </c>
      <c r="K784" s="484" t="s">
        <v>93</v>
      </c>
      <c r="L784" s="488">
        <v>292</v>
      </c>
      <c r="M784" s="485"/>
      <c r="N784" s="504"/>
      <c r="O784" s="491">
        <v>3</v>
      </c>
      <c r="P784" s="492">
        <v>1.5</v>
      </c>
      <c r="Q784" s="492">
        <f t="shared" si="624"/>
        <v>4.5</v>
      </c>
      <c r="R784" s="490">
        <f t="shared" si="625"/>
        <v>3</v>
      </c>
      <c r="S784" s="491"/>
      <c r="T784" s="493">
        <v>20</v>
      </c>
      <c r="U784" s="119" t="s">
        <v>676</v>
      </c>
      <c r="V784" s="925"/>
      <c r="W784" s="129">
        <v>814.37900000000002</v>
      </c>
      <c r="X784" s="223">
        <v>2.1930000000000001</v>
      </c>
      <c r="Y784" s="223">
        <v>2.5510000000000002</v>
      </c>
      <c r="Z784" s="129">
        <f t="shared" si="626"/>
        <v>16287.58</v>
      </c>
      <c r="AA784" s="129">
        <f t="shared" si="627"/>
        <v>5429.1933333333336</v>
      </c>
      <c r="AB784" s="149">
        <f t="shared" si="628"/>
        <v>18593127.853881281</v>
      </c>
      <c r="AC784" s="924" t="s">
        <v>69</v>
      </c>
      <c r="AD784" s="195">
        <f t="shared" si="629"/>
        <v>243.8155975341796</v>
      </c>
      <c r="AE784" s="500" t="s">
        <v>41</v>
      </c>
      <c r="AF784" s="567">
        <f t="shared" si="630"/>
        <v>352.35137939453119</v>
      </c>
      <c r="AG784" s="497">
        <f t="shared" si="631"/>
        <v>81271.865844726533</v>
      </c>
      <c r="AH784" s="497">
        <f t="shared" si="632"/>
        <v>117450.45979817706</v>
      </c>
      <c r="AI784" s="497">
        <f t="shared" si="633"/>
        <v>278328.30768741964</v>
      </c>
      <c r="AJ784" s="497">
        <f t="shared" si="634"/>
        <v>402227.60204855161</v>
      </c>
      <c r="AK784" s="959">
        <f t="shared" si="635"/>
        <v>1.4969418264357234E-2</v>
      </c>
      <c r="AL784" s="1086">
        <f t="shared" si="636"/>
        <v>2.163313269341002E-2</v>
      </c>
      <c r="AP784" s="602"/>
    </row>
    <row r="785" spans="1:48" customFormat="1">
      <c r="A785" s="35">
        <v>44335</v>
      </c>
      <c r="B785" s="119" t="s">
        <v>60</v>
      </c>
      <c r="C785" s="782"/>
      <c r="D785" s="1158"/>
      <c r="E785" s="924" t="s">
        <v>69</v>
      </c>
      <c r="F785" s="1149">
        <v>0</v>
      </c>
      <c r="G785" s="500" t="s">
        <v>41</v>
      </c>
      <c r="H785" s="998">
        <v>0.44944200515747001</v>
      </c>
      <c r="I785" s="1160"/>
      <c r="J785" s="1161"/>
      <c r="K785" s="484"/>
      <c r="L785" s="488"/>
      <c r="M785" s="485"/>
      <c r="N785" s="504"/>
      <c r="O785" s="491"/>
      <c r="P785" s="491"/>
      <c r="Q785" s="491"/>
      <c r="R785" s="492"/>
      <c r="S785" s="491"/>
      <c r="T785" s="493"/>
      <c r="U785" s="119" t="s">
        <v>60</v>
      </c>
      <c r="V785" s="948"/>
      <c r="W785" s="129"/>
      <c r="X785" s="223"/>
      <c r="Y785" s="223"/>
      <c r="Z785" s="129"/>
      <c r="AA785" s="129"/>
      <c r="AB785" s="149"/>
      <c r="AC785" s="924"/>
      <c r="AD785" s="195"/>
      <c r="AE785" s="500"/>
      <c r="AF785" s="567"/>
      <c r="AG785" s="497"/>
      <c r="AH785" s="497"/>
      <c r="AI785" s="497"/>
      <c r="AJ785" s="497"/>
      <c r="AK785" s="959"/>
      <c r="AL785" s="1086"/>
      <c r="AP785" s="602"/>
      <c r="AQ785" s="1"/>
      <c r="AR785" s="1"/>
      <c r="AV785" s="1"/>
    </row>
    <row r="786" spans="1:48" customFormat="1">
      <c r="A786" s="35">
        <v>44335</v>
      </c>
      <c r="B786" s="119" t="s">
        <v>64</v>
      </c>
      <c r="C786" s="782"/>
      <c r="D786" s="1158"/>
      <c r="E786" s="924" t="s">
        <v>69</v>
      </c>
      <c r="F786" s="1149">
        <v>26.548385620117198</v>
      </c>
      <c r="G786" s="500" t="s">
        <v>41</v>
      </c>
      <c r="H786" s="998">
        <v>39.126754760742202</v>
      </c>
      <c r="I786" s="1160"/>
      <c r="J786" s="1161"/>
      <c r="K786" s="484"/>
      <c r="L786" s="488"/>
      <c r="M786" s="485"/>
      <c r="N786" s="504"/>
      <c r="O786" s="491"/>
      <c r="P786" s="491"/>
      <c r="Q786" s="491"/>
      <c r="R786" s="492"/>
      <c r="S786" s="491"/>
      <c r="T786" s="493"/>
      <c r="U786" s="119" t="s">
        <v>64</v>
      </c>
      <c r="V786" s="948"/>
      <c r="W786" s="129"/>
      <c r="X786" s="223"/>
      <c r="Y786" s="223"/>
      <c r="Z786" s="129"/>
      <c r="AA786" s="129"/>
      <c r="AB786" s="149"/>
      <c r="AC786" s="924"/>
      <c r="AD786" s="195"/>
      <c r="AE786" s="500"/>
      <c r="AF786" s="567"/>
      <c r="AG786" s="497"/>
      <c r="AH786" s="497"/>
      <c r="AI786" s="497"/>
      <c r="AJ786" s="497"/>
      <c r="AK786" s="959"/>
      <c r="AL786" s="1086"/>
      <c r="AP786" s="602"/>
    </row>
    <row r="787" spans="1:48" customFormat="1">
      <c r="A787" s="35">
        <v>44335</v>
      </c>
      <c r="B787" s="119" t="s">
        <v>677</v>
      </c>
      <c r="C787" s="782">
        <f t="shared" si="637"/>
        <v>44324</v>
      </c>
      <c r="D787" s="1158">
        <v>44325</v>
      </c>
      <c r="E787" s="924" t="s">
        <v>69</v>
      </c>
      <c r="F787" s="1149">
        <v>12.4439437866211</v>
      </c>
      <c r="G787" s="500" t="s">
        <v>41</v>
      </c>
      <c r="H787" s="998">
        <v>4.6333702087402404</v>
      </c>
      <c r="I787" s="1160" t="s">
        <v>313</v>
      </c>
      <c r="J787" s="1161" t="s">
        <v>133</v>
      </c>
      <c r="K787" s="484" t="s">
        <v>576</v>
      </c>
      <c r="L787" s="488">
        <v>232</v>
      </c>
      <c r="M787" s="485"/>
      <c r="N787" s="504"/>
      <c r="O787" s="491">
        <v>3</v>
      </c>
      <c r="P787" s="492">
        <v>1.5</v>
      </c>
      <c r="Q787" s="492">
        <f t="shared" ref="Q787:Q800" si="638">O787+P787</f>
        <v>4.5</v>
      </c>
      <c r="R787" s="490">
        <f t="shared" ref="R787:R800" si="639">O787/(O787+P787)*Q787*200/200</f>
        <v>3</v>
      </c>
      <c r="S787" s="491"/>
      <c r="T787" s="493">
        <v>20</v>
      </c>
      <c r="U787" s="119" t="s">
        <v>677</v>
      </c>
      <c r="V787" s="925"/>
      <c r="W787" s="129">
        <v>8.4459999999999997</v>
      </c>
      <c r="X787" s="223">
        <v>1.5860000000000001</v>
      </c>
      <c r="Y787" s="223">
        <v>0.58499999999999996</v>
      </c>
      <c r="Z787" s="129">
        <f t="shared" ref="Z787:Z800" si="640">T787*W787</f>
        <v>168.92</v>
      </c>
      <c r="AA787" s="129">
        <f t="shared" ref="AA787:AA800" si="641">Z787/R787</f>
        <v>56.306666666666665</v>
      </c>
      <c r="AB787" s="149">
        <f t="shared" ref="AB787:AB800" si="642">AA787*1000/(L787/1000)</f>
        <v>242701.14942528732</v>
      </c>
      <c r="AC787" s="924" t="s">
        <v>69</v>
      </c>
      <c r="AD787" s="195">
        <f t="shared" ref="AD787:AD800" si="643">T787*F787</f>
        <v>248.87887573242199</v>
      </c>
      <c r="AE787" s="500" t="s">
        <v>41</v>
      </c>
      <c r="AF787" s="567">
        <f t="shared" ref="AF787:AF800" si="644">T787*H787</f>
        <v>92.667404174804801</v>
      </c>
      <c r="AG787" s="497">
        <f t="shared" ref="AG787:AG800" si="645">AD787/R787*1000</f>
        <v>82959.625244140669</v>
      </c>
      <c r="AH787" s="497">
        <f t="shared" ref="AH787:AH800" si="646">AF787/R787*1000</f>
        <v>30889.134724934935</v>
      </c>
      <c r="AI787" s="497">
        <f t="shared" ref="AI787:AI800" si="647">AG787/L787*1000</f>
        <v>357584.59156957181</v>
      </c>
      <c r="AJ787" s="497">
        <f t="shared" ref="AJ787:AJ800" si="648">AH787/L787*1000</f>
        <v>133142.82209023679</v>
      </c>
      <c r="AK787" s="959">
        <f t="shared" ref="AK787:AK800" si="649">AD787/Z787</f>
        <v>1.4733535148734431</v>
      </c>
      <c r="AL787" s="1086">
        <f t="shared" ref="AL787:AL800" si="650">AF787/Z787</f>
        <v>0.54858752175470527</v>
      </c>
      <c r="AP787" s="602"/>
      <c r="AQ787" s="1"/>
      <c r="AR787" s="1"/>
      <c r="AV787" s="1"/>
    </row>
    <row r="788" spans="1:48" customFormat="1">
      <c r="A788" s="35">
        <v>44335</v>
      </c>
      <c r="B788" s="119" t="s">
        <v>678</v>
      </c>
      <c r="C788" s="782">
        <f t="shared" si="637"/>
        <v>44325</v>
      </c>
      <c r="D788" s="1158">
        <v>44326</v>
      </c>
      <c r="E788" s="924" t="s">
        <v>69</v>
      </c>
      <c r="F788" s="1149">
        <v>4.1921157836914</v>
      </c>
      <c r="G788" s="500" t="s">
        <v>41</v>
      </c>
      <c r="H788" s="998">
        <v>4.4000774383544998</v>
      </c>
      <c r="I788" s="1160" t="s">
        <v>313</v>
      </c>
      <c r="J788" s="1161" t="s">
        <v>133</v>
      </c>
      <c r="K788" s="484" t="s">
        <v>576</v>
      </c>
      <c r="L788" s="488">
        <v>280</v>
      </c>
      <c r="M788" s="485"/>
      <c r="N788" s="504"/>
      <c r="O788" s="491">
        <v>3</v>
      </c>
      <c r="P788" s="492">
        <v>1.5</v>
      </c>
      <c r="Q788" s="492">
        <f t="shared" si="638"/>
        <v>4.5</v>
      </c>
      <c r="R788" s="490">
        <f t="shared" si="639"/>
        <v>3</v>
      </c>
      <c r="S788" s="491"/>
      <c r="T788" s="493">
        <v>20</v>
      </c>
      <c r="U788" s="119" t="s">
        <v>678</v>
      </c>
      <c r="V788" s="925"/>
      <c r="W788" s="129">
        <v>5.51</v>
      </c>
      <c r="X788" s="223">
        <v>1.6779999999999999</v>
      </c>
      <c r="Y788" s="223">
        <v>0.69499999999999995</v>
      </c>
      <c r="Z788" s="129">
        <f t="shared" si="640"/>
        <v>110.19999999999999</v>
      </c>
      <c r="AA788" s="129">
        <f t="shared" si="641"/>
        <v>36.733333333333327</v>
      </c>
      <c r="AB788" s="149">
        <f t="shared" si="642"/>
        <v>131190.47619047615</v>
      </c>
      <c r="AC788" s="924" t="s">
        <v>69</v>
      </c>
      <c r="AD788" s="195">
        <f t="shared" si="643"/>
        <v>83.842315673827997</v>
      </c>
      <c r="AE788" s="500" t="s">
        <v>41</v>
      </c>
      <c r="AF788" s="567">
        <f t="shared" si="644"/>
        <v>88.00154876709</v>
      </c>
      <c r="AG788" s="497">
        <f t="shared" si="645"/>
        <v>27947.438557942663</v>
      </c>
      <c r="AH788" s="497">
        <f t="shared" si="646"/>
        <v>29333.84958903</v>
      </c>
      <c r="AI788" s="497">
        <f t="shared" si="647"/>
        <v>99812.280564080938</v>
      </c>
      <c r="AJ788" s="497">
        <f t="shared" si="648"/>
        <v>104763.74853225</v>
      </c>
      <c r="AK788" s="959">
        <f t="shared" si="649"/>
        <v>0.76081956146849372</v>
      </c>
      <c r="AL788" s="1086">
        <f t="shared" si="650"/>
        <v>0.79856214852168794</v>
      </c>
      <c r="AP788" s="602"/>
    </row>
    <row r="789" spans="1:48" customFormat="1">
      <c r="A789" s="35">
        <v>44335</v>
      </c>
      <c r="B789" s="119">
        <v>121</v>
      </c>
      <c r="C789" s="782">
        <f t="shared" si="637"/>
        <v>44327</v>
      </c>
      <c r="D789" s="1158">
        <v>44328</v>
      </c>
      <c r="E789" s="924" t="s">
        <v>69</v>
      </c>
      <c r="F789" s="1149">
        <v>2.7940523147583001</v>
      </c>
      <c r="G789" s="500" t="s">
        <v>41</v>
      </c>
      <c r="H789" s="998">
        <v>1.886030578613282</v>
      </c>
      <c r="I789" s="1160" t="s">
        <v>313</v>
      </c>
      <c r="J789" s="1161" t="s">
        <v>133</v>
      </c>
      <c r="K789" s="484" t="s">
        <v>679</v>
      </c>
      <c r="L789" s="488">
        <v>294</v>
      </c>
      <c r="M789" s="485"/>
      <c r="N789" s="504"/>
      <c r="O789" s="491">
        <v>3</v>
      </c>
      <c r="P789" s="492">
        <v>1.5</v>
      </c>
      <c r="Q789" s="492">
        <f t="shared" si="638"/>
        <v>4.5</v>
      </c>
      <c r="R789" s="490">
        <f t="shared" si="639"/>
        <v>3</v>
      </c>
      <c r="S789" s="491"/>
      <c r="T789" s="493">
        <v>20</v>
      </c>
      <c r="U789" s="119">
        <v>121</v>
      </c>
      <c r="V789" s="925"/>
      <c r="W789" s="129">
        <v>99.771000000000001</v>
      </c>
      <c r="X789" s="223">
        <v>2.1579999999999999</v>
      </c>
      <c r="Y789" s="223">
        <v>2.4489999999999998</v>
      </c>
      <c r="Z789" s="129">
        <f t="shared" si="640"/>
        <v>1995.42</v>
      </c>
      <c r="AA789" s="129">
        <f t="shared" si="641"/>
        <v>665.14</v>
      </c>
      <c r="AB789" s="149">
        <f t="shared" si="642"/>
        <v>2262380.9523809524</v>
      </c>
      <c r="AC789" s="924" t="s">
        <v>69</v>
      </c>
      <c r="AD789" s="195">
        <f t="shared" si="643"/>
        <v>55.881046295166001</v>
      </c>
      <c r="AE789" s="500" t="s">
        <v>41</v>
      </c>
      <c r="AF789" s="567">
        <f t="shared" si="644"/>
        <v>37.720611572265639</v>
      </c>
      <c r="AG789" s="497">
        <f t="shared" si="645"/>
        <v>18627.015431722</v>
      </c>
      <c r="AH789" s="497">
        <f t="shared" si="646"/>
        <v>12573.537190755213</v>
      </c>
      <c r="AI789" s="497">
        <f t="shared" si="647"/>
        <v>63357.195345993197</v>
      </c>
      <c r="AJ789" s="497">
        <f t="shared" si="648"/>
        <v>42767.133301888476</v>
      </c>
      <c r="AK789" s="959">
        <f t="shared" si="649"/>
        <v>2.8004653804795984E-2</v>
      </c>
      <c r="AL789" s="1086">
        <f t="shared" si="650"/>
        <v>1.89035950187257E-2</v>
      </c>
      <c r="AP789" s="602"/>
      <c r="AQ789" s="1"/>
      <c r="AR789" s="1"/>
      <c r="AV789" s="1"/>
    </row>
    <row r="790" spans="1:48" customFormat="1">
      <c r="A790" s="35">
        <v>44335</v>
      </c>
      <c r="B790" s="119">
        <v>122</v>
      </c>
      <c r="C790" s="782">
        <f t="shared" si="637"/>
        <v>44327</v>
      </c>
      <c r="D790" s="1158">
        <v>44328</v>
      </c>
      <c r="E790" s="924" t="s">
        <v>69</v>
      </c>
      <c r="F790" s="1149">
        <v>1.800260925292968</v>
      </c>
      <c r="G790" s="500" t="s">
        <v>41</v>
      </c>
      <c r="H790" s="998">
        <v>2.8584020614623999</v>
      </c>
      <c r="I790" s="1160" t="s">
        <v>313</v>
      </c>
      <c r="J790" s="1161" t="s">
        <v>133</v>
      </c>
      <c r="K790" s="484" t="s">
        <v>679</v>
      </c>
      <c r="L790" s="488">
        <v>294</v>
      </c>
      <c r="M790" s="485"/>
      <c r="N790" s="504"/>
      <c r="O790" s="491">
        <v>3</v>
      </c>
      <c r="P790" s="492">
        <v>1.5</v>
      </c>
      <c r="Q790" s="492">
        <f t="shared" si="638"/>
        <v>4.5</v>
      </c>
      <c r="R790" s="490">
        <f t="shared" si="639"/>
        <v>3</v>
      </c>
      <c r="S790" s="491"/>
      <c r="T790" s="493">
        <v>20</v>
      </c>
      <c r="U790" s="119">
        <v>122</v>
      </c>
      <c r="V790" s="925"/>
      <c r="W790" s="129">
        <v>101.64</v>
      </c>
      <c r="X790" s="223">
        <v>2.129</v>
      </c>
      <c r="Y790" s="223">
        <v>2.2200000000000002</v>
      </c>
      <c r="Z790" s="129">
        <f t="shared" si="640"/>
        <v>2032.8</v>
      </c>
      <c r="AA790" s="129">
        <f t="shared" si="641"/>
        <v>677.6</v>
      </c>
      <c r="AB790" s="149">
        <f t="shared" si="642"/>
        <v>2304761.9047619049</v>
      </c>
      <c r="AC790" s="924" t="s">
        <v>69</v>
      </c>
      <c r="AD790" s="195">
        <f t="shared" si="643"/>
        <v>36.005218505859361</v>
      </c>
      <c r="AE790" s="500" t="s">
        <v>41</v>
      </c>
      <c r="AF790" s="567">
        <f t="shared" si="644"/>
        <v>57.168041229247997</v>
      </c>
      <c r="AG790" s="497">
        <f t="shared" si="645"/>
        <v>12001.73950195312</v>
      </c>
      <c r="AH790" s="497">
        <f t="shared" si="646"/>
        <v>19056.013743082665</v>
      </c>
      <c r="AI790" s="497">
        <f t="shared" si="647"/>
        <v>40822.243203922175</v>
      </c>
      <c r="AJ790" s="497">
        <f t="shared" si="648"/>
        <v>64816.373275791375</v>
      </c>
      <c r="AK790" s="959">
        <f t="shared" si="649"/>
        <v>1.7712130315751359E-2</v>
      </c>
      <c r="AL790" s="1086">
        <f t="shared" si="650"/>
        <v>2.81228065866037E-2</v>
      </c>
      <c r="AP790" s="602"/>
    </row>
    <row r="791" spans="1:48" customFormat="1">
      <c r="A791" s="35">
        <v>44335</v>
      </c>
      <c r="B791" s="119">
        <v>123</v>
      </c>
      <c r="C791" s="782">
        <f t="shared" si="637"/>
        <v>44327</v>
      </c>
      <c r="D791" s="1158">
        <v>44328</v>
      </c>
      <c r="E791" s="924" t="s">
        <v>69</v>
      </c>
      <c r="F791" s="1149">
        <v>1.6206821441650401</v>
      </c>
      <c r="G791" s="500" t="s">
        <v>41</v>
      </c>
      <c r="H791" s="998">
        <v>2.6010456085204998</v>
      </c>
      <c r="I791" s="1160" t="s">
        <v>313</v>
      </c>
      <c r="J791" s="1161" t="s">
        <v>133</v>
      </c>
      <c r="K791" s="484" t="s">
        <v>679</v>
      </c>
      <c r="L791" s="488">
        <v>294</v>
      </c>
      <c r="M791" s="485"/>
      <c r="N791" s="504"/>
      <c r="O791" s="491">
        <v>3</v>
      </c>
      <c r="P791" s="492">
        <v>1.5</v>
      </c>
      <c r="Q791" s="492">
        <f t="shared" si="638"/>
        <v>4.5</v>
      </c>
      <c r="R791" s="490">
        <f t="shared" si="639"/>
        <v>3</v>
      </c>
      <c r="S791" s="491"/>
      <c r="T791" s="493">
        <v>20</v>
      </c>
      <c r="U791" s="119">
        <v>123</v>
      </c>
      <c r="V791" s="925"/>
      <c r="W791" s="129">
        <v>102.84</v>
      </c>
      <c r="X791" s="223">
        <v>2.1339999999999999</v>
      </c>
      <c r="Y791" s="223">
        <v>2.2850000000000001</v>
      </c>
      <c r="Z791" s="129">
        <f t="shared" si="640"/>
        <v>2056.8000000000002</v>
      </c>
      <c r="AA791" s="129">
        <f t="shared" si="641"/>
        <v>685.6</v>
      </c>
      <c r="AB791" s="149">
        <f t="shared" si="642"/>
        <v>2331972.7891156464</v>
      </c>
      <c r="AC791" s="924" t="s">
        <v>69</v>
      </c>
      <c r="AD791" s="195">
        <f t="shared" si="643"/>
        <v>32.413642883300803</v>
      </c>
      <c r="AE791" s="500" t="s">
        <v>41</v>
      </c>
      <c r="AF791" s="567">
        <f t="shared" si="644"/>
        <v>52.02091217041</v>
      </c>
      <c r="AG791" s="497">
        <f t="shared" si="645"/>
        <v>10804.547627766935</v>
      </c>
      <c r="AH791" s="497">
        <f t="shared" si="646"/>
        <v>17340.304056803332</v>
      </c>
      <c r="AI791" s="497">
        <f t="shared" si="647"/>
        <v>36750.161999207266</v>
      </c>
      <c r="AJ791" s="497">
        <f t="shared" si="648"/>
        <v>58980.626043548749</v>
      </c>
      <c r="AK791" s="959">
        <f t="shared" si="649"/>
        <v>1.5759258500243484E-2</v>
      </c>
      <c r="AL791" s="1086">
        <f t="shared" si="650"/>
        <v>2.5292158775967521E-2</v>
      </c>
      <c r="AP791" s="602"/>
    </row>
    <row r="792" spans="1:48" customFormat="1">
      <c r="A792" s="35">
        <v>44335</v>
      </c>
      <c r="B792" s="119">
        <v>124</v>
      </c>
      <c r="C792" s="782">
        <f t="shared" si="637"/>
        <v>44327</v>
      </c>
      <c r="D792" s="1158">
        <v>44328</v>
      </c>
      <c r="E792" s="924" t="s">
        <v>69</v>
      </c>
      <c r="F792" s="1149">
        <v>1.2662816047668461</v>
      </c>
      <c r="G792" s="500" t="s">
        <v>41</v>
      </c>
      <c r="H792" s="998">
        <v>1.6189300537109379</v>
      </c>
      <c r="I792" s="1160" t="s">
        <v>313</v>
      </c>
      <c r="J792" s="1161" t="s">
        <v>133</v>
      </c>
      <c r="K792" s="484" t="s">
        <v>544</v>
      </c>
      <c r="L792" s="488">
        <v>294</v>
      </c>
      <c r="M792" s="485"/>
      <c r="N792" s="504"/>
      <c r="O792" s="491">
        <v>3</v>
      </c>
      <c r="P792" s="492">
        <v>1.5</v>
      </c>
      <c r="Q792" s="492">
        <f t="shared" si="638"/>
        <v>4.5</v>
      </c>
      <c r="R792" s="490">
        <f t="shared" si="639"/>
        <v>3</v>
      </c>
      <c r="S792" s="491"/>
      <c r="T792" s="493">
        <v>20</v>
      </c>
      <c r="U792" s="119">
        <v>124</v>
      </c>
      <c r="V792" s="925"/>
      <c r="W792" s="129">
        <v>52.966999999999999</v>
      </c>
      <c r="X792" s="223">
        <v>2.11</v>
      </c>
      <c r="Y792" s="223">
        <v>2.0939999999999999</v>
      </c>
      <c r="Z792" s="129">
        <f t="shared" si="640"/>
        <v>1059.3399999999999</v>
      </c>
      <c r="AA792" s="129">
        <f t="shared" si="641"/>
        <v>353.11333333333329</v>
      </c>
      <c r="AB792" s="149">
        <f t="shared" si="642"/>
        <v>1201065.7596371882</v>
      </c>
      <c r="AC792" s="924" t="s">
        <v>69</v>
      </c>
      <c r="AD792" s="195">
        <f t="shared" si="643"/>
        <v>25.325632095336921</v>
      </c>
      <c r="AE792" s="500" t="s">
        <v>41</v>
      </c>
      <c r="AF792" s="567">
        <f t="shared" si="644"/>
        <v>32.378601074218757</v>
      </c>
      <c r="AG792" s="497">
        <f t="shared" si="645"/>
        <v>8441.8773651123065</v>
      </c>
      <c r="AH792" s="497">
        <f t="shared" si="646"/>
        <v>10792.867024739586</v>
      </c>
      <c r="AI792" s="497">
        <f t="shared" si="647"/>
        <v>28713.868588817371</v>
      </c>
      <c r="AJ792" s="497">
        <f t="shared" si="648"/>
        <v>36710.432056937367</v>
      </c>
      <c r="AK792" s="959">
        <f t="shared" si="649"/>
        <v>2.3906991235426701E-2</v>
      </c>
      <c r="AL792" s="1086">
        <f t="shared" si="650"/>
        <v>3.0564881033680179E-2</v>
      </c>
      <c r="AP792" s="602"/>
    </row>
    <row r="793" spans="1:48" customFormat="1">
      <c r="A793" s="35">
        <v>44335</v>
      </c>
      <c r="B793" s="119">
        <v>125</v>
      </c>
      <c r="C793" s="782">
        <f t="shared" si="637"/>
        <v>44327</v>
      </c>
      <c r="D793" s="1158">
        <v>44328</v>
      </c>
      <c r="E793" s="924" t="s">
        <v>69</v>
      </c>
      <c r="F793" s="1149">
        <v>0.49679412841796805</v>
      </c>
      <c r="G793" s="500" t="s">
        <v>41</v>
      </c>
      <c r="H793" s="998">
        <v>0.98059644699096604</v>
      </c>
      <c r="I793" s="1160" t="s">
        <v>313</v>
      </c>
      <c r="J793" s="1161" t="s">
        <v>133</v>
      </c>
      <c r="K793" s="484" t="s">
        <v>544</v>
      </c>
      <c r="L793" s="488">
        <v>294</v>
      </c>
      <c r="M793" s="485"/>
      <c r="N793" s="504"/>
      <c r="O793" s="491">
        <v>3</v>
      </c>
      <c r="P793" s="492">
        <v>1.5</v>
      </c>
      <c r="Q793" s="492">
        <f t="shared" si="638"/>
        <v>4.5</v>
      </c>
      <c r="R793" s="490">
        <f t="shared" si="639"/>
        <v>3</v>
      </c>
      <c r="S793" s="491"/>
      <c r="T793" s="493">
        <v>20</v>
      </c>
      <c r="U793" s="119">
        <v>125</v>
      </c>
      <c r="V793" s="925"/>
      <c r="W793" s="129">
        <v>47.030999999999999</v>
      </c>
      <c r="X793" s="223">
        <v>2.1139999999999999</v>
      </c>
      <c r="Y793" s="223">
        <v>2.3010000000000002</v>
      </c>
      <c r="Z793" s="129">
        <f t="shared" si="640"/>
        <v>940.62</v>
      </c>
      <c r="AA793" s="129">
        <f t="shared" si="641"/>
        <v>313.54000000000002</v>
      </c>
      <c r="AB793" s="149">
        <f t="shared" si="642"/>
        <v>1066462.5850340137</v>
      </c>
      <c r="AC793" s="924" t="s">
        <v>69</v>
      </c>
      <c r="AD793" s="195">
        <f t="shared" si="643"/>
        <v>9.9358825683593608</v>
      </c>
      <c r="AE793" s="500" t="s">
        <v>41</v>
      </c>
      <c r="AF793" s="567">
        <f t="shared" si="644"/>
        <v>19.611928939819322</v>
      </c>
      <c r="AG793" s="497">
        <f t="shared" si="645"/>
        <v>3311.960856119787</v>
      </c>
      <c r="AH793" s="497">
        <f t="shared" si="646"/>
        <v>6537.3096466064408</v>
      </c>
      <c r="AI793" s="497">
        <f t="shared" si="647"/>
        <v>11265.172979999275</v>
      </c>
      <c r="AJ793" s="497">
        <f t="shared" si="648"/>
        <v>22235.74709730082</v>
      </c>
      <c r="AK793" s="959">
        <f t="shared" si="649"/>
        <v>1.0563120673980311E-2</v>
      </c>
      <c r="AL793" s="1086">
        <f t="shared" si="650"/>
        <v>2.0850002062277349E-2</v>
      </c>
      <c r="AM793" s="1202"/>
      <c r="AN793" s="1202"/>
      <c r="AP793" s="602"/>
      <c r="AQ793" s="54"/>
      <c r="AR793" s="54"/>
    </row>
    <row r="794" spans="1:48" customFormat="1">
      <c r="A794" s="35">
        <v>44335</v>
      </c>
      <c r="B794" s="119">
        <v>126</v>
      </c>
      <c r="C794" s="782">
        <f t="shared" si="637"/>
        <v>44327</v>
      </c>
      <c r="D794" s="1158">
        <v>44328</v>
      </c>
      <c r="E794" s="924" t="s">
        <v>69</v>
      </c>
      <c r="F794" s="1149">
        <v>0.23026850223541201</v>
      </c>
      <c r="G794" s="500" t="s">
        <v>41</v>
      </c>
      <c r="H794" s="998">
        <v>0.232188606262208</v>
      </c>
      <c r="I794" s="1160" t="s">
        <v>313</v>
      </c>
      <c r="J794" s="1161" t="s">
        <v>133</v>
      </c>
      <c r="K794" s="484" t="s">
        <v>544</v>
      </c>
      <c r="L794" s="488">
        <v>294</v>
      </c>
      <c r="M794" s="485"/>
      <c r="N794" s="504"/>
      <c r="O794" s="491">
        <v>3</v>
      </c>
      <c r="P794" s="492">
        <v>1.5</v>
      </c>
      <c r="Q794" s="492">
        <f t="shared" si="638"/>
        <v>4.5</v>
      </c>
      <c r="R794" s="490">
        <f t="shared" si="639"/>
        <v>3</v>
      </c>
      <c r="S794" s="491"/>
      <c r="T794" s="493">
        <v>20</v>
      </c>
      <c r="U794" s="119">
        <v>126</v>
      </c>
      <c r="V794" s="925"/>
      <c r="W794" s="129">
        <v>50.091000000000001</v>
      </c>
      <c r="X794" s="223">
        <v>2.093</v>
      </c>
      <c r="Y794" s="223">
        <v>2.048</v>
      </c>
      <c r="Z794" s="129">
        <f t="shared" si="640"/>
        <v>1001.82</v>
      </c>
      <c r="AA794" s="129">
        <f t="shared" si="641"/>
        <v>333.94</v>
      </c>
      <c r="AB794" s="149">
        <f t="shared" si="642"/>
        <v>1135850.3401360544</v>
      </c>
      <c r="AC794" s="924" t="s">
        <v>69</v>
      </c>
      <c r="AD794" s="195">
        <f t="shared" si="643"/>
        <v>4.6053700447082404</v>
      </c>
      <c r="AE794" s="500" t="s">
        <v>41</v>
      </c>
      <c r="AF794" s="567">
        <f t="shared" si="644"/>
        <v>4.6437721252441602</v>
      </c>
      <c r="AG794" s="497">
        <f t="shared" si="645"/>
        <v>1535.1233482360801</v>
      </c>
      <c r="AH794" s="497">
        <f t="shared" si="646"/>
        <v>1547.9240417480532</v>
      </c>
      <c r="AI794" s="497">
        <f t="shared" si="647"/>
        <v>5221.5079871975513</v>
      </c>
      <c r="AJ794" s="497">
        <f t="shared" si="648"/>
        <v>5265.0477610478001</v>
      </c>
      <c r="AK794" s="959">
        <f t="shared" si="649"/>
        <v>4.5970034983412594E-3</v>
      </c>
      <c r="AL794" s="1086">
        <f t="shared" si="650"/>
        <v>4.6353358140625665E-3</v>
      </c>
      <c r="AM794" s="1202"/>
      <c r="AN794" s="1202"/>
      <c r="AP794" s="602"/>
    </row>
    <row r="795" spans="1:48" customFormat="1">
      <c r="A795" s="35">
        <v>44335</v>
      </c>
      <c r="B795" s="119">
        <v>127</v>
      </c>
      <c r="C795" s="782">
        <f t="shared" si="637"/>
        <v>44327</v>
      </c>
      <c r="D795" s="1158">
        <v>44328</v>
      </c>
      <c r="E795" s="924" t="s">
        <v>69</v>
      </c>
      <c r="F795" s="1149">
        <v>0.46599812507629401</v>
      </c>
      <c r="G795" s="500" t="s">
        <v>41</v>
      </c>
      <c r="H795" s="998">
        <v>0</v>
      </c>
      <c r="I795" s="1160" t="s">
        <v>313</v>
      </c>
      <c r="J795" s="1161" t="s">
        <v>133</v>
      </c>
      <c r="K795" s="484" t="s">
        <v>545</v>
      </c>
      <c r="L795" s="488">
        <v>294</v>
      </c>
      <c r="M795" s="485"/>
      <c r="N795" s="504"/>
      <c r="O795" s="491">
        <v>3</v>
      </c>
      <c r="P795" s="492">
        <v>1.5</v>
      </c>
      <c r="Q795" s="492">
        <f t="shared" si="638"/>
        <v>4.5</v>
      </c>
      <c r="R795" s="490">
        <f t="shared" si="639"/>
        <v>3</v>
      </c>
      <c r="S795" s="491"/>
      <c r="T795" s="493">
        <v>20</v>
      </c>
      <c r="U795" s="119">
        <v>127</v>
      </c>
      <c r="V795" s="925"/>
      <c r="W795" s="129">
        <v>27.318000000000001</v>
      </c>
      <c r="X795" s="223">
        <v>2.008</v>
      </c>
      <c r="Y795" s="223">
        <v>1.6779999999999999</v>
      </c>
      <c r="Z795" s="129">
        <f t="shared" si="640"/>
        <v>546.36</v>
      </c>
      <c r="AA795" s="129">
        <f t="shared" si="641"/>
        <v>182.12</v>
      </c>
      <c r="AB795" s="149">
        <f t="shared" si="642"/>
        <v>619455.78231292521</v>
      </c>
      <c r="AC795" s="924" t="s">
        <v>69</v>
      </c>
      <c r="AD795" s="195">
        <f t="shared" si="643"/>
        <v>9.3199625015258807</v>
      </c>
      <c r="AE795" s="500" t="s">
        <v>41</v>
      </c>
      <c r="AF795" s="567">
        <f t="shared" si="644"/>
        <v>0</v>
      </c>
      <c r="AG795" s="497">
        <f t="shared" si="645"/>
        <v>3106.6541671752934</v>
      </c>
      <c r="AH795" s="497">
        <f t="shared" si="646"/>
        <v>0</v>
      </c>
      <c r="AI795" s="497">
        <f t="shared" si="647"/>
        <v>10566.850908759501</v>
      </c>
      <c r="AJ795" s="497">
        <f t="shared" si="648"/>
        <v>0</v>
      </c>
      <c r="AK795" s="959">
        <f t="shared" si="649"/>
        <v>1.7058281172717404E-2</v>
      </c>
      <c r="AL795" s="1086">
        <f t="shared" si="650"/>
        <v>0</v>
      </c>
      <c r="AM795" s="1202"/>
      <c r="AN795" s="1202"/>
      <c r="AP795" s="602"/>
    </row>
    <row r="796" spans="1:48" customFormat="1">
      <c r="A796" s="35">
        <v>44335</v>
      </c>
      <c r="B796" s="119">
        <v>128</v>
      </c>
      <c r="C796" s="782">
        <f t="shared" si="637"/>
        <v>44327</v>
      </c>
      <c r="D796" s="1158">
        <v>44328</v>
      </c>
      <c r="E796" s="924" t="s">
        <v>69</v>
      </c>
      <c r="F796" s="1149">
        <v>0.251295351982116</v>
      </c>
      <c r="G796" s="500" t="s">
        <v>41</v>
      </c>
      <c r="H796" s="998">
        <v>1.136274909973144</v>
      </c>
      <c r="I796" s="1160" t="s">
        <v>313</v>
      </c>
      <c r="J796" s="1161" t="s">
        <v>133</v>
      </c>
      <c r="K796" s="484" t="s">
        <v>545</v>
      </c>
      <c r="L796" s="488">
        <v>294</v>
      </c>
      <c r="M796" s="485"/>
      <c r="N796" s="504"/>
      <c r="O796" s="491">
        <v>3</v>
      </c>
      <c r="P796" s="492">
        <v>1.5</v>
      </c>
      <c r="Q796" s="492">
        <f t="shared" si="638"/>
        <v>4.5</v>
      </c>
      <c r="R796" s="490">
        <f t="shared" si="639"/>
        <v>3</v>
      </c>
      <c r="S796" s="491"/>
      <c r="T796" s="493">
        <v>20</v>
      </c>
      <c r="U796" s="119">
        <v>128</v>
      </c>
      <c r="V796" s="925"/>
      <c r="W796" s="129">
        <v>28.794</v>
      </c>
      <c r="X796" s="223">
        <v>2.08</v>
      </c>
      <c r="Y796" s="223">
        <v>2.1619999999999999</v>
      </c>
      <c r="Z796" s="129">
        <f t="shared" si="640"/>
        <v>575.88</v>
      </c>
      <c r="AA796" s="129">
        <f t="shared" si="641"/>
        <v>191.96</v>
      </c>
      <c r="AB796" s="149">
        <f t="shared" si="642"/>
        <v>652925.17006802722</v>
      </c>
      <c r="AC796" s="924" t="s">
        <v>69</v>
      </c>
      <c r="AD796" s="195">
        <f t="shared" si="643"/>
        <v>5.0259070396423198</v>
      </c>
      <c r="AE796" s="500" t="s">
        <v>41</v>
      </c>
      <c r="AF796" s="567">
        <f t="shared" si="644"/>
        <v>22.72549819946288</v>
      </c>
      <c r="AG796" s="497">
        <f t="shared" si="645"/>
        <v>1675.3023465474398</v>
      </c>
      <c r="AH796" s="497">
        <f t="shared" si="646"/>
        <v>7575.1660664876263</v>
      </c>
      <c r="AI796" s="497">
        <f t="shared" si="647"/>
        <v>5698.3073011817678</v>
      </c>
      <c r="AJ796" s="497">
        <f t="shared" si="648"/>
        <v>25765.870974447709</v>
      </c>
      <c r="AK796" s="959">
        <f t="shared" si="649"/>
        <v>8.7273512531123153E-3</v>
      </c>
      <c r="AL796" s="1086">
        <f t="shared" si="650"/>
        <v>3.9462211223627981E-2</v>
      </c>
      <c r="AM796" s="1202"/>
      <c r="AN796" s="1202"/>
      <c r="AP796" s="602"/>
    </row>
    <row r="797" spans="1:48" customFormat="1">
      <c r="A797" s="35">
        <v>44335</v>
      </c>
      <c r="B797" s="119">
        <v>129</v>
      </c>
      <c r="C797" s="782">
        <f t="shared" si="637"/>
        <v>44327</v>
      </c>
      <c r="D797" s="1158">
        <v>44328</v>
      </c>
      <c r="E797" s="924" t="s">
        <v>69</v>
      </c>
      <c r="F797" s="1149">
        <v>0.44884185791015596</v>
      </c>
      <c r="G797" s="500" t="s">
        <v>41</v>
      </c>
      <c r="H797" s="998">
        <v>0.46724739074706995</v>
      </c>
      <c r="I797" s="1160" t="s">
        <v>313</v>
      </c>
      <c r="J797" s="1161" t="s">
        <v>133</v>
      </c>
      <c r="K797" s="484" t="s">
        <v>545</v>
      </c>
      <c r="L797" s="488">
        <v>294</v>
      </c>
      <c r="M797" s="485"/>
      <c r="N797" s="504"/>
      <c r="O797" s="491">
        <v>3</v>
      </c>
      <c r="P797" s="492">
        <v>1.5</v>
      </c>
      <c r="Q797" s="492">
        <f t="shared" si="638"/>
        <v>4.5</v>
      </c>
      <c r="R797" s="490">
        <f t="shared" si="639"/>
        <v>3</v>
      </c>
      <c r="S797" s="491"/>
      <c r="T797" s="493">
        <v>20</v>
      </c>
      <c r="U797" s="119">
        <v>129</v>
      </c>
      <c r="V797" s="925"/>
      <c r="W797" s="129">
        <v>29.776</v>
      </c>
      <c r="X797" s="223">
        <v>2.0139999999999998</v>
      </c>
      <c r="Y797" s="223">
        <v>1.6859999999999999</v>
      </c>
      <c r="Z797" s="129">
        <f t="shared" si="640"/>
        <v>595.52</v>
      </c>
      <c r="AA797" s="129">
        <f t="shared" si="641"/>
        <v>198.50666666666666</v>
      </c>
      <c r="AB797" s="149">
        <f t="shared" si="642"/>
        <v>675192.74376417231</v>
      </c>
      <c r="AC797" s="924" t="s">
        <v>69</v>
      </c>
      <c r="AD797" s="195">
        <f t="shared" si="643"/>
        <v>8.9768371582031197</v>
      </c>
      <c r="AE797" s="500" t="s">
        <v>41</v>
      </c>
      <c r="AF797" s="567">
        <f t="shared" si="644"/>
        <v>9.3449478149413991</v>
      </c>
      <c r="AG797" s="497">
        <f t="shared" si="645"/>
        <v>2992.2790527343732</v>
      </c>
      <c r="AH797" s="497">
        <f t="shared" si="646"/>
        <v>3114.9826049804665</v>
      </c>
      <c r="AI797" s="497">
        <f t="shared" si="647"/>
        <v>10177.819907259773</v>
      </c>
      <c r="AJ797" s="497">
        <f t="shared" si="648"/>
        <v>10595.178928504987</v>
      </c>
      <c r="AK797" s="959">
        <f t="shared" si="649"/>
        <v>1.5073947404290569E-2</v>
      </c>
      <c r="AL797" s="1086">
        <f t="shared" si="650"/>
        <v>1.5692080559748453E-2</v>
      </c>
      <c r="AM797" s="1202"/>
      <c r="AN797" s="1202"/>
      <c r="AP797" s="602"/>
    </row>
    <row r="798" spans="1:48" customFormat="1">
      <c r="A798" s="35">
        <v>44335</v>
      </c>
      <c r="B798" s="119">
        <v>1210</v>
      </c>
      <c r="C798" s="782">
        <f t="shared" si="637"/>
        <v>44327</v>
      </c>
      <c r="D798" s="1158">
        <v>44328</v>
      </c>
      <c r="E798" s="924" t="s">
        <v>69</v>
      </c>
      <c r="F798" s="1149">
        <v>0.23088989257812603</v>
      </c>
      <c r="G798" s="500" t="s">
        <v>41</v>
      </c>
      <c r="H798" s="998">
        <v>1.0354546546936041</v>
      </c>
      <c r="I798" s="1160" t="s">
        <v>313</v>
      </c>
      <c r="J798" s="1161" t="s">
        <v>133</v>
      </c>
      <c r="K798" s="484" t="s">
        <v>546</v>
      </c>
      <c r="L798" s="488">
        <v>294</v>
      </c>
      <c r="M798" s="485"/>
      <c r="N798" s="504"/>
      <c r="O798" s="491">
        <v>3</v>
      </c>
      <c r="P798" s="492">
        <v>1.5</v>
      </c>
      <c r="Q798" s="492">
        <f t="shared" si="638"/>
        <v>4.5</v>
      </c>
      <c r="R798" s="490">
        <f t="shared" si="639"/>
        <v>3</v>
      </c>
      <c r="S798" s="491"/>
      <c r="T798" s="493">
        <v>20</v>
      </c>
      <c r="U798" s="119">
        <v>1210</v>
      </c>
      <c r="V798" s="925"/>
      <c r="W798" s="129">
        <v>13.468999999999999</v>
      </c>
      <c r="X798" s="223">
        <v>2.0659999999999998</v>
      </c>
      <c r="Y798" s="223">
        <v>1.659</v>
      </c>
      <c r="Z798" s="129">
        <f t="shared" si="640"/>
        <v>269.38</v>
      </c>
      <c r="AA798" s="129">
        <f t="shared" si="641"/>
        <v>89.793333333333337</v>
      </c>
      <c r="AB798" s="149">
        <f t="shared" si="642"/>
        <v>305419.50113378692</v>
      </c>
      <c r="AC798" s="924" t="s">
        <v>69</v>
      </c>
      <c r="AD798" s="195">
        <f t="shared" si="643"/>
        <v>4.6177978515625204</v>
      </c>
      <c r="AE798" s="500" t="s">
        <v>41</v>
      </c>
      <c r="AF798" s="567">
        <f t="shared" si="644"/>
        <v>20.709093093872081</v>
      </c>
      <c r="AG798" s="497">
        <f t="shared" si="645"/>
        <v>1539.2659505208401</v>
      </c>
      <c r="AH798" s="497">
        <f t="shared" si="646"/>
        <v>6903.031031290694</v>
      </c>
      <c r="AI798" s="497">
        <f t="shared" si="647"/>
        <v>5235.5984711593201</v>
      </c>
      <c r="AJ798" s="497">
        <f t="shared" si="648"/>
        <v>23479.697385342497</v>
      </c>
      <c r="AK798" s="959">
        <f t="shared" si="649"/>
        <v>1.7142318849070162E-2</v>
      </c>
      <c r="AL798" s="1086">
        <f t="shared" si="650"/>
        <v>7.6876876879768657E-2</v>
      </c>
      <c r="AM798" s="1202"/>
      <c r="AN798" s="1202"/>
      <c r="AP798" s="602"/>
    </row>
    <row r="799" spans="1:48" customFormat="1">
      <c r="A799" s="35">
        <v>44335</v>
      </c>
      <c r="B799" s="119" t="s">
        <v>680</v>
      </c>
      <c r="C799" s="782">
        <f t="shared" si="637"/>
        <v>44327</v>
      </c>
      <c r="D799" s="1158">
        <v>44328</v>
      </c>
      <c r="E799" s="924" t="s">
        <v>69</v>
      </c>
      <c r="F799" s="1149">
        <v>0.93454122543334994</v>
      </c>
      <c r="G799" s="500" t="s">
        <v>41</v>
      </c>
      <c r="H799" s="998">
        <v>0.47943382263183604</v>
      </c>
      <c r="I799" s="1160" t="s">
        <v>313</v>
      </c>
      <c r="J799" s="1161" t="s">
        <v>133</v>
      </c>
      <c r="K799" s="484" t="s">
        <v>546</v>
      </c>
      <c r="L799" s="488">
        <v>294</v>
      </c>
      <c r="M799" s="485"/>
      <c r="N799" s="504"/>
      <c r="O799" s="491">
        <v>3</v>
      </c>
      <c r="P799" s="492">
        <v>1.5</v>
      </c>
      <c r="Q799" s="492">
        <f t="shared" si="638"/>
        <v>4.5</v>
      </c>
      <c r="R799" s="490">
        <f t="shared" si="639"/>
        <v>3</v>
      </c>
      <c r="S799" s="491"/>
      <c r="T799" s="493">
        <v>20</v>
      </c>
      <c r="U799" s="119" t="s">
        <v>680</v>
      </c>
      <c r="V799" s="1107"/>
      <c r="W799" s="495">
        <v>13.379</v>
      </c>
      <c r="X799" s="223">
        <v>1.956</v>
      </c>
      <c r="Y799" s="223">
        <v>1.677</v>
      </c>
      <c r="Z799" s="129">
        <f t="shared" si="640"/>
        <v>267.58</v>
      </c>
      <c r="AA799" s="129">
        <f t="shared" si="641"/>
        <v>89.193333333333328</v>
      </c>
      <c r="AB799" s="149">
        <f t="shared" si="642"/>
        <v>303378.68480725621</v>
      </c>
      <c r="AC799" s="924" t="s">
        <v>69</v>
      </c>
      <c r="AD799" s="195">
        <f t="shared" si="643"/>
        <v>18.690824508666999</v>
      </c>
      <c r="AE799" s="500" t="s">
        <v>41</v>
      </c>
      <c r="AF799" s="567">
        <f t="shared" si="644"/>
        <v>9.5886764526367205</v>
      </c>
      <c r="AG799" s="497">
        <f t="shared" si="645"/>
        <v>6230.2748362223329</v>
      </c>
      <c r="AH799" s="497">
        <f t="shared" si="646"/>
        <v>3196.2254842122402</v>
      </c>
      <c r="AI799" s="497">
        <f t="shared" si="647"/>
        <v>21191.411007558956</v>
      </c>
      <c r="AJ799" s="497">
        <f t="shared" si="648"/>
        <v>10871.515252422587</v>
      </c>
      <c r="AK799" s="959">
        <f t="shared" si="649"/>
        <v>6.9851351030222733E-2</v>
      </c>
      <c r="AL799" s="1086">
        <f t="shared" si="650"/>
        <v>3.5834802498829213E-2</v>
      </c>
      <c r="AP799" s="602"/>
    </row>
    <row r="800" spans="1:48" customFormat="1">
      <c r="A800" s="35">
        <v>44335</v>
      </c>
      <c r="B800" s="119" t="s">
        <v>681</v>
      </c>
      <c r="C800" s="782">
        <f t="shared" si="637"/>
        <v>44327</v>
      </c>
      <c r="D800" s="1158">
        <v>44328</v>
      </c>
      <c r="E800" s="924" t="s">
        <v>69</v>
      </c>
      <c r="F800" s="1149">
        <v>0</v>
      </c>
      <c r="G800" s="500" t="s">
        <v>41</v>
      </c>
      <c r="H800" s="998">
        <v>0.48922781944275001</v>
      </c>
      <c r="I800" s="1160" t="s">
        <v>313</v>
      </c>
      <c r="J800" s="1161" t="s">
        <v>133</v>
      </c>
      <c r="K800" s="484" t="s">
        <v>546</v>
      </c>
      <c r="L800" s="488">
        <v>294</v>
      </c>
      <c r="M800" s="485"/>
      <c r="N800" s="504"/>
      <c r="O800" s="491">
        <v>3</v>
      </c>
      <c r="P800" s="492">
        <v>1.5</v>
      </c>
      <c r="Q800" s="492">
        <f t="shared" si="638"/>
        <v>4.5</v>
      </c>
      <c r="R800" s="490">
        <f t="shared" si="639"/>
        <v>3</v>
      </c>
      <c r="S800" s="491"/>
      <c r="T800" s="493">
        <v>20</v>
      </c>
      <c r="U800" s="119" t="s">
        <v>681</v>
      </c>
      <c r="V800" s="1107"/>
      <c r="W800" s="495">
        <v>12.351000000000001</v>
      </c>
      <c r="X800" s="223">
        <v>2.012</v>
      </c>
      <c r="Y800" s="223">
        <v>1.4930000000000001</v>
      </c>
      <c r="Z800" s="129">
        <f t="shared" si="640"/>
        <v>247.02</v>
      </c>
      <c r="AA800" s="129">
        <f t="shared" si="641"/>
        <v>82.34</v>
      </c>
      <c r="AB800" s="149">
        <f t="shared" si="642"/>
        <v>280068.02721088438</v>
      </c>
      <c r="AC800" s="924" t="s">
        <v>69</v>
      </c>
      <c r="AD800" s="195">
        <f t="shared" si="643"/>
        <v>0</v>
      </c>
      <c r="AE800" s="500" t="s">
        <v>41</v>
      </c>
      <c r="AF800" s="567">
        <f t="shared" si="644"/>
        <v>9.784556388855</v>
      </c>
      <c r="AG800" s="497">
        <f t="shared" si="645"/>
        <v>0</v>
      </c>
      <c r="AH800" s="497">
        <f t="shared" si="646"/>
        <v>3261.518796285</v>
      </c>
      <c r="AI800" s="497">
        <f t="shared" si="647"/>
        <v>0</v>
      </c>
      <c r="AJ800" s="497">
        <f t="shared" si="648"/>
        <v>11093.601347908165</v>
      </c>
      <c r="AK800" s="959">
        <f t="shared" si="649"/>
        <v>0</v>
      </c>
      <c r="AL800" s="1086">
        <f t="shared" si="650"/>
        <v>3.9610381300522225E-2</v>
      </c>
      <c r="AP800" s="602"/>
    </row>
    <row r="801" spans="1:46" customFormat="1">
      <c r="A801" s="35">
        <v>44335</v>
      </c>
      <c r="B801" s="119" t="s">
        <v>60</v>
      </c>
      <c r="C801" s="782"/>
      <c r="D801" s="1158"/>
      <c r="E801" s="924" t="s">
        <v>69</v>
      </c>
      <c r="F801" s="1149">
        <v>0</v>
      </c>
      <c r="G801" s="500" t="s">
        <v>41</v>
      </c>
      <c r="H801" s="998">
        <v>0.45081977844238202</v>
      </c>
      <c r="I801" s="1160"/>
      <c r="J801" s="1161"/>
      <c r="K801" s="484"/>
      <c r="L801" s="488"/>
      <c r="M801" s="485"/>
      <c r="N801" s="504"/>
      <c r="O801" s="491"/>
      <c r="P801" s="491"/>
      <c r="Q801" s="491"/>
      <c r="R801" s="492"/>
      <c r="S801" s="491"/>
      <c r="T801" s="493"/>
      <c r="U801" s="119" t="s">
        <v>60</v>
      </c>
      <c r="V801" s="948"/>
      <c r="W801" s="495"/>
      <c r="X801" s="223"/>
      <c r="Y801" s="223"/>
      <c r="Z801" s="129"/>
      <c r="AA801" s="129"/>
      <c r="AB801" s="149"/>
      <c r="AC801" s="924"/>
      <c r="AD801" s="195"/>
      <c r="AE801" s="500"/>
      <c r="AF801" s="567"/>
      <c r="AG801" s="497"/>
      <c r="AH801" s="497"/>
      <c r="AI801" s="497"/>
      <c r="AJ801" s="497"/>
      <c r="AK801" s="959"/>
      <c r="AL801" s="1086"/>
      <c r="AP801" s="602"/>
    </row>
    <row r="802" spans="1:46" customFormat="1" ht="15" thickBot="1">
      <c r="A802" s="1239">
        <v>44335</v>
      </c>
      <c r="B802" s="124" t="s">
        <v>64</v>
      </c>
      <c r="C802" s="926"/>
      <c r="D802" s="1162"/>
      <c r="E802" s="1029" t="s">
        <v>69</v>
      </c>
      <c r="F802" s="1150">
        <v>33.709527587890605</v>
      </c>
      <c r="G802" s="1030" t="s">
        <v>41</v>
      </c>
      <c r="H802" s="1006">
        <v>36.991665649414003</v>
      </c>
      <c r="I802" s="1164"/>
      <c r="J802" s="1165"/>
      <c r="K802" s="928"/>
      <c r="L802" s="929"/>
      <c r="M802" s="930"/>
      <c r="N802" s="927"/>
      <c r="O802" s="931"/>
      <c r="P802" s="931"/>
      <c r="Q802" s="931"/>
      <c r="R802" s="932"/>
      <c r="S802" s="931"/>
      <c r="T802" s="933"/>
      <c r="U802" s="124" t="s">
        <v>64</v>
      </c>
      <c r="V802" s="955"/>
      <c r="W802" s="934"/>
      <c r="X802" s="935"/>
      <c r="Y802" s="935"/>
      <c r="Z802" s="937"/>
      <c r="AA802" s="937"/>
      <c r="AB802" s="161"/>
      <c r="AC802" s="1029"/>
      <c r="AD802" s="591"/>
      <c r="AE802" s="1030"/>
      <c r="AF802" s="1115"/>
      <c r="AG802" s="936"/>
      <c r="AH802" s="936"/>
      <c r="AI802" s="936"/>
      <c r="AJ802" s="936"/>
      <c r="AK802" s="1088"/>
      <c r="AL802" s="1089"/>
      <c r="AP802" s="602"/>
    </row>
    <row r="803" spans="1:46" customFormat="1">
      <c r="A803" s="1167">
        <v>44342</v>
      </c>
      <c r="B803" s="121" t="s">
        <v>541</v>
      </c>
      <c r="C803" s="1168">
        <v>44335</v>
      </c>
      <c r="D803" s="1169">
        <v>44336</v>
      </c>
      <c r="E803" s="1110" t="s">
        <v>69</v>
      </c>
      <c r="F803" s="1147">
        <v>12.947436523437499</v>
      </c>
      <c r="G803" s="477" t="s">
        <v>41</v>
      </c>
      <c r="H803" s="994">
        <v>12.955305480957032</v>
      </c>
      <c r="I803" s="456" t="s">
        <v>313</v>
      </c>
      <c r="J803" s="457" t="s">
        <v>133</v>
      </c>
      <c r="K803" s="582" t="s">
        <v>93</v>
      </c>
      <c r="L803" s="583">
        <v>272</v>
      </c>
      <c r="M803" s="583"/>
      <c r="N803" s="583"/>
      <c r="O803" s="564">
        <v>3</v>
      </c>
      <c r="P803" s="564">
        <v>1.5</v>
      </c>
      <c r="Q803" s="564">
        <f t="shared" ref="Q803:Q816" si="651">O803+P803</f>
        <v>4.5</v>
      </c>
      <c r="R803" s="82">
        <f>O803/(O803+P803)*Q803*200/200</f>
        <v>3</v>
      </c>
      <c r="S803" s="81"/>
      <c r="T803" s="81">
        <v>20</v>
      </c>
      <c r="U803" s="121" t="s">
        <v>541</v>
      </c>
      <c r="V803" s="470"/>
      <c r="W803" s="194">
        <v>725.21799999999996</v>
      </c>
      <c r="X803" s="184">
        <v>2.202</v>
      </c>
      <c r="Y803" s="184">
        <v>2.5750000000000002</v>
      </c>
      <c r="Z803" s="194">
        <f t="shared" ref="Z803:Z816" si="652">T803*W803</f>
        <v>14504.359999999999</v>
      </c>
      <c r="AA803" s="194">
        <f t="shared" ref="AA803:AA816" si="653">Z803/R803</f>
        <v>4834.786666666666</v>
      </c>
      <c r="AB803" s="1113">
        <f t="shared" ref="AB803:AB816" si="654">AA803*1000/(L803/1000)</f>
        <v>17774950.980392154</v>
      </c>
      <c r="AC803" s="476" t="s">
        <v>69</v>
      </c>
      <c r="AD803" s="194">
        <f t="shared" ref="AD803:AD816" si="655">T803*F803</f>
        <v>258.94873046875</v>
      </c>
      <c r="AE803" s="477" t="s">
        <v>41</v>
      </c>
      <c r="AF803" s="586">
        <f t="shared" ref="AF803:AF816" si="656">T803*H803</f>
        <v>259.10610961914063</v>
      </c>
      <c r="AG803" s="586">
        <f t="shared" ref="AG803:AG816" si="657">AD803/R803*1000</f>
        <v>86316.243489583328</v>
      </c>
      <c r="AH803" s="586">
        <f t="shared" ref="AH803:AH816" si="658">AF803/R803*1000</f>
        <v>86368.703206380203</v>
      </c>
      <c r="AI803" s="586">
        <f t="shared" ref="AI803:AI816" si="659">AG803/L803*1000</f>
        <v>317339.13047640934</v>
      </c>
      <c r="AJ803" s="586">
        <f t="shared" ref="AJ803:AJ816" si="660">AH803/L803*1000</f>
        <v>317531.99708228017</v>
      </c>
      <c r="AK803" s="587">
        <f t="shared" ref="AK803:AK816" si="661">AD803/Z803</f>
        <v>1.7853164873786229E-2</v>
      </c>
      <c r="AL803" s="995">
        <f t="shared" ref="AL803:AL816" si="662">AF803/Z803</f>
        <v>1.7864015345671277E-2</v>
      </c>
      <c r="AM803" s="605"/>
      <c r="AN803" s="606"/>
      <c r="AO803" s="606"/>
      <c r="AP803" s="607"/>
      <c r="AQ803" s="53"/>
      <c r="AR803" s="53"/>
      <c r="AS803" s="53"/>
      <c r="AT803" s="53"/>
    </row>
    <row r="804" spans="1:46" customFormat="1">
      <c r="A804" s="888">
        <v>44342</v>
      </c>
      <c r="B804" s="122" t="s">
        <v>682</v>
      </c>
      <c r="C804" s="769">
        <v>44335</v>
      </c>
      <c r="D804" s="1170">
        <v>44336</v>
      </c>
      <c r="E804" s="924" t="s">
        <v>69</v>
      </c>
      <c r="F804" s="1149">
        <v>11.846002197265625</v>
      </c>
      <c r="G804" s="500" t="s">
        <v>41</v>
      </c>
      <c r="H804" s="998">
        <v>14.307298278808593</v>
      </c>
      <c r="I804" s="414" t="s">
        <v>313</v>
      </c>
      <c r="J804" s="415" t="s">
        <v>133</v>
      </c>
      <c r="K804" s="429" t="s">
        <v>93</v>
      </c>
      <c r="L804" s="390">
        <v>272</v>
      </c>
      <c r="M804" s="390"/>
      <c r="N804" s="390"/>
      <c r="O804" s="564">
        <v>3</v>
      </c>
      <c r="P804" s="564">
        <v>1.5</v>
      </c>
      <c r="Q804" s="564">
        <f t="shared" si="651"/>
        <v>4.5</v>
      </c>
      <c r="R804" s="82">
        <f t="shared" ref="R804:R816" si="663">O804/(O804+P804)*Q804*200/200</f>
        <v>3</v>
      </c>
      <c r="S804" s="81"/>
      <c r="T804" s="81">
        <v>20</v>
      </c>
      <c r="U804" s="122" t="s">
        <v>682</v>
      </c>
      <c r="V804" s="494"/>
      <c r="W804" s="195">
        <v>708.62199999999996</v>
      </c>
      <c r="X804" s="82">
        <v>2.2069999999999999</v>
      </c>
      <c r="Y804" s="82">
        <v>2.57</v>
      </c>
      <c r="Z804" s="195">
        <f t="shared" si="652"/>
        <v>14172.439999999999</v>
      </c>
      <c r="AA804" s="195">
        <f t="shared" si="653"/>
        <v>4724.1466666666665</v>
      </c>
      <c r="AB804" s="1092">
        <f t="shared" si="654"/>
        <v>17368186.274509802</v>
      </c>
      <c r="AC804" s="499" t="s">
        <v>69</v>
      </c>
      <c r="AD804" s="195">
        <f t="shared" si="655"/>
        <v>236.9200439453125</v>
      </c>
      <c r="AE804" s="500" t="s">
        <v>41</v>
      </c>
      <c r="AF804" s="567">
        <f t="shared" si="656"/>
        <v>286.14596557617188</v>
      </c>
      <c r="AG804" s="567">
        <f t="shared" si="657"/>
        <v>78973.347981770828</v>
      </c>
      <c r="AH804" s="567">
        <f t="shared" si="658"/>
        <v>95381.988525390625</v>
      </c>
      <c r="AI804" s="568">
        <f t="shared" si="659"/>
        <v>290343.19110945158</v>
      </c>
      <c r="AJ804" s="568">
        <f t="shared" si="660"/>
        <v>350669.07546099491</v>
      </c>
      <c r="AK804" s="569">
        <f t="shared" si="661"/>
        <v>1.6716955157002784E-2</v>
      </c>
      <c r="AL804" s="999">
        <f t="shared" si="662"/>
        <v>2.0190310601150677E-2</v>
      </c>
      <c r="AM804" s="571"/>
      <c r="AN804" s="572"/>
      <c r="AO804" s="572"/>
      <c r="AP804" s="573"/>
      <c r="AQ804" s="53"/>
      <c r="AR804" s="53"/>
      <c r="AS804" s="53"/>
      <c r="AT804" s="53"/>
    </row>
    <row r="805" spans="1:46" customFormat="1">
      <c r="A805" s="888">
        <v>44342</v>
      </c>
      <c r="B805" s="122" t="s">
        <v>463</v>
      </c>
      <c r="C805" s="769">
        <v>44336</v>
      </c>
      <c r="D805" s="1170">
        <v>44337</v>
      </c>
      <c r="E805" s="924" t="s">
        <v>69</v>
      </c>
      <c r="F805" s="1149">
        <v>8.9229858398437507</v>
      </c>
      <c r="G805" s="500" t="s">
        <v>41</v>
      </c>
      <c r="H805" s="998">
        <v>10.362995147705078</v>
      </c>
      <c r="I805" s="414" t="s">
        <v>313</v>
      </c>
      <c r="J805" s="415" t="s">
        <v>133</v>
      </c>
      <c r="K805" s="429" t="s">
        <v>93</v>
      </c>
      <c r="L805" s="390">
        <v>288</v>
      </c>
      <c r="M805" s="390"/>
      <c r="N805" s="390"/>
      <c r="O805" s="564">
        <v>3</v>
      </c>
      <c r="P805" s="564">
        <v>1.5</v>
      </c>
      <c r="Q805" s="564">
        <f t="shared" si="651"/>
        <v>4.5</v>
      </c>
      <c r="R805" s="82">
        <f t="shared" si="663"/>
        <v>3</v>
      </c>
      <c r="S805" s="81"/>
      <c r="T805" s="81">
        <v>20</v>
      </c>
      <c r="U805" s="122" t="s">
        <v>463</v>
      </c>
      <c r="V805" s="494"/>
      <c r="W805" s="195">
        <v>748.38499999999999</v>
      </c>
      <c r="X805" s="82">
        <v>2.194</v>
      </c>
      <c r="Y805" s="82">
        <v>2.548</v>
      </c>
      <c r="Z805" s="195">
        <f t="shared" si="652"/>
        <v>14967.7</v>
      </c>
      <c r="AA805" s="195">
        <f t="shared" si="653"/>
        <v>4989.2333333333336</v>
      </c>
      <c r="AB805" s="1092">
        <f t="shared" si="654"/>
        <v>17323726.851851854</v>
      </c>
      <c r="AC805" s="499" t="s">
        <v>69</v>
      </c>
      <c r="AD805" s="195">
        <f t="shared" si="655"/>
        <v>178.459716796875</v>
      </c>
      <c r="AE805" s="500" t="s">
        <v>41</v>
      </c>
      <c r="AF805" s="567">
        <f t="shared" si="656"/>
        <v>207.25990295410156</v>
      </c>
      <c r="AG805" s="567">
        <f t="shared" si="657"/>
        <v>59486.572265625</v>
      </c>
      <c r="AH805" s="567">
        <f t="shared" si="658"/>
        <v>69086.634318033859</v>
      </c>
      <c r="AI805" s="568">
        <f t="shared" si="659"/>
        <v>206550.59814453125</v>
      </c>
      <c r="AJ805" s="568">
        <f t="shared" si="660"/>
        <v>239884.14693761757</v>
      </c>
      <c r="AK805" s="569">
        <f t="shared" si="661"/>
        <v>1.1922988621957615E-2</v>
      </c>
      <c r="AL805" s="999">
        <f t="shared" si="662"/>
        <v>1.3847144381174232E-2</v>
      </c>
      <c r="AM805" s="571"/>
      <c r="AN805" s="572"/>
      <c r="AO805" s="572"/>
      <c r="AP805" s="573"/>
      <c r="AQ805" s="53"/>
      <c r="AR805" s="53"/>
      <c r="AS805" s="53"/>
      <c r="AT805" s="53"/>
    </row>
    <row r="806" spans="1:46" customFormat="1">
      <c r="A806" s="888">
        <v>44342</v>
      </c>
      <c r="B806" s="122" t="s">
        <v>464</v>
      </c>
      <c r="C806" s="769">
        <v>44336</v>
      </c>
      <c r="D806" s="1170">
        <v>44337</v>
      </c>
      <c r="E806" s="924" t="s">
        <v>69</v>
      </c>
      <c r="F806" s="1149">
        <v>13.218005371093749</v>
      </c>
      <c r="G806" s="500" t="s">
        <v>41</v>
      </c>
      <c r="H806" s="998">
        <v>18.733535766601563</v>
      </c>
      <c r="I806" s="414" t="s">
        <v>313</v>
      </c>
      <c r="J806" s="415" t="s">
        <v>133</v>
      </c>
      <c r="K806" s="429" t="s">
        <v>93</v>
      </c>
      <c r="L806" s="390">
        <v>288</v>
      </c>
      <c r="M806" s="390"/>
      <c r="N806" s="390"/>
      <c r="O806" s="564">
        <v>3</v>
      </c>
      <c r="P806" s="564">
        <v>1.5</v>
      </c>
      <c r="Q806" s="564">
        <f t="shared" si="651"/>
        <v>4.5</v>
      </c>
      <c r="R806" s="82">
        <f t="shared" si="663"/>
        <v>3</v>
      </c>
      <c r="S806" s="81"/>
      <c r="T806" s="81">
        <v>20</v>
      </c>
      <c r="U806" s="122" t="s">
        <v>464</v>
      </c>
      <c r="V806" s="494"/>
      <c r="W806" s="195">
        <v>754.80499999999995</v>
      </c>
      <c r="X806" s="82">
        <v>2.1890000000000001</v>
      </c>
      <c r="Y806" s="82">
        <v>2.5710000000000002</v>
      </c>
      <c r="Z806" s="195">
        <f t="shared" si="652"/>
        <v>15096.099999999999</v>
      </c>
      <c r="AA806" s="195">
        <f t="shared" si="653"/>
        <v>5032.0333333333328</v>
      </c>
      <c r="AB806" s="1092">
        <f t="shared" si="654"/>
        <v>17472337.962962963</v>
      </c>
      <c r="AC806" s="499" t="s">
        <v>69</v>
      </c>
      <c r="AD806" s="195">
        <f t="shared" si="655"/>
        <v>264.360107421875</v>
      </c>
      <c r="AE806" s="500" t="s">
        <v>41</v>
      </c>
      <c r="AF806" s="567">
        <f t="shared" si="656"/>
        <v>374.67071533203125</v>
      </c>
      <c r="AG806" s="567">
        <f t="shared" si="657"/>
        <v>88120.035807291672</v>
      </c>
      <c r="AH806" s="567">
        <f t="shared" si="658"/>
        <v>124890.23844401042</v>
      </c>
      <c r="AI806" s="568">
        <f t="shared" si="659"/>
        <v>305972.34655309608</v>
      </c>
      <c r="AJ806" s="568">
        <f t="shared" si="660"/>
        <v>433646.66126392508</v>
      </c>
      <c r="AK806" s="569">
        <f t="shared" si="661"/>
        <v>1.7511814801298018E-2</v>
      </c>
      <c r="AL806" s="999">
        <f t="shared" si="662"/>
        <v>2.4819040370163904E-2</v>
      </c>
      <c r="AM806" s="571"/>
      <c r="AN806" s="572"/>
      <c r="AO806" s="572"/>
      <c r="AP806" s="573"/>
      <c r="AQ806" s="53"/>
      <c r="AR806" s="53"/>
      <c r="AS806" s="53"/>
      <c r="AT806" s="53"/>
    </row>
    <row r="807" spans="1:46" customFormat="1">
      <c r="A807" s="888">
        <v>44342</v>
      </c>
      <c r="B807" s="122" t="s">
        <v>549</v>
      </c>
      <c r="C807" s="769">
        <v>44337</v>
      </c>
      <c r="D807" s="1170">
        <v>44338</v>
      </c>
      <c r="E807" s="924" t="s">
        <v>69</v>
      </c>
      <c r="F807" s="1149">
        <v>10.936980438232421</v>
      </c>
      <c r="G807" s="500" t="s">
        <v>41</v>
      </c>
      <c r="H807" s="998">
        <v>16.086755371093751</v>
      </c>
      <c r="I807" s="414" t="s">
        <v>313</v>
      </c>
      <c r="J807" s="415" t="s">
        <v>133</v>
      </c>
      <c r="K807" s="429" t="s">
        <v>93</v>
      </c>
      <c r="L807" s="390">
        <v>216</v>
      </c>
      <c r="M807" s="390"/>
      <c r="N807" s="390"/>
      <c r="O807" s="564">
        <v>3</v>
      </c>
      <c r="P807" s="564">
        <v>1.5</v>
      </c>
      <c r="Q807" s="564">
        <f t="shared" si="651"/>
        <v>4.5</v>
      </c>
      <c r="R807" s="82">
        <f t="shared" si="663"/>
        <v>3</v>
      </c>
      <c r="S807" s="81"/>
      <c r="T807" s="81">
        <v>20</v>
      </c>
      <c r="U807" s="122" t="s">
        <v>549</v>
      </c>
      <c r="V807" s="494"/>
      <c r="W807" s="195">
        <v>756.63599999999997</v>
      </c>
      <c r="X807" s="82">
        <v>2.1920000000000002</v>
      </c>
      <c r="Y807" s="82">
        <v>2.4940000000000002</v>
      </c>
      <c r="Z807" s="195">
        <f t="shared" si="652"/>
        <v>15132.72</v>
      </c>
      <c r="AA807" s="195">
        <f t="shared" si="653"/>
        <v>5044.24</v>
      </c>
      <c r="AB807" s="1092">
        <f t="shared" si="654"/>
        <v>23352962.962962963</v>
      </c>
      <c r="AC807" s="499" t="s">
        <v>69</v>
      </c>
      <c r="AD807" s="195">
        <f t="shared" si="655"/>
        <v>218.73960876464844</v>
      </c>
      <c r="AE807" s="500" t="s">
        <v>41</v>
      </c>
      <c r="AF807" s="567">
        <f t="shared" si="656"/>
        <v>321.735107421875</v>
      </c>
      <c r="AG807" s="567">
        <f t="shared" si="657"/>
        <v>72913.202921549484</v>
      </c>
      <c r="AH807" s="567">
        <f t="shared" si="658"/>
        <v>107245.03580729167</v>
      </c>
      <c r="AI807" s="568">
        <f t="shared" si="659"/>
        <v>337561.12463680317</v>
      </c>
      <c r="AJ807" s="568">
        <f t="shared" si="660"/>
        <v>496504.79540412809</v>
      </c>
      <c r="AK807" s="569">
        <f t="shared" si="661"/>
        <v>1.4454745000545074E-2</v>
      </c>
      <c r="AL807" s="999">
        <f t="shared" si="662"/>
        <v>2.1260890799662917E-2</v>
      </c>
      <c r="AM807" s="571"/>
      <c r="AN807" s="572"/>
      <c r="AO807" s="572"/>
      <c r="AP807" s="573"/>
      <c r="AQ807" s="53"/>
      <c r="AR807" s="53"/>
      <c r="AS807" s="53"/>
      <c r="AT807" s="53"/>
    </row>
    <row r="808" spans="1:46" customFormat="1">
      <c r="A808" s="888">
        <v>44342</v>
      </c>
      <c r="B808" s="122" t="s">
        <v>465</v>
      </c>
      <c r="C808" s="769">
        <v>44337</v>
      </c>
      <c r="D808" s="1170">
        <v>44338</v>
      </c>
      <c r="E808" s="924" t="s">
        <v>69</v>
      </c>
      <c r="F808" s="1149">
        <v>17.414553833007812</v>
      </c>
      <c r="G808" s="500" t="s">
        <v>41</v>
      </c>
      <c r="H808" s="998">
        <v>15.131466674804688</v>
      </c>
      <c r="I808" s="414" t="s">
        <v>313</v>
      </c>
      <c r="J808" s="415" t="s">
        <v>133</v>
      </c>
      <c r="K808" s="429" t="s">
        <v>93</v>
      </c>
      <c r="L808" s="390">
        <v>216</v>
      </c>
      <c r="M808" s="390"/>
      <c r="N808" s="390"/>
      <c r="O808" s="564">
        <v>3</v>
      </c>
      <c r="P808" s="564">
        <v>1.5</v>
      </c>
      <c r="Q808" s="564">
        <f t="shared" si="651"/>
        <v>4.5</v>
      </c>
      <c r="R808" s="82">
        <f t="shared" si="663"/>
        <v>3</v>
      </c>
      <c r="S808" s="81"/>
      <c r="T808" s="81">
        <v>20</v>
      </c>
      <c r="U808" s="122" t="s">
        <v>465</v>
      </c>
      <c r="V808" s="494"/>
      <c r="W808" s="195">
        <v>715.98800000000006</v>
      </c>
      <c r="X808" s="82">
        <v>2.1789999999999998</v>
      </c>
      <c r="Y808" s="82">
        <v>2.5110000000000001</v>
      </c>
      <c r="Z808" s="195">
        <f t="shared" si="652"/>
        <v>14319.760000000002</v>
      </c>
      <c r="AA808" s="195">
        <f t="shared" si="653"/>
        <v>4773.253333333334</v>
      </c>
      <c r="AB808" s="1092">
        <f t="shared" si="654"/>
        <v>22098395.061728399</v>
      </c>
      <c r="AC808" s="499" t="s">
        <v>69</v>
      </c>
      <c r="AD808" s="195">
        <f t="shared" si="655"/>
        <v>348.29107666015625</v>
      </c>
      <c r="AE808" s="500" t="s">
        <v>41</v>
      </c>
      <c r="AF808" s="567">
        <f t="shared" si="656"/>
        <v>302.62933349609375</v>
      </c>
      <c r="AG808" s="567">
        <f t="shared" si="657"/>
        <v>116097.02555338542</v>
      </c>
      <c r="AH808" s="567">
        <f t="shared" si="658"/>
        <v>100876.44449869792</v>
      </c>
      <c r="AI808" s="568">
        <f t="shared" si="659"/>
        <v>537486.22941382148</v>
      </c>
      <c r="AJ808" s="568">
        <f t="shared" si="660"/>
        <v>467020.57638286072</v>
      </c>
      <c r="AK808" s="569">
        <f t="shared" si="661"/>
        <v>2.4322410198226521E-2</v>
      </c>
      <c r="AL808" s="999">
        <f t="shared" si="662"/>
        <v>2.113368754057985E-2</v>
      </c>
      <c r="AM808" s="571"/>
      <c r="AN808" s="572"/>
      <c r="AO808" s="572"/>
      <c r="AP808" s="573"/>
      <c r="AQ808" s="53"/>
      <c r="AR808" s="53"/>
      <c r="AS808" s="53"/>
      <c r="AT808" s="53"/>
    </row>
    <row r="809" spans="1:46" customFormat="1">
      <c r="A809" s="888">
        <v>44342</v>
      </c>
      <c r="B809" s="122" t="s">
        <v>467</v>
      </c>
      <c r="C809" s="769">
        <v>44338</v>
      </c>
      <c r="D809" s="1170">
        <v>44339</v>
      </c>
      <c r="E809" s="924" t="s">
        <v>69</v>
      </c>
      <c r="F809" s="1149">
        <v>8.6802589416503899</v>
      </c>
      <c r="G809" s="500" t="s">
        <v>41</v>
      </c>
      <c r="H809" s="998">
        <v>12.874479675292969</v>
      </c>
      <c r="I809" s="414" t="s">
        <v>313</v>
      </c>
      <c r="J809" s="415" t="s">
        <v>133</v>
      </c>
      <c r="K809" s="429" t="s">
        <v>93</v>
      </c>
      <c r="L809" s="390">
        <v>260</v>
      </c>
      <c r="M809" s="390"/>
      <c r="N809" s="390"/>
      <c r="O809" s="564">
        <v>3</v>
      </c>
      <c r="P809" s="564">
        <v>1.5</v>
      </c>
      <c r="Q809" s="564">
        <f t="shared" si="651"/>
        <v>4.5</v>
      </c>
      <c r="R809" s="82">
        <f t="shared" si="663"/>
        <v>3</v>
      </c>
      <c r="S809" s="81"/>
      <c r="T809" s="81">
        <v>20</v>
      </c>
      <c r="U809" s="122" t="s">
        <v>467</v>
      </c>
      <c r="V809" s="494"/>
      <c r="W809" s="195">
        <v>722.87599999999998</v>
      </c>
      <c r="X809" s="82">
        <v>2.1909999999999998</v>
      </c>
      <c r="Y809" s="82">
        <v>2.5529999999999999</v>
      </c>
      <c r="Z809" s="195">
        <f t="shared" si="652"/>
        <v>14457.52</v>
      </c>
      <c r="AA809" s="195">
        <f t="shared" si="653"/>
        <v>4819.1733333333332</v>
      </c>
      <c r="AB809" s="1092">
        <f t="shared" si="654"/>
        <v>18535282.051282048</v>
      </c>
      <c r="AC809" s="499" t="s">
        <v>69</v>
      </c>
      <c r="AD809" s="195">
        <f t="shared" si="655"/>
        <v>173.60517883300781</v>
      </c>
      <c r="AE809" s="500" t="s">
        <v>41</v>
      </c>
      <c r="AF809" s="567">
        <f t="shared" si="656"/>
        <v>257.48959350585938</v>
      </c>
      <c r="AG809" s="567">
        <f t="shared" si="657"/>
        <v>57868.392944335938</v>
      </c>
      <c r="AH809" s="567">
        <f t="shared" si="658"/>
        <v>85829.864501953125</v>
      </c>
      <c r="AI809" s="568">
        <f t="shared" si="659"/>
        <v>222570.74209359975</v>
      </c>
      <c r="AJ809" s="568">
        <f t="shared" si="660"/>
        <v>330114.8634690505</v>
      </c>
      <c r="AK809" s="569">
        <f t="shared" si="661"/>
        <v>1.2007950107142014E-2</v>
      </c>
      <c r="AL809" s="999">
        <f t="shared" si="662"/>
        <v>1.7810080394553101E-2</v>
      </c>
      <c r="AM809" s="571"/>
      <c r="AN809" s="572"/>
      <c r="AO809" s="572"/>
      <c r="AP809" s="573"/>
      <c r="AQ809" s="53"/>
      <c r="AR809" s="535"/>
      <c r="AS809" s="535"/>
      <c r="AT809" s="53"/>
    </row>
    <row r="810" spans="1:46" customFormat="1">
      <c r="A810" s="888">
        <v>44342</v>
      </c>
      <c r="B810" s="122" t="s">
        <v>468</v>
      </c>
      <c r="C810" s="769">
        <v>44338</v>
      </c>
      <c r="D810" s="1170">
        <v>44339</v>
      </c>
      <c r="E810" s="924" t="s">
        <v>69</v>
      </c>
      <c r="F810" s="1149">
        <v>14.662411499023438</v>
      </c>
      <c r="G810" s="500" t="s">
        <v>41</v>
      </c>
      <c r="H810" s="998">
        <v>14.244172668457031</v>
      </c>
      <c r="I810" s="414" t="s">
        <v>313</v>
      </c>
      <c r="J810" s="415" t="s">
        <v>133</v>
      </c>
      <c r="K810" s="429" t="s">
        <v>93</v>
      </c>
      <c r="L810" s="390">
        <v>260</v>
      </c>
      <c r="M810" s="390"/>
      <c r="N810" s="390"/>
      <c r="O810" s="564">
        <v>3</v>
      </c>
      <c r="P810" s="564">
        <v>1.5</v>
      </c>
      <c r="Q810" s="564">
        <f t="shared" si="651"/>
        <v>4.5</v>
      </c>
      <c r="R810" s="82">
        <f t="shared" si="663"/>
        <v>3</v>
      </c>
      <c r="S810" s="81"/>
      <c r="T810" s="81">
        <v>20</v>
      </c>
      <c r="U810" s="122" t="s">
        <v>468</v>
      </c>
      <c r="V810" s="494"/>
      <c r="W810" s="195">
        <v>738.63099999999997</v>
      </c>
      <c r="X810" s="82">
        <v>2.1920000000000002</v>
      </c>
      <c r="Y810" s="82">
        <v>2.5419999999999998</v>
      </c>
      <c r="Z810" s="195">
        <f t="shared" si="652"/>
        <v>14772.619999999999</v>
      </c>
      <c r="AA810" s="195">
        <f t="shared" si="653"/>
        <v>4924.206666666666</v>
      </c>
      <c r="AB810" s="1092">
        <f t="shared" si="654"/>
        <v>18939256.410256408</v>
      </c>
      <c r="AC810" s="499" t="s">
        <v>69</v>
      </c>
      <c r="AD810" s="195">
        <f t="shared" si="655"/>
        <v>293.24822998046875</v>
      </c>
      <c r="AE810" s="500" t="s">
        <v>41</v>
      </c>
      <c r="AF810" s="567">
        <f t="shared" si="656"/>
        <v>284.88345336914063</v>
      </c>
      <c r="AG810" s="567">
        <f t="shared" si="657"/>
        <v>97749.409993489578</v>
      </c>
      <c r="AH810" s="567">
        <f t="shared" si="658"/>
        <v>94961.151123046875</v>
      </c>
      <c r="AI810" s="568">
        <f t="shared" si="659"/>
        <v>375959.26920572913</v>
      </c>
      <c r="AJ810" s="568">
        <f t="shared" si="660"/>
        <v>365235.19662710337</v>
      </c>
      <c r="AK810" s="569">
        <f t="shared" si="661"/>
        <v>1.985079356136344E-2</v>
      </c>
      <c r="AL810" s="999">
        <f t="shared" si="662"/>
        <v>1.9284558417473723E-2</v>
      </c>
      <c r="AM810" s="571"/>
      <c r="AN810" s="572"/>
      <c r="AO810" s="572"/>
      <c r="AP810" s="573"/>
      <c r="AQ810" s="53"/>
      <c r="AR810" s="53"/>
      <c r="AS810" s="53"/>
      <c r="AT810" s="53"/>
    </row>
    <row r="811" spans="1:46" customFormat="1">
      <c r="A811" s="888">
        <v>44342</v>
      </c>
      <c r="B811" s="122" t="s">
        <v>298</v>
      </c>
      <c r="C811" s="769">
        <v>44339</v>
      </c>
      <c r="D811" s="1170">
        <v>44340</v>
      </c>
      <c r="E811" s="924" t="s">
        <v>69</v>
      </c>
      <c r="F811" s="1149">
        <v>10.017227935791016</v>
      </c>
      <c r="G811" s="500" t="s">
        <v>41</v>
      </c>
      <c r="H811" s="998">
        <v>12.459071350097656</v>
      </c>
      <c r="I811" s="414" t="s">
        <v>313</v>
      </c>
      <c r="J811" s="415" t="s">
        <v>133</v>
      </c>
      <c r="K811" s="429" t="s">
        <v>93</v>
      </c>
      <c r="L811" s="390">
        <v>244</v>
      </c>
      <c r="M811" s="390"/>
      <c r="N811" s="390"/>
      <c r="O811" s="564">
        <v>3</v>
      </c>
      <c r="P811" s="564">
        <v>1.5</v>
      </c>
      <c r="Q811" s="564">
        <f t="shared" si="651"/>
        <v>4.5</v>
      </c>
      <c r="R811" s="82">
        <f t="shared" si="663"/>
        <v>3</v>
      </c>
      <c r="S811" s="81"/>
      <c r="T811" s="81">
        <v>20</v>
      </c>
      <c r="U811" s="122" t="s">
        <v>298</v>
      </c>
      <c r="V811" s="193"/>
      <c r="W811" s="195">
        <v>565.71400000000006</v>
      </c>
      <c r="X811" s="82">
        <v>2.1989999999999998</v>
      </c>
      <c r="Y811" s="82">
        <v>2.569</v>
      </c>
      <c r="Z811" s="195">
        <f t="shared" si="652"/>
        <v>11314.28</v>
      </c>
      <c r="AA811" s="195">
        <f t="shared" si="653"/>
        <v>3771.4266666666667</v>
      </c>
      <c r="AB811" s="1092">
        <f t="shared" si="654"/>
        <v>15456666.666666666</v>
      </c>
      <c r="AC811" s="499" t="s">
        <v>69</v>
      </c>
      <c r="AD811" s="195">
        <f t="shared" si="655"/>
        <v>200.34455871582031</v>
      </c>
      <c r="AE811" s="500" t="s">
        <v>41</v>
      </c>
      <c r="AF811" s="567">
        <f t="shared" si="656"/>
        <v>249.18142700195313</v>
      </c>
      <c r="AG811" s="567">
        <f t="shared" si="657"/>
        <v>66781.519571940109</v>
      </c>
      <c r="AH811" s="567">
        <f t="shared" si="658"/>
        <v>83060.475667317703</v>
      </c>
      <c r="AI811" s="568">
        <f t="shared" si="659"/>
        <v>273694.7523440168</v>
      </c>
      <c r="AJ811" s="568">
        <f t="shared" si="660"/>
        <v>340411.78552179388</v>
      </c>
      <c r="AK811" s="569">
        <f t="shared" si="661"/>
        <v>1.7707230041665956E-2</v>
      </c>
      <c r="AL811" s="999">
        <f t="shared" si="662"/>
        <v>2.2023622095436308E-2</v>
      </c>
      <c r="AM811" s="571"/>
      <c r="AN811" s="572"/>
      <c r="AO811" s="572"/>
      <c r="AP811" s="573"/>
      <c r="AQ811" s="53"/>
      <c r="AR811" s="535"/>
      <c r="AS811" s="535"/>
      <c r="AT811" s="53"/>
    </row>
    <row r="812" spans="1:46" customFormat="1">
      <c r="A812" s="888">
        <v>44342</v>
      </c>
      <c r="B812" s="122" t="s">
        <v>299</v>
      </c>
      <c r="C812" s="769">
        <v>44339</v>
      </c>
      <c r="D812" s="1170">
        <v>44340</v>
      </c>
      <c r="E812" s="924" t="s">
        <v>69</v>
      </c>
      <c r="F812" s="1149">
        <v>10.518740844726562</v>
      </c>
      <c r="G812" s="500" t="s">
        <v>41</v>
      </c>
      <c r="H812" s="998">
        <v>9.3070053100585941</v>
      </c>
      <c r="I812" s="414" t="s">
        <v>313</v>
      </c>
      <c r="J812" s="415" t="s">
        <v>133</v>
      </c>
      <c r="K812" s="429" t="s">
        <v>93</v>
      </c>
      <c r="L812" s="390">
        <v>244</v>
      </c>
      <c r="M812" s="390"/>
      <c r="N812" s="390"/>
      <c r="O812" s="564">
        <v>3</v>
      </c>
      <c r="P812" s="564">
        <v>1.5</v>
      </c>
      <c r="Q812" s="564">
        <f t="shared" si="651"/>
        <v>4.5</v>
      </c>
      <c r="R812" s="82">
        <f t="shared" si="663"/>
        <v>3</v>
      </c>
      <c r="S812" s="81"/>
      <c r="T812" s="81">
        <v>20</v>
      </c>
      <c r="U812" s="122" t="s">
        <v>299</v>
      </c>
      <c r="V812" s="193"/>
      <c r="W812" s="195">
        <v>571.12</v>
      </c>
      <c r="X812" s="82">
        <v>2.1989999999999998</v>
      </c>
      <c r="Y812" s="82">
        <v>2.585</v>
      </c>
      <c r="Z812" s="195">
        <f t="shared" si="652"/>
        <v>11422.4</v>
      </c>
      <c r="AA812" s="195">
        <f t="shared" si="653"/>
        <v>3807.4666666666667</v>
      </c>
      <c r="AB812" s="1092">
        <f t="shared" si="654"/>
        <v>15604371.584699454</v>
      </c>
      <c r="AC812" s="499" t="s">
        <v>69</v>
      </c>
      <c r="AD812" s="195">
        <f t="shared" si="655"/>
        <v>210.37481689453125</v>
      </c>
      <c r="AE812" s="500" t="s">
        <v>41</v>
      </c>
      <c r="AF812" s="567">
        <f t="shared" si="656"/>
        <v>186.14010620117188</v>
      </c>
      <c r="AG812" s="567">
        <f t="shared" si="657"/>
        <v>70124.93896484375</v>
      </c>
      <c r="AH812" s="567">
        <f t="shared" si="658"/>
        <v>62046.702067057289</v>
      </c>
      <c r="AI812" s="568">
        <f t="shared" si="659"/>
        <v>287397.2908395236</v>
      </c>
      <c r="AJ812" s="568">
        <f t="shared" si="660"/>
        <v>254289.76256990692</v>
      </c>
      <c r="AK812" s="569">
        <f t="shared" si="661"/>
        <v>1.8417742058983336E-2</v>
      </c>
      <c r="AL812" s="999">
        <f t="shared" si="662"/>
        <v>1.6296059164551398E-2</v>
      </c>
      <c r="AM812" s="571"/>
      <c r="AN812" s="572"/>
      <c r="AO812" s="572"/>
      <c r="AP812" s="573"/>
      <c r="AQ812" s="53"/>
      <c r="AR812" s="53"/>
      <c r="AS812" s="53"/>
      <c r="AT812" s="53"/>
    </row>
    <row r="813" spans="1:46" customFormat="1">
      <c r="A813" s="888">
        <v>44342</v>
      </c>
      <c r="B813" s="122" t="s">
        <v>300</v>
      </c>
      <c r="C813" s="769">
        <v>44340</v>
      </c>
      <c r="D813" s="1170">
        <v>44341</v>
      </c>
      <c r="E813" s="924" t="s">
        <v>69</v>
      </c>
      <c r="F813" s="1149">
        <v>7.5579177856445314</v>
      </c>
      <c r="G813" s="500" t="s">
        <v>41</v>
      </c>
      <c r="H813" s="998">
        <v>13.52913818359375</v>
      </c>
      <c r="I813" s="414" t="s">
        <v>313</v>
      </c>
      <c r="J813" s="415" t="s">
        <v>133</v>
      </c>
      <c r="K813" s="429" t="s">
        <v>93</v>
      </c>
      <c r="L813" s="390">
        <v>252</v>
      </c>
      <c r="M813" s="390"/>
      <c r="N813" s="390"/>
      <c r="O813" s="564">
        <v>3</v>
      </c>
      <c r="P813" s="564">
        <v>1.5</v>
      </c>
      <c r="Q813" s="564">
        <f t="shared" si="651"/>
        <v>4.5</v>
      </c>
      <c r="R813" s="82">
        <f t="shared" si="663"/>
        <v>3</v>
      </c>
      <c r="S813" s="81"/>
      <c r="T813" s="81">
        <v>20</v>
      </c>
      <c r="U813" s="122" t="s">
        <v>300</v>
      </c>
      <c r="V813" s="494"/>
      <c r="W813" s="195">
        <v>815.37599999999998</v>
      </c>
      <c r="X813" s="82">
        <v>2.1640000000000001</v>
      </c>
      <c r="Y813" s="82">
        <v>2.5369999999999999</v>
      </c>
      <c r="Z813" s="195">
        <f t="shared" si="652"/>
        <v>16307.52</v>
      </c>
      <c r="AA813" s="195">
        <f t="shared" si="653"/>
        <v>5435.84</v>
      </c>
      <c r="AB813" s="1092">
        <f t="shared" si="654"/>
        <v>21570793.650793649</v>
      </c>
      <c r="AC813" s="499" t="s">
        <v>69</v>
      </c>
      <c r="AD813" s="195">
        <f t="shared" si="655"/>
        <v>151.15835571289063</v>
      </c>
      <c r="AE813" s="500" t="s">
        <v>41</v>
      </c>
      <c r="AF813" s="567">
        <f t="shared" si="656"/>
        <v>270.582763671875</v>
      </c>
      <c r="AG813" s="567">
        <f t="shared" si="657"/>
        <v>50386.118570963539</v>
      </c>
      <c r="AH813" s="567">
        <f t="shared" si="658"/>
        <v>90194.254557291672</v>
      </c>
      <c r="AI813" s="568">
        <f t="shared" si="659"/>
        <v>199944.91496414103</v>
      </c>
      <c r="AJ813" s="568">
        <f t="shared" si="660"/>
        <v>357913.70856068126</v>
      </c>
      <c r="AK813" s="569">
        <f t="shared" si="661"/>
        <v>9.2692423932572588E-3</v>
      </c>
      <c r="AL813" s="999">
        <f t="shared" si="662"/>
        <v>1.6592514598901303E-2</v>
      </c>
      <c r="AM813" s="571"/>
      <c r="AN813" s="572"/>
      <c r="AO813" s="572"/>
      <c r="AP813" s="573"/>
      <c r="AQ813" s="53"/>
      <c r="AR813" s="53"/>
      <c r="AS813" s="53"/>
      <c r="AT813" s="53"/>
    </row>
    <row r="814" spans="1:46" customFormat="1">
      <c r="A814" s="888">
        <v>44342</v>
      </c>
      <c r="B814" s="122" t="s">
        <v>301</v>
      </c>
      <c r="C814" s="769">
        <v>44340</v>
      </c>
      <c r="D814" s="1170">
        <v>44341</v>
      </c>
      <c r="E814" s="924" t="s">
        <v>69</v>
      </c>
      <c r="F814" s="1149">
        <v>10.926371765136718</v>
      </c>
      <c r="G814" s="500" t="s">
        <v>41</v>
      </c>
      <c r="H814" s="998">
        <v>10.925003051757813</v>
      </c>
      <c r="I814" s="414" t="s">
        <v>313</v>
      </c>
      <c r="J814" s="415" t="s">
        <v>133</v>
      </c>
      <c r="K814" s="429" t="s">
        <v>93</v>
      </c>
      <c r="L814" s="390">
        <v>252</v>
      </c>
      <c r="M814" s="390"/>
      <c r="N814" s="390"/>
      <c r="O814" s="564">
        <v>3</v>
      </c>
      <c r="P814" s="564">
        <v>1.5</v>
      </c>
      <c r="Q814" s="564">
        <f t="shared" si="651"/>
        <v>4.5</v>
      </c>
      <c r="R814" s="82">
        <f t="shared" si="663"/>
        <v>3</v>
      </c>
      <c r="S814" s="81"/>
      <c r="T814" s="81">
        <v>20</v>
      </c>
      <c r="U814" s="122" t="s">
        <v>301</v>
      </c>
      <c r="V814" s="494"/>
      <c r="W814" s="195">
        <v>803.98199999999997</v>
      </c>
      <c r="X814" s="82">
        <v>2.17</v>
      </c>
      <c r="Y814" s="82">
        <v>2.5110000000000001</v>
      </c>
      <c r="Z814" s="195">
        <f t="shared" si="652"/>
        <v>16079.64</v>
      </c>
      <c r="AA814" s="195">
        <f t="shared" si="653"/>
        <v>5359.88</v>
      </c>
      <c r="AB814" s="1092">
        <f t="shared" si="654"/>
        <v>21269365.079365078</v>
      </c>
      <c r="AC814" s="499" t="s">
        <v>69</v>
      </c>
      <c r="AD814" s="195">
        <f t="shared" si="655"/>
        <v>218.52743530273438</v>
      </c>
      <c r="AE814" s="500" t="s">
        <v>41</v>
      </c>
      <c r="AF814" s="567">
        <f t="shared" si="656"/>
        <v>218.50006103515625</v>
      </c>
      <c r="AG814" s="567">
        <f t="shared" si="657"/>
        <v>72842.478434244797</v>
      </c>
      <c r="AH814" s="567">
        <f t="shared" si="658"/>
        <v>72833.353678385422</v>
      </c>
      <c r="AI814" s="568">
        <f t="shared" si="659"/>
        <v>289057.45410414599</v>
      </c>
      <c r="AJ814" s="568">
        <f t="shared" si="660"/>
        <v>289021.24475549773</v>
      </c>
      <c r="AK814" s="569">
        <f t="shared" si="661"/>
        <v>1.3590318894125391E-2</v>
      </c>
      <c r="AL814" s="999">
        <f t="shared" si="662"/>
        <v>1.3588616476187046E-2</v>
      </c>
      <c r="AM814" s="571"/>
      <c r="AN814" s="572"/>
      <c r="AO814" s="572"/>
      <c r="AP814" s="573"/>
      <c r="AQ814" s="53"/>
      <c r="AR814" s="53"/>
      <c r="AS814" s="53"/>
      <c r="AT814" s="53"/>
    </row>
    <row r="815" spans="1:46" customFormat="1">
      <c r="A815" s="888">
        <v>44342</v>
      </c>
      <c r="B815" s="122" t="s">
        <v>257</v>
      </c>
      <c r="C815" s="769">
        <v>44341</v>
      </c>
      <c r="D815" s="1170">
        <v>44342</v>
      </c>
      <c r="E815" s="924" t="s">
        <v>69</v>
      </c>
      <c r="F815" s="1149">
        <v>8.3118347167968754</v>
      </c>
      <c r="G815" s="500" t="s">
        <v>41</v>
      </c>
      <c r="H815" s="998">
        <v>13.225923156738281</v>
      </c>
      <c r="I815" s="414" t="s">
        <v>313</v>
      </c>
      <c r="J815" s="415" t="s">
        <v>133</v>
      </c>
      <c r="K815" s="429" t="s">
        <v>93</v>
      </c>
      <c r="L815" s="390">
        <v>260</v>
      </c>
      <c r="M815" s="390"/>
      <c r="N815" s="390"/>
      <c r="O815" s="564">
        <v>3</v>
      </c>
      <c r="P815" s="564">
        <v>1.5</v>
      </c>
      <c r="Q815" s="564">
        <f t="shared" si="651"/>
        <v>4.5</v>
      </c>
      <c r="R815" s="82">
        <f t="shared" si="663"/>
        <v>3</v>
      </c>
      <c r="S815" s="81"/>
      <c r="T815" s="81">
        <v>20</v>
      </c>
      <c r="U815" s="122" t="s">
        <v>257</v>
      </c>
      <c r="V815" s="193"/>
      <c r="W815" s="195">
        <v>713.64</v>
      </c>
      <c r="X815" s="82">
        <v>2.1749999999999998</v>
      </c>
      <c r="Y815" s="82">
        <v>2.5950000000000002</v>
      </c>
      <c r="Z815" s="195">
        <f t="shared" si="652"/>
        <v>14272.8</v>
      </c>
      <c r="AA815" s="195">
        <f t="shared" si="653"/>
        <v>4757.5999999999995</v>
      </c>
      <c r="AB815" s="1092">
        <f t="shared" si="654"/>
        <v>18298461.538461532</v>
      </c>
      <c r="AC815" s="499" t="s">
        <v>69</v>
      </c>
      <c r="AD815" s="195">
        <f t="shared" si="655"/>
        <v>166.2366943359375</v>
      </c>
      <c r="AE815" s="500" t="s">
        <v>41</v>
      </c>
      <c r="AF815" s="567">
        <f t="shared" si="656"/>
        <v>264.51846313476563</v>
      </c>
      <c r="AG815" s="567">
        <f t="shared" si="657"/>
        <v>55412.2314453125</v>
      </c>
      <c r="AH815" s="567">
        <f t="shared" si="658"/>
        <v>88172.821044921875</v>
      </c>
      <c r="AI815" s="568">
        <f t="shared" si="659"/>
        <v>213123.96709735578</v>
      </c>
      <c r="AJ815" s="568">
        <f t="shared" si="660"/>
        <v>339126.23478816106</v>
      </c>
      <c r="AK815" s="569">
        <f t="shared" si="661"/>
        <v>1.16470975797277E-2</v>
      </c>
      <c r="AL815" s="999">
        <f t="shared" si="662"/>
        <v>1.8533046293282722E-2</v>
      </c>
      <c r="AM815" s="571"/>
      <c r="AN815" s="572"/>
      <c r="AO815" s="572"/>
      <c r="AP815" s="573"/>
      <c r="AQ815" s="53"/>
      <c r="AR815" s="53"/>
      <c r="AS815" s="53"/>
      <c r="AT815" s="53"/>
    </row>
    <row r="816" spans="1:46" customFormat="1">
      <c r="A816" s="888">
        <v>44342</v>
      </c>
      <c r="B816" s="122" t="s">
        <v>302</v>
      </c>
      <c r="C816" s="769">
        <v>44341</v>
      </c>
      <c r="D816" s="1170">
        <v>44342</v>
      </c>
      <c r="E816" s="924" t="s">
        <v>69</v>
      </c>
      <c r="F816" s="1149">
        <v>10.698838043212891</v>
      </c>
      <c r="G816" s="500" t="s">
        <v>41</v>
      </c>
      <c r="H816" s="998">
        <v>10.792187500000001</v>
      </c>
      <c r="I816" s="414" t="s">
        <v>313</v>
      </c>
      <c r="J816" s="415" t="s">
        <v>133</v>
      </c>
      <c r="K816" s="429" t="s">
        <v>93</v>
      </c>
      <c r="L816" s="390">
        <v>260</v>
      </c>
      <c r="M816" s="390"/>
      <c r="N816" s="390"/>
      <c r="O816" s="564">
        <v>3</v>
      </c>
      <c r="P816" s="564">
        <v>1.5</v>
      </c>
      <c r="Q816" s="564">
        <f t="shared" si="651"/>
        <v>4.5</v>
      </c>
      <c r="R816" s="82">
        <f t="shared" si="663"/>
        <v>3</v>
      </c>
      <c r="S816" s="81"/>
      <c r="T816" s="81">
        <v>20</v>
      </c>
      <c r="U816" s="122" t="s">
        <v>302</v>
      </c>
      <c r="V816" s="193"/>
      <c r="W816" s="195">
        <v>655.46</v>
      </c>
      <c r="X816" s="82">
        <v>2.1760000000000002</v>
      </c>
      <c r="Y816" s="82">
        <v>2.5979999999999999</v>
      </c>
      <c r="Z816" s="195">
        <f t="shared" si="652"/>
        <v>13109.2</v>
      </c>
      <c r="AA816" s="195">
        <f t="shared" si="653"/>
        <v>4369.7333333333336</v>
      </c>
      <c r="AB816" s="1092">
        <f t="shared" si="654"/>
        <v>16806666.666666668</v>
      </c>
      <c r="AC816" s="499" t="s">
        <v>69</v>
      </c>
      <c r="AD816" s="195">
        <f t="shared" si="655"/>
        <v>213.97676086425781</v>
      </c>
      <c r="AE816" s="500" t="s">
        <v>41</v>
      </c>
      <c r="AF816" s="567">
        <f t="shared" si="656"/>
        <v>215.84375</v>
      </c>
      <c r="AG816" s="567">
        <f t="shared" si="657"/>
        <v>71325.586954752609</v>
      </c>
      <c r="AH816" s="567">
        <f t="shared" si="658"/>
        <v>71947.916666666672</v>
      </c>
      <c r="AI816" s="568">
        <f t="shared" si="659"/>
        <v>274329.18059520231</v>
      </c>
      <c r="AJ816" s="568">
        <f t="shared" si="660"/>
        <v>276722.75641025644</v>
      </c>
      <c r="AK816" s="569">
        <f t="shared" si="661"/>
        <v>1.6322640654216718E-2</v>
      </c>
      <c r="AL816" s="999">
        <f t="shared" si="662"/>
        <v>1.646505888993989E-2</v>
      </c>
      <c r="AN816" s="572"/>
      <c r="AO816" s="572"/>
      <c r="AP816" s="573"/>
      <c r="AQ816" s="571"/>
      <c r="AR816" s="53"/>
      <c r="AS816" s="53"/>
      <c r="AT816" s="53"/>
    </row>
    <row r="817" spans="1:46" customFormat="1">
      <c r="A817" s="888">
        <v>44342</v>
      </c>
      <c r="B817" s="122" t="s">
        <v>60</v>
      </c>
      <c r="C817" s="122"/>
      <c r="D817" s="563"/>
      <c r="E817" s="924" t="s">
        <v>69</v>
      </c>
      <c r="F817" s="1149">
        <v>0</v>
      </c>
      <c r="G817" s="500" t="s">
        <v>41</v>
      </c>
      <c r="H817" s="998">
        <v>0</v>
      </c>
      <c r="I817" s="81"/>
      <c r="J817" s="575"/>
      <c r="K817" s="390"/>
      <c r="L817" s="390"/>
      <c r="M817" s="390"/>
      <c r="N817" s="390"/>
      <c r="O817" s="564"/>
      <c r="P817" s="564"/>
      <c r="Q817" s="564"/>
      <c r="R817" s="82"/>
      <c r="S817" s="81"/>
      <c r="T817" s="81"/>
      <c r="U817" s="122" t="s">
        <v>60</v>
      </c>
      <c r="V817" s="39"/>
      <c r="W817" s="195"/>
      <c r="X817" s="82"/>
      <c r="Y817" s="82"/>
      <c r="Z817" s="195"/>
      <c r="AA817" s="195"/>
      <c r="AB817" s="195"/>
      <c r="AC817" s="483"/>
      <c r="AD817" s="576"/>
      <c r="AE817" s="577"/>
      <c r="AF817" s="576"/>
      <c r="AG817" s="390"/>
      <c r="AH817" s="390"/>
      <c r="AI817" s="568"/>
      <c r="AJ817" s="568"/>
      <c r="AK817" s="569"/>
      <c r="AL817" s="999"/>
      <c r="AM817" s="571"/>
      <c r="AN817" s="572"/>
      <c r="AO817" s="572"/>
      <c r="AP817" s="573"/>
      <c r="AQ817" s="53"/>
      <c r="AR817" s="53"/>
      <c r="AS817" s="53"/>
      <c r="AT817" s="53"/>
    </row>
    <row r="818" spans="1:46" customFormat="1">
      <c r="A818" s="888">
        <v>44342</v>
      </c>
      <c r="B818" s="366" t="s">
        <v>64</v>
      </c>
      <c r="C818" s="996"/>
      <c r="D818" s="563"/>
      <c r="E818" s="924" t="s">
        <v>69</v>
      </c>
      <c r="F818" s="1149">
        <v>31.959967041015624</v>
      </c>
      <c r="G818" s="500" t="s">
        <v>41</v>
      </c>
      <c r="H818" s="998">
        <v>39.526483154296876</v>
      </c>
      <c r="I818" s="414"/>
      <c r="J818" s="415"/>
      <c r="K818" s="429"/>
      <c r="L818" s="390"/>
      <c r="M818" s="390"/>
      <c r="N818" s="390"/>
      <c r="O818" s="564"/>
      <c r="P818" s="564"/>
      <c r="Q818" s="564"/>
      <c r="R818" s="82"/>
      <c r="S818" s="81"/>
      <c r="T818" s="81"/>
      <c r="U818" s="366" t="s">
        <v>64</v>
      </c>
      <c r="V818" s="39"/>
      <c r="W818" s="195"/>
      <c r="X818" s="82"/>
      <c r="Y818" s="82"/>
      <c r="Z818" s="195"/>
      <c r="AA818" s="195"/>
      <c r="AB818" s="1092"/>
      <c r="AC818" s="499"/>
      <c r="AD818" s="195"/>
      <c r="AE818" s="500"/>
      <c r="AF818" s="567"/>
      <c r="AG818" s="567"/>
      <c r="AH818" s="567"/>
      <c r="AI818" s="568"/>
      <c r="AJ818" s="568"/>
      <c r="AK818" s="569"/>
      <c r="AL818" s="999"/>
      <c r="AM818" s="571"/>
      <c r="AN818" s="572"/>
      <c r="AO818" s="572"/>
      <c r="AP818" s="573"/>
      <c r="AQ818" s="53"/>
      <c r="AR818" s="53"/>
      <c r="AS818" s="53"/>
      <c r="AT818" s="53"/>
    </row>
    <row r="819" spans="1:46" customFormat="1">
      <c r="A819" s="888">
        <v>44342</v>
      </c>
      <c r="B819" s="122" t="s">
        <v>683</v>
      </c>
      <c r="C819" s="769">
        <v>44324</v>
      </c>
      <c r="D819" s="1170">
        <v>44325</v>
      </c>
      <c r="E819" s="924" t="s">
        <v>69</v>
      </c>
      <c r="F819" s="1149">
        <v>2.2361047744750975</v>
      </c>
      <c r="G819" s="500" t="s">
        <v>41</v>
      </c>
      <c r="H819" s="998">
        <v>3.7895275115966798</v>
      </c>
      <c r="I819" s="414" t="s">
        <v>313</v>
      </c>
      <c r="J819" s="415" t="s">
        <v>133</v>
      </c>
      <c r="K819" s="429" t="s">
        <v>576</v>
      </c>
      <c r="L819" s="390">
        <v>232</v>
      </c>
      <c r="M819" s="390"/>
      <c r="N819" s="390"/>
      <c r="O819" s="564">
        <v>3</v>
      </c>
      <c r="P819" s="564">
        <v>1.5</v>
      </c>
      <c r="Q819" s="564">
        <f t="shared" ref="Q819:Q824" si="664">O819+P819</f>
        <v>4.5</v>
      </c>
      <c r="R819" s="82">
        <f t="shared" ref="R819:R823" si="665">O819/(O819+P819)*Q819*200/200</f>
        <v>3</v>
      </c>
      <c r="S819" s="81"/>
      <c r="T819" s="81">
        <v>20</v>
      </c>
      <c r="U819" s="122" t="s">
        <v>683</v>
      </c>
      <c r="V819" s="494"/>
      <c r="W819" s="195">
        <v>9.3119999999999994</v>
      </c>
      <c r="X819" s="82">
        <v>1.5309999999999999</v>
      </c>
      <c r="Y819" s="82">
        <v>0.65400000000000003</v>
      </c>
      <c r="Z819" s="195">
        <f t="shared" ref="Z819:Z832" si="666">T819*W819</f>
        <v>186.23999999999998</v>
      </c>
      <c r="AA819" s="195">
        <f t="shared" ref="AA819:AA832" si="667">Z819/R819</f>
        <v>62.079999999999991</v>
      </c>
      <c r="AB819" s="1092">
        <f t="shared" ref="AB819:AB832" si="668">AA819*1000/(L819/1000)</f>
        <v>267586.20689655165</v>
      </c>
      <c r="AC819" s="499" t="s">
        <v>69</v>
      </c>
      <c r="AD819" s="195">
        <f t="shared" ref="AD819:AD832" si="669">T819*F819</f>
        <v>44.722095489501953</v>
      </c>
      <c r="AE819" s="500" t="s">
        <v>41</v>
      </c>
      <c r="AF819" s="567">
        <f t="shared" ref="AF819:AF832" si="670">T819*H819</f>
        <v>75.790550231933594</v>
      </c>
      <c r="AG819" s="567">
        <f t="shared" ref="AG819:AG832" si="671">AD819/R819*1000</f>
        <v>14907.365163167318</v>
      </c>
      <c r="AH819" s="567">
        <f t="shared" ref="AH819:AH832" si="672">AF819/R819*1000</f>
        <v>25263.516743977863</v>
      </c>
      <c r="AI819" s="568">
        <f t="shared" ref="AI819:AI832" si="673">AG819/L819*1000</f>
        <v>64255.884323997067</v>
      </c>
      <c r="AJ819" s="568">
        <f t="shared" ref="AJ819:AJ832" si="674">AH819/L819*1000</f>
        <v>108894.46872404251</v>
      </c>
      <c r="AK819" s="569">
        <f t="shared" ref="AK819:AK832" si="675">AD819/Z819</f>
        <v>0.24013152646854574</v>
      </c>
      <c r="AL819" s="999">
        <f t="shared" ref="AL819:AL832" si="676">AF819/Z819</f>
        <v>0.40695097847902495</v>
      </c>
      <c r="AM819" s="571"/>
      <c r="AN819" s="572"/>
      <c r="AO819" s="572"/>
      <c r="AP819" s="573"/>
      <c r="AQ819" s="53"/>
      <c r="AR819" s="53"/>
      <c r="AS819" s="53"/>
      <c r="AT819" s="53"/>
    </row>
    <row r="820" spans="1:46" customFormat="1">
      <c r="A820" s="888">
        <v>44342</v>
      </c>
      <c r="B820" s="122" t="s">
        <v>684</v>
      </c>
      <c r="C820" s="769">
        <v>44325</v>
      </c>
      <c r="D820" s="1170">
        <v>44326</v>
      </c>
      <c r="E820" s="924" t="s">
        <v>69</v>
      </c>
      <c r="F820" s="1149">
        <v>2.5144977569580078</v>
      </c>
      <c r="G820" s="500" t="s">
        <v>41</v>
      </c>
      <c r="H820" s="998">
        <v>6.3704208374023441</v>
      </c>
      <c r="I820" s="414" t="s">
        <v>313</v>
      </c>
      <c r="J820" s="415" t="s">
        <v>133</v>
      </c>
      <c r="K820" s="429" t="s">
        <v>576</v>
      </c>
      <c r="L820" s="390">
        <v>280</v>
      </c>
      <c r="M820" s="390"/>
      <c r="N820" s="390"/>
      <c r="O820" s="564">
        <v>3</v>
      </c>
      <c r="P820" s="564">
        <v>1.5</v>
      </c>
      <c r="Q820" s="564">
        <f t="shared" si="664"/>
        <v>4.5</v>
      </c>
      <c r="R820" s="82">
        <f t="shared" si="665"/>
        <v>3</v>
      </c>
      <c r="S820" s="81"/>
      <c r="T820" s="81">
        <v>20</v>
      </c>
      <c r="U820" s="122" t="s">
        <v>684</v>
      </c>
      <c r="V820" s="494"/>
      <c r="W820" s="195">
        <v>3.0059999999999998</v>
      </c>
      <c r="X820" s="82">
        <v>1.7010000000000001</v>
      </c>
      <c r="Y820" s="82">
        <v>0.80500000000000005</v>
      </c>
      <c r="Z820" s="195">
        <f t="shared" si="666"/>
        <v>60.12</v>
      </c>
      <c r="AA820" s="195">
        <f t="shared" si="667"/>
        <v>20.04</v>
      </c>
      <c r="AB820" s="1092">
        <f t="shared" si="668"/>
        <v>71571.428571428565</v>
      </c>
      <c r="AC820" s="499" t="s">
        <v>69</v>
      </c>
      <c r="AD820" s="195">
        <f t="shared" si="669"/>
        <v>50.289955139160156</v>
      </c>
      <c r="AE820" s="500" t="s">
        <v>41</v>
      </c>
      <c r="AF820" s="567">
        <f t="shared" si="670"/>
        <v>127.40841674804688</v>
      </c>
      <c r="AG820" s="567">
        <f t="shared" si="671"/>
        <v>16763.318379720051</v>
      </c>
      <c r="AH820" s="567">
        <f t="shared" si="672"/>
        <v>42469.472249348961</v>
      </c>
      <c r="AI820" s="568">
        <f t="shared" si="673"/>
        <v>59868.994213285892</v>
      </c>
      <c r="AJ820" s="568">
        <f t="shared" si="674"/>
        <v>151676.68660481772</v>
      </c>
      <c r="AK820" s="569">
        <f t="shared" si="675"/>
        <v>0.83649293311976314</v>
      </c>
      <c r="AL820" s="999">
        <f t="shared" si="676"/>
        <v>2.119235142183082</v>
      </c>
      <c r="AM820" s="571"/>
      <c r="AN820" s="572"/>
      <c r="AO820" s="572"/>
      <c r="AP820" s="573"/>
      <c r="AQ820" s="53"/>
      <c r="AR820" s="53"/>
      <c r="AS820" s="53"/>
      <c r="AT820" s="53"/>
    </row>
    <row r="821" spans="1:46" customFormat="1">
      <c r="A821" s="888">
        <v>44342</v>
      </c>
      <c r="B821" s="122" t="s">
        <v>685</v>
      </c>
      <c r="C821" s="769">
        <v>44326</v>
      </c>
      <c r="D821" s="1170">
        <v>44327</v>
      </c>
      <c r="E821" s="924" t="s">
        <v>69</v>
      </c>
      <c r="F821" s="1149">
        <v>3.8903076171875002</v>
      </c>
      <c r="G821" s="500" t="s">
        <v>41</v>
      </c>
      <c r="H821" s="998">
        <v>5.4340446472167967</v>
      </c>
      <c r="I821" s="414" t="s">
        <v>313</v>
      </c>
      <c r="J821" s="415" t="s">
        <v>133</v>
      </c>
      <c r="K821" s="429" t="s">
        <v>576</v>
      </c>
      <c r="L821" s="390">
        <v>600</v>
      </c>
      <c r="M821" s="390"/>
      <c r="N821" s="390"/>
      <c r="O821" s="564">
        <v>3</v>
      </c>
      <c r="P821" s="564">
        <v>1.5</v>
      </c>
      <c r="Q821" s="564">
        <f t="shared" si="664"/>
        <v>4.5</v>
      </c>
      <c r="R821" s="82">
        <f t="shared" si="665"/>
        <v>3</v>
      </c>
      <c r="S821" s="81"/>
      <c r="T821" s="81">
        <v>20</v>
      </c>
      <c r="U821" s="122" t="s">
        <v>685</v>
      </c>
      <c r="V821" s="494"/>
      <c r="W821" s="195">
        <v>5.0759999999999996</v>
      </c>
      <c r="X821" s="82">
        <v>1.468</v>
      </c>
      <c r="Y821" s="82">
        <v>0.754</v>
      </c>
      <c r="Z821" s="195">
        <f t="shared" si="666"/>
        <v>101.52</v>
      </c>
      <c r="AA821" s="195">
        <f t="shared" si="667"/>
        <v>33.839999999999996</v>
      </c>
      <c r="AB821" s="1092">
        <f t="shared" si="668"/>
        <v>56399.999999999993</v>
      </c>
      <c r="AC821" s="499" t="s">
        <v>69</v>
      </c>
      <c r="AD821" s="195">
        <f t="shared" si="669"/>
        <v>77.80615234375</v>
      </c>
      <c r="AE821" s="500" t="s">
        <v>41</v>
      </c>
      <c r="AF821" s="567">
        <f t="shared" si="670"/>
        <v>108.68089294433594</v>
      </c>
      <c r="AG821" s="567">
        <f t="shared" si="671"/>
        <v>25935.384114583332</v>
      </c>
      <c r="AH821" s="567">
        <f t="shared" si="672"/>
        <v>36226.964314778648</v>
      </c>
      <c r="AI821" s="568">
        <f t="shared" si="673"/>
        <v>43225.640190972219</v>
      </c>
      <c r="AJ821" s="568">
        <f t="shared" si="674"/>
        <v>60378.273857964414</v>
      </c>
      <c r="AK821" s="569">
        <f t="shared" si="675"/>
        <v>0.76641206012362095</v>
      </c>
      <c r="AL821" s="999">
        <f t="shared" si="676"/>
        <v>1.0705367705312838</v>
      </c>
      <c r="AM821" s="571"/>
      <c r="AN821" s="572"/>
      <c r="AO821" s="572"/>
      <c r="AP821" s="573"/>
      <c r="AQ821" s="53"/>
      <c r="AR821" s="54"/>
      <c r="AS821" s="54"/>
      <c r="AT821" s="53"/>
    </row>
    <row r="822" spans="1:46" customFormat="1">
      <c r="A822" s="888">
        <v>44342</v>
      </c>
      <c r="B822" s="122" t="s">
        <v>686</v>
      </c>
      <c r="C822" s="769">
        <v>44326</v>
      </c>
      <c r="D822" s="1170">
        <v>44327</v>
      </c>
      <c r="E822" s="924" t="s">
        <v>69</v>
      </c>
      <c r="F822" s="1149">
        <v>2.6382701873779295</v>
      </c>
      <c r="G822" s="500" t="s">
        <v>41</v>
      </c>
      <c r="H822" s="998">
        <v>3.7242855072021483</v>
      </c>
      <c r="I822" s="414" t="s">
        <v>313</v>
      </c>
      <c r="J822" s="415" t="s">
        <v>133</v>
      </c>
      <c r="K822" s="429" t="s">
        <v>576</v>
      </c>
      <c r="L822" s="390">
        <v>600</v>
      </c>
      <c r="M822" s="390"/>
      <c r="N822" s="390"/>
      <c r="O822" s="564">
        <v>3</v>
      </c>
      <c r="P822" s="564">
        <v>1.5</v>
      </c>
      <c r="Q822" s="564">
        <f t="shared" si="664"/>
        <v>4.5</v>
      </c>
      <c r="R822" s="82">
        <f t="shared" si="665"/>
        <v>3</v>
      </c>
      <c r="S822" s="81"/>
      <c r="T822" s="81">
        <v>20</v>
      </c>
      <c r="U822" s="122" t="s">
        <v>686</v>
      </c>
      <c r="V822" s="494"/>
      <c r="W822" s="195">
        <v>5.0119999999999996</v>
      </c>
      <c r="X822" s="82">
        <v>1.51</v>
      </c>
      <c r="Y822" s="82">
        <v>0.745</v>
      </c>
      <c r="Z822" s="195">
        <f t="shared" si="666"/>
        <v>100.24</v>
      </c>
      <c r="AA822" s="195">
        <f t="shared" si="667"/>
        <v>33.413333333333334</v>
      </c>
      <c r="AB822" s="1092">
        <f t="shared" si="668"/>
        <v>55688.888888888898</v>
      </c>
      <c r="AC822" s="499" t="s">
        <v>69</v>
      </c>
      <c r="AD822" s="195">
        <f t="shared" si="669"/>
        <v>52.765403747558594</v>
      </c>
      <c r="AE822" s="500" t="s">
        <v>41</v>
      </c>
      <c r="AF822" s="567">
        <f t="shared" si="670"/>
        <v>74.485710144042969</v>
      </c>
      <c r="AG822" s="567">
        <f t="shared" si="671"/>
        <v>17588.467915852863</v>
      </c>
      <c r="AH822" s="567">
        <f t="shared" si="672"/>
        <v>24828.570048014324</v>
      </c>
      <c r="AI822" s="568">
        <f t="shared" si="673"/>
        <v>29314.113193088106</v>
      </c>
      <c r="AJ822" s="568">
        <f t="shared" si="674"/>
        <v>41380.950080023875</v>
      </c>
      <c r="AK822" s="569">
        <f t="shared" si="675"/>
        <v>0.52639069979607533</v>
      </c>
      <c r="AL822" s="999">
        <f t="shared" si="676"/>
        <v>0.74307372450162579</v>
      </c>
      <c r="AM822" s="571"/>
      <c r="AN822" s="572"/>
      <c r="AO822" s="572"/>
      <c r="AP822" s="573"/>
      <c r="AQ822" s="53"/>
      <c r="AR822" s="54"/>
      <c r="AS822" s="54"/>
      <c r="AT822" s="53"/>
    </row>
    <row r="823" spans="1:46" customFormat="1">
      <c r="A823" s="888">
        <v>44342</v>
      </c>
      <c r="B823" s="122" t="s">
        <v>687</v>
      </c>
      <c r="C823" s="769">
        <v>44327</v>
      </c>
      <c r="D823" s="1170">
        <v>44328</v>
      </c>
      <c r="E823" s="924" t="s">
        <v>69</v>
      </c>
      <c r="F823" s="1149">
        <v>5.4597129821777344</v>
      </c>
      <c r="G823" s="500" t="s">
        <v>41</v>
      </c>
      <c r="H823" s="998">
        <v>6.8674888610839844</v>
      </c>
      <c r="I823" s="414" t="s">
        <v>313</v>
      </c>
      <c r="J823" s="415" t="s">
        <v>133</v>
      </c>
      <c r="K823" s="429" t="s">
        <v>576</v>
      </c>
      <c r="L823" s="390">
        <v>294</v>
      </c>
      <c r="M823" s="390"/>
      <c r="N823" s="390"/>
      <c r="O823" s="564">
        <v>3</v>
      </c>
      <c r="P823" s="564">
        <v>1.5</v>
      </c>
      <c r="Q823" s="564">
        <f t="shared" si="664"/>
        <v>4.5</v>
      </c>
      <c r="R823" s="82">
        <f t="shared" si="665"/>
        <v>3</v>
      </c>
      <c r="S823" s="81"/>
      <c r="T823" s="81">
        <v>20</v>
      </c>
      <c r="U823" s="122" t="s">
        <v>687</v>
      </c>
      <c r="V823" s="494"/>
      <c r="W823" s="195">
        <v>8.1379999999999999</v>
      </c>
      <c r="X823" s="82">
        <v>1.7909999999999999</v>
      </c>
      <c r="Y823" s="82">
        <v>1.0920000000000001</v>
      </c>
      <c r="Z823" s="195">
        <f t="shared" si="666"/>
        <v>162.76</v>
      </c>
      <c r="AA823" s="195">
        <f t="shared" si="667"/>
        <v>54.25333333333333</v>
      </c>
      <c r="AB823" s="1092">
        <f t="shared" si="668"/>
        <v>184535.14739229024</v>
      </c>
      <c r="AC823" s="499" t="s">
        <v>69</v>
      </c>
      <c r="AD823" s="195">
        <f t="shared" si="669"/>
        <v>109.19425964355469</v>
      </c>
      <c r="AE823" s="500" t="s">
        <v>41</v>
      </c>
      <c r="AF823" s="567">
        <f t="shared" si="670"/>
        <v>137.34977722167969</v>
      </c>
      <c r="AG823" s="567">
        <f t="shared" si="671"/>
        <v>36398.086547851563</v>
      </c>
      <c r="AH823" s="567">
        <f t="shared" si="672"/>
        <v>45783.259073893227</v>
      </c>
      <c r="AI823" s="568">
        <f t="shared" si="673"/>
        <v>123803.01546888286</v>
      </c>
      <c r="AJ823" s="568">
        <f t="shared" si="674"/>
        <v>155725.37099963683</v>
      </c>
      <c r="AK823" s="569">
        <f t="shared" si="675"/>
        <v>0.67089124873159678</v>
      </c>
      <c r="AL823" s="999">
        <f t="shared" si="676"/>
        <v>0.84387919158073055</v>
      </c>
      <c r="AM823" s="1192"/>
      <c r="AN823" s="1192"/>
      <c r="AO823" s="572"/>
      <c r="AP823" s="573"/>
      <c r="AQ823" s="54"/>
      <c r="AR823" s="54"/>
      <c r="AS823" s="54"/>
      <c r="AT823" s="53"/>
    </row>
    <row r="824" spans="1:46" customFormat="1">
      <c r="A824" s="888">
        <v>44342</v>
      </c>
      <c r="B824" s="122" t="s">
        <v>688</v>
      </c>
      <c r="C824" s="769">
        <v>44327</v>
      </c>
      <c r="D824" s="1170">
        <v>44328</v>
      </c>
      <c r="E824" s="924" t="s">
        <v>69</v>
      </c>
      <c r="F824" s="1149">
        <v>3.2724159240722654</v>
      </c>
      <c r="G824" s="500" t="s">
        <v>41</v>
      </c>
      <c r="H824" s="998">
        <v>5.2944488525390625</v>
      </c>
      <c r="I824" s="414" t="s">
        <v>313</v>
      </c>
      <c r="J824" s="415" t="s">
        <v>133</v>
      </c>
      <c r="K824" s="429" t="s">
        <v>576</v>
      </c>
      <c r="L824" s="390">
        <v>294</v>
      </c>
      <c r="M824" s="390"/>
      <c r="N824" s="390"/>
      <c r="O824" s="564">
        <v>3</v>
      </c>
      <c r="P824" s="564">
        <v>1.5</v>
      </c>
      <c r="Q824" s="564">
        <f t="shared" si="664"/>
        <v>4.5</v>
      </c>
      <c r="R824" s="82">
        <f>O824/(O824+P824)*Q824*200/200</f>
        <v>3</v>
      </c>
      <c r="S824" s="81"/>
      <c r="T824" s="81">
        <v>20</v>
      </c>
      <c r="U824" s="122" t="s">
        <v>688</v>
      </c>
      <c r="V824" s="494"/>
      <c r="W824" s="195">
        <v>9.9149999999999991</v>
      </c>
      <c r="X824" s="82">
        <v>1.7050000000000001</v>
      </c>
      <c r="Y824" s="82">
        <v>0.93600000000000005</v>
      </c>
      <c r="Z824" s="195">
        <f t="shared" si="666"/>
        <v>198.29999999999998</v>
      </c>
      <c r="AA824" s="195">
        <f t="shared" si="667"/>
        <v>66.099999999999994</v>
      </c>
      <c r="AB824" s="1092">
        <f t="shared" si="668"/>
        <v>224829.93197278914</v>
      </c>
      <c r="AC824" s="499" t="s">
        <v>69</v>
      </c>
      <c r="AD824" s="195">
        <f t="shared" si="669"/>
        <v>65.448318481445313</v>
      </c>
      <c r="AE824" s="500" t="s">
        <v>41</v>
      </c>
      <c r="AF824" s="567">
        <f t="shared" si="670"/>
        <v>105.88897705078125</v>
      </c>
      <c r="AG824" s="567">
        <f t="shared" si="671"/>
        <v>21816.10616048177</v>
      </c>
      <c r="AH824" s="567">
        <f t="shared" si="672"/>
        <v>35296.32568359375</v>
      </c>
      <c r="AI824" s="568">
        <f t="shared" si="673"/>
        <v>74204.442722727108</v>
      </c>
      <c r="AJ824" s="568">
        <f t="shared" si="674"/>
        <v>120055.52953603317</v>
      </c>
      <c r="AK824" s="569">
        <f t="shared" si="675"/>
        <v>0.3300469918378483</v>
      </c>
      <c r="AL824" s="999">
        <f t="shared" si="676"/>
        <v>0.53398374710429275</v>
      </c>
      <c r="AM824" s="1192"/>
      <c r="AN824" s="1192"/>
      <c r="AO824" s="572"/>
      <c r="AP824" s="573"/>
      <c r="AQ824" s="53"/>
      <c r="AR824" s="54"/>
      <c r="AS824" s="54"/>
      <c r="AT824" s="53"/>
    </row>
    <row r="825" spans="1:46" customFormat="1">
      <c r="A825" s="888">
        <v>44342</v>
      </c>
      <c r="B825" s="122">
        <v>234</v>
      </c>
      <c r="C825" s="769">
        <v>44338</v>
      </c>
      <c r="D825" s="1170">
        <v>44339</v>
      </c>
      <c r="E825" s="924" t="s">
        <v>69</v>
      </c>
      <c r="F825" s="1149">
        <v>369.23830566406252</v>
      </c>
      <c r="G825" s="500" t="s">
        <v>41</v>
      </c>
      <c r="H825" s="998">
        <v>389.97441406249999</v>
      </c>
      <c r="I825" s="414" t="s">
        <v>313</v>
      </c>
      <c r="J825" s="415" t="s">
        <v>133</v>
      </c>
      <c r="K825" s="429" t="s">
        <v>689</v>
      </c>
      <c r="L825" s="390">
        <v>260</v>
      </c>
      <c r="M825" s="390"/>
      <c r="N825" s="390"/>
      <c r="O825" s="1000">
        <v>2.9126213592233015</v>
      </c>
      <c r="P825" s="1000">
        <v>1.4563106796116507</v>
      </c>
      <c r="Q825" s="564">
        <f>O825+P825+0.131067961165049</f>
        <v>4.5000000000000009</v>
      </c>
      <c r="R825" s="82">
        <f>O825</f>
        <v>2.9126213592233015</v>
      </c>
      <c r="S825" s="81"/>
      <c r="T825" s="81">
        <v>20</v>
      </c>
      <c r="U825" s="122">
        <v>234</v>
      </c>
      <c r="V825" s="494"/>
      <c r="W825" s="195">
        <v>715.91700000000003</v>
      </c>
      <c r="X825" s="82">
        <v>2.2149999999999999</v>
      </c>
      <c r="Y825" s="82">
        <v>2.5819999999999999</v>
      </c>
      <c r="Z825" s="195">
        <f t="shared" si="666"/>
        <v>14318.34</v>
      </c>
      <c r="AA825" s="195">
        <f t="shared" si="667"/>
        <v>4915.9633999999996</v>
      </c>
      <c r="AB825" s="1092">
        <f t="shared" si="668"/>
        <v>18907551.538461536</v>
      </c>
      <c r="AC825" s="499" t="s">
        <v>69</v>
      </c>
      <c r="AD825" s="195">
        <f t="shared" si="669"/>
        <v>7384.76611328125</v>
      </c>
      <c r="AE825" s="500" t="s">
        <v>41</v>
      </c>
      <c r="AF825" s="567">
        <f t="shared" si="670"/>
        <v>7799.48828125</v>
      </c>
      <c r="AG825" s="567">
        <f t="shared" si="671"/>
        <v>2535436.3655598955</v>
      </c>
      <c r="AH825" s="567">
        <f t="shared" si="672"/>
        <v>2677824.309895833</v>
      </c>
      <c r="AI825" s="568">
        <f t="shared" si="673"/>
        <v>9751678.3290765211</v>
      </c>
      <c r="AJ825" s="568">
        <f t="shared" si="674"/>
        <v>10299324.268830126</v>
      </c>
      <c r="AK825" s="569">
        <f t="shared" si="675"/>
        <v>0.51575574495934928</v>
      </c>
      <c r="AL825" s="999">
        <f t="shared" si="676"/>
        <v>0.54472014781392253</v>
      </c>
      <c r="AM825" s="1192"/>
      <c r="AN825" s="1192"/>
      <c r="AO825" s="572"/>
      <c r="AP825" s="573"/>
      <c r="AQ825" s="53"/>
      <c r="AR825" s="1">
        <f>AD825/8270</f>
        <v>0.89295841756726113</v>
      </c>
      <c r="AS825" s="1">
        <f>AF825/8270</f>
        <v>0.94310620087666264</v>
      </c>
      <c r="AT825" s="53"/>
    </row>
    <row r="826" spans="1:46" customFormat="1">
      <c r="A826" s="888">
        <v>44342</v>
      </c>
      <c r="B826" s="122">
        <v>235</v>
      </c>
      <c r="C826" s="769">
        <v>44338</v>
      </c>
      <c r="D826" s="1170">
        <v>44339</v>
      </c>
      <c r="E826" s="924" t="s">
        <v>69</v>
      </c>
      <c r="F826" s="1149">
        <v>285.70310058593748</v>
      </c>
      <c r="G826" s="500" t="s">
        <v>41</v>
      </c>
      <c r="H826" s="998">
        <v>291.92734374999998</v>
      </c>
      <c r="I826" s="414" t="s">
        <v>313</v>
      </c>
      <c r="J826" s="415" t="s">
        <v>133</v>
      </c>
      <c r="K826" s="429" t="s">
        <v>689</v>
      </c>
      <c r="L826" s="390">
        <v>260</v>
      </c>
      <c r="M826" s="390"/>
      <c r="N826" s="390"/>
      <c r="O826" s="1000">
        <v>2.9126213592233015</v>
      </c>
      <c r="P826" s="1000">
        <v>1.4563106796116507</v>
      </c>
      <c r="Q826" s="564">
        <f t="shared" ref="Q826:Q830" si="677">O826+P826+0.131067961165049</f>
        <v>4.5000000000000009</v>
      </c>
      <c r="R826" s="82">
        <f t="shared" ref="R826:R832" si="678">O826</f>
        <v>2.9126213592233015</v>
      </c>
      <c r="S826" s="81"/>
      <c r="T826" s="81">
        <v>20</v>
      </c>
      <c r="U826" s="122">
        <v>235</v>
      </c>
      <c r="V826" s="494"/>
      <c r="W826" s="195">
        <v>586.024</v>
      </c>
      <c r="X826" s="82">
        <v>2.2189999999999999</v>
      </c>
      <c r="Y826" s="82">
        <v>2.577</v>
      </c>
      <c r="Z826" s="195">
        <f t="shared" si="666"/>
        <v>11720.48</v>
      </c>
      <c r="AA826" s="195">
        <f t="shared" si="667"/>
        <v>4024.0314666666659</v>
      </c>
      <c r="AB826" s="1092">
        <f t="shared" si="668"/>
        <v>15477044.102564098</v>
      </c>
      <c r="AC826" s="499" t="s">
        <v>69</v>
      </c>
      <c r="AD826" s="195">
        <f t="shared" si="669"/>
        <v>5714.06201171875</v>
      </c>
      <c r="AE826" s="500" t="s">
        <v>41</v>
      </c>
      <c r="AF826" s="567">
        <f t="shared" si="670"/>
        <v>5838.546875</v>
      </c>
      <c r="AG826" s="567">
        <f t="shared" si="671"/>
        <v>1961827.9573567705</v>
      </c>
      <c r="AH826" s="567">
        <f t="shared" si="672"/>
        <v>2004567.7604166663</v>
      </c>
      <c r="AI826" s="568">
        <f t="shared" si="673"/>
        <v>7545492.1436798871</v>
      </c>
      <c r="AJ826" s="568">
        <f t="shared" si="674"/>
        <v>7709876.0016025621</v>
      </c>
      <c r="AK826" s="569">
        <f t="shared" si="675"/>
        <v>0.48752798620182364</v>
      </c>
      <c r="AL826" s="999">
        <f t="shared" si="676"/>
        <v>0.49814912657160798</v>
      </c>
      <c r="AM826" s="1192"/>
      <c r="AN826" s="1192"/>
      <c r="AO826" s="572"/>
      <c r="AP826" s="573"/>
      <c r="AQ826" s="53"/>
      <c r="AR826" s="1">
        <f t="shared" ref="AR826:AR830" si="679">AD826/8270</f>
        <v>0.69093857457300478</v>
      </c>
      <c r="AS826" s="1">
        <f t="shared" ref="AS826:AS830" si="680">AF826/8270</f>
        <v>0.70599115779927446</v>
      </c>
      <c r="AT826" s="53"/>
    </row>
    <row r="827" spans="1:46" customFormat="1">
      <c r="A827" s="888">
        <v>44342</v>
      </c>
      <c r="B827" s="122">
        <v>236</v>
      </c>
      <c r="C827" s="769">
        <v>44338</v>
      </c>
      <c r="D827" s="1170">
        <v>44339</v>
      </c>
      <c r="E827" s="924" t="s">
        <v>69</v>
      </c>
      <c r="F827" s="1149">
        <v>282.65654296874999</v>
      </c>
      <c r="G827" s="500" t="s">
        <v>41</v>
      </c>
      <c r="H827" s="998">
        <v>321.15019531249999</v>
      </c>
      <c r="I827" s="414" t="s">
        <v>313</v>
      </c>
      <c r="J827" s="415" t="s">
        <v>133</v>
      </c>
      <c r="K827" s="429" t="s">
        <v>689</v>
      </c>
      <c r="L827" s="390">
        <v>260</v>
      </c>
      <c r="M827" s="390"/>
      <c r="N827" s="390"/>
      <c r="O827" s="1000">
        <v>2.9126213592233015</v>
      </c>
      <c r="P827" s="1000">
        <v>1.4563106796116507</v>
      </c>
      <c r="Q827" s="564">
        <f t="shared" si="677"/>
        <v>4.5000000000000009</v>
      </c>
      <c r="R827" s="82">
        <f t="shared" si="678"/>
        <v>2.9126213592233015</v>
      </c>
      <c r="S827" s="81"/>
      <c r="T827" s="81">
        <v>20</v>
      </c>
      <c r="U827" s="122">
        <v>236</v>
      </c>
      <c r="V827" s="193"/>
      <c r="W827" s="195">
        <v>644.08399999999995</v>
      </c>
      <c r="X827" s="82">
        <v>2.222</v>
      </c>
      <c r="Y827" s="82">
        <v>2.593</v>
      </c>
      <c r="Z827" s="195">
        <f t="shared" si="666"/>
        <v>12881.679999999998</v>
      </c>
      <c r="AA827" s="195">
        <f t="shared" si="667"/>
        <v>4422.7101333333321</v>
      </c>
      <c r="AB827" s="1092">
        <f t="shared" si="668"/>
        <v>17010423.589743584</v>
      </c>
      <c r="AC827" s="499" t="s">
        <v>69</v>
      </c>
      <c r="AD827" s="195">
        <f t="shared" si="669"/>
        <v>5653.130859375</v>
      </c>
      <c r="AE827" s="500" t="s">
        <v>41</v>
      </c>
      <c r="AF827" s="567">
        <f t="shared" si="670"/>
        <v>6423.00390625</v>
      </c>
      <c r="AG827" s="567">
        <f t="shared" si="671"/>
        <v>1940908.2617187495</v>
      </c>
      <c r="AH827" s="567">
        <f t="shared" si="672"/>
        <v>2205231.341145833</v>
      </c>
      <c r="AI827" s="568">
        <f t="shared" si="673"/>
        <v>7465031.7758413441</v>
      </c>
      <c r="AJ827" s="568">
        <f t="shared" si="674"/>
        <v>8481659.0044070501</v>
      </c>
      <c r="AK827" s="569">
        <f t="shared" si="675"/>
        <v>0.43885043405634983</v>
      </c>
      <c r="AL827" s="999">
        <f t="shared" si="676"/>
        <v>0.49861539071378896</v>
      </c>
      <c r="AM827" s="1192"/>
      <c r="AN827" s="1192"/>
      <c r="AO827" s="572"/>
      <c r="AP827" s="573"/>
      <c r="AQ827" s="53"/>
      <c r="AR827" s="1">
        <f t="shared" si="679"/>
        <v>0.68357084152055625</v>
      </c>
      <c r="AS827" s="1">
        <f t="shared" si="680"/>
        <v>0.77666310837363961</v>
      </c>
      <c r="AT827" s="53"/>
    </row>
    <row r="828" spans="1:46" customFormat="1">
      <c r="A828" s="888">
        <v>44342</v>
      </c>
      <c r="B828" s="122">
        <v>237</v>
      </c>
      <c r="C828" s="769">
        <v>44338</v>
      </c>
      <c r="D828" s="1170">
        <v>44339</v>
      </c>
      <c r="E828" s="924" t="s">
        <v>69</v>
      </c>
      <c r="F828" s="1149">
        <v>241.1766357421875</v>
      </c>
      <c r="G828" s="500" t="s">
        <v>41</v>
      </c>
      <c r="H828" s="998">
        <v>323.80405273437498</v>
      </c>
      <c r="I828" s="414" t="s">
        <v>313</v>
      </c>
      <c r="J828" s="415" t="s">
        <v>133</v>
      </c>
      <c r="K828" s="429" t="s">
        <v>689</v>
      </c>
      <c r="L828" s="390">
        <v>260</v>
      </c>
      <c r="M828" s="390"/>
      <c r="N828" s="390"/>
      <c r="O828" s="1000">
        <v>2.9126213592233015</v>
      </c>
      <c r="P828" s="1000">
        <v>1.4563106796116507</v>
      </c>
      <c r="Q828" s="564">
        <f t="shared" si="677"/>
        <v>4.5000000000000009</v>
      </c>
      <c r="R828" s="82">
        <f t="shared" si="678"/>
        <v>2.9126213592233015</v>
      </c>
      <c r="S828" s="81"/>
      <c r="T828" s="81">
        <v>20</v>
      </c>
      <c r="U828" s="122">
        <v>237</v>
      </c>
      <c r="V828" s="193"/>
      <c r="W828" s="195">
        <v>638.29700000000003</v>
      </c>
      <c r="X828" s="82">
        <v>2.226</v>
      </c>
      <c r="Y828" s="82">
        <v>2.6</v>
      </c>
      <c r="Z828" s="195">
        <f t="shared" si="666"/>
        <v>12765.94</v>
      </c>
      <c r="AA828" s="195">
        <f t="shared" si="667"/>
        <v>4382.9727333333331</v>
      </c>
      <c r="AB828" s="1092">
        <f t="shared" si="668"/>
        <v>16857587.435897436</v>
      </c>
      <c r="AC828" s="499" t="s">
        <v>69</v>
      </c>
      <c r="AD828" s="195">
        <f t="shared" si="669"/>
        <v>4823.53271484375</v>
      </c>
      <c r="AE828" s="500" t="s">
        <v>41</v>
      </c>
      <c r="AF828" s="567">
        <f t="shared" si="670"/>
        <v>6476.0810546875</v>
      </c>
      <c r="AG828" s="567">
        <f t="shared" si="671"/>
        <v>1656079.565429687</v>
      </c>
      <c r="AH828" s="567">
        <f t="shared" si="672"/>
        <v>2223454.495442708</v>
      </c>
      <c r="AI828" s="568">
        <f t="shared" si="673"/>
        <v>6369536.7901141811</v>
      </c>
      <c r="AJ828" s="568">
        <f t="shared" si="674"/>
        <v>8551748.059395032</v>
      </c>
      <c r="AK828" s="569">
        <f t="shared" si="675"/>
        <v>0.37784391238277398</v>
      </c>
      <c r="AL828" s="999">
        <f t="shared" si="676"/>
        <v>0.50729370925192341</v>
      </c>
      <c r="AM828" s="1192"/>
      <c r="AN828" s="1192"/>
      <c r="AO828" s="572"/>
      <c r="AP828" s="573"/>
      <c r="AQ828" s="53"/>
      <c r="AR828" s="1">
        <f t="shared" si="679"/>
        <v>0.58325667652282343</v>
      </c>
      <c r="AS828" s="1">
        <f t="shared" si="680"/>
        <v>0.78308114325120914</v>
      </c>
      <c r="AT828" s="53"/>
    </row>
    <row r="829" spans="1:46" customFormat="1">
      <c r="A829" s="888">
        <v>44342</v>
      </c>
      <c r="B829" s="122" t="s">
        <v>690</v>
      </c>
      <c r="C829" s="769">
        <v>44338</v>
      </c>
      <c r="D829" s="1170">
        <v>44339</v>
      </c>
      <c r="E829" s="924" t="s">
        <v>69</v>
      </c>
      <c r="F829" s="1149">
        <v>303.85541992187501</v>
      </c>
      <c r="G829" s="500" t="s">
        <v>41</v>
      </c>
      <c r="H829" s="998">
        <v>342.92041015625</v>
      </c>
      <c r="I829" s="414" t="s">
        <v>313</v>
      </c>
      <c r="J829" s="415" t="s">
        <v>133</v>
      </c>
      <c r="K829" s="429" t="s">
        <v>689</v>
      </c>
      <c r="L829" s="390">
        <v>260</v>
      </c>
      <c r="M829" s="390"/>
      <c r="N829" s="390"/>
      <c r="O829" s="1000">
        <v>2.9126213592233015</v>
      </c>
      <c r="P829" s="1000">
        <v>1.4563106796116507</v>
      </c>
      <c r="Q829" s="564">
        <f t="shared" si="677"/>
        <v>4.5000000000000009</v>
      </c>
      <c r="R829" s="82">
        <f t="shared" si="678"/>
        <v>2.9126213592233015</v>
      </c>
      <c r="S829" s="81"/>
      <c r="T829" s="81">
        <v>20</v>
      </c>
      <c r="U829" s="122" t="s">
        <v>690</v>
      </c>
      <c r="V829" s="494"/>
      <c r="W829" s="195">
        <v>628.00099999999998</v>
      </c>
      <c r="X829" s="82">
        <v>2.2149999999999999</v>
      </c>
      <c r="Y829" s="82">
        <v>2.5870000000000002</v>
      </c>
      <c r="Z829" s="195">
        <f t="shared" si="666"/>
        <v>12560.02</v>
      </c>
      <c r="AA829" s="195">
        <f t="shared" si="667"/>
        <v>4312.273533333333</v>
      </c>
      <c r="AB829" s="1092">
        <f t="shared" si="668"/>
        <v>16585667.435897434</v>
      </c>
      <c r="AC829" s="499" t="s">
        <v>69</v>
      </c>
      <c r="AD829" s="195">
        <f t="shared" si="669"/>
        <v>6077.1083984375</v>
      </c>
      <c r="AE829" s="500" t="s">
        <v>41</v>
      </c>
      <c r="AF829" s="567">
        <f t="shared" si="670"/>
        <v>6858.408203125</v>
      </c>
      <c r="AG829" s="567">
        <f t="shared" si="671"/>
        <v>2086473.8834635413</v>
      </c>
      <c r="AH829" s="567">
        <f t="shared" si="672"/>
        <v>2354720.149739583</v>
      </c>
      <c r="AI829" s="568">
        <f t="shared" si="673"/>
        <v>8024899.5517828511</v>
      </c>
      <c r="AJ829" s="568">
        <f t="shared" si="674"/>
        <v>9056615.9605368581</v>
      </c>
      <c r="AK829" s="569">
        <f t="shared" si="675"/>
        <v>0.48384543961215826</v>
      </c>
      <c r="AL829" s="999">
        <f t="shared" si="676"/>
        <v>0.54605073902151424</v>
      </c>
      <c r="AM829" s="571"/>
      <c r="AN829" s="572"/>
      <c r="AO829" s="572"/>
      <c r="AP829" s="573"/>
      <c r="AQ829" s="53"/>
      <c r="AR829" s="1">
        <f t="shared" si="679"/>
        <v>0.73483777490175328</v>
      </c>
      <c r="AS829" s="1">
        <f t="shared" si="680"/>
        <v>0.82931175370314392</v>
      </c>
      <c r="AT829" s="53"/>
    </row>
    <row r="830" spans="1:46" customFormat="1">
      <c r="A830" s="888">
        <v>44342</v>
      </c>
      <c r="B830" s="122" t="s">
        <v>691</v>
      </c>
      <c r="C830" s="769">
        <v>44338</v>
      </c>
      <c r="D830" s="1170">
        <v>44339</v>
      </c>
      <c r="E830" s="924" t="s">
        <v>69</v>
      </c>
      <c r="F830" s="1149">
        <v>220.76435546875001</v>
      </c>
      <c r="G830" s="500" t="s">
        <v>41</v>
      </c>
      <c r="H830" s="998">
        <v>265.47805175781252</v>
      </c>
      <c r="I830" s="414" t="s">
        <v>313</v>
      </c>
      <c r="J830" s="415" t="s">
        <v>133</v>
      </c>
      <c r="K830" s="429" t="s">
        <v>689</v>
      </c>
      <c r="L830" s="390">
        <v>260</v>
      </c>
      <c r="M830" s="390"/>
      <c r="N830" s="390"/>
      <c r="O830" s="1000">
        <v>2.9126213592233015</v>
      </c>
      <c r="P830" s="1000">
        <v>1.4563106796116507</v>
      </c>
      <c r="Q830" s="564">
        <f t="shared" si="677"/>
        <v>4.5000000000000009</v>
      </c>
      <c r="R830" s="82">
        <f t="shared" si="678"/>
        <v>2.9126213592233015</v>
      </c>
      <c r="S830" s="81"/>
      <c r="T830" s="81">
        <v>20</v>
      </c>
      <c r="U830" s="122" t="s">
        <v>691</v>
      </c>
      <c r="V830" s="494"/>
      <c r="W830" s="195">
        <v>521.76700000000005</v>
      </c>
      <c r="X830" s="82">
        <v>2.2080000000000002</v>
      </c>
      <c r="Y830" s="82">
        <v>2.605</v>
      </c>
      <c r="Z830" s="195">
        <f t="shared" si="666"/>
        <v>10435.34</v>
      </c>
      <c r="AA830" s="195">
        <f t="shared" si="667"/>
        <v>3582.8000666666662</v>
      </c>
      <c r="AB830" s="1092">
        <f t="shared" si="668"/>
        <v>13780000.256410254</v>
      </c>
      <c r="AC830" s="499" t="s">
        <v>69</v>
      </c>
      <c r="AD830" s="195">
        <f t="shared" si="669"/>
        <v>4415.287109375</v>
      </c>
      <c r="AE830" s="500" t="s">
        <v>41</v>
      </c>
      <c r="AF830" s="567">
        <f t="shared" si="670"/>
        <v>5309.56103515625</v>
      </c>
      <c r="AG830" s="567">
        <f t="shared" si="671"/>
        <v>1515915.2408854163</v>
      </c>
      <c r="AH830" s="567">
        <f t="shared" si="672"/>
        <v>1822949.2887369788</v>
      </c>
      <c r="AI830" s="568">
        <f t="shared" si="673"/>
        <v>5830443.2341746781</v>
      </c>
      <c r="AJ830" s="568">
        <f t="shared" si="674"/>
        <v>7011343.4182191491</v>
      </c>
      <c r="AK830" s="569">
        <f t="shared" si="675"/>
        <v>0.42310908023840144</v>
      </c>
      <c r="AL830" s="999">
        <f t="shared" si="676"/>
        <v>0.50880575382845694</v>
      </c>
      <c r="AM830" s="571"/>
      <c r="AN830" s="572"/>
      <c r="AO830" s="572"/>
      <c r="AP830" s="573"/>
      <c r="AQ830" s="53"/>
      <c r="AR830" s="1">
        <f t="shared" si="679"/>
        <v>0.53389203257255136</v>
      </c>
      <c r="AS830" s="1">
        <f t="shared" si="680"/>
        <v>0.64202672734658406</v>
      </c>
      <c r="AT830" s="53"/>
    </row>
    <row r="831" spans="1:46" customFormat="1">
      <c r="A831" s="888">
        <v>44342</v>
      </c>
      <c r="B831" s="122" t="s">
        <v>500</v>
      </c>
      <c r="C831" s="769">
        <v>44334</v>
      </c>
      <c r="D831" s="1170">
        <v>44335</v>
      </c>
      <c r="E831" s="924" t="s">
        <v>69</v>
      </c>
      <c r="F831" s="1149">
        <v>258.57685546875001</v>
      </c>
      <c r="G831" s="500" t="s">
        <v>41</v>
      </c>
      <c r="H831" s="998">
        <v>278.05026855468748</v>
      </c>
      <c r="I831" s="414" t="s">
        <v>313</v>
      </c>
      <c r="J831" s="415" t="s">
        <v>133</v>
      </c>
      <c r="K831" s="429" t="s">
        <v>692</v>
      </c>
      <c r="L831" s="390">
        <v>292</v>
      </c>
      <c r="M831" s="390"/>
      <c r="N831" s="390"/>
      <c r="O831" s="1000">
        <v>2.9107373868046569</v>
      </c>
      <c r="P831" s="1000">
        <v>1.4553686934023284</v>
      </c>
      <c r="Q831" s="564">
        <f>O831+P831+0.133893919793014</f>
        <v>4.4999999999999991</v>
      </c>
      <c r="R831" s="82">
        <f t="shared" si="678"/>
        <v>2.9107373868046569</v>
      </c>
      <c r="S831" s="81"/>
      <c r="T831" s="81">
        <v>20</v>
      </c>
      <c r="U831" s="122" t="s">
        <v>500</v>
      </c>
      <c r="V831" s="193"/>
      <c r="W831" s="195">
        <v>741.31799999999998</v>
      </c>
      <c r="X831" s="82">
        <v>2.1819999999999999</v>
      </c>
      <c r="Y831" s="82">
        <v>2.5609999999999999</v>
      </c>
      <c r="Z831" s="195">
        <f t="shared" si="666"/>
        <v>14826.36</v>
      </c>
      <c r="AA831" s="195">
        <f t="shared" si="667"/>
        <v>5093.6783466666675</v>
      </c>
      <c r="AB831" s="1092">
        <f t="shared" si="668"/>
        <v>17444103.926940642</v>
      </c>
      <c r="AC831" s="499" t="s">
        <v>69</v>
      </c>
      <c r="AD831" s="195">
        <f t="shared" si="669"/>
        <v>5171.537109375</v>
      </c>
      <c r="AE831" s="500" t="s">
        <v>41</v>
      </c>
      <c r="AF831" s="567">
        <f t="shared" si="670"/>
        <v>5561.00537109375</v>
      </c>
      <c r="AG831" s="567">
        <f t="shared" si="671"/>
        <v>1776710.3046875002</v>
      </c>
      <c r="AH831" s="567">
        <f t="shared" si="672"/>
        <v>1910514.2897135417</v>
      </c>
      <c r="AI831" s="568">
        <f t="shared" si="673"/>
        <v>6084624.331121576</v>
      </c>
      <c r="AJ831" s="568">
        <f t="shared" si="674"/>
        <v>6542857.1565532247</v>
      </c>
      <c r="AK831" s="569">
        <f t="shared" si="675"/>
        <v>0.34880692964254206</v>
      </c>
      <c r="AL831" s="999">
        <f t="shared" si="676"/>
        <v>0.37507556616011956</v>
      </c>
      <c r="AM831" s="571"/>
      <c r="AN831" s="572"/>
      <c r="AO831" s="572"/>
      <c r="AP831" s="573"/>
      <c r="AQ831" s="53"/>
      <c r="AR831" s="1">
        <f>AD831/5880</f>
        <v>0.87951311383928577</v>
      </c>
      <c r="AS831" s="1">
        <f>AF831/5880</f>
        <v>0.94574921277104596</v>
      </c>
      <c r="AT831" s="53"/>
    </row>
    <row r="832" spans="1:46" customFormat="1">
      <c r="A832" s="888">
        <v>44342</v>
      </c>
      <c r="B832" s="122" t="s">
        <v>503</v>
      </c>
      <c r="C832" s="769">
        <v>44334</v>
      </c>
      <c r="D832" s="1170">
        <v>44335</v>
      </c>
      <c r="E832" s="924" t="s">
        <v>69</v>
      </c>
      <c r="F832" s="1149">
        <v>127.92623291015624</v>
      </c>
      <c r="G832" s="500" t="s">
        <v>41</v>
      </c>
      <c r="H832" s="998">
        <v>145.2999267578125</v>
      </c>
      <c r="I832" s="414" t="s">
        <v>313</v>
      </c>
      <c r="J832" s="415" t="s">
        <v>133</v>
      </c>
      <c r="K832" s="429" t="s">
        <v>692</v>
      </c>
      <c r="L832" s="390">
        <v>292</v>
      </c>
      <c r="M832" s="390"/>
      <c r="N832" s="390"/>
      <c r="O832" s="1000">
        <v>2.9107373868046569</v>
      </c>
      <c r="P832" s="1000">
        <v>1.4553686934023284</v>
      </c>
      <c r="Q832" s="564">
        <f>O832+P832+0.133893919793014</f>
        <v>4.4999999999999991</v>
      </c>
      <c r="R832" s="82">
        <f t="shared" si="678"/>
        <v>2.9107373868046569</v>
      </c>
      <c r="S832" s="81"/>
      <c r="T832" s="81">
        <v>20</v>
      </c>
      <c r="U832" s="122" t="s">
        <v>503</v>
      </c>
      <c r="V832" s="193"/>
      <c r="W832" s="195">
        <v>417.411</v>
      </c>
      <c r="X832" s="82">
        <v>2.1970000000000001</v>
      </c>
      <c r="Y832" s="82">
        <v>2.4710000000000001</v>
      </c>
      <c r="Z832" s="195">
        <f t="shared" si="666"/>
        <v>8348.2199999999993</v>
      </c>
      <c r="AA832" s="195">
        <f t="shared" si="667"/>
        <v>2868.0773600000002</v>
      </c>
      <c r="AB832" s="1092">
        <f t="shared" si="668"/>
        <v>9822182.7397260293</v>
      </c>
      <c r="AC832" s="499" t="s">
        <v>69</v>
      </c>
      <c r="AD832" s="195">
        <f t="shared" si="669"/>
        <v>2558.524658203125</v>
      </c>
      <c r="AE832" s="500" t="s">
        <v>41</v>
      </c>
      <c r="AF832" s="567">
        <f t="shared" si="670"/>
        <v>2905.99853515625</v>
      </c>
      <c r="AG832" s="567">
        <f t="shared" si="671"/>
        <v>878995.36035156262</v>
      </c>
      <c r="AH832" s="567">
        <f t="shared" si="672"/>
        <v>998371.94118923612</v>
      </c>
      <c r="AI832" s="568">
        <f t="shared" si="673"/>
        <v>3010258.0833957624</v>
      </c>
      <c r="AJ832" s="568">
        <f t="shared" si="674"/>
        <v>3419081.9903740962</v>
      </c>
      <c r="AK832" s="569">
        <f t="shared" si="675"/>
        <v>0.30647547120261864</v>
      </c>
      <c r="AL832" s="999">
        <f t="shared" si="676"/>
        <v>0.34809798198373426</v>
      </c>
      <c r="AN832" s="572"/>
      <c r="AO832" s="572"/>
      <c r="AP832" s="573"/>
      <c r="AQ832" s="571"/>
      <c r="AR832" s="1">
        <f>AD832/5880</f>
        <v>0.43512324119100765</v>
      </c>
      <c r="AS832" s="1">
        <f>AF832/5880</f>
        <v>0.49421743795174322</v>
      </c>
      <c r="AT832" s="53"/>
    </row>
    <row r="833" spans="1:46" customFormat="1">
      <c r="A833" s="888">
        <v>44342</v>
      </c>
      <c r="B833" s="122" t="s">
        <v>60</v>
      </c>
      <c r="C833" s="122"/>
      <c r="D833" s="563"/>
      <c r="E833" s="924" t="s">
        <v>69</v>
      </c>
      <c r="F833" s="1149">
        <v>0</v>
      </c>
      <c r="G833" s="500" t="s">
        <v>41</v>
      </c>
      <c r="H833" s="998">
        <v>0</v>
      </c>
      <c r="I833" s="81"/>
      <c r="J833" s="575"/>
      <c r="K833" s="390"/>
      <c r="L833" s="390"/>
      <c r="M833" s="390"/>
      <c r="N833" s="390"/>
      <c r="O833" s="564"/>
      <c r="P833" s="564"/>
      <c r="Q833" s="564"/>
      <c r="R833" s="82"/>
      <c r="S833" s="81"/>
      <c r="T833" s="81"/>
      <c r="U833" s="122" t="s">
        <v>60</v>
      </c>
      <c r="V833" s="39"/>
      <c r="W833" s="195"/>
      <c r="X833" s="82"/>
      <c r="Y833" s="82"/>
      <c r="Z833" s="195"/>
      <c r="AA833" s="195"/>
      <c r="AB833" s="195"/>
      <c r="AC833" s="483"/>
      <c r="AD833" s="576"/>
      <c r="AE833" s="577"/>
      <c r="AF833" s="576"/>
      <c r="AG833" s="390"/>
      <c r="AH833" s="390"/>
      <c r="AI833" s="568"/>
      <c r="AJ833" s="568"/>
      <c r="AK833" s="569"/>
      <c r="AL833" s="999"/>
      <c r="AM833" s="571"/>
      <c r="AN833" s="572"/>
      <c r="AO833" s="572"/>
      <c r="AP833" s="573"/>
      <c r="AQ833" s="53"/>
      <c r="AR833" s="53"/>
      <c r="AS833" s="53"/>
      <c r="AT833" s="53"/>
    </row>
    <row r="834" spans="1:46" customFormat="1" ht="15" thickBot="1">
      <c r="A834" s="903">
        <v>44342</v>
      </c>
      <c r="B834" s="123" t="s">
        <v>64</v>
      </c>
      <c r="C834" s="123"/>
      <c r="D834" s="1003"/>
      <c r="E834" s="1029" t="s">
        <v>69</v>
      </c>
      <c r="F834" s="1150">
        <v>31.887286376953124</v>
      </c>
      <c r="G834" s="1030" t="s">
        <v>41</v>
      </c>
      <c r="H834" s="1006">
        <v>38.46075439453125</v>
      </c>
      <c r="I834" s="588"/>
      <c r="J834" s="589"/>
      <c r="K834" s="395"/>
      <c r="L834" s="395"/>
      <c r="M834" s="395"/>
      <c r="N834" s="395"/>
      <c r="O834" s="1007"/>
      <c r="P834" s="1007"/>
      <c r="Q834" s="1007"/>
      <c r="R834" s="590"/>
      <c r="S834" s="588"/>
      <c r="T834" s="588"/>
      <c r="U834" s="123" t="s">
        <v>64</v>
      </c>
      <c r="V834" s="189"/>
      <c r="W834" s="591"/>
      <c r="X834" s="590"/>
      <c r="Y834" s="590"/>
      <c r="Z834" s="591"/>
      <c r="AA834" s="590"/>
      <c r="AB834" s="590"/>
      <c r="AC834" s="1004"/>
      <c r="AD834" s="1137"/>
      <c r="AE834" s="578"/>
      <c r="AF834" s="70"/>
      <c r="AG834" s="395"/>
      <c r="AH834" s="395"/>
      <c r="AI834" s="592"/>
      <c r="AJ834" s="592"/>
      <c r="AK834" s="593"/>
      <c r="AL834" s="1008"/>
      <c r="AM834" s="1009"/>
      <c r="AN834" s="603"/>
      <c r="AO834" s="603"/>
      <c r="AP834" s="604"/>
      <c r="AQ834" s="53"/>
      <c r="AR834" s="53"/>
      <c r="AS834" s="53"/>
      <c r="AT834" s="53"/>
    </row>
    <row r="835" spans="1:46" customFormat="1">
      <c r="A835" s="460">
        <v>44349</v>
      </c>
      <c r="B835" s="118" t="s">
        <v>190</v>
      </c>
      <c r="C835" s="1133">
        <v>44342</v>
      </c>
      <c r="D835" s="1191">
        <v>44343</v>
      </c>
      <c r="E835" s="1110" t="s">
        <v>69</v>
      </c>
      <c r="F835" s="1147">
        <v>12.024528503417969</v>
      </c>
      <c r="G835" s="477" t="s">
        <v>41</v>
      </c>
      <c r="H835" s="994">
        <v>23.495895385742188</v>
      </c>
      <c r="I835" s="1155" t="s">
        <v>313</v>
      </c>
      <c r="J835" s="1156" t="s">
        <v>133</v>
      </c>
      <c r="K835" s="462" t="s">
        <v>93</v>
      </c>
      <c r="L835" s="465">
        <v>284</v>
      </c>
      <c r="M835" s="463"/>
      <c r="N835" s="922"/>
      <c r="O835" s="491">
        <v>3</v>
      </c>
      <c r="P835" s="492">
        <v>1.5</v>
      </c>
      <c r="Q835" s="492">
        <f t="shared" ref="Q835:Q848" si="681">O835+P835</f>
        <v>4.5</v>
      </c>
      <c r="R835" s="490">
        <f t="shared" ref="R835:R848" si="682">O835/(O835+P835)*Q835*200/200</f>
        <v>3</v>
      </c>
      <c r="S835" s="491"/>
      <c r="T835" s="493">
        <v>20</v>
      </c>
      <c r="U835" s="118">
        <v>271</v>
      </c>
      <c r="V835" s="923"/>
      <c r="W835" s="145">
        <v>823.04899999999998</v>
      </c>
      <c r="X835" s="472">
        <v>2.1619999999999999</v>
      </c>
      <c r="Y835" s="472">
        <v>2.5299999999999998</v>
      </c>
      <c r="Z835" s="145">
        <f t="shared" ref="Z835:Z848" si="683">T835*W835</f>
        <v>16460.98</v>
      </c>
      <c r="AA835" s="145">
        <f t="shared" ref="AA835:AA848" si="684">Z835/R835</f>
        <v>5486.9933333333329</v>
      </c>
      <c r="AB835" s="1157">
        <f t="shared" ref="AB835:AB848" si="685">AA835*1000/(L835/1000)</f>
        <v>19320399.061032865</v>
      </c>
      <c r="AC835" s="1110" t="s">
        <v>69</v>
      </c>
      <c r="AD835" s="194">
        <f t="shared" ref="AD835:AD848" si="686">T835*F835</f>
        <v>240.49057006835938</v>
      </c>
      <c r="AE835" s="477" t="s">
        <v>41</v>
      </c>
      <c r="AF835" s="586">
        <f t="shared" ref="AF835:AF848" si="687">T835*H835</f>
        <v>469.91790771484375</v>
      </c>
      <c r="AG835" s="478">
        <f t="shared" ref="AG835:AG848" si="688">AD835/R835*1000</f>
        <v>80163.523356119797</v>
      </c>
      <c r="AH835" s="478">
        <f t="shared" ref="AH835:AH848" si="689">AF835/R835*1000</f>
        <v>156639.30257161459</v>
      </c>
      <c r="AI835" s="478">
        <f t="shared" ref="AI835:AI848" si="690">AG835/L835*1000</f>
        <v>282265.92731028097</v>
      </c>
      <c r="AJ835" s="478">
        <f t="shared" ref="AJ835:AJ848" si="691">AH835/L835*1000</f>
        <v>551546.84004089644</v>
      </c>
      <c r="AK835" s="1084">
        <f t="shared" ref="AK835:AK848" si="692">AD835/Z835</f>
        <v>1.4609735876500633E-2</v>
      </c>
      <c r="AL835" s="1085">
        <f t="shared" ref="AL835:AL848" si="693">AF835/Z835</f>
        <v>2.8547383431292896E-2</v>
      </c>
      <c r="AP835" s="602"/>
    </row>
    <row r="836" spans="1:46" customFormat="1">
      <c r="A836" s="35">
        <v>44349</v>
      </c>
      <c r="B836" s="119" t="s">
        <v>191</v>
      </c>
      <c r="C836" s="782">
        <v>44342</v>
      </c>
      <c r="D836" s="1158">
        <v>44343</v>
      </c>
      <c r="E836" s="924" t="s">
        <v>69</v>
      </c>
      <c r="F836" s="1149">
        <v>2.1943960189819336</v>
      </c>
      <c r="G836" s="500" t="s">
        <v>41</v>
      </c>
      <c r="H836" s="998">
        <v>10.766150665283202</v>
      </c>
      <c r="I836" s="1160" t="s">
        <v>313</v>
      </c>
      <c r="J836" s="1161" t="s">
        <v>133</v>
      </c>
      <c r="K836" s="484" t="s">
        <v>93</v>
      </c>
      <c r="L836" s="488">
        <v>284</v>
      </c>
      <c r="M836" s="485"/>
      <c r="N836" s="504"/>
      <c r="O836" s="491">
        <v>3</v>
      </c>
      <c r="P836" s="492">
        <v>1.5</v>
      </c>
      <c r="Q836" s="492">
        <f t="shared" si="681"/>
        <v>4.5</v>
      </c>
      <c r="R836" s="490">
        <f t="shared" si="682"/>
        <v>3</v>
      </c>
      <c r="S836" s="491"/>
      <c r="T836" s="493">
        <v>20</v>
      </c>
      <c r="U836" s="119">
        <v>272</v>
      </c>
      <c r="V836" s="925"/>
      <c r="W836" s="129">
        <v>854.755</v>
      </c>
      <c r="X836" s="223">
        <v>2.1659999999999999</v>
      </c>
      <c r="Y836" s="223">
        <v>2.528</v>
      </c>
      <c r="Z836" s="129">
        <f t="shared" si="683"/>
        <v>17095.099999999999</v>
      </c>
      <c r="AA836" s="129">
        <f t="shared" si="684"/>
        <v>5698.3666666666659</v>
      </c>
      <c r="AB836" s="149">
        <f t="shared" si="685"/>
        <v>20064671.361502346</v>
      </c>
      <c r="AC836" s="924" t="s">
        <v>69</v>
      </c>
      <c r="AD836" s="195">
        <f t="shared" si="686"/>
        <v>43.887920379638672</v>
      </c>
      <c r="AE836" s="500" t="s">
        <v>41</v>
      </c>
      <c r="AF836" s="567">
        <f t="shared" si="687"/>
        <v>215.32301330566406</v>
      </c>
      <c r="AG836" s="497">
        <f t="shared" si="688"/>
        <v>14629.306793212891</v>
      </c>
      <c r="AH836" s="497">
        <f t="shared" si="689"/>
        <v>71774.337768554688</v>
      </c>
      <c r="AI836" s="497">
        <f t="shared" si="690"/>
        <v>51511.643638073561</v>
      </c>
      <c r="AJ836" s="497">
        <f t="shared" si="691"/>
        <v>252726.54143857284</v>
      </c>
      <c r="AK836" s="959">
        <f t="shared" si="692"/>
        <v>2.5672807049762023E-3</v>
      </c>
      <c r="AL836" s="1086">
        <f t="shared" si="693"/>
        <v>1.2595598347226051E-2</v>
      </c>
      <c r="AP836" s="602"/>
    </row>
    <row r="837" spans="1:46" customFormat="1">
      <c r="A837" s="35">
        <v>44349</v>
      </c>
      <c r="B837" s="119" t="s">
        <v>551</v>
      </c>
      <c r="C837" s="782">
        <v>44343</v>
      </c>
      <c r="D837" s="1158">
        <v>44344</v>
      </c>
      <c r="E837" s="924" t="s">
        <v>69</v>
      </c>
      <c r="F837" s="1149">
        <v>35.107772827148438</v>
      </c>
      <c r="G837" s="500" t="s">
        <v>41</v>
      </c>
      <c r="H837" s="998">
        <v>55.774072265625001</v>
      </c>
      <c r="I837" s="1160" t="s">
        <v>313</v>
      </c>
      <c r="J837" s="1161" t="s">
        <v>133</v>
      </c>
      <c r="K837" s="484" t="s">
        <v>93</v>
      </c>
      <c r="L837" s="488">
        <v>324</v>
      </c>
      <c r="M837" s="485"/>
      <c r="N837" s="504"/>
      <c r="O837" s="491">
        <v>3</v>
      </c>
      <c r="P837" s="492">
        <v>1.5</v>
      </c>
      <c r="Q837" s="492">
        <f t="shared" si="681"/>
        <v>4.5</v>
      </c>
      <c r="R837" s="490">
        <f t="shared" si="682"/>
        <v>3</v>
      </c>
      <c r="S837" s="491"/>
      <c r="T837" s="493">
        <v>20</v>
      </c>
      <c r="U837" s="119">
        <v>281</v>
      </c>
      <c r="V837" s="925"/>
      <c r="W837" s="129">
        <v>814.59900000000005</v>
      </c>
      <c r="X837" s="223">
        <v>2.169</v>
      </c>
      <c r="Y837" s="223">
        <v>2.4729999999999999</v>
      </c>
      <c r="Z837" s="129">
        <f t="shared" si="683"/>
        <v>16291.980000000001</v>
      </c>
      <c r="AA837" s="129">
        <f t="shared" si="684"/>
        <v>5430.6600000000008</v>
      </c>
      <c r="AB837" s="149">
        <f t="shared" si="685"/>
        <v>16761296.296296299</v>
      </c>
      <c r="AC837" s="924" t="s">
        <v>69</v>
      </c>
      <c r="AD837" s="195">
        <f t="shared" si="686"/>
        <v>702.15545654296875</v>
      </c>
      <c r="AE837" s="500" t="s">
        <v>41</v>
      </c>
      <c r="AF837" s="567">
        <f t="shared" si="687"/>
        <v>1115.4814453125</v>
      </c>
      <c r="AG837" s="497">
        <f t="shared" si="688"/>
        <v>234051.81884765625</v>
      </c>
      <c r="AH837" s="497">
        <f t="shared" si="689"/>
        <v>371827.1484375</v>
      </c>
      <c r="AI837" s="497">
        <f t="shared" si="690"/>
        <v>722382.1569372107</v>
      </c>
      <c r="AJ837" s="497">
        <f t="shared" si="691"/>
        <v>1147614.6556712964</v>
      </c>
      <c r="AK837" s="959">
        <f t="shared" si="692"/>
        <v>4.3098227259238515E-2</v>
      </c>
      <c r="AL837" s="1086">
        <f t="shared" si="693"/>
        <v>6.8468132499088508E-2</v>
      </c>
      <c r="AP837" s="602"/>
    </row>
    <row r="838" spans="1:46" customFormat="1">
      <c r="A838" s="35">
        <v>44349</v>
      </c>
      <c r="B838" s="119" t="s">
        <v>259</v>
      </c>
      <c r="C838" s="782">
        <v>44343</v>
      </c>
      <c r="D838" s="1158">
        <v>44344</v>
      </c>
      <c r="E838" s="924" t="s">
        <v>69</v>
      </c>
      <c r="F838" s="1149">
        <v>32.908401489257813</v>
      </c>
      <c r="G838" s="500" t="s">
        <v>41</v>
      </c>
      <c r="H838" s="998">
        <v>25.602267456054687</v>
      </c>
      <c r="I838" s="1160" t="s">
        <v>313</v>
      </c>
      <c r="J838" s="1161" t="s">
        <v>133</v>
      </c>
      <c r="K838" s="484" t="s">
        <v>93</v>
      </c>
      <c r="L838" s="488">
        <v>324</v>
      </c>
      <c r="M838" s="485"/>
      <c r="N838" s="504"/>
      <c r="O838" s="491">
        <v>3</v>
      </c>
      <c r="P838" s="492">
        <v>1.5</v>
      </c>
      <c r="Q838" s="492">
        <f t="shared" si="681"/>
        <v>4.5</v>
      </c>
      <c r="R838" s="490">
        <f t="shared" si="682"/>
        <v>3</v>
      </c>
      <c r="S838" s="491"/>
      <c r="T838" s="493">
        <v>20</v>
      </c>
      <c r="U838" s="119">
        <v>282</v>
      </c>
      <c r="V838" s="925"/>
      <c r="W838" s="129">
        <v>803.05799999999999</v>
      </c>
      <c r="X838" s="223">
        <v>2.1640000000000001</v>
      </c>
      <c r="Y838" s="223">
        <v>2.4750000000000001</v>
      </c>
      <c r="Z838" s="129">
        <f t="shared" si="683"/>
        <v>16061.16</v>
      </c>
      <c r="AA838" s="129">
        <f t="shared" si="684"/>
        <v>5353.72</v>
      </c>
      <c r="AB838" s="149">
        <f t="shared" si="685"/>
        <v>16523827.160493826</v>
      </c>
      <c r="AC838" s="924" t="s">
        <v>69</v>
      </c>
      <c r="AD838" s="195">
        <f t="shared" si="686"/>
        <v>658.16802978515625</v>
      </c>
      <c r="AE838" s="500" t="s">
        <v>41</v>
      </c>
      <c r="AF838" s="567">
        <f t="shared" si="687"/>
        <v>512.04534912109375</v>
      </c>
      <c r="AG838" s="497">
        <f t="shared" si="688"/>
        <v>219389.34326171875</v>
      </c>
      <c r="AH838" s="497">
        <f t="shared" si="689"/>
        <v>170681.78304036459</v>
      </c>
      <c r="AI838" s="497">
        <f t="shared" si="690"/>
        <v>677127.6026596257</v>
      </c>
      <c r="AJ838" s="497">
        <f t="shared" si="691"/>
        <v>526795.62666779186</v>
      </c>
      <c r="AK838" s="959">
        <f t="shared" si="692"/>
        <v>4.097886016857788E-2</v>
      </c>
      <c r="AL838" s="1086">
        <f t="shared" si="693"/>
        <v>3.1880969314862298E-2</v>
      </c>
      <c r="AP838" s="602"/>
    </row>
    <row r="839" spans="1:46" customFormat="1">
      <c r="A839" s="35">
        <v>44349</v>
      </c>
      <c r="B839" s="119" t="s">
        <v>713</v>
      </c>
      <c r="C839" s="782">
        <v>44344</v>
      </c>
      <c r="D839" s="1158">
        <v>44345</v>
      </c>
      <c r="E839" s="924" t="s">
        <v>69</v>
      </c>
      <c r="F839" s="1149">
        <v>13.225923156738281</v>
      </c>
      <c r="G839" s="500" t="s">
        <v>41</v>
      </c>
      <c r="H839" s="998">
        <v>18.661817932128905</v>
      </c>
      <c r="I839" s="1160" t="s">
        <v>313</v>
      </c>
      <c r="J839" s="1161" t="s">
        <v>133</v>
      </c>
      <c r="K839" s="484" t="s">
        <v>93</v>
      </c>
      <c r="L839" s="488">
        <v>268</v>
      </c>
      <c r="M839" s="485"/>
      <c r="N839" s="504"/>
      <c r="O839" s="491">
        <v>3</v>
      </c>
      <c r="P839" s="492">
        <v>1.5</v>
      </c>
      <c r="Q839" s="492">
        <f t="shared" si="681"/>
        <v>4.5</v>
      </c>
      <c r="R839" s="490">
        <f t="shared" si="682"/>
        <v>3</v>
      </c>
      <c r="S839" s="491"/>
      <c r="T839" s="493">
        <v>20</v>
      </c>
      <c r="U839" s="119">
        <v>291</v>
      </c>
      <c r="V839" s="925"/>
      <c r="W839" s="129">
        <v>829.84400000000005</v>
      </c>
      <c r="X839" s="223">
        <v>2.2109999999999999</v>
      </c>
      <c r="Y839" s="223">
        <v>2.569</v>
      </c>
      <c r="Z839" s="129">
        <f t="shared" si="683"/>
        <v>16596.88</v>
      </c>
      <c r="AA839" s="129">
        <f t="shared" si="684"/>
        <v>5532.293333333334</v>
      </c>
      <c r="AB839" s="149">
        <f t="shared" si="685"/>
        <v>20642885.572139304</v>
      </c>
      <c r="AC839" s="924" t="s">
        <v>69</v>
      </c>
      <c r="AD839" s="195">
        <f t="shared" si="686"/>
        <v>264.51846313476563</v>
      </c>
      <c r="AE839" s="500" t="s">
        <v>41</v>
      </c>
      <c r="AF839" s="567">
        <f t="shared" si="687"/>
        <v>373.23635864257813</v>
      </c>
      <c r="AG839" s="497">
        <f t="shared" si="688"/>
        <v>88172.821044921875</v>
      </c>
      <c r="AH839" s="497">
        <f t="shared" si="689"/>
        <v>124412.11954752605</v>
      </c>
      <c r="AI839" s="497">
        <f t="shared" si="690"/>
        <v>329003.06360045477</v>
      </c>
      <c r="AJ839" s="497">
        <f t="shared" si="691"/>
        <v>464224.32666987332</v>
      </c>
      <c r="AK839" s="959">
        <f t="shared" si="692"/>
        <v>1.5937842723136253E-2</v>
      </c>
      <c r="AL839" s="1086">
        <f t="shared" si="693"/>
        <v>2.2488344715547628E-2</v>
      </c>
      <c r="AP839" s="602"/>
    </row>
    <row r="840" spans="1:46" customFormat="1">
      <c r="A840" s="35">
        <v>44349</v>
      </c>
      <c r="B840" s="119" t="s">
        <v>714</v>
      </c>
      <c r="C840" s="782">
        <v>44344</v>
      </c>
      <c r="D840" s="1158">
        <v>44345</v>
      </c>
      <c r="E840" s="924" t="s">
        <v>69</v>
      </c>
      <c r="F840" s="1149">
        <v>14.009086608886719</v>
      </c>
      <c r="G840" s="500" t="s">
        <v>41</v>
      </c>
      <c r="H840" s="998">
        <v>12.543452453613281</v>
      </c>
      <c r="I840" s="1160" t="s">
        <v>313</v>
      </c>
      <c r="J840" s="1161" t="s">
        <v>133</v>
      </c>
      <c r="K840" s="484" t="s">
        <v>93</v>
      </c>
      <c r="L840" s="488">
        <v>268</v>
      </c>
      <c r="M840" s="485"/>
      <c r="N840" s="504"/>
      <c r="O840" s="491">
        <v>3</v>
      </c>
      <c r="P840" s="492">
        <v>1.5</v>
      </c>
      <c r="Q840" s="492">
        <f t="shared" si="681"/>
        <v>4.5</v>
      </c>
      <c r="R840" s="490">
        <f t="shared" si="682"/>
        <v>3</v>
      </c>
      <c r="S840" s="491"/>
      <c r="T840" s="493">
        <v>20</v>
      </c>
      <c r="U840" s="119">
        <v>292</v>
      </c>
      <c r="V840" s="925"/>
      <c r="W840" s="129">
        <v>809.43299999999999</v>
      </c>
      <c r="X840" s="223">
        <v>2.2160000000000002</v>
      </c>
      <c r="Y840" s="223">
        <v>2.5499999999999998</v>
      </c>
      <c r="Z840" s="129">
        <f t="shared" si="683"/>
        <v>16188.66</v>
      </c>
      <c r="AA840" s="129">
        <f t="shared" si="684"/>
        <v>5396.22</v>
      </c>
      <c r="AB840" s="149">
        <f t="shared" si="685"/>
        <v>20135149.253731344</v>
      </c>
      <c r="AC840" s="924" t="s">
        <v>69</v>
      </c>
      <c r="AD840" s="195">
        <f t="shared" si="686"/>
        <v>280.18173217773438</v>
      </c>
      <c r="AE840" s="500" t="s">
        <v>41</v>
      </c>
      <c r="AF840" s="567">
        <f t="shared" si="687"/>
        <v>250.86904907226563</v>
      </c>
      <c r="AG840" s="497">
        <f t="shared" si="688"/>
        <v>93393.910725911453</v>
      </c>
      <c r="AH840" s="497">
        <f t="shared" si="689"/>
        <v>83623.016357421875</v>
      </c>
      <c r="AI840" s="497">
        <f t="shared" si="690"/>
        <v>348484.74151459499</v>
      </c>
      <c r="AJ840" s="497">
        <f t="shared" si="691"/>
        <v>312026.18043814134</v>
      </c>
      <c r="AK840" s="959">
        <f t="shared" si="692"/>
        <v>1.7307283751572668E-2</v>
      </c>
      <c r="AL840" s="1086">
        <f t="shared" si="693"/>
        <v>1.5496591383861643E-2</v>
      </c>
      <c r="AP840" s="602"/>
    </row>
    <row r="841" spans="1:46" customFormat="1">
      <c r="A841" s="35">
        <v>44349</v>
      </c>
      <c r="B841" s="119" t="s">
        <v>564</v>
      </c>
      <c r="C841" s="782">
        <v>44345</v>
      </c>
      <c r="D841" s="1158">
        <v>44346</v>
      </c>
      <c r="E841" s="924" t="s">
        <v>69</v>
      </c>
      <c r="F841" s="1149">
        <v>7.6726356506347653</v>
      </c>
      <c r="G841" s="500" t="s">
        <v>41</v>
      </c>
      <c r="H841" s="998">
        <v>15.413056945800781</v>
      </c>
      <c r="I841" s="1160" t="s">
        <v>313</v>
      </c>
      <c r="J841" s="1161" t="s">
        <v>133</v>
      </c>
      <c r="K841" s="484" t="s">
        <v>93</v>
      </c>
      <c r="L841" s="488">
        <v>232</v>
      </c>
      <c r="M841" s="485"/>
      <c r="N841" s="504"/>
      <c r="O841" s="491">
        <v>3</v>
      </c>
      <c r="P841" s="492">
        <v>1.5</v>
      </c>
      <c r="Q841" s="492">
        <f t="shared" si="681"/>
        <v>4.5</v>
      </c>
      <c r="R841" s="490">
        <f t="shared" si="682"/>
        <v>3</v>
      </c>
      <c r="S841" s="491"/>
      <c r="T841" s="493">
        <v>20</v>
      </c>
      <c r="U841" s="119">
        <v>301</v>
      </c>
      <c r="V841" s="925"/>
      <c r="W841" s="129">
        <v>747.89</v>
      </c>
      <c r="X841" s="223">
        <v>2.2010000000000001</v>
      </c>
      <c r="Y841" s="223">
        <v>2.5470000000000002</v>
      </c>
      <c r="Z841" s="129">
        <f t="shared" si="683"/>
        <v>14957.8</v>
      </c>
      <c r="AA841" s="129">
        <f t="shared" si="684"/>
        <v>4985.9333333333334</v>
      </c>
      <c r="AB841" s="149">
        <f t="shared" si="685"/>
        <v>21491091.954022985</v>
      </c>
      <c r="AC841" s="924" t="s">
        <v>69</v>
      </c>
      <c r="AD841" s="195">
        <f t="shared" si="686"/>
        <v>153.45271301269531</v>
      </c>
      <c r="AE841" s="500" t="s">
        <v>41</v>
      </c>
      <c r="AF841" s="567">
        <f t="shared" si="687"/>
        <v>308.26113891601563</v>
      </c>
      <c r="AG841" s="497">
        <f t="shared" si="688"/>
        <v>51150.904337565102</v>
      </c>
      <c r="AH841" s="497">
        <f t="shared" si="689"/>
        <v>102753.7129720052</v>
      </c>
      <c r="AI841" s="497">
        <f t="shared" si="690"/>
        <v>220478.03593778063</v>
      </c>
      <c r="AJ841" s="497">
        <f t="shared" si="691"/>
        <v>442903.93522416038</v>
      </c>
      <c r="AK841" s="959">
        <f t="shared" si="692"/>
        <v>1.0259042975082922E-2</v>
      </c>
      <c r="AL841" s="1086">
        <f t="shared" si="693"/>
        <v>2.0608721798393858E-2</v>
      </c>
      <c r="AP841" s="602"/>
    </row>
    <row r="842" spans="1:46" customFormat="1">
      <c r="A842" s="35">
        <v>44349</v>
      </c>
      <c r="B842" s="119" t="s">
        <v>715</v>
      </c>
      <c r="C842" s="782">
        <v>44345</v>
      </c>
      <c r="D842" s="1158">
        <v>44346</v>
      </c>
      <c r="E842" s="924" t="s">
        <v>69</v>
      </c>
      <c r="F842" s="1149">
        <v>11.106642913818359</v>
      </c>
      <c r="G842" s="500" t="s">
        <v>41</v>
      </c>
      <c r="H842" s="998">
        <v>11.928732299804688</v>
      </c>
      <c r="I842" s="1160" t="s">
        <v>313</v>
      </c>
      <c r="J842" s="1161" t="s">
        <v>133</v>
      </c>
      <c r="K842" s="484" t="s">
        <v>93</v>
      </c>
      <c r="L842" s="488">
        <v>232</v>
      </c>
      <c r="M842" s="485"/>
      <c r="N842" s="504"/>
      <c r="O842" s="491">
        <v>3</v>
      </c>
      <c r="P842" s="492">
        <v>1.5</v>
      </c>
      <c r="Q842" s="492">
        <f t="shared" si="681"/>
        <v>4.5</v>
      </c>
      <c r="R842" s="490">
        <f t="shared" si="682"/>
        <v>3</v>
      </c>
      <c r="S842" s="491"/>
      <c r="T842" s="493">
        <v>20</v>
      </c>
      <c r="U842" s="119">
        <v>304</v>
      </c>
      <c r="V842" s="925"/>
      <c r="W842" s="129">
        <v>698.548</v>
      </c>
      <c r="X842" s="223">
        <v>2.1970000000000001</v>
      </c>
      <c r="Y842" s="223">
        <v>2.536</v>
      </c>
      <c r="Z842" s="129">
        <f t="shared" si="683"/>
        <v>13970.96</v>
      </c>
      <c r="AA842" s="129">
        <f t="shared" si="684"/>
        <v>4656.9866666666667</v>
      </c>
      <c r="AB842" s="149">
        <f t="shared" si="685"/>
        <v>20073218.390804596</v>
      </c>
      <c r="AC842" s="924" t="s">
        <v>69</v>
      </c>
      <c r="AD842" s="195">
        <f t="shared" si="686"/>
        <v>222.13285827636719</v>
      </c>
      <c r="AE842" s="500" t="s">
        <v>41</v>
      </c>
      <c r="AF842" s="567">
        <f t="shared" si="687"/>
        <v>238.57464599609375</v>
      </c>
      <c r="AG842" s="497">
        <f t="shared" si="688"/>
        <v>74044.286092122391</v>
      </c>
      <c r="AH842" s="497">
        <f t="shared" si="689"/>
        <v>79524.881998697922</v>
      </c>
      <c r="AI842" s="497">
        <f t="shared" si="690"/>
        <v>319156.40556949307</v>
      </c>
      <c r="AJ842" s="497">
        <f t="shared" si="691"/>
        <v>342779.66378749104</v>
      </c>
      <c r="AK842" s="959">
        <f t="shared" si="692"/>
        <v>1.5899613074288898E-2</v>
      </c>
      <c r="AL842" s="1086">
        <f t="shared" si="693"/>
        <v>1.7076467615403219E-2</v>
      </c>
      <c r="AP842" s="602"/>
    </row>
    <row r="843" spans="1:46" customFormat="1">
      <c r="A843" s="35">
        <v>44349</v>
      </c>
      <c r="B843" s="119" t="s">
        <v>486</v>
      </c>
      <c r="C843" s="782">
        <v>44346</v>
      </c>
      <c r="D843" s="1158">
        <v>44347</v>
      </c>
      <c r="E843" s="924" t="s">
        <v>69</v>
      </c>
      <c r="F843" s="1149">
        <v>15.454470825195312</v>
      </c>
      <c r="G843" s="500" t="s">
        <v>41</v>
      </c>
      <c r="H843" s="998">
        <v>17.17686309814453</v>
      </c>
      <c r="I843" s="1160" t="s">
        <v>313</v>
      </c>
      <c r="J843" s="1161" t="s">
        <v>133</v>
      </c>
      <c r="K843" s="484" t="s">
        <v>93</v>
      </c>
      <c r="L843" s="488">
        <v>272</v>
      </c>
      <c r="M843" s="485"/>
      <c r="N843" s="504"/>
      <c r="O843" s="491">
        <v>3</v>
      </c>
      <c r="P843" s="492">
        <v>1.5</v>
      </c>
      <c r="Q843" s="492">
        <f t="shared" si="681"/>
        <v>4.5</v>
      </c>
      <c r="R843" s="490">
        <f t="shared" si="682"/>
        <v>3</v>
      </c>
      <c r="S843" s="491"/>
      <c r="T843" s="493">
        <v>20</v>
      </c>
      <c r="U843" s="119">
        <v>311</v>
      </c>
      <c r="V843" s="925"/>
      <c r="W843" s="129">
        <v>761.22500000000002</v>
      </c>
      <c r="X843" s="223">
        <v>2.202</v>
      </c>
      <c r="Y843" s="223">
        <v>2.58</v>
      </c>
      <c r="Z843" s="129">
        <f t="shared" si="683"/>
        <v>15224.5</v>
      </c>
      <c r="AA843" s="129">
        <f t="shared" si="684"/>
        <v>5074.833333333333</v>
      </c>
      <c r="AB843" s="149">
        <f t="shared" si="685"/>
        <v>18657475.490196075</v>
      </c>
      <c r="AC843" s="924" t="s">
        <v>69</v>
      </c>
      <c r="AD843" s="195">
        <f t="shared" si="686"/>
        <v>309.08941650390625</v>
      </c>
      <c r="AE843" s="500" t="s">
        <v>41</v>
      </c>
      <c r="AF843" s="567">
        <f t="shared" si="687"/>
        <v>343.53726196289063</v>
      </c>
      <c r="AG843" s="497">
        <f t="shared" si="688"/>
        <v>103029.80550130208</v>
      </c>
      <c r="AH843" s="497">
        <f t="shared" si="689"/>
        <v>114512.42065429688</v>
      </c>
      <c r="AI843" s="497">
        <f t="shared" si="690"/>
        <v>378786.04963713995</v>
      </c>
      <c r="AJ843" s="497">
        <f t="shared" si="691"/>
        <v>421001.54652315029</v>
      </c>
      <c r="AK843" s="959">
        <f t="shared" si="692"/>
        <v>2.0302106243482956E-2</v>
      </c>
      <c r="AL843" s="1086">
        <f t="shared" si="693"/>
        <v>2.2564764817425243E-2</v>
      </c>
      <c r="AP843" s="602"/>
    </row>
    <row r="844" spans="1:46" customFormat="1">
      <c r="A844" s="35">
        <v>44349</v>
      </c>
      <c r="B844" s="119" t="s">
        <v>487</v>
      </c>
      <c r="C844" s="782">
        <v>44346</v>
      </c>
      <c r="D844" s="1158">
        <v>44347</v>
      </c>
      <c r="E844" s="924" t="s">
        <v>69</v>
      </c>
      <c r="F844" s="1149">
        <v>8.5328811645507816</v>
      </c>
      <c r="G844" s="500" t="s">
        <v>41</v>
      </c>
      <c r="H844" s="998">
        <v>12.030383300781249</v>
      </c>
      <c r="I844" s="1160" t="s">
        <v>313</v>
      </c>
      <c r="J844" s="1161" t="s">
        <v>133</v>
      </c>
      <c r="K844" s="484" t="s">
        <v>93</v>
      </c>
      <c r="L844" s="488">
        <v>272</v>
      </c>
      <c r="M844" s="485"/>
      <c r="N844" s="504"/>
      <c r="O844" s="491">
        <v>3</v>
      </c>
      <c r="P844" s="492">
        <v>1.5</v>
      </c>
      <c r="Q844" s="492">
        <f t="shared" si="681"/>
        <v>4.5</v>
      </c>
      <c r="R844" s="490">
        <f t="shared" si="682"/>
        <v>3</v>
      </c>
      <c r="S844" s="491"/>
      <c r="T844" s="493">
        <v>20</v>
      </c>
      <c r="U844" s="119">
        <v>312</v>
      </c>
      <c r="V844" s="925"/>
      <c r="W844" s="129">
        <v>746.65200000000004</v>
      </c>
      <c r="X844" s="223">
        <v>2.1890000000000001</v>
      </c>
      <c r="Y844" s="223">
        <v>2.5649999999999999</v>
      </c>
      <c r="Z844" s="129">
        <f t="shared" si="683"/>
        <v>14933.04</v>
      </c>
      <c r="AA844" s="129">
        <f t="shared" si="684"/>
        <v>4977.68</v>
      </c>
      <c r="AB844" s="149">
        <f t="shared" si="685"/>
        <v>18300294.117647059</v>
      </c>
      <c r="AC844" s="924" t="s">
        <v>69</v>
      </c>
      <c r="AD844" s="195">
        <f t="shared" si="686"/>
        <v>170.65762329101563</v>
      </c>
      <c r="AE844" s="500" t="s">
        <v>41</v>
      </c>
      <c r="AF844" s="567">
        <f t="shared" si="687"/>
        <v>240.607666015625</v>
      </c>
      <c r="AG844" s="497">
        <f t="shared" si="688"/>
        <v>56885.874430338539</v>
      </c>
      <c r="AH844" s="497">
        <f t="shared" si="689"/>
        <v>80202.555338541672</v>
      </c>
      <c r="AI844" s="497">
        <f t="shared" si="690"/>
        <v>209139.2442291858</v>
      </c>
      <c r="AJ844" s="497">
        <f t="shared" si="691"/>
        <v>294862.33580346202</v>
      </c>
      <c r="AK844" s="959">
        <f t="shared" si="692"/>
        <v>1.1428190327690518E-2</v>
      </c>
      <c r="AL844" s="1086">
        <f t="shared" si="693"/>
        <v>1.6112436986415693E-2</v>
      </c>
      <c r="AP844" s="602"/>
    </row>
    <row r="845" spans="1:46" customFormat="1">
      <c r="A845" s="35">
        <v>44349</v>
      </c>
      <c r="B845" s="119" t="s">
        <v>716</v>
      </c>
      <c r="C845" s="782">
        <v>44347</v>
      </c>
      <c r="D845" s="1158">
        <v>44348</v>
      </c>
      <c r="E845" s="924" t="s">
        <v>69</v>
      </c>
      <c r="F845" s="1149">
        <v>3.0059930801391603</v>
      </c>
      <c r="G845" s="500" t="s">
        <v>41</v>
      </c>
      <c r="H845" s="998">
        <v>9.5745353698730469</v>
      </c>
      <c r="I845" s="1160" t="s">
        <v>313</v>
      </c>
      <c r="J845" s="1161" t="s">
        <v>133</v>
      </c>
      <c r="K845" s="484" t="s">
        <v>93</v>
      </c>
      <c r="L845" s="488">
        <v>223</v>
      </c>
      <c r="M845" s="485"/>
      <c r="N845" s="504"/>
      <c r="O845" s="491">
        <v>3</v>
      </c>
      <c r="P845" s="492">
        <v>1.5</v>
      </c>
      <c r="Q845" s="492">
        <f t="shared" si="681"/>
        <v>4.5</v>
      </c>
      <c r="R845" s="490">
        <f t="shared" si="682"/>
        <v>3</v>
      </c>
      <c r="S845" s="491"/>
      <c r="T845" s="493">
        <v>20</v>
      </c>
      <c r="U845" s="119">
        <v>612</v>
      </c>
      <c r="V845" s="925"/>
      <c r="W845" s="129">
        <v>740.69899999999996</v>
      </c>
      <c r="X845" s="223">
        <v>2.202</v>
      </c>
      <c r="Y845" s="223">
        <v>2.5510000000000002</v>
      </c>
      <c r="Z845" s="129">
        <f t="shared" si="683"/>
        <v>14813.98</v>
      </c>
      <c r="AA845" s="129">
        <f t="shared" si="684"/>
        <v>4937.9933333333329</v>
      </c>
      <c r="AB845" s="149">
        <f t="shared" si="685"/>
        <v>22143467.862481315</v>
      </c>
      <c r="AC845" s="924" t="s">
        <v>69</v>
      </c>
      <c r="AD845" s="195">
        <f t="shared" si="686"/>
        <v>60.119861602783203</v>
      </c>
      <c r="AE845" s="500" t="s">
        <v>41</v>
      </c>
      <c r="AF845" s="567">
        <f t="shared" si="687"/>
        <v>191.49070739746094</v>
      </c>
      <c r="AG845" s="497">
        <f t="shared" si="688"/>
        <v>20039.953867594402</v>
      </c>
      <c r="AH845" s="497">
        <f t="shared" si="689"/>
        <v>63830.235799153648</v>
      </c>
      <c r="AI845" s="497">
        <f t="shared" si="690"/>
        <v>89865.263980243952</v>
      </c>
      <c r="AJ845" s="497">
        <f t="shared" si="691"/>
        <v>286234.2412518101</v>
      </c>
      <c r="AK845" s="959">
        <f t="shared" si="692"/>
        <v>4.0583193444829278E-3</v>
      </c>
      <c r="AL845" s="1086">
        <f t="shared" si="693"/>
        <v>1.2926351149215871E-2</v>
      </c>
      <c r="AP845" s="602"/>
    </row>
    <row r="846" spans="1:46" customFormat="1">
      <c r="A846" s="35">
        <v>44349</v>
      </c>
      <c r="B846" s="119" t="s">
        <v>717</v>
      </c>
      <c r="C846" s="782">
        <v>44347</v>
      </c>
      <c r="D846" s="1158">
        <v>44348</v>
      </c>
      <c r="E846" s="924" t="s">
        <v>69</v>
      </c>
      <c r="F846" s="1149">
        <v>3.8652011871337892</v>
      </c>
      <c r="G846" s="500" t="s">
        <v>41</v>
      </c>
      <c r="H846" s="998">
        <v>8.2825759887695316</v>
      </c>
      <c r="I846" s="1160" t="s">
        <v>313</v>
      </c>
      <c r="J846" s="1161" t="s">
        <v>133</v>
      </c>
      <c r="K846" s="484" t="s">
        <v>93</v>
      </c>
      <c r="L846" s="488">
        <v>223</v>
      </c>
      <c r="M846" s="485"/>
      <c r="N846" s="504"/>
      <c r="O846" s="491">
        <v>3</v>
      </c>
      <c r="P846" s="492">
        <v>1.5</v>
      </c>
      <c r="Q846" s="492">
        <f t="shared" si="681"/>
        <v>4.5</v>
      </c>
      <c r="R846" s="490">
        <f t="shared" si="682"/>
        <v>3</v>
      </c>
      <c r="S846" s="491"/>
      <c r="T846" s="493">
        <v>20</v>
      </c>
      <c r="U846" s="119">
        <v>613</v>
      </c>
      <c r="V846" s="925"/>
      <c r="W846" s="129">
        <v>808.93700000000001</v>
      </c>
      <c r="X846" s="223">
        <v>2.1930000000000001</v>
      </c>
      <c r="Y846" s="223">
        <v>2.552</v>
      </c>
      <c r="Z846" s="129">
        <f t="shared" si="683"/>
        <v>16178.74</v>
      </c>
      <c r="AA846" s="129">
        <f t="shared" si="684"/>
        <v>5392.913333333333</v>
      </c>
      <c r="AB846" s="149">
        <f t="shared" si="685"/>
        <v>24183467.862481315</v>
      </c>
      <c r="AC846" s="924" t="s">
        <v>69</v>
      </c>
      <c r="AD846" s="195">
        <f t="shared" si="686"/>
        <v>77.304023742675781</v>
      </c>
      <c r="AE846" s="500" t="s">
        <v>41</v>
      </c>
      <c r="AF846" s="567">
        <f t="shared" si="687"/>
        <v>165.65151977539063</v>
      </c>
      <c r="AG846" s="497">
        <f t="shared" si="688"/>
        <v>25768.007914225262</v>
      </c>
      <c r="AH846" s="497">
        <f t="shared" si="689"/>
        <v>55217.173258463539</v>
      </c>
      <c r="AI846" s="497">
        <f t="shared" si="690"/>
        <v>115551.60499652584</v>
      </c>
      <c r="AJ846" s="497">
        <f t="shared" si="691"/>
        <v>247610.6424146347</v>
      </c>
      <c r="AK846" s="959">
        <f t="shared" si="692"/>
        <v>4.7781238676606321E-3</v>
      </c>
      <c r="AL846" s="1086">
        <f t="shared" si="693"/>
        <v>1.0238839351852531E-2</v>
      </c>
      <c r="AP846" s="602"/>
    </row>
    <row r="847" spans="1:46" customFormat="1">
      <c r="A847" s="35">
        <v>44349</v>
      </c>
      <c r="B847" s="119" t="s">
        <v>718</v>
      </c>
      <c r="C847" s="782">
        <v>44348</v>
      </c>
      <c r="D847" s="1158">
        <v>44349</v>
      </c>
      <c r="E847" s="924" t="s">
        <v>69</v>
      </c>
      <c r="F847" s="1149">
        <v>19.282040405273438</v>
      </c>
      <c r="G847" s="500" t="s">
        <v>41</v>
      </c>
      <c r="H847" s="998">
        <v>11.019633483886718</v>
      </c>
      <c r="I847" s="1160" t="s">
        <v>313</v>
      </c>
      <c r="J847" s="1161" t="s">
        <v>133</v>
      </c>
      <c r="K847" s="484" t="s">
        <v>93</v>
      </c>
      <c r="L847" s="488">
        <v>256</v>
      </c>
      <c r="M847" s="485"/>
      <c r="N847" s="504"/>
      <c r="O847" s="491">
        <v>3</v>
      </c>
      <c r="P847" s="492">
        <v>1.5</v>
      </c>
      <c r="Q847" s="492">
        <f t="shared" si="681"/>
        <v>4.5</v>
      </c>
      <c r="R847" s="490">
        <f t="shared" si="682"/>
        <v>3</v>
      </c>
      <c r="S847" s="491"/>
      <c r="T847" s="493">
        <v>20</v>
      </c>
      <c r="U847" s="119">
        <v>621</v>
      </c>
      <c r="V847" s="925"/>
      <c r="W847" s="129">
        <v>801.70799999999997</v>
      </c>
      <c r="X847" s="223">
        <v>2.1840000000000002</v>
      </c>
      <c r="Y847" s="223">
        <v>2.5579999999999998</v>
      </c>
      <c r="Z847" s="129">
        <f t="shared" si="683"/>
        <v>16034.16</v>
      </c>
      <c r="AA847" s="129">
        <f t="shared" si="684"/>
        <v>5344.72</v>
      </c>
      <c r="AB847" s="149">
        <f t="shared" si="685"/>
        <v>20877812.5</v>
      </c>
      <c r="AC847" s="924" t="s">
        <v>69</v>
      </c>
      <c r="AD847" s="195">
        <f t="shared" si="686"/>
        <v>385.64080810546875</v>
      </c>
      <c r="AE847" s="500" t="s">
        <v>41</v>
      </c>
      <c r="AF847" s="567">
        <f t="shared" si="687"/>
        <v>220.39266967773438</v>
      </c>
      <c r="AG847" s="497">
        <f t="shared" si="688"/>
        <v>128546.93603515625</v>
      </c>
      <c r="AH847" s="497">
        <f t="shared" si="689"/>
        <v>73464.223225911453</v>
      </c>
      <c r="AI847" s="497">
        <f t="shared" si="690"/>
        <v>502136.4688873291</v>
      </c>
      <c r="AJ847" s="497">
        <f t="shared" si="691"/>
        <v>286969.62197621661</v>
      </c>
      <c r="AK847" s="959">
        <f t="shared" si="692"/>
        <v>2.4051201192046776E-2</v>
      </c>
      <c r="AL847" s="1086">
        <f t="shared" si="693"/>
        <v>1.3745195861693683E-2</v>
      </c>
      <c r="AP847" s="602"/>
    </row>
    <row r="848" spans="1:46" customFormat="1">
      <c r="A848" s="35">
        <v>44349</v>
      </c>
      <c r="B848" s="119" t="s">
        <v>719</v>
      </c>
      <c r="C848" s="782">
        <v>44348</v>
      </c>
      <c r="D848" s="1158">
        <v>44349</v>
      </c>
      <c r="E848" s="924" t="s">
        <v>69</v>
      </c>
      <c r="F848" s="1149">
        <v>2.8676919937133789</v>
      </c>
      <c r="G848" s="500" t="s">
        <v>41</v>
      </c>
      <c r="H848" s="998">
        <v>10.238529968261719</v>
      </c>
      <c r="I848" s="1160" t="s">
        <v>313</v>
      </c>
      <c r="J848" s="1161" t="s">
        <v>133</v>
      </c>
      <c r="K848" s="484" t="s">
        <v>93</v>
      </c>
      <c r="L848" s="488">
        <v>256</v>
      </c>
      <c r="M848" s="485"/>
      <c r="N848" s="504"/>
      <c r="O848" s="491">
        <v>3</v>
      </c>
      <c r="P848" s="492">
        <v>1.5</v>
      </c>
      <c r="Q848" s="492">
        <f t="shared" si="681"/>
        <v>4.5</v>
      </c>
      <c r="R848" s="490">
        <f t="shared" si="682"/>
        <v>3</v>
      </c>
      <c r="S848" s="491"/>
      <c r="T848" s="493">
        <v>20</v>
      </c>
      <c r="U848" s="119">
        <v>622</v>
      </c>
      <c r="V848" s="925"/>
      <c r="W848" s="129">
        <v>837.43200000000002</v>
      </c>
      <c r="X848" s="223">
        <v>2.1930000000000001</v>
      </c>
      <c r="Y848" s="223">
        <v>2.5640000000000001</v>
      </c>
      <c r="Z848" s="129">
        <f t="shared" si="683"/>
        <v>16748.64</v>
      </c>
      <c r="AA848" s="129">
        <f t="shared" si="684"/>
        <v>5582.88</v>
      </c>
      <c r="AB848" s="149">
        <f t="shared" si="685"/>
        <v>21808125</v>
      </c>
      <c r="AC848" s="924" t="s">
        <v>69</v>
      </c>
      <c r="AD848" s="195">
        <f t="shared" si="686"/>
        <v>57.353839874267578</v>
      </c>
      <c r="AE848" s="500" t="s">
        <v>41</v>
      </c>
      <c r="AF848" s="567">
        <f t="shared" si="687"/>
        <v>204.77059936523438</v>
      </c>
      <c r="AG848" s="497">
        <f t="shared" si="688"/>
        <v>19117.946624755859</v>
      </c>
      <c r="AH848" s="497">
        <f t="shared" si="689"/>
        <v>68256.866455078125</v>
      </c>
      <c r="AI848" s="497">
        <f t="shared" si="690"/>
        <v>74679.479002952576</v>
      </c>
      <c r="AJ848" s="497">
        <f t="shared" si="691"/>
        <v>266628.38459014893</v>
      </c>
      <c r="AK848" s="959">
        <f t="shared" si="692"/>
        <v>3.4243878830918558E-3</v>
      </c>
      <c r="AL848" s="1086">
        <f t="shared" si="693"/>
        <v>1.2226103096444511E-2</v>
      </c>
      <c r="AP848" s="602"/>
    </row>
    <row r="849" spans="1:48" customFormat="1">
      <c r="A849" s="35">
        <v>44349</v>
      </c>
      <c r="B849" s="119" t="s">
        <v>60</v>
      </c>
      <c r="C849" s="782"/>
      <c r="D849" s="1158"/>
      <c r="E849" s="924" t="s">
        <v>69</v>
      </c>
      <c r="F849" s="1149">
        <v>0</v>
      </c>
      <c r="G849" s="500" t="s">
        <v>41</v>
      </c>
      <c r="H849" s="998">
        <v>0</v>
      </c>
      <c r="I849" s="1160"/>
      <c r="J849" s="1161"/>
      <c r="K849" s="484"/>
      <c r="L849" s="488"/>
      <c r="M849" s="485"/>
      <c r="N849" s="504"/>
      <c r="O849" s="491"/>
      <c r="P849" s="491"/>
      <c r="Q849" s="491"/>
      <c r="R849" s="492"/>
      <c r="S849" s="491"/>
      <c r="T849" s="493"/>
      <c r="U849" s="119"/>
      <c r="V849" s="948"/>
      <c r="W849" s="129"/>
      <c r="X849" s="223"/>
      <c r="Y849" s="223"/>
      <c r="Z849" s="129"/>
      <c r="AA849" s="129"/>
      <c r="AB849" s="149"/>
      <c r="AC849" s="924"/>
      <c r="AD849" s="195"/>
      <c r="AE849" s="500"/>
      <c r="AF849" s="567"/>
      <c r="AG849" s="497"/>
      <c r="AH849" s="497"/>
      <c r="AI849" s="497"/>
      <c r="AJ849" s="497"/>
      <c r="AK849" s="959"/>
      <c r="AL849" s="1086"/>
      <c r="AP849" s="602"/>
      <c r="AQ849" s="1"/>
      <c r="AR849" s="1"/>
      <c r="AV849" s="1"/>
    </row>
    <row r="850" spans="1:48" customFormat="1">
      <c r="A850" s="35">
        <v>44349</v>
      </c>
      <c r="B850" s="119" t="s">
        <v>64</v>
      </c>
      <c r="C850" s="782"/>
      <c r="D850" s="1158"/>
      <c r="E850" s="924" t="s">
        <v>69</v>
      </c>
      <c r="F850" s="1149">
        <v>37.004229736328128</v>
      </c>
      <c r="G850" s="500" t="s">
        <v>41</v>
      </c>
      <c r="H850" s="998">
        <v>32.09671325683594</v>
      </c>
      <c r="I850" s="1160"/>
      <c r="J850" s="1161"/>
      <c r="K850" s="484"/>
      <c r="L850" s="488"/>
      <c r="M850" s="485"/>
      <c r="N850" s="504"/>
      <c r="O850" s="491"/>
      <c r="P850" s="491"/>
      <c r="Q850" s="491"/>
      <c r="R850" s="492"/>
      <c r="S850" s="491"/>
      <c r="T850" s="493"/>
      <c r="U850" s="119"/>
      <c r="V850" s="948"/>
      <c r="W850" s="129"/>
      <c r="X850" s="223"/>
      <c r="Y850" s="223"/>
      <c r="Z850" s="129"/>
      <c r="AA850" s="129"/>
      <c r="AB850" s="149"/>
      <c r="AC850" s="924"/>
      <c r="AD850" s="195"/>
      <c r="AE850" s="500"/>
      <c r="AF850" s="567"/>
      <c r="AG850" s="497"/>
      <c r="AH850" s="497"/>
      <c r="AI850" s="497"/>
      <c r="AJ850" s="497"/>
      <c r="AK850" s="959"/>
      <c r="AL850" s="1086"/>
      <c r="AP850" s="602"/>
    </row>
    <row r="851" spans="1:48" customFormat="1">
      <c r="A851" s="35">
        <v>44349</v>
      </c>
      <c r="B851" s="119">
        <v>171</v>
      </c>
      <c r="C851" s="782">
        <v>43998</v>
      </c>
      <c r="D851" s="1158">
        <v>43999</v>
      </c>
      <c r="E851" s="924" t="s">
        <v>69</v>
      </c>
      <c r="F851" s="1149">
        <v>73.765698242187497</v>
      </c>
      <c r="G851" s="500" t="s">
        <v>41</v>
      </c>
      <c r="H851" s="998">
        <v>53.742895507812499</v>
      </c>
      <c r="I851" s="1160" t="s">
        <v>313</v>
      </c>
      <c r="J851" s="1161" t="s">
        <v>133</v>
      </c>
      <c r="K851" s="484" t="s">
        <v>720</v>
      </c>
      <c r="L851" s="488">
        <v>256</v>
      </c>
      <c r="M851" s="485"/>
      <c r="N851" s="504"/>
      <c r="O851" s="492">
        <f>4.5/(20+10+0.25)*20</f>
        <v>2.9752066115702478</v>
      </c>
      <c r="P851" s="492">
        <f>4.5/(20+10+0.25)*10</f>
        <v>1.4876033057851239</v>
      </c>
      <c r="Q851" s="492">
        <f>O851+P851+4.5/(20+10+0.25)*0.25</f>
        <v>4.5</v>
      </c>
      <c r="R851" s="490">
        <f>O851</f>
        <v>2.9752066115702478</v>
      </c>
      <c r="S851" s="491"/>
      <c r="T851" s="493">
        <v>20</v>
      </c>
      <c r="U851" s="119">
        <v>171</v>
      </c>
      <c r="V851" s="925"/>
      <c r="W851" s="129">
        <v>285.38600000000002</v>
      </c>
      <c r="X851" s="223">
        <v>2.1560000000000001</v>
      </c>
      <c r="Y851" s="223">
        <v>2.411</v>
      </c>
      <c r="Z851" s="129">
        <f t="shared" ref="Z851:Z862" si="694">T851*W851</f>
        <v>5707.72</v>
      </c>
      <c r="AA851" s="129">
        <f t="shared" ref="AA851:AA862" si="695">Z851/R851</f>
        <v>1918.4281111111113</v>
      </c>
      <c r="AB851" s="149">
        <f t="shared" ref="AB851:AB862" si="696">AA851*1000/(L851/1000)</f>
        <v>7493859.809027778</v>
      </c>
      <c r="AC851" s="924" t="s">
        <v>69</v>
      </c>
      <c r="AD851" s="195">
        <f t="shared" ref="AD851:AD862" si="697">T851*F851</f>
        <v>1475.31396484375</v>
      </c>
      <c r="AE851" s="500" t="s">
        <v>41</v>
      </c>
      <c r="AF851" s="567">
        <f t="shared" ref="AF851:AF862" si="698">T851*H851</f>
        <v>1074.85791015625</v>
      </c>
      <c r="AG851" s="497">
        <f t="shared" ref="AG851:AG862" si="699">AD851/R851*1000</f>
        <v>495869.41596137156</v>
      </c>
      <c r="AH851" s="497">
        <f t="shared" ref="AH851:AH862" si="700">AF851/R851*1000</f>
        <v>361271.68646918406</v>
      </c>
      <c r="AI851" s="497">
        <f t="shared" ref="AI851:AI862" si="701">AG851/L851*1000</f>
        <v>1936989.9060991076</v>
      </c>
      <c r="AJ851" s="497">
        <f t="shared" ref="AJ851:AJ862" si="702">AH851/L851*1000</f>
        <v>1411217.5252702502</v>
      </c>
      <c r="AK851" s="959">
        <f t="shared" ref="AK851:AK862" si="703">AD851/Z851</f>
        <v>0.25847693384464371</v>
      </c>
      <c r="AL851" s="1086">
        <f t="shared" ref="AL851:AL862" si="704">AF851/Z851</f>
        <v>0.18831650994727317</v>
      </c>
      <c r="AP851" s="602"/>
      <c r="AQ851" s="1"/>
      <c r="AR851" s="1"/>
      <c r="AS851" s="54"/>
      <c r="AT851" s="54"/>
      <c r="AV851" s="1"/>
    </row>
    <row r="852" spans="1:48" customFormat="1">
      <c r="A852" s="35">
        <v>44349</v>
      </c>
      <c r="B852" s="119">
        <v>172</v>
      </c>
      <c r="C852" s="782">
        <v>43998</v>
      </c>
      <c r="D852" s="1158">
        <v>43999</v>
      </c>
      <c r="E852" s="924" t="s">
        <v>69</v>
      </c>
      <c r="F852" s="1149">
        <v>93.453216552734375</v>
      </c>
      <c r="G852" s="500" t="s">
        <v>41</v>
      </c>
      <c r="H852" s="998">
        <v>90.013024902343744</v>
      </c>
      <c r="I852" s="1160" t="s">
        <v>313</v>
      </c>
      <c r="J852" s="1161" t="s">
        <v>133</v>
      </c>
      <c r="K852" s="484" t="s">
        <v>720</v>
      </c>
      <c r="L852" s="488">
        <v>256</v>
      </c>
      <c r="M852" s="485"/>
      <c r="N852" s="504"/>
      <c r="O852" s="492">
        <f t="shared" ref="O852:O856" si="705">4.5/(20+10+0.25)*20</f>
        <v>2.9752066115702478</v>
      </c>
      <c r="P852" s="492">
        <f t="shared" ref="P852:P856" si="706">4.5/(20+10+0.25)*10</f>
        <v>1.4876033057851239</v>
      </c>
      <c r="Q852" s="492">
        <f t="shared" ref="Q852:Q856" si="707">O852+P852+4.5/(20+10+0.25)*0.25</f>
        <v>4.5</v>
      </c>
      <c r="R852" s="490">
        <f t="shared" ref="R852:R862" si="708">O852</f>
        <v>2.9752066115702478</v>
      </c>
      <c r="S852" s="491"/>
      <c r="T852" s="493">
        <v>20</v>
      </c>
      <c r="U852" s="119">
        <v>172</v>
      </c>
      <c r="V852" s="925"/>
      <c r="W852" s="129">
        <v>284.09800000000001</v>
      </c>
      <c r="X852" s="223">
        <v>2.15</v>
      </c>
      <c r="Y852" s="223">
        <v>2.4239999999999999</v>
      </c>
      <c r="Z852" s="129">
        <f t="shared" si="694"/>
        <v>5681.96</v>
      </c>
      <c r="AA852" s="129">
        <f t="shared" si="695"/>
        <v>1909.769888888889</v>
      </c>
      <c r="AB852" s="149">
        <f t="shared" si="696"/>
        <v>7460038.628472222</v>
      </c>
      <c r="AC852" s="924" t="s">
        <v>69</v>
      </c>
      <c r="AD852" s="195">
        <f t="shared" si="697"/>
        <v>1869.0643310546875</v>
      </c>
      <c r="AE852" s="500" t="s">
        <v>41</v>
      </c>
      <c r="AF852" s="567">
        <f t="shared" si="698"/>
        <v>1800.260498046875</v>
      </c>
      <c r="AG852" s="497">
        <f t="shared" si="699"/>
        <v>628213.28904893668</v>
      </c>
      <c r="AH852" s="497">
        <f t="shared" si="700"/>
        <v>605087.5562879775</v>
      </c>
      <c r="AI852" s="497">
        <f t="shared" si="701"/>
        <v>2453958.1603474091</v>
      </c>
      <c r="AJ852" s="497">
        <f t="shared" si="702"/>
        <v>2363623.2667499119</v>
      </c>
      <c r="AK852" s="959">
        <f t="shared" si="703"/>
        <v>0.32894711174571584</v>
      </c>
      <c r="AL852" s="1086">
        <f t="shared" si="704"/>
        <v>0.31683793938128302</v>
      </c>
      <c r="AP852" s="602"/>
      <c r="AS852" s="54"/>
      <c r="AT852" s="54"/>
    </row>
    <row r="853" spans="1:48" customFormat="1">
      <c r="A853" s="35">
        <v>44349</v>
      </c>
      <c r="B853" s="119">
        <v>173</v>
      </c>
      <c r="C853" s="782">
        <v>43998</v>
      </c>
      <c r="D853" s="1158">
        <v>43999</v>
      </c>
      <c r="E853" s="924" t="s">
        <v>69</v>
      </c>
      <c r="F853" s="1149">
        <v>62.822180175781249</v>
      </c>
      <c r="G853" s="500" t="s">
        <v>41</v>
      </c>
      <c r="H853" s="998">
        <v>68.247344970703125</v>
      </c>
      <c r="I853" s="1160" t="s">
        <v>313</v>
      </c>
      <c r="J853" s="1161" t="s">
        <v>133</v>
      </c>
      <c r="K853" s="484" t="s">
        <v>720</v>
      </c>
      <c r="L853" s="488">
        <v>256</v>
      </c>
      <c r="M853" s="485"/>
      <c r="N853" s="504"/>
      <c r="O853" s="492">
        <f t="shared" si="705"/>
        <v>2.9752066115702478</v>
      </c>
      <c r="P853" s="492">
        <f t="shared" si="706"/>
        <v>1.4876033057851239</v>
      </c>
      <c r="Q853" s="492">
        <f t="shared" si="707"/>
        <v>4.5</v>
      </c>
      <c r="R853" s="490">
        <f t="shared" si="708"/>
        <v>2.9752066115702478</v>
      </c>
      <c r="S853" s="491"/>
      <c r="T853" s="493">
        <v>20</v>
      </c>
      <c r="U853" s="119">
        <v>173</v>
      </c>
      <c r="V853" s="925"/>
      <c r="W853" s="129">
        <v>256.57299999999998</v>
      </c>
      <c r="X853" s="223">
        <v>2.15</v>
      </c>
      <c r="Y853" s="223">
        <v>2.423</v>
      </c>
      <c r="Z853" s="129">
        <f t="shared" si="694"/>
        <v>5131.4599999999991</v>
      </c>
      <c r="AA853" s="129">
        <f t="shared" si="695"/>
        <v>1724.7407222222221</v>
      </c>
      <c r="AB853" s="149">
        <f t="shared" si="696"/>
        <v>6737268.446180555</v>
      </c>
      <c r="AC853" s="924" t="s">
        <v>69</v>
      </c>
      <c r="AD853" s="195">
        <f t="shared" si="697"/>
        <v>1256.443603515625</v>
      </c>
      <c r="AE853" s="500" t="s">
        <v>41</v>
      </c>
      <c r="AF853" s="567">
        <f t="shared" si="698"/>
        <v>1364.9468994140625</v>
      </c>
      <c r="AG853" s="497">
        <f t="shared" si="699"/>
        <v>422304.65562608512</v>
      </c>
      <c r="AH853" s="497">
        <f t="shared" si="700"/>
        <v>458773.81896972656</v>
      </c>
      <c r="AI853" s="497">
        <f t="shared" si="701"/>
        <v>1649627.5610393949</v>
      </c>
      <c r="AJ853" s="497">
        <f t="shared" si="702"/>
        <v>1792085.2303504944</v>
      </c>
      <c r="AK853" s="959">
        <f t="shared" si="703"/>
        <v>0.24485109569510924</v>
      </c>
      <c r="AL853" s="1086">
        <f t="shared" si="704"/>
        <v>0.26599581784015908</v>
      </c>
      <c r="AP853" s="602"/>
      <c r="AQ853" s="1"/>
      <c r="AR853" s="1"/>
      <c r="AV853" s="1"/>
    </row>
    <row r="854" spans="1:48" customFormat="1">
      <c r="A854" s="35">
        <v>44349</v>
      </c>
      <c r="B854" s="119">
        <v>174</v>
      </c>
      <c r="C854" s="782">
        <v>43998</v>
      </c>
      <c r="D854" s="1158">
        <v>43999</v>
      </c>
      <c r="E854" s="924" t="s">
        <v>69</v>
      </c>
      <c r="F854" s="1149">
        <v>82.831347656250003</v>
      </c>
      <c r="G854" s="500" t="s">
        <v>41</v>
      </c>
      <c r="H854" s="998">
        <v>74.463592529296875</v>
      </c>
      <c r="I854" s="1160" t="s">
        <v>313</v>
      </c>
      <c r="J854" s="1161" t="s">
        <v>133</v>
      </c>
      <c r="K854" s="484" t="s">
        <v>720</v>
      </c>
      <c r="L854" s="488">
        <v>256</v>
      </c>
      <c r="M854" s="485"/>
      <c r="N854" s="504"/>
      <c r="O854" s="492">
        <f t="shared" si="705"/>
        <v>2.9752066115702478</v>
      </c>
      <c r="P854" s="492">
        <f t="shared" si="706"/>
        <v>1.4876033057851239</v>
      </c>
      <c r="Q854" s="492">
        <f t="shared" si="707"/>
        <v>4.5</v>
      </c>
      <c r="R854" s="490">
        <f t="shared" si="708"/>
        <v>2.9752066115702478</v>
      </c>
      <c r="S854" s="491"/>
      <c r="T854" s="493">
        <v>20</v>
      </c>
      <c r="U854" s="119">
        <v>174</v>
      </c>
      <c r="V854" s="925"/>
      <c r="W854" s="129">
        <v>281.78500000000003</v>
      </c>
      <c r="X854" s="223">
        <v>2.153</v>
      </c>
      <c r="Y854" s="223">
        <v>2.4220000000000002</v>
      </c>
      <c r="Z854" s="129">
        <f t="shared" si="694"/>
        <v>5635.7000000000007</v>
      </c>
      <c r="AA854" s="129">
        <f t="shared" si="695"/>
        <v>1894.2213888888891</v>
      </c>
      <c r="AB854" s="149">
        <f t="shared" si="696"/>
        <v>7399302.3003472229</v>
      </c>
      <c r="AC854" s="924" t="s">
        <v>69</v>
      </c>
      <c r="AD854" s="195">
        <f t="shared" si="697"/>
        <v>1656.626953125</v>
      </c>
      <c r="AE854" s="500" t="s">
        <v>41</v>
      </c>
      <c r="AF854" s="567">
        <f t="shared" si="698"/>
        <v>1489.2718505859375</v>
      </c>
      <c r="AG854" s="497">
        <f t="shared" si="699"/>
        <v>556810.72591145837</v>
      </c>
      <c r="AH854" s="497">
        <f t="shared" si="700"/>
        <v>500560.81644694012</v>
      </c>
      <c r="AI854" s="497">
        <f t="shared" si="701"/>
        <v>2175041.8980916343</v>
      </c>
      <c r="AJ854" s="497">
        <f t="shared" si="702"/>
        <v>1955315.6892458599</v>
      </c>
      <c r="AK854" s="959">
        <f t="shared" si="703"/>
        <v>0.29395229574409565</v>
      </c>
      <c r="AL854" s="1086">
        <f t="shared" si="704"/>
        <v>0.26425676501338563</v>
      </c>
      <c r="AP854" s="602"/>
    </row>
    <row r="855" spans="1:48" customFormat="1">
      <c r="A855" s="35">
        <v>44349</v>
      </c>
      <c r="B855" s="119">
        <v>175</v>
      </c>
      <c r="C855" s="782">
        <v>43998</v>
      </c>
      <c r="D855" s="1158">
        <v>43999</v>
      </c>
      <c r="E855" s="924" t="s">
        <v>69</v>
      </c>
      <c r="F855" s="1149">
        <v>63.451055908203124</v>
      </c>
      <c r="G855" s="500" t="s">
        <v>41</v>
      </c>
      <c r="H855" s="998">
        <v>74.190496826171881</v>
      </c>
      <c r="I855" s="1160" t="s">
        <v>313</v>
      </c>
      <c r="J855" s="1161" t="s">
        <v>133</v>
      </c>
      <c r="K855" s="484" t="s">
        <v>720</v>
      </c>
      <c r="L855" s="488">
        <v>256</v>
      </c>
      <c r="M855" s="485"/>
      <c r="N855" s="504"/>
      <c r="O855" s="492">
        <f t="shared" si="705"/>
        <v>2.9752066115702478</v>
      </c>
      <c r="P855" s="492">
        <f t="shared" si="706"/>
        <v>1.4876033057851239</v>
      </c>
      <c r="Q855" s="492">
        <f t="shared" si="707"/>
        <v>4.5</v>
      </c>
      <c r="R855" s="490">
        <f t="shared" si="708"/>
        <v>2.9752066115702478</v>
      </c>
      <c r="S855" s="491"/>
      <c r="T855" s="493">
        <v>20</v>
      </c>
      <c r="U855" s="119">
        <v>175</v>
      </c>
      <c r="V855" s="925"/>
      <c r="W855" s="129">
        <v>257.92200000000003</v>
      </c>
      <c r="X855" s="223">
        <v>2.145</v>
      </c>
      <c r="Y855" s="223">
        <v>2.4279999999999999</v>
      </c>
      <c r="Z855" s="129">
        <f t="shared" si="694"/>
        <v>5158.4400000000005</v>
      </c>
      <c r="AA855" s="129">
        <f t="shared" si="695"/>
        <v>1733.8090000000002</v>
      </c>
      <c r="AB855" s="149">
        <f t="shared" si="696"/>
        <v>6772691.4062500009</v>
      </c>
      <c r="AC855" s="924" t="s">
        <v>69</v>
      </c>
      <c r="AD855" s="195">
        <f t="shared" si="697"/>
        <v>1269.0211181640625</v>
      </c>
      <c r="AE855" s="500" t="s">
        <v>41</v>
      </c>
      <c r="AF855" s="567">
        <f t="shared" si="698"/>
        <v>1483.8099365234375</v>
      </c>
      <c r="AG855" s="497">
        <f t="shared" si="699"/>
        <v>426532.09804958774</v>
      </c>
      <c r="AH855" s="497">
        <f t="shared" si="700"/>
        <v>498725.00644259987</v>
      </c>
      <c r="AI855" s="497">
        <f t="shared" si="701"/>
        <v>1666141.0080062021</v>
      </c>
      <c r="AJ855" s="497">
        <f t="shared" si="702"/>
        <v>1948144.5564164058</v>
      </c>
      <c r="AK855" s="959">
        <f t="shared" si="703"/>
        <v>0.24600869994883384</v>
      </c>
      <c r="AL855" s="1086">
        <f t="shared" si="704"/>
        <v>0.2876470282727796</v>
      </c>
      <c r="AP855" s="602"/>
    </row>
    <row r="856" spans="1:48" customFormat="1">
      <c r="A856" s="35">
        <v>44349</v>
      </c>
      <c r="B856" s="119">
        <v>176</v>
      </c>
      <c r="C856" s="782">
        <v>43998</v>
      </c>
      <c r="D856" s="1158">
        <v>43999</v>
      </c>
      <c r="E856" s="924" t="s">
        <v>69</v>
      </c>
      <c r="F856" s="1149">
        <v>102.62454833984376</v>
      </c>
      <c r="G856" s="500" t="s">
        <v>41</v>
      </c>
      <c r="H856" s="998">
        <v>68.603930664062503</v>
      </c>
      <c r="I856" s="1160" t="s">
        <v>313</v>
      </c>
      <c r="J856" s="1161" t="s">
        <v>133</v>
      </c>
      <c r="K856" s="484" t="s">
        <v>720</v>
      </c>
      <c r="L856" s="488">
        <v>256</v>
      </c>
      <c r="M856" s="485"/>
      <c r="N856" s="504"/>
      <c r="O856" s="492">
        <f t="shared" si="705"/>
        <v>2.9752066115702478</v>
      </c>
      <c r="P856" s="492">
        <f t="shared" si="706"/>
        <v>1.4876033057851239</v>
      </c>
      <c r="Q856" s="492">
        <f t="shared" si="707"/>
        <v>4.5</v>
      </c>
      <c r="R856" s="490">
        <f t="shared" si="708"/>
        <v>2.9752066115702478</v>
      </c>
      <c r="S856" s="491"/>
      <c r="T856" s="493">
        <v>20</v>
      </c>
      <c r="U856" s="119">
        <v>176</v>
      </c>
      <c r="V856" s="925"/>
      <c r="W856" s="129">
        <v>320.14999999999998</v>
      </c>
      <c r="X856" s="223">
        <v>2.1509999999999998</v>
      </c>
      <c r="Y856" s="223">
        <v>2.4300000000000002</v>
      </c>
      <c r="Z856" s="129">
        <f t="shared" si="694"/>
        <v>6403</v>
      </c>
      <c r="AA856" s="129">
        <f t="shared" si="695"/>
        <v>2152.1194444444445</v>
      </c>
      <c r="AB856" s="149">
        <f t="shared" si="696"/>
        <v>8406716.5798611119</v>
      </c>
      <c r="AC856" s="924" t="s">
        <v>69</v>
      </c>
      <c r="AD856" s="195">
        <f t="shared" si="697"/>
        <v>2052.490966796875</v>
      </c>
      <c r="AE856" s="500" t="s">
        <v>41</v>
      </c>
      <c r="AF856" s="567">
        <f t="shared" si="698"/>
        <v>1372.07861328125</v>
      </c>
      <c r="AG856" s="497">
        <f t="shared" si="699"/>
        <v>689865.01939561637</v>
      </c>
      <c r="AH856" s="497">
        <f t="shared" si="700"/>
        <v>461170.8672417535</v>
      </c>
      <c r="AI856" s="497">
        <f t="shared" si="701"/>
        <v>2694785.2320141266</v>
      </c>
      <c r="AJ856" s="497">
        <f t="shared" si="702"/>
        <v>1801448.7001630997</v>
      </c>
      <c r="AK856" s="959">
        <f t="shared" si="703"/>
        <v>0.32055145506744886</v>
      </c>
      <c r="AL856" s="1086">
        <f t="shared" si="704"/>
        <v>0.21428683637064658</v>
      </c>
      <c r="AP856" s="602"/>
    </row>
    <row r="857" spans="1:48" customFormat="1">
      <c r="A857" s="35">
        <v>44349</v>
      </c>
      <c r="B857" s="119" t="s">
        <v>721</v>
      </c>
      <c r="C857" s="782">
        <v>44345</v>
      </c>
      <c r="D857" s="1158">
        <v>44346</v>
      </c>
      <c r="E857" s="924" t="s">
        <v>69</v>
      </c>
      <c r="F857" s="1149">
        <v>96.369561767578119</v>
      </c>
      <c r="G857" s="500" t="s">
        <v>41</v>
      </c>
      <c r="H857" s="998">
        <v>78.388439941406247</v>
      </c>
      <c r="I857" s="1160" t="s">
        <v>313</v>
      </c>
      <c r="J857" s="1161" t="s">
        <v>133</v>
      </c>
      <c r="K857" s="484" t="s">
        <v>722</v>
      </c>
      <c r="L857" s="488">
        <v>232</v>
      </c>
      <c r="M857" s="485"/>
      <c r="N857" s="504"/>
      <c r="O857" s="492">
        <f>4.5/(20+10+0.23)*20</f>
        <v>2.9771749917300694</v>
      </c>
      <c r="P857" s="492">
        <f>4.5/(20+10+0.23)*10</f>
        <v>1.4885874958650347</v>
      </c>
      <c r="Q857" s="492">
        <f>O857+P857+4.5/(20+10+0.23)*0.23</f>
        <v>4.4999999999999991</v>
      </c>
      <c r="R857" s="490">
        <f t="shared" si="708"/>
        <v>2.9771749917300694</v>
      </c>
      <c r="S857" s="491"/>
      <c r="T857" s="493">
        <v>20</v>
      </c>
      <c r="U857" s="119" t="s">
        <v>721</v>
      </c>
      <c r="V857" s="925"/>
      <c r="W857" s="129">
        <v>840.27099999999996</v>
      </c>
      <c r="X857" s="223">
        <v>2.1920000000000002</v>
      </c>
      <c r="Y857" s="223">
        <v>2.5569999999999999</v>
      </c>
      <c r="Z857" s="129">
        <f t="shared" si="694"/>
        <v>16805.419999999998</v>
      </c>
      <c r="AA857" s="129">
        <f t="shared" si="695"/>
        <v>5644.7538511111106</v>
      </c>
      <c r="AB857" s="149">
        <f t="shared" si="696"/>
        <v>24330835.565134093</v>
      </c>
      <c r="AC857" s="924" t="s">
        <v>69</v>
      </c>
      <c r="AD857" s="195">
        <f t="shared" si="697"/>
        <v>1927.3912353515625</v>
      </c>
      <c r="AE857" s="500" t="s">
        <v>41</v>
      </c>
      <c r="AF857" s="567">
        <f t="shared" si="698"/>
        <v>1567.768798828125</v>
      </c>
      <c r="AG857" s="497">
        <f t="shared" si="699"/>
        <v>647389.30049641931</v>
      </c>
      <c r="AH857" s="497">
        <f t="shared" si="700"/>
        <v>526596.11987304688</v>
      </c>
      <c r="AI857" s="497">
        <f t="shared" si="701"/>
        <v>2790471.1228293935</v>
      </c>
      <c r="AJ857" s="497">
        <f t="shared" si="702"/>
        <v>2269810.8615217539</v>
      </c>
      <c r="AK857" s="959">
        <f t="shared" si="703"/>
        <v>0.11468866802207638</v>
      </c>
      <c r="AL857" s="1086">
        <f t="shared" si="704"/>
        <v>9.3289474397433986E-2</v>
      </c>
      <c r="AM857" s="1202"/>
      <c r="AN857" s="1202"/>
      <c r="AP857" s="602"/>
      <c r="AQ857" s="54"/>
      <c r="AR857" s="54"/>
    </row>
    <row r="858" spans="1:48" customFormat="1">
      <c r="A858" s="35">
        <v>44349</v>
      </c>
      <c r="B858" s="119" t="s">
        <v>723</v>
      </c>
      <c r="C858" s="782">
        <v>44345</v>
      </c>
      <c r="D858" s="1158">
        <v>44346</v>
      </c>
      <c r="E858" s="924" t="s">
        <v>69</v>
      </c>
      <c r="F858" s="1149">
        <v>75.795098876953119</v>
      </c>
      <c r="G858" s="500" t="s">
        <v>41</v>
      </c>
      <c r="H858" s="998">
        <v>84.447137451171869</v>
      </c>
      <c r="I858" s="1160" t="s">
        <v>313</v>
      </c>
      <c r="J858" s="1161" t="s">
        <v>133</v>
      </c>
      <c r="K858" s="484" t="s">
        <v>722</v>
      </c>
      <c r="L858" s="488">
        <v>232</v>
      </c>
      <c r="M858" s="485"/>
      <c r="N858" s="504"/>
      <c r="O858" s="492">
        <f t="shared" ref="O858:O862" si="709">4.5/(20+10+0.23)*20</f>
        <v>2.9771749917300694</v>
      </c>
      <c r="P858" s="492">
        <f t="shared" ref="P858:P862" si="710">4.5/(20+10+0.23)*10</f>
        <v>1.4885874958650347</v>
      </c>
      <c r="Q858" s="492">
        <f t="shared" ref="Q858:Q862" si="711">O858+P858+4.5/(20+10+0.23)*0.23</f>
        <v>4.4999999999999991</v>
      </c>
      <c r="R858" s="490">
        <f t="shared" si="708"/>
        <v>2.9771749917300694</v>
      </c>
      <c r="S858" s="491"/>
      <c r="T858" s="493">
        <v>20</v>
      </c>
      <c r="U858" s="119" t="s">
        <v>723</v>
      </c>
      <c r="V858" s="925"/>
      <c r="W858" s="129">
        <v>795.505</v>
      </c>
      <c r="X858" s="223">
        <v>2.1819999999999999</v>
      </c>
      <c r="Y858" s="223">
        <v>2.5489999999999999</v>
      </c>
      <c r="Z858" s="129">
        <f t="shared" si="694"/>
        <v>15910.1</v>
      </c>
      <c r="AA858" s="129">
        <f t="shared" si="695"/>
        <v>5344.0258111111116</v>
      </c>
      <c r="AB858" s="149">
        <f t="shared" si="696"/>
        <v>23034594.013409961</v>
      </c>
      <c r="AC858" s="924" t="s">
        <v>69</v>
      </c>
      <c r="AD858" s="195">
        <f t="shared" si="697"/>
        <v>1515.9019775390625</v>
      </c>
      <c r="AE858" s="500" t="s">
        <v>41</v>
      </c>
      <c r="AF858" s="567">
        <f t="shared" si="698"/>
        <v>1688.9427490234375</v>
      </c>
      <c r="AG858" s="497">
        <f t="shared" si="699"/>
        <v>509174.63090006512</v>
      </c>
      <c r="AH858" s="497">
        <f t="shared" si="700"/>
        <v>567297.10336642805</v>
      </c>
      <c r="AI858" s="497">
        <f t="shared" si="701"/>
        <v>2194718.2366382116</v>
      </c>
      <c r="AJ858" s="497">
        <f t="shared" si="702"/>
        <v>2445246.135200121</v>
      </c>
      <c r="AK858" s="959">
        <f t="shared" si="703"/>
        <v>9.5279223734549903E-2</v>
      </c>
      <c r="AL858" s="1086">
        <f t="shared" si="704"/>
        <v>0.10615538236864869</v>
      </c>
      <c r="AM858" s="1202"/>
      <c r="AN858" s="1202"/>
      <c r="AP858" s="602"/>
    </row>
    <row r="859" spans="1:48" customFormat="1">
      <c r="A859" s="35">
        <v>44349</v>
      </c>
      <c r="B859" s="119" t="s">
        <v>724</v>
      </c>
      <c r="C859" s="782">
        <v>44345</v>
      </c>
      <c r="D859" s="1158">
        <v>44346</v>
      </c>
      <c r="E859" s="924" t="s">
        <v>69</v>
      </c>
      <c r="F859" s="1149">
        <v>68.070849609375003</v>
      </c>
      <c r="G859" s="500" t="s">
        <v>41</v>
      </c>
      <c r="H859" s="998">
        <v>77.902014160156256</v>
      </c>
      <c r="I859" s="1160" t="s">
        <v>313</v>
      </c>
      <c r="J859" s="1161" t="s">
        <v>133</v>
      </c>
      <c r="K859" s="484" t="s">
        <v>722</v>
      </c>
      <c r="L859" s="488">
        <v>232</v>
      </c>
      <c r="M859" s="485"/>
      <c r="N859" s="504"/>
      <c r="O859" s="492">
        <f t="shared" si="709"/>
        <v>2.9771749917300694</v>
      </c>
      <c r="P859" s="492">
        <f t="shared" si="710"/>
        <v>1.4885874958650347</v>
      </c>
      <c r="Q859" s="492">
        <f t="shared" si="711"/>
        <v>4.4999999999999991</v>
      </c>
      <c r="R859" s="490">
        <f t="shared" si="708"/>
        <v>2.9771749917300694</v>
      </c>
      <c r="S859" s="491"/>
      <c r="T859" s="493">
        <v>20</v>
      </c>
      <c r="U859" s="119" t="s">
        <v>724</v>
      </c>
      <c r="V859" s="925"/>
      <c r="W859" s="129">
        <v>830.35299999999995</v>
      </c>
      <c r="X859" s="223">
        <v>2.1869999999999998</v>
      </c>
      <c r="Y859" s="223">
        <v>2.5659999999999998</v>
      </c>
      <c r="Z859" s="129">
        <f t="shared" si="694"/>
        <v>16607.059999999998</v>
      </c>
      <c r="AA859" s="129">
        <f t="shared" si="695"/>
        <v>5578.1269311111109</v>
      </c>
      <c r="AB859" s="149">
        <f t="shared" si="696"/>
        <v>24043650.565134101</v>
      </c>
      <c r="AC859" s="924" t="s">
        <v>69</v>
      </c>
      <c r="AD859" s="195">
        <f t="shared" si="697"/>
        <v>1361.4169921875</v>
      </c>
      <c r="AE859" s="500" t="s">
        <v>41</v>
      </c>
      <c r="AF859" s="567">
        <f t="shared" si="698"/>
        <v>1558.040283203125</v>
      </c>
      <c r="AG859" s="497">
        <f t="shared" si="699"/>
        <v>457284.8408203125</v>
      </c>
      <c r="AH859" s="497">
        <f t="shared" si="700"/>
        <v>523328.41956922744</v>
      </c>
      <c r="AI859" s="497">
        <f t="shared" si="701"/>
        <v>1971055.348363416</v>
      </c>
      <c r="AJ859" s="497">
        <f t="shared" si="702"/>
        <v>2255725.946419084</v>
      </c>
      <c r="AK859" s="959">
        <f t="shared" si="703"/>
        <v>8.1978206388578126E-2</v>
      </c>
      <c r="AL859" s="1086">
        <f t="shared" si="704"/>
        <v>9.3817947499625173E-2</v>
      </c>
      <c r="AM859" s="1202"/>
      <c r="AN859" s="1202"/>
      <c r="AP859" s="602"/>
    </row>
    <row r="860" spans="1:48" customFormat="1">
      <c r="A860" s="35">
        <v>44349</v>
      </c>
      <c r="B860" s="119" t="s">
        <v>725</v>
      </c>
      <c r="C860" s="782">
        <v>44345</v>
      </c>
      <c r="D860" s="1158">
        <v>44346</v>
      </c>
      <c r="E860" s="924" t="s">
        <v>69</v>
      </c>
      <c r="F860" s="1149">
        <v>94.733813476562503</v>
      </c>
      <c r="G860" s="500" t="s">
        <v>41</v>
      </c>
      <c r="H860" s="998">
        <v>80.176947021484381</v>
      </c>
      <c r="I860" s="1160" t="s">
        <v>313</v>
      </c>
      <c r="J860" s="1161" t="s">
        <v>133</v>
      </c>
      <c r="K860" s="484" t="s">
        <v>722</v>
      </c>
      <c r="L860" s="488">
        <v>232</v>
      </c>
      <c r="M860" s="485"/>
      <c r="N860" s="504"/>
      <c r="O860" s="492">
        <f t="shared" si="709"/>
        <v>2.9771749917300694</v>
      </c>
      <c r="P860" s="492">
        <f t="shared" si="710"/>
        <v>1.4885874958650347</v>
      </c>
      <c r="Q860" s="492">
        <f t="shared" si="711"/>
        <v>4.4999999999999991</v>
      </c>
      <c r="R860" s="490">
        <f t="shared" si="708"/>
        <v>2.9771749917300694</v>
      </c>
      <c r="S860" s="491"/>
      <c r="T860" s="493">
        <v>20</v>
      </c>
      <c r="U860" s="119" t="s">
        <v>725</v>
      </c>
      <c r="V860" s="925"/>
      <c r="W860" s="129">
        <v>721.59900000000005</v>
      </c>
      <c r="X860" s="223">
        <v>2.1819999999999999</v>
      </c>
      <c r="Y860" s="223">
        <v>2.3580000000000001</v>
      </c>
      <c r="Z860" s="129">
        <f t="shared" si="694"/>
        <v>14431.980000000001</v>
      </c>
      <c r="AA860" s="129">
        <f t="shared" si="695"/>
        <v>4847.5417266666673</v>
      </c>
      <c r="AB860" s="149">
        <f t="shared" si="696"/>
        <v>20894576.408045981</v>
      </c>
      <c r="AC860" s="924" t="s">
        <v>69</v>
      </c>
      <c r="AD860" s="195">
        <f t="shared" si="697"/>
        <v>1894.67626953125</v>
      </c>
      <c r="AE860" s="500" t="s">
        <v>41</v>
      </c>
      <c r="AF860" s="567">
        <f t="shared" si="698"/>
        <v>1603.5389404296875</v>
      </c>
      <c r="AG860" s="497">
        <f t="shared" si="699"/>
        <v>636400.7069769965</v>
      </c>
      <c r="AH860" s="497">
        <f t="shared" si="700"/>
        <v>538610.91299099394</v>
      </c>
      <c r="AI860" s="497">
        <f t="shared" si="701"/>
        <v>2743106.4955905024</v>
      </c>
      <c r="AJ860" s="497">
        <f t="shared" si="702"/>
        <v>2321598.7628922155</v>
      </c>
      <c r="AK860" s="959">
        <f t="shared" si="703"/>
        <v>0.13128318287104401</v>
      </c>
      <c r="AL860" s="1086">
        <f t="shared" si="704"/>
        <v>0.11111011381873363</v>
      </c>
      <c r="AM860" s="1202"/>
      <c r="AN860" s="1202"/>
      <c r="AP860" s="602"/>
    </row>
    <row r="861" spans="1:48" customFormat="1">
      <c r="A861" s="35">
        <v>44349</v>
      </c>
      <c r="B861" s="119" t="s">
        <v>726</v>
      </c>
      <c r="C861" s="782">
        <v>44345</v>
      </c>
      <c r="D861" s="1158">
        <v>44346</v>
      </c>
      <c r="E861" s="924" t="s">
        <v>69</v>
      </c>
      <c r="F861" s="1149">
        <v>89.489038085937494</v>
      </c>
      <c r="G861" s="500" t="s">
        <v>41</v>
      </c>
      <c r="H861" s="998">
        <v>78.841009521484381</v>
      </c>
      <c r="I861" s="1160" t="s">
        <v>313</v>
      </c>
      <c r="J861" s="1161" t="s">
        <v>133</v>
      </c>
      <c r="K861" s="484" t="s">
        <v>722</v>
      </c>
      <c r="L861" s="488">
        <v>232</v>
      </c>
      <c r="M861" s="485"/>
      <c r="N861" s="504"/>
      <c r="O861" s="492">
        <f t="shared" si="709"/>
        <v>2.9771749917300694</v>
      </c>
      <c r="P861" s="492">
        <f t="shared" si="710"/>
        <v>1.4885874958650347</v>
      </c>
      <c r="Q861" s="492">
        <f t="shared" si="711"/>
        <v>4.4999999999999991</v>
      </c>
      <c r="R861" s="490">
        <f t="shared" si="708"/>
        <v>2.9771749917300694</v>
      </c>
      <c r="S861" s="491"/>
      <c r="T861" s="493">
        <v>20</v>
      </c>
      <c r="U861" s="119" t="s">
        <v>726</v>
      </c>
      <c r="V861" s="925"/>
      <c r="W861" s="129">
        <v>792.00800000000004</v>
      </c>
      <c r="X861" s="223">
        <v>2.1920000000000002</v>
      </c>
      <c r="Y861" s="223">
        <v>2.5569999999999999</v>
      </c>
      <c r="Z861" s="129">
        <f t="shared" si="694"/>
        <v>15840.16</v>
      </c>
      <c r="AA861" s="129">
        <f t="shared" si="695"/>
        <v>5320.5337422222219</v>
      </c>
      <c r="AB861" s="149">
        <f t="shared" si="696"/>
        <v>22933335.095785435</v>
      </c>
      <c r="AC861" s="924" t="s">
        <v>69</v>
      </c>
      <c r="AD861" s="195">
        <f t="shared" si="697"/>
        <v>1789.78076171875</v>
      </c>
      <c r="AE861" s="500" t="s">
        <v>41</v>
      </c>
      <c r="AF861" s="567">
        <f t="shared" si="698"/>
        <v>1576.8201904296875</v>
      </c>
      <c r="AG861" s="497">
        <f t="shared" si="699"/>
        <v>601167.47140842013</v>
      </c>
      <c r="AH861" s="497">
        <f t="shared" si="700"/>
        <v>529636.38174099394</v>
      </c>
      <c r="AI861" s="497">
        <f t="shared" si="701"/>
        <v>2591239.1008983627</v>
      </c>
      <c r="AJ861" s="497">
        <f t="shared" si="702"/>
        <v>2282915.4385387669</v>
      </c>
      <c r="AK861" s="959">
        <f t="shared" si="703"/>
        <v>0.11299006839064442</v>
      </c>
      <c r="AL861" s="1086">
        <f t="shared" si="704"/>
        <v>9.9545723681432982E-2</v>
      </c>
      <c r="AM861" s="1202"/>
      <c r="AN861" s="1202"/>
      <c r="AP861" s="602"/>
    </row>
    <row r="862" spans="1:48" customFormat="1">
      <c r="A862" s="35">
        <v>44349</v>
      </c>
      <c r="B862" s="119" t="s">
        <v>727</v>
      </c>
      <c r="C862" s="782">
        <v>44345</v>
      </c>
      <c r="D862" s="1158">
        <v>44346</v>
      </c>
      <c r="E862" s="924" t="s">
        <v>69</v>
      </c>
      <c r="F862" s="1149">
        <v>103.25556640625</v>
      </c>
      <c r="G862" s="500" t="s">
        <v>41</v>
      </c>
      <c r="H862" s="998">
        <v>66.567620849609369</v>
      </c>
      <c r="I862" s="1160" t="s">
        <v>313</v>
      </c>
      <c r="J862" s="1161" t="s">
        <v>133</v>
      </c>
      <c r="K862" s="484" t="s">
        <v>722</v>
      </c>
      <c r="L862" s="488">
        <v>232</v>
      </c>
      <c r="M862" s="485"/>
      <c r="N862" s="504"/>
      <c r="O862" s="492">
        <f t="shared" si="709"/>
        <v>2.9771749917300694</v>
      </c>
      <c r="P862" s="492">
        <f t="shared" si="710"/>
        <v>1.4885874958650347</v>
      </c>
      <c r="Q862" s="492">
        <f t="shared" si="711"/>
        <v>4.4999999999999991</v>
      </c>
      <c r="R862" s="490">
        <f t="shared" si="708"/>
        <v>2.9771749917300694</v>
      </c>
      <c r="S862" s="491"/>
      <c r="T862" s="493">
        <v>20</v>
      </c>
      <c r="U862" s="119" t="s">
        <v>727</v>
      </c>
      <c r="V862" s="925"/>
      <c r="W862" s="129">
        <v>782.37400000000002</v>
      </c>
      <c r="X862" s="223">
        <v>2.1920000000000002</v>
      </c>
      <c r="Y862" s="223">
        <v>2.5499999999999998</v>
      </c>
      <c r="Z862" s="129">
        <f t="shared" si="694"/>
        <v>15647.48</v>
      </c>
      <c r="AA862" s="129">
        <f t="shared" si="695"/>
        <v>5255.8146711111112</v>
      </c>
      <c r="AB862" s="149">
        <f t="shared" si="696"/>
        <v>22654373.582375478</v>
      </c>
      <c r="AC862" s="924" t="s">
        <v>69</v>
      </c>
      <c r="AD862" s="195">
        <f t="shared" si="697"/>
        <v>2065.111328125</v>
      </c>
      <c r="AE862" s="500" t="s">
        <v>41</v>
      </c>
      <c r="AF862" s="567">
        <f t="shared" si="698"/>
        <v>1331.3524169921875</v>
      </c>
      <c r="AG862" s="497">
        <f t="shared" si="699"/>
        <v>693647.94943576399</v>
      </c>
      <c r="AH862" s="497">
        <f t="shared" si="700"/>
        <v>447186.48406304256</v>
      </c>
      <c r="AI862" s="497">
        <f t="shared" si="701"/>
        <v>2989861.8510162244</v>
      </c>
      <c r="AJ862" s="497">
        <f t="shared" si="702"/>
        <v>1927527.948547597</v>
      </c>
      <c r="AK862" s="959">
        <f t="shared" si="703"/>
        <v>0.13197724669563407</v>
      </c>
      <c r="AL862" s="1086">
        <f t="shared" si="704"/>
        <v>8.5084142430102969E-2</v>
      </c>
      <c r="AM862" s="1202"/>
      <c r="AN862" s="1202"/>
      <c r="AP862" s="602"/>
    </row>
    <row r="863" spans="1:48" customFormat="1">
      <c r="A863" s="35">
        <v>44349</v>
      </c>
      <c r="B863" s="119" t="s">
        <v>728</v>
      </c>
      <c r="C863" s="782">
        <v>44303</v>
      </c>
      <c r="D863" s="1158">
        <v>44304</v>
      </c>
      <c r="E863" s="924" t="s">
        <v>69</v>
      </c>
      <c r="F863" s="1149">
        <v>2.6821784973144531</v>
      </c>
      <c r="G863" s="500" t="s">
        <v>41</v>
      </c>
      <c r="H863" s="998">
        <v>0</v>
      </c>
      <c r="I863" s="1160" t="s">
        <v>313</v>
      </c>
      <c r="J863" s="1161" t="s">
        <v>133</v>
      </c>
      <c r="K863" s="484" t="s">
        <v>545</v>
      </c>
      <c r="L863" s="488">
        <v>280</v>
      </c>
      <c r="M863" s="485"/>
      <c r="N863" s="504"/>
      <c r="O863" s="491">
        <v>3</v>
      </c>
      <c r="P863" s="492">
        <v>1.5</v>
      </c>
      <c r="Q863" s="492">
        <f t="shared" ref="Q863:Q864" si="712">O863+P863</f>
        <v>4.5</v>
      </c>
      <c r="R863" s="490">
        <f t="shared" ref="R863:R864" si="713">O863/(O863+P863)*Q863*200/200</f>
        <v>3</v>
      </c>
      <c r="S863" s="491"/>
      <c r="T863" s="493">
        <v>20</v>
      </c>
      <c r="U863" s="119"/>
      <c r="V863" s="1107"/>
      <c r="W863" s="495"/>
      <c r="X863" s="223"/>
      <c r="Y863" s="223"/>
      <c r="Z863" s="129"/>
      <c r="AA863" s="129"/>
      <c r="AB863" s="149"/>
      <c r="AC863" s="924"/>
      <c r="AD863" s="195"/>
      <c r="AE863" s="500"/>
      <c r="AF863" s="567"/>
      <c r="AG863" s="497"/>
      <c r="AH863" s="497"/>
      <c r="AI863" s="497"/>
      <c r="AJ863" s="497"/>
      <c r="AK863" s="959"/>
      <c r="AL863" s="1086"/>
      <c r="AP863" s="602"/>
    </row>
    <row r="864" spans="1:48" customFormat="1">
      <c r="A864" s="35">
        <v>44349</v>
      </c>
      <c r="B864" s="119" t="s">
        <v>729</v>
      </c>
      <c r="C864" s="782">
        <v>44303</v>
      </c>
      <c r="D864" s="1158">
        <v>44304</v>
      </c>
      <c r="E864" s="924" t="s">
        <v>69</v>
      </c>
      <c r="F864" s="1149">
        <v>2.8153648376464844</v>
      </c>
      <c r="G864" s="500" t="s">
        <v>41</v>
      </c>
      <c r="H864" s="998">
        <v>0</v>
      </c>
      <c r="I864" s="1160" t="s">
        <v>313</v>
      </c>
      <c r="J864" s="1161" t="s">
        <v>133</v>
      </c>
      <c r="K864" s="484" t="s">
        <v>546</v>
      </c>
      <c r="L864" s="488">
        <v>280</v>
      </c>
      <c r="M864" s="485"/>
      <c r="N864" s="504"/>
      <c r="O864" s="491">
        <v>3</v>
      </c>
      <c r="P864" s="492">
        <v>1.5</v>
      </c>
      <c r="Q864" s="492">
        <f t="shared" si="712"/>
        <v>4.5</v>
      </c>
      <c r="R864" s="490">
        <f t="shared" si="713"/>
        <v>3</v>
      </c>
      <c r="S864" s="491"/>
      <c r="T864" s="493">
        <v>20</v>
      </c>
      <c r="U864" s="119"/>
      <c r="V864" s="1107"/>
      <c r="W864" s="495"/>
      <c r="X864" s="223"/>
      <c r="Y864" s="223"/>
      <c r="Z864" s="129"/>
      <c r="AA864" s="129"/>
      <c r="AB864" s="149"/>
      <c r="AC864" s="924"/>
      <c r="AD864" s="195"/>
      <c r="AE864" s="500"/>
      <c r="AF864" s="567"/>
      <c r="AG864" s="497"/>
      <c r="AH864" s="497"/>
      <c r="AI864" s="497"/>
      <c r="AJ864" s="497"/>
      <c r="AK864" s="959"/>
      <c r="AL864" s="1086"/>
      <c r="AP864" s="602"/>
    </row>
    <row r="865" spans="1:46" customFormat="1">
      <c r="A865" s="35">
        <v>44349</v>
      </c>
      <c r="B865" s="119" t="s">
        <v>60</v>
      </c>
      <c r="C865" s="782"/>
      <c r="D865" s="1158"/>
      <c r="E865" s="924" t="s">
        <v>69</v>
      </c>
      <c r="F865" s="1149">
        <v>0</v>
      </c>
      <c r="G865" s="500" t="s">
        <v>41</v>
      </c>
      <c r="H865" s="998">
        <v>0</v>
      </c>
      <c r="I865" s="1160"/>
      <c r="J865" s="1161"/>
      <c r="K865" s="484"/>
      <c r="L865" s="488"/>
      <c r="M865" s="485"/>
      <c r="N865" s="504"/>
      <c r="O865" s="491"/>
      <c r="P865" s="491"/>
      <c r="Q865" s="491"/>
      <c r="R865" s="492"/>
      <c r="S865" s="491"/>
      <c r="T865" s="493"/>
      <c r="U865" s="119"/>
      <c r="V865" s="948"/>
      <c r="W865" s="495"/>
      <c r="X865" s="223"/>
      <c r="Y865" s="223"/>
      <c r="Z865" s="129"/>
      <c r="AA865" s="129"/>
      <c r="AB865" s="149"/>
      <c r="AC865" s="924"/>
      <c r="AD865" s="195"/>
      <c r="AE865" s="500"/>
      <c r="AF865" s="567"/>
      <c r="AG865" s="497"/>
      <c r="AH865" s="497"/>
      <c r="AI865" s="497"/>
      <c r="AJ865" s="497"/>
      <c r="AK865" s="959"/>
      <c r="AL865" s="1086"/>
      <c r="AP865" s="602"/>
    </row>
    <row r="866" spans="1:46" customFormat="1" ht="15" thickBot="1">
      <c r="A866" s="1239">
        <v>44349</v>
      </c>
      <c r="B866" s="124" t="s">
        <v>64</v>
      </c>
      <c r="C866" s="926"/>
      <c r="D866" s="1162"/>
      <c r="E866" s="1029" t="s">
        <v>69</v>
      </c>
      <c r="F866" s="1150">
        <v>37.882977294921872</v>
      </c>
      <c r="G866" s="1030" t="s">
        <v>41</v>
      </c>
      <c r="H866" s="1006">
        <v>29.393490600585938</v>
      </c>
      <c r="I866" s="1164"/>
      <c r="J866" s="1165"/>
      <c r="K866" s="928"/>
      <c r="L866" s="929"/>
      <c r="M866" s="930"/>
      <c r="N866" s="927"/>
      <c r="O866" s="931"/>
      <c r="P866" s="931"/>
      <c r="Q866" s="931"/>
      <c r="R866" s="932"/>
      <c r="S866" s="931"/>
      <c r="T866" s="933"/>
      <c r="U866" s="124"/>
      <c r="V866" s="955"/>
      <c r="W866" s="934"/>
      <c r="X866" s="935"/>
      <c r="Y866" s="935"/>
      <c r="Z866" s="937"/>
      <c r="AA866" s="937"/>
      <c r="AB866" s="161"/>
      <c r="AC866" s="1029"/>
      <c r="AD866" s="591"/>
      <c r="AE866" s="1030"/>
      <c r="AF866" s="1115"/>
      <c r="AG866" s="936"/>
      <c r="AH866" s="936"/>
      <c r="AI866" s="936"/>
      <c r="AJ866" s="936"/>
      <c r="AK866" s="1088"/>
      <c r="AL866" s="1089"/>
      <c r="AP866" s="602"/>
    </row>
    <row r="867" spans="1:46" customFormat="1">
      <c r="A867" s="1167">
        <v>44356</v>
      </c>
      <c r="B867" s="121" t="s">
        <v>730</v>
      </c>
      <c r="C867" s="1168">
        <v>44349</v>
      </c>
      <c r="D867" s="1169">
        <v>44350</v>
      </c>
      <c r="E867" s="1110" t="s">
        <v>69</v>
      </c>
      <c r="F867" s="1147">
        <v>8.2504013061523391</v>
      </c>
      <c r="G867" s="477" t="s">
        <v>41</v>
      </c>
      <c r="H867" s="994">
        <v>9.8926620483398402</v>
      </c>
      <c r="I867" s="456" t="s">
        <v>313</v>
      </c>
      <c r="J867" s="457" t="s">
        <v>133</v>
      </c>
      <c r="K867" s="582" t="s">
        <v>93</v>
      </c>
      <c r="L867" s="583">
        <v>288</v>
      </c>
      <c r="M867" s="583"/>
      <c r="N867" s="583"/>
      <c r="O867" s="584">
        <v>3</v>
      </c>
      <c r="P867" s="584">
        <v>1.5</v>
      </c>
      <c r="Q867" s="584">
        <f t="shared" ref="Q867:Q880" si="714">O867+P867</f>
        <v>4.5</v>
      </c>
      <c r="R867" s="184">
        <f t="shared" ref="R867:R880" si="715">O867/(O867+P867)*Q867*200/200</f>
        <v>3</v>
      </c>
      <c r="S867" s="183"/>
      <c r="T867" s="183">
        <v>20</v>
      </c>
      <c r="U867" s="121" t="s">
        <v>730</v>
      </c>
      <c r="V867" s="470"/>
      <c r="W867" s="194">
        <v>790.80700000000002</v>
      </c>
      <c r="X867" s="184">
        <v>2.19</v>
      </c>
      <c r="Y867" s="184">
        <v>2.5129999999999999</v>
      </c>
      <c r="Z867" s="194">
        <f t="shared" ref="Z867:Z880" si="716">T867*W867</f>
        <v>15816.14</v>
      </c>
      <c r="AA867" s="194">
        <f t="shared" ref="AA867:AA880" si="717">Z867/R867</f>
        <v>5272.0466666666662</v>
      </c>
      <c r="AB867" s="1113">
        <f t="shared" ref="AB867:AB880" si="718">AA867*1000/(L867/1000)</f>
        <v>18305717.592592593</v>
      </c>
      <c r="AC867" s="476" t="s">
        <v>69</v>
      </c>
      <c r="AD867" s="194">
        <f t="shared" ref="AD867:AD880" si="719">T867*F867</f>
        <v>165.00802612304679</v>
      </c>
      <c r="AE867" s="477" t="s">
        <v>41</v>
      </c>
      <c r="AF867" s="586">
        <f t="shared" ref="AF867:AF880" si="720">T867*H867</f>
        <v>197.85324096679682</v>
      </c>
      <c r="AG867" s="586">
        <f t="shared" ref="AG867:AG880" si="721">AD867/R867*1000</f>
        <v>55002.675374348932</v>
      </c>
      <c r="AH867" s="586">
        <f t="shared" ref="AH867:AH880" si="722">AF867/R867*1000</f>
        <v>65951.08032226561</v>
      </c>
      <c r="AI867" s="586">
        <f t="shared" ref="AI867:AI880" si="723">AG867/L867*1000</f>
        <v>190981.51171648933</v>
      </c>
      <c r="AJ867" s="586">
        <f t="shared" ref="AJ867:AJ880" si="724">AH867/L867*1000</f>
        <v>228996.80667453335</v>
      </c>
      <c r="AK867" s="587">
        <f t="shared" ref="AK867:AK880" si="725">AD867/Z867</f>
        <v>1.0432888563394532E-2</v>
      </c>
      <c r="AL867" s="995">
        <f t="shared" ref="AL867:AL880" si="726">AF867/Z867</f>
        <v>1.2509578251507437E-2</v>
      </c>
      <c r="AM867" s="605"/>
      <c r="AN867" s="606"/>
      <c r="AO867" s="606"/>
      <c r="AP867" s="607"/>
      <c r="AQ867" s="53"/>
      <c r="AR867" s="53"/>
      <c r="AS867" s="53"/>
      <c r="AT867" s="53"/>
    </row>
    <row r="868" spans="1:46" customFormat="1">
      <c r="A868" s="46">
        <v>44356</v>
      </c>
      <c r="B868" s="122" t="s">
        <v>731</v>
      </c>
      <c r="C868" s="769">
        <v>44349</v>
      </c>
      <c r="D868" s="1170">
        <v>44350</v>
      </c>
      <c r="E868" s="924" t="s">
        <v>69</v>
      </c>
      <c r="F868" s="1149">
        <v>7.5864639282226607</v>
      </c>
      <c r="G868" s="500" t="s">
        <v>41</v>
      </c>
      <c r="H868" s="998">
        <v>16.83133087158204</v>
      </c>
      <c r="I868" s="414" t="s">
        <v>313</v>
      </c>
      <c r="J868" s="415" t="s">
        <v>133</v>
      </c>
      <c r="K868" s="429" t="s">
        <v>93</v>
      </c>
      <c r="L868" s="390">
        <v>288</v>
      </c>
      <c r="M868" s="390"/>
      <c r="N868" s="390"/>
      <c r="O868" s="564">
        <v>3</v>
      </c>
      <c r="P868" s="564">
        <v>1.5</v>
      </c>
      <c r="Q868" s="564">
        <f t="shared" si="714"/>
        <v>4.5</v>
      </c>
      <c r="R868" s="82">
        <f t="shared" si="715"/>
        <v>3</v>
      </c>
      <c r="S868" s="81"/>
      <c r="T868" s="81">
        <v>20</v>
      </c>
      <c r="U868" s="122" t="s">
        <v>731</v>
      </c>
      <c r="V868" s="494"/>
      <c r="W868" s="195">
        <v>793.74400000000003</v>
      </c>
      <c r="X868" s="82">
        <v>2.21</v>
      </c>
      <c r="Y868" s="82">
        <v>2.5619999999999998</v>
      </c>
      <c r="Z868" s="195">
        <f t="shared" si="716"/>
        <v>15874.880000000001</v>
      </c>
      <c r="AA868" s="195">
        <f t="shared" si="717"/>
        <v>5291.626666666667</v>
      </c>
      <c r="AB868" s="1092">
        <f t="shared" si="718"/>
        <v>18373703.703703705</v>
      </c>
      <c r="AC868" s="499" t="s">
        <v>69</v>
      </c>
      <c r="AD868" s="195">
        <f t="shared" si="719"/>
        <v>151.72927856445321</v>
      </c>
      <c r="AE868" s="500" t="s">
        <v>41</v>
      </c>
      <c r="AF868" s="567">
        <f t="shared" si="720"/>
        <v>336.6266174316408</v>
      </c>
      <c r="AG868" s="567">
        <f t="shared" si="721"/>
        <v>50576.426188151068</v>
      </c>
      <c r="AH868" s="567">
        <f t="shared" si="722"/>
        <v>112208.8724772136</v>
      </c>
      <c r="AI868" s="568">
        <f t="shared" si="723"/>
        <v>175612.59093108008</v>
      </c>
      <c r="AJ868" s="568">
        <f t="shared" si="724"/>
        <v>389614.14054588054</v>
      </c>
      <c r="AK868" s="569">
        <f t="shared" si="725"/>
        <v>9.5578220789356017E-3</v>
      </c>
      <c r="AL868" s="999">
        <f t="shared" si="726"/>
        <v>2.1204986584568878E-2</v>
      </c>
      <c r="AM868" s="571"/>
      <c r="AN868" s="572"/>
      <c r="AO868" s="572"/>
      <c r="AP868" s="573"/>
      <c r="AQ868" s="53"/>
      <c r="AR868" s="53"/>
      <c r="AS868" s="53"/>
      <c r="AT868" s="53"/>
    </row>
    <row r="869" spans="1:46" customFormat="1">
      <c r="A869" s="46">
        <v>44356</v>
      </c>
      <c r="B869" s="122" t="s">
        <v>732</v>
      </c>
      <c r="C869" s="769">
        <v>44350</v>
      </c>
      <c r="D869" s="1170">
        <v>44351</v>
      </c>
      <c r="E869" s="924" t="s">
        <v>69</v>
      </c>
      <c r="F869" s="1149">
        <v>5.7986682891845804</v>
      </c>
      <c r="G869" s="500" t="s">
        <v>41</v>
      </c>
      <c r="H869" s="998">
        <v>11.976531219482421</v>
      </c>
      <c r="I869" s="414" t="s">
        <v>313</v>
      </c>
      <c r="J869" s="415" t="s">
        <v>133</v>
      </c>
      <c r="K869" s="429" t="s">
        <v>93</v>
      </c>
      <c r="L869" s="390">
        <v>288</v>
      </c>
      <c r="M869" s="390"/>
      <c r="N869" s="390"/>
      <c r="O869" s="564">
        <v>3</v>
      </c>
      <c r="P869" s="564">
        <v>1.5</v>
      </c>
      <c r="Q869" s="564">
        <f t="shared" si="714"/>
        <v>4.5</v>
      </c>
      <c r="R869" s="82">
        <f t="shared" si="715"/>
        <v>3</v>
      </c>
      <c r="S869" s="81"/>
      <c r="T869" s="81">
        <v>20</v>
      </c>
      <c r="U869" s="122" t="s">
        <v>732</v>
      </c>
      <c r="V869" s="494"/>
      <c r="W869" s="195">
        <v>772.06799999999998</v>
      </c>
      <c r="X869" s="82">
        <v>2.1859999999999999</v>
      </c>
      <c r="Y869" s="82">
        <v>2.6110000000000002</v>
      </c>
      <c r="Z869" s="195">
        <f t="shared" si="716"/>
        <v>15441.36</v>
      </c>
      <c r="AA869" s="195">
        <f t="shared" si="717"/>
        <v>5147.12</v>
      </c>
      <c r="AB869" s="1092">
        <f t="shared" si="718"/>
        <v>17871944.444444444</v>
      </c>
      <c r="AC869" s="499" t="s">
        <v>69</v>
      </c>
      <c r="AD869" s="195">
        <f t="shared" si="719"/>
        <v>115.97336578369161</v>
      </c>
      <c r="AE869" s="500" t="s">
        <v>41</v>
      </c>
      <c r="AF869" s="567">
        <f t="shared" si="720"/>
        <v>239.53062438964844</v>
      </c>
      <c r="AG869" s="567">
        <f t="shared" si="721"/>
        <v>38657.78859456387</v>
      </c>
      <c r="AH869" s="567">
        <f t="shared" si="722"/>
        <v>79843.541463216141</v>
      </c>
      <c r="AI869" s="568">
        <f t="shared" si="723"/>
        <v>134228.43262001345</v>
      </c>
      <c r="AJ869" s="568">
        <f t="shared" si="724"/>
        <v>277234.5189695005</v>
      </c>
      <c r="AK869" s="569">
        <f t="shared" si="725"/>
        <v>7.5105668013498552E-3</v>
      </c>
      <c r="AL869" s="999">
        <f t="shared" si="726"/>
        <v>1.5512275109812117E-2</v>
      </c>
      <c r="AM869" s="571"/>
      <c r="AN869" s="572"/>
      <c r="AO869" s="572"/>
      <c r="AP869" s="573"/>
      <c r="AQ869" s="53"/>
      <c r="AR869" s="53"/>
      <c r="AS869" s="53"/>
      <c r="AT869" s="53"/>
    </row>
    <row r="870" spans="1:46" customFormat="1">
      <c r="A870" s="46">
        <v>44356</v>
      </c>
      <c r="B870" s="122" t="s">
        <v>733</v>
      </c>
      <c r="C870" s="769">
        <v>44350</v>
      </c>
      <c r="D870" s="1170">
        <v>44351</v>
      </c>
      <c r="E870" s="924" t="s">
        <v>69</v>
      </c>
      <c r="F870" s="1149">
        <v>6.94709167480468</v>
      </c>
      <c r="G870" s="500" t="s">
        <v>41</v>
      </c>
      <c r="H870" s="998">
        <v>11.19797592163086</v>
      </c>
      <c r="I870" s="414" t="s">
        <v>313</v>
      </c>
      <c r="J870" s="415" t="s">
        <v>133</v>
      </c>
      <c r="K870" s="429" t="s">
        <v>93</v>
      </c>
      <c r="L870" s="390">
        <v>288</v>
      </c>
      <c r="M870" s="390"/>
      <c r="N870" s="390"/>
      <c r="O870" s="564">
        <v>3</v>
      </c>
      <c r="P870" s="564">
        <v>1.5</v>
      </c>
      <c r="Q870" s="564">
        <f t="shared" si="714"/>
        <v>4.5</v>
      </c>
      <c r="R870" s="82">
        <f t="shared" si="715"/>
        <v>3</v>
      </c>
      <c r="S870" s="81"/>
      <c r="T870" s="81">
        <v>20</v>
      </c>
      <c r="U870" s="122" t="s">
        <v>733</v>
      </c>
      <c r="V870" s="494"/>
      <c r="W870" s="195">
        <v>766.52099999999996</v>
      </c>
      <c r="X870" s="82">
        <v>2.1960000000000002</v>
      </c>
      <c r="Y870" s="82">
        <v>2.6110000000000002</v>
      </c>
      <c r="Z870" s="195">
        <f t="shared" si="716"/>
        <v>15330.419999999998</v>
      </c>
      <c r="AA870" s="195">
        <f t="shared" si="717"/>
        <v>5110.1399999999994</v>
      </c>
      <c r="AB870" s="1092">
        <f t="shared" si="718"/>
        <v>17743541.666666664</v>
      </c>
      <c r="AC870" s="499" t="s">
        <v>69</v>
      </c>
      <c r="AD870" s="195">
        <f t="shared" si="719"/>
        <v>138.94183349609361</v>
      </c>
      <c r="AE870" s="500" t="s">
        <v>41</v>
      </c>
      <c r="AF870" s="567">
        <f t="shared" si="720"/>
        <v>223.95951843261719</v>
      </c>
      <c r="AG870" s="567">
        <f t="shared" si="721"/>
        <v>46313.944498697871</v>
      </c>
      <c r="AH870" s="567">
        <f t="shared" si="722"/>
        <v>74653.172810872391</v>
      </c>
      <c r="AI870" s="568">
        <f t="shared" si="723"/>
        <v>160812.30728714538</v>
      </c>
      <c r="AJ870" s="568">
        <f t="shared" si="724"/>
        <v>259212.40559330693</v>
      </c>
      <c r="AK870" s="569">
        <f t="shared" si="725"/>
        <v>9.0631459213833428E-3</v>
      </c>
      <c r="AL870" s="999">
        <f t="shared" si="726"/>
        <v>1.4608831227886594E-2</v>
      </c>
      <c r="AM870" s="571"/>
      <c r="AN870" s="572"/>
      <c r="AO870" s="572"/>
      <c r="AP870" s="573"/>
      <c r="AQ870" s="53"/>
      <c r="AR870" s="53"/>
      <c r="AS870" s="53"/>
      <c r="AT870" s="53"/>
    </row>
    <row r="871" spans="1:46" customFormat="1">
      <c r="A871" s="46">
        <v>44356</v>
      </c>
      <c r="B871" s="122" t="s">
        <v>734</v>
      </c>
      <c r="C871" s="769">
        <v>44351</v>
      </c>
      <c r="D871" s="1170">
        <v>44352</v>
      </c>
      <c r="E871" s="924" t="s">
        <v>69</v>
      </c>
      <c r="F871" s="1149">
        <v>5.1310878753662204</v>
      </c>
      <c r="G871" s="500" t="s">
        <v>41</v>
      </c>
      <c r="H871" s="998">
        <v>12.661467742919921</v>
      </c>
      <c r="I871" s="414" t="s">
        <v>313</v>
      </c>
      <c r="J871" s="415" t="s">
        <v>133</v>
      </c>
      <c r="K871" s="429" t="s">
        <v>93</v>
      </c>
      <c r="L871" s="390">
        <v>220</v>
      </c>
      <c r="M871" s="390"/>
      <c r="N871" s="390"/>
      <c r="O871" s="564">
        <v>3</v>
      </c>
      <c r="P871" s="564">
        <v>1.5</v>
      </c>
      <c r="Q871" s="564">
        <f t="shared" si="714"/>
        <v>4.5</v>
      </c>
      <c r="R871" s="82">
        <f t="shared" si="715"/>
        <v>3</v>
      </c>
      <c r="S871" s="81"/>
      <c r="T871" s="81">
        <v>20</v>
      </c>
      <c r="U871" s="122" t="s">
        <v>734</v>
      </c>
      <c r="V871" s="494"/>
      <c r="W871" s="195">
        <v>762.62800000000004</v>
      </c>
      <c r="X871" s="82">
        <v>2.2090000000000001</v>
      </c>
      <c r="Y871" s="82">
        <v>2.5790000000000002</v>
      </c>
      <c r="Z871" s="195">
        <f t="shared" si="716"/>
        <v>15252.560000000001</v>
      </c>
      <c r="AA871" s="195">
        <f t="shared" si="717"/>
        <v>5084.1866666666674</v>
      </c>
      <c r="AB871" s="1092">
        <f t="shared" si="718"/>
        <v>23109939.393939395</v>
      </c>
      <c r="AC871" s="499" t="s">
        <v>69</v>
      </c>
      <c r="AD871" s="195">
        <f t="shared" si="719"/>
        <v>102.6217575073244</v>
      </c>
      <c r="AE871" s="500" t="s">
        <v>41</v>
      </c>
      <c r="AF871" s="567">
        <f t="shared" si="720"/>
        <v>253.22935485839844</v>
      </c>
      <c r="AG871" s="567">
        <f t="shared" si="721"/>
        <v>34207.252502441472</v>
      </c>
      <c r="AH871" s="567">
        <f t="shared" si="722"/>
        <v>84409.784952799484</v>
      </c>
      <c r="AI871" s="568">
        <f t="shared" si="723"/>
        <v>155487.51137473396</v>
      </c>
      <c r="AJ871" s="568">
        <f t="shared" si="724"/>
        <v>383680.84069454315</v>
      </c>
      <c r="AK871" s="569">
        <f t="shared" si="725"/>
        <v>6.7281661247242689E-3</v>
      </c>
      <c r="AL871" s="999">
        <f t="shared" si="726"/>
        <v>1.6602416568654601E-2</v>
      </c>
      <c r="AM871" s="571"/>
      <c r="AN871" s="572"/>
      <c r="AO871" s="572"/>
      <c r="AP871" s="573"/>
      <c r="AQ871" s="53"/>
      <c r="AR871" s="53"/>
      <c r="AS871" s="53"/>
      <c r="AT871" s="53"/>
    </row>
    <row r="872" spans="1:46" customFormat="1">
      <c r="A872" s="46">
        <v>44356</v>
      </c>
      <c r="B872" s="122" t="s">
        <v>735</v>
      </c>
      <c r="C872" s="769">
        <v>44351</v>
      </c>
      <c r="D872" s="1170">
        <v>44352</v>
      </c>
      <c r="E872" s="924" t="s">
        <v>69</v>
      </c>
      <c r="F872" s="1149">
        <v>8.8149444580078189</v>
      </c>
      <c r="G872" s="500" t="s">
        <v>41</v>
      </c>
      <c r="H872" s="998">
        <v>10.202323913574221</v>
      </c>
      <c r="I872" s="414" t="s">
        <v>313</v>
      </c>
      <c r="J872" s="415" t="s">
        <v>133</v>
      </c>
      <c r="K872" s="429" t="s">
        <v>93</v>
      </c>
      <c r="L872" s="390">
        <v>220</v>
      </c>
      <c r="M872" s="390"/>
      <c r="N872" s="390"/>
      <c r="O872" s="564">
        <v>3</v>
      </c>
      <c r="P872" s="564">
        <v>1.5</v>
      </c>
      <c r="Q872" s="564">
        <f t="shared" si="714"/>
        <v>4.5</v>
      </c>
      <c r="R872" s="82">
        <f t="shared" si="715"/>
        <v>3</v>
      </c>
      <c r="S872" s="81"/>
      <c r="T872" s="81">
        <v>20</v>
      </c>
      <c r="U872" s="122" t="s">
        <v>735</v>
      </c>
      <c r="V872" s="494"/>
      <c r="W872" s="195">
        <v>751.82100000000003</v>
      </c>
      <c r="X872" s="82">
        <v>2.2160000000000002</v>
      </c>
      <c r="Y872" s="82">
        <v>2.6120000000000001</v>
      </c>
      <c r="Z872" s="195">
        <f t="shared" si="716"/>
        <v>15036.42</v>
      </c>
      <c r="AA872" s="195">
        <f t="shared" si="717"/>
        <v>5012.1400000000003</v>
      </c>
      <c r="AB872" s="1092">
        <f t="shared" si="718"/>
        <v>22782454.545454547</v>
      </c>
      <c r="AC872" s="499" t="s">
        <v>69</v>
      </c>
      <c r="AD872" s="195">
        <f t="shared" si="719"/>
        <v>176.29888916015636</v>
      </c>
      <c r="AE872" s="500" t="s">
        <v>41</v>
      </c>
      <c r="AF872" s="567">
        <f t="shared" si="720"/>
        <v>204.0464782714844</v>
      </c>
      <c r="AG872" s="567">
        <f t="shared" si="721"/>
        <v>58766.296386718786</v>
      </c>
      <c r="AH872" s="567">
        <f t="shared" si="722"/>
        <v>68015.492757161468</v>
      </c>
      <c r="AI872" s="568">
        <f t="shared" si="723"/>
        <v>267119.52903053991</v>
      </c>
      <c r="AJ872" s="568">
        <f t="shared" si="724"/>
        <v>309161.3307143703</v>
      </c>
      <c r="AK872" s="569">
        <f t="shared" si="725"/>
        <v>1.1724791483621525E-2</v>
      </c>
      <c r="AL872" s="999">
        <f t="shared" si="726"/>
        <v>1.3570150226681911E-2</v>
      </c>
      <c r="AM872" s="571"/>
      <c r="AN872" s="572"/>
      <c r="AO872" s="572"/>
      <c r="AP872" s="573"/>
      <c r="AQ872" s="53"/>
      <c r="AR872" s="53"/>
      <c r="AS872" s="53"/>
      <c r="AT872" s="53"/>
    </row>
    <row r="873" spans="1:46" customFormat="1">
      <c r="A873" s="46">
        <v>44356</v>
      </c>
      <c r="B873" s="122" t="s">
        <v>736</v>
      </c>
      <c r="C873" s="769">
        <v>44352</v>
      </c>
      <c r="D873" s="1170">
        <v>44353</v>
      </c>
      <c r="E873" s="924" t="s">
        <v>69</v>
      </c>
      <c r="F873" s="1149">
        <v>7.6044441223144599</v>
      </c>
      <c r="G873" s="500" t="s">
        <v>41</v>
      </c>
      <c r="H873" s="998">
        <v>10.40328063964844</v>
      </c>
      <c r="I873" s="414" t="s">
        <v>313</v>
      </c>
      <c r="J873" s="415" t="s">
        <v>133</v>
      </c>
      <c r="K873" s="429" t="s">
        <v>93</v>
      </c>
      <c r="L873" s="390">
        <v>272</v>
      </c>
      <c r="M873" s="390"/>
      <c r="N873" s="390"/>
      <c r="O873" s="564">
        <v>3</v>
      </c>
      <c r="P873" s="564">
        <v>1.5</v>
      </c>
      <c r="Q873" s="564">
        <f t="shared" si="714"/>
        <v>4.5</v>
      </c>
      <c r="R873" s="82">
        <f t="shared" si="715"/>
        <v>3</v>
      </c>
      <c r="S873" s="81"/>
      <c r="T873" s="81">
        <v>20</v>
      </c>
      <c r="U873" s="122" t="s">
        <v>736</v>
      </c>
      <c r="V873" s="494"/>
      <c r="W873" s="195">
        <v>774.75800000000004</v>
      </c>
      <c r="X873" s="82">
        <v>2.2069999999999999</v>
      </c>
      <c r="Y873" s="82">
        <v>2.6190000000000002</v>
      </c>
      <c r="Z873" s="195">
        <f t="shared" si="716"/>
        <v>15495.16</v>
      </c>
      <c r="AA873" s="195">
        <f t="shared" si="717"/>
        <v>5165.0533333333333</v>
      </c>
      <c r="AB873" s="1092">
        <f t="shared" si="718"/>
        <v>18989166.666666664</v>
      </c>
      <c r="AC873" s="499" t="s">
        <v>69</v>
      </c>
      <c r="AD873" s="195">
        <f t="shared" si="719"/>
        <v>152.0888824462892</v>
      </c>
      <c r="AE873" s="500" t="s">
        <v>41</v>
      </c>
      <c r="AF873" s="567">
        <f t="shared" si="720"/>
        <v>208.06561279296881</v>
      </c>
      <c r="AG873" s="567">
        <f t="shared" si="721"/>
        <v>50696.294148763067</v>
      </c>
      <c r="AH873" s="567">
        <f t="shared" si="722"/>
        <v>69355.204264322936</v>
      </c>
      <c r="AI873" s="568">
        <f t="shared" si="723"/>
        <v>186383.43437045245</v>
      </c>
      <c r="AJ873" s="568">
        <f t="shared" si="724"/>
        <v>254982.36861883433</v>
      </c>
      <c r="AK873" s="569">
        <f t="shared" si="725"/>
        <v>9.8152508555116053E-3</v>
      </c>
      <c r="AL873" s="999">
        <f t="shared" si="726"/>
        <v>1.3427780854987545E-2</v>
      </c>
      <c r="AM873" s="571"/>
      <c r="AN873" s="572"/>
      <c r="AO873" s="572"/>
      <c r="AP873" s="573"/>
      <c r="AQ873" s="53"/>
      <c r="AR873" s="535"/>
      <c r="AS873" s="535"/>
      <c r="AT873" s="53"/>
    </row>
    <row r="874" spans="1:46" customFormat="1">
      <c r="A874" s="46">
        <v>44356</v>
      </c>
      <c r="B874" s="122" t="s">
        <v>737</v>
      </c>
      <c r="C874" s="769">
        <v>44352</v>
      </c>
      <c r="D874" s="1170">
        <v>44353</v>
      </c>
      <c r="E874" s="924" t="s">
        <v>69</v>
      </c>
      <c r="F874" s="1149">
        <v>8.4929382324218814</v>
      </c>
      <c r="G874" s="500" t="s">
        <v>41</v>
      </c>
      <c r="H874" s="998">
        <v>9.4001548767089798</v>
      </c>
      <c r="I874" s="414" t="s">
        <v>313</v>
      </c>
      <c r="J874" s="415" t="s">
        <v>133</v>
      </c>
      <c r="K874" s="429" t="s">
        <v>93</v>
      </c>
      <c r="L874" s="390">
        <v>272</v>
      </c>
      <c r="M874" s="390"/>
      <c r="N874" s="390"/>
      <c r="O874" s="564">
        <v>3</v>
      </c>
      <c r="P874" s="564">
        <v>1.5</v>
      </c>
      <c r="Q874" s="564">
        <f t="shared" si="714"/>
        <v>4.5</v>
      </c>
      <c r="R874" s="82">
        <f t="shared" si="715"/>
        <v>3</v>
      </c>
      <c r="S874" s="81"/>
      <c r="T874" s="81">
        <v>20</v>
      </c>
      <c r="U874" s="122" t="s">
        <v>737</v>
      </c>
      <c r="V874" s="494"/>
      <c r="W874" s="195">
        <v>780.69500000000005</v>
      </c>
      <c r="X874" s="82">
        <v>2.21</v>
      </c>
      <c r="Y874" s="82">
        <v>2.5880000000000001</v>
      </c>
      <c r="Z874" s="195">
        <f t="shared" si="716"/>
        <v>15613.900000000001</v>
      </c>
      <c r="AA874" s="195">
        <f t="shared" si="717"/>
        <v>5204.6333333333341</v>
      </c>
      <c r="AB874" s="1092">
        <f t="shared" si="718"/>
        <v>19134681.37254902</v>
      </c>
      <c r="AC874" s="499" t="s">
        <v>69</v>
      </c>
      <c r="AD874" s="195">
        <f t="shared" si="719"/>
        <v>169.85876464843761</v>
      </c>
      <c r="AE874" s="500" t="s">
        <v>41</v>
      </c>
      <c r="AF874" s="567">
        <f t="shared" si="720"/>
        <v>188.0030975341796</v>
      </c>
      <c r="AG874" s="567">
        <f t="shared" si="721"/>
        <v>56619.588216145872</v>
      </c>
      <c r="AH874" s="567">
        <f t="shared" si="722"/>
        <v>62667.699178059869</v>
      </c>
      <c r="AI874" s="568">
        <f t="shared" si="723"/>
        <v>208160.25079465393</v>
      </c>
      <c r="AJ874" s="568">
        <f t="shared" si="724"/>
        <v>230395.95286051423</v>
      </c>
      <c r="AK874" s="569">
        <f t="shared" si="725"/>
        <v>1.0878689158278047E-2</v>
      </c>
      <c r="AL874" s="999">
        <f t="shared" si="726"/>
        <v>1.2040751992402897E-2</v>
      </c>
      <c r="AM874" s="571"/>
      <c r="AN874" s="572"/>
      <c r="AO874" s="572"/>
      <c r="AP874" s="573"/>
      <c r="AQ874" s="53"/>
      <c r="AR874" s="53"/>
      <c r="AS874" s="53"/>
      <c r="AT874" s="53"/>
    </row>
    <row r="875" spans="1:46" customFormat="1">
      <c r="A875" s="46">
        <v>44356</v>
      </c>
      <c r="B875" s="122" t="s">
        <v>738</v>
      </c>
      <c r="C875" s="769">
        <v>44353</v>
      </c>
      <c r="D875" s="1170">
        <v>44354</v>
      </c>
      <c r="E875" s="924" t="s">
        <v>69</v>
      </c>
      <c r="F875" s="1149">
        <v>12.959321594238281</v>
      </c>
      <c r="G875" s="500" t="s">
        <v>41</v>
      </c>
      <c r="H875" s="998">
        <v>10.14812545776368</v>
      </c>
      <c r="I875" s="414" t="s">
        <v>313</v>
      </c>
      <c r="J875" s="415" t="s">
        <v>133</v>
      </c>
      <c r="K875" s="429" t="s">
        <v>93</v>
      </c>
      <c r="L875" s="390">
        <v>212</v>
      </c>
      <c r="M875" s="390"/>
      <c r="N875" s="390"/>
      <c r="O875" s="564">
        <v>3</v>
      </c>
      <c r="P875" s="564">
        <v>1.5</v>
      </c>
      <c r="Q875" s="564">
        <f t="shared" si="714"/>
        <v>4.5</v>
      </c>
      <c r="R875" s="82">
        <f t="shared" si="715"/>
        <v>3</v>
      </c>
      <c r="S875" s="81"/>
      <c r="T875" s="81">
        <v>20</v>
      </c>
      <c r="U875" s="122" t="s">
        <v>738</v>
      </c>
      <c r="V875" s="193"/>
      <c r="W875" s="195">
        <v>712.44399999999996</v>
      </c>
      <c r="X875" s="82">
        <v>2.1890000000000001</v>
      </c>
      <c r="Y875" s="82">
        <v>2.5819999999999999</v>
      </c>
      <c r="Z875" s="195">
        <f t="shared" si="716"/>
        <v>14248.88</v>
      </c>
      <c r="AA875" s="195">
        <f t="shared" si="717"/>
        <v>4749.6266666666661</v>
      </c>
      <c r="AB875" s="1092">
        <f t="shared" si="718"/>
        <v>22403899.371069182</v>
      </c>
      <c r="AC875" s="499" t="s">
        <v>69</v>
      </c>
      <c r="AD875" s="195">
        <f t="shared" si="719"/>
        <v>259.18643188476563</v>
      </c>
      <c r="AE875" s="500" t="s">
        <v>41</v>
      </c>
      <c r="AF875" s="567">
        <f t="shared" si="720"/>
        <v>202.96250915527361</v>
      </c>
      <c r="AG875" s="567">
        <f t="shared" si="721"/>
        <v>86395.477294921875</v>
      </c>
      <c r="AH875" s="567">
        <f t="shared" si="722"/>
        <v>67654.169718424542</v>
      </c>
      <c r="AI875" s="568">
        <f t="shared" si="723"/>
        <v>407525.83629680128</v>
      </c>
      <c r="AJ875" s="568">
        <f t="shared" si="724"/>
        <v>319123.44206804025</v>
      </c>
      <c r="AK875" s="569">
        <f t="shared" si="725"/>
        <v>1.8189951202113124E-2</v>
      </c>
      <c r="AL875" s="999">
        <f t="shared" si="726"/>
        <v>1.4244102635103504E-2</v>
      </c>
      <c r="AM875" s="571"/>
      <c r="AN875" s="572"/>
      <c r="AO875" s="572"/>
      <c r="AP875" s="573"/>
      <c r="AQ875" s="53"/>
      <c r="AR875" s="535"/>
      <c r="AS875" s="535"/>
      <c r="AT875" s="53"/>
    </row>
    <row r="876" spans="1:46" customFormat="1">
      <c r="A876" s="46">
        <v>44356</v>
      </c>
      <c r="B876" s="122" t="s">
        <v>739</v>
      </c>
      <c r="C876" s="769">
        <v>44353</v>
      </c>
      <c r="D876" s="1170">
        <v>44354</v>
      </c>
      <c r="E876" s="924" t="s">
        <v>69</v>
      </c>
      <c r="F876" s="1149">
        <v>14.006838989257821</v>
      </c>
      <c r="G876" s="500" t="s">
        <v>41</v>
      </c>
      <c r="H876" s="998">
        <v>11.37511367797852</v>
      </c>
      <c r="I876" s="414" t="s">
        <v>313</v>
      </c>
      <c r="J876" s="415" t="s">
        <v>133</v>
      </c>
      <c r="K876" s="429" t="s">
        <v>93</v>
      </c>
      <c r="L876" s="390">
        <v>212</v>
      </c>
      <c r="M876" s="390"/>
      <c r="N876" s="390"/>
      <c r="O876" s="564">
        <v>3</v>
      </c>
      <c r="P876" s="564">
        <v>1.5</v>
      </c>
      <c r="Q876" s="564">
        <f t="shared" si="714"/>
        <v>4.5</v>
      </c>
      <c r="R876" s="82">
        <f t="shared" si="715"/>
        <v>3</v>
      </c>
      <c r="S876" s="81"/>
      <c r="T876" s="81">
        <v>20</v>
      </c>
      <c r="U876" s="122" t="s">
        <v>739</v>
      </c>
      <c r="V876" s="193"/>
      <c r="W876" s="195">
        <v>769.11900000000003</v>
      </c>
      <c r="X876" s="82">
        <v>2.2010000000000001</v>
      </c>
      <c r="Y876" s="82">
        <v>2.6</v>
      </c>
      <c r="Z876" s="195">
        <f t="shared" si="716"/>
        <v>15382.380000000001</v>
      </c>
      <c r="AA876" s="195">
        <f t="shared" si="717"/>
        <v>5127.46</v>
      </c>
      <c r="AB876" s="1092">
        <f t="shared" si="718"/>
        <v>24186132.075471699</v>
      </c>
      <c r="AC876" s="499" t="s">
        <v>69</v>
      </c>
      <c r="AD876" s="195">
        <f t="shared" si="719"/>
        <v>280.13677978515642</v>
      </c>
      <c r="AE876" s="500" t="s">
        <v>41</v>
      </c>
      <c r="AF876" s="567">
        <f t="shared" si="720"/>
        <v>227.5022735595704</v>
      </c>
      <c r="AG876" s="567">
        <f t="shared" si="721"/>
        <v>93378.926595052137</v>
      </c>
      <c r="AH876" s="567">
        <f t="shared" si="722"/>
        <v>75834.091186523467</v>
      </c>
      <c r="AI876" s="568">
        <f t="shared" si="723"/>
        <v>440466.63488232141</v>
      </c>
      <c r="AJ876" s="568">
        <f t="shared" si="724"/>
        <v>357707.97729492199</v>
      </c>
      <c r="AK876" s="569">
        <f t="shared" si="725"/>
        <v>1.821153682233545E-2</v>
      </c>
      <c r="AL876" s="999">
        <f t="shared" si="726"/>
        <v>1.4789796738838228E-2</v>
      </c>
      <c r="AM876" s="571"/>
      <c r="AN876" s="572"/>
      <c r="AO876" s="572"/>
      <c r="AP876" s="573"/>
      <c r="AQ876" s="53"/>
      <c r="AR876" s="53"/>
      <c r="AS876" s="53"/>
      <c r="AT876" s="53"/>
    </row>
    <row r="877" spans="1:46" customFormat="1">
      <c r="A877" s="46">
        <v>44356</v>
      </c>
      <c r="B877" s="122" t="s">
        <v>740</v>
      </c>
      <c r="C877" s="769">
        <v>44354</v>
      </c>
      <c r="D877" s="1170">
        <v>44355</v>
      </c>
      <c r="E877" s="924" t="s">
        <v>69</v>
      </c>
      <c r="F877" s="1149">
        <v>9.1932922363281193</v>
      </c>
      <c r="G877" s="500" t="s">
        <v>41</v>
      </c>
      <c r="H877" s="998">
        <v>7.8549209594726603</v>
      </c>
      <c r="I877" s="414" t="s">
        <v>313</v>
      </c>
      <c r="J877" s="415" t="s">
        <v>133</v>
      </c>
      <c r="K877" s="429" t="s">
        <v>93</v>
      </c>
      <c r="L877" s="390">
        <v>256</v>
      </c>
      <c r="M877" s="390"/>
      <c r="N877" s="390"/>
      <c r="O877" s="564">
        <v>3</v>
      </c>
      <c r="P877" s="564">
        <v>1.5</v>
      </c>
      <c r="Q877" s="564">
        <f t="shared" si="714"/>
        <v>4.5</v>
      </c>
      <c r="R877" s="82">
        <f t="shared" si="715"/>
        <v>3</v>
      </c>
      <c r="S877" s="81"/>
      <c r="T877" s="81">
        <v>20</v>
      </c>
      <c r="U877" s="122" t="s">
        <v>740</v>
      </c>
      <c r="V877" s="494"/>
      <c r="W877" s="195">
        <v>825.31899999999996</v>
      </c>
      <c r="X877" s="82">
        <v>2.194</v>
      </c>
      <c r="Y877" s="82">
        <v>2.5430000000000001</v>
      </c>
      <c r="Z877" s="195">
        <f t="shared" si="716"/>
        <v>16506.379999999997</v>
      </c>
      <c r="AA877" s="195">
        <f t="shared" si="717"/>
        <v>5502.1266666666661</v>
      </c>
      <c r="AB877" s="1092">
        <f t="shared" si="718"/>
        <v>21492682.291666664</v>
      </c>
      <c r="AC877" s="499" t="s">
        <v>69</v>
      </c>
      <c r="AD877" s="195">
        <f t="shared" si="719"/>
        <v>183.86584472656239</v>
      </c>
      <c r="AE877" s="500" t="s">
        <v>41</v>
      </c>
      <c r="AF877" s="567">
        <f t="shared" si="720"/>
        <v>157.09841918945321</v>
      </c>
      <c r="AG877" s="567">
        <f t="shared" si="721"/>
        <v>61288.614908854128</v>
      </c>
      <c r="AH877" s="567">
        <f t="shared" si="722"/>
        <v>52366.13972981774</v>
      </c>
      <c r="AI877" s="568">
        <f t="shared" si="723"/>
        <v>239408.65198771143</v>
      </c>
      <c r="AJ877" s="568">
        <f t="shared" si="724"/>
        <v>204555.23331960055</v>
      </c>
      <c r="AK877" s="569">
        <f t="shared" si="725"/>
        <v>1.1139077418947244E-2</v>
      </c>
      <c r="AL877" s="999">
        <f t="shared" si="726"/>
        <v>9.5174362391665067E-3</v>
      </c>
      <c r="AM877" s="571"/>
      <c r="AN877" s="572"/>
      <c r="AO877" s="572"/>
      <c r="AP877" s="573"/>
      <c r="AQ877" s="53"/>
      <c r="AR877" s="53"/>
      <c r="AS877" s="53"/>
      <c r="AT877" s="53"/>
    </row>
    <row r="878" spans="1:46" customFormat="1">
      <c r="A878" s="46">
        <v>44356</v>
      </c>
      <c r="B878" s="122" t="s">
        <v>741</v>
      </c>
      <c r="C878" s="769">
        <v>44354</v>
      </c>
      <c r="D878" s="1170">
        <v>44355</v>
      </c>
      <c r="E878" s="924" t="s">
        <v>69</v>
      </c>
      <c r="F878" s="1149">
        <v>5.23865356445312</v>
      </c>
      <c r="G878" s="500" t="s">
        <v>41</v>
      </c>
      <c r="H878" s="998">
        <v>8.3301856994629002</v>
      </c>
      <c r="I878" s="414" t="s">
        <v>313</v>
      </c>
      <c r="J878" s="415" t="s">
        <v>133</v>
      </c>
      <c r="K878" s="429" t="s">
        <v>93</v>
      </c>
      <c r="L878" s="390">
        <v>256</v>
      </c>
      <c r="M878" s="390"/>
      <c r="N878" s="390"/>
      <c r="O878" s="564">
        <v>3</v>
      </c>
      <c r="P878" s="564">
        <v>1.5</v>
      </c>
      <c r="Q878" s="564">
        <f t="shared" si="714"/>
        <v>4.5</v>
      </c>
      <c r="R878" s="82">
        <f t="shared" si="715"/>
        <v>3</v>
      </c>
      <c r="S878" s="81"/>
      <c r="T878" s="81">
        <v>20</v>
      </c>
      <c r="U878" s="122" t="s">
        <v>741</v>
      </c>
      <c r="V878" s="494"/>
      <c r="W878" s="195">
        <v>802.76300000000003</v>
      </c>
      <c r="X878" s="82">
        <v>2.19</v>
      </c>
      <c r="Y878" s="82">
        <v>2.5369999999999999</v>
      </c>
      <c r="Z878" s="195">
        <f t="shared" si="716"/>
        <v>16055.26</v>
      </c>
      <c r="AA878" s="195">
        <f t="shared" si="717"/>
        <v>5351.7533333333331</v>
      </c>
      <c r="AB878" s="1092">
        <f t="shared" si="718"/>
        <v>20905286.458333332</v>
      </c>
      <c r="AC878" s="499" t="s">
        <v>69</v>
      </c>
      <c r="AD878" s="195">
        <f t="shared" si="719"/>
        <v>104.7730712890624</v>
      </c>
      <c r="AE878" s="500" t="s">
        <v>41</v>
      </c>
      <c r="AF878" s="567">
        <f t="shared" si="720"/>
        <v>166.60371398925801</v>
      </c>
      <c r="AG878" s="567">
        <f t="shared" si="721"/>
        <v>34924.357096354135</v>
      </c>
      <c r="AH878" s="567">
        <f t="shared" si="722"/>
        <v>55534.571329752675</v>
      </c>
      <c r="AI878" s="568">
        <f t="shared" si="723"/>
        <v>136423.26990763334</v>
      </c>
      <c r="AJ878" s="568">
        <f t="shared" si="724"/>
        <v>216931.91925684639</v>
      </c>
      <c r="AK878" s="569">
        <f t="shared" si="725"/>
        <v>6.5257785479065676E-3</v>
      </c>
      <c r="AL878" s="999">
        <f t="shared" si="726"/>
        <v>1.0376892930370359E-2</v>
      </c>
      <c r="AM878" s="571"/>
      <c r="AN878" s="572"/>
      <c r="AO878" s="572"/>
      <c r="AP878" s="573"/>
      <c r="AQ878" s="53"/>
      <c r="AR878" s="53"/>
      <c r="AS878" s="53"/>
      <c r="AT878" s="53"/>
    </row>
    <row r="879" spans="1:46" customFormat="1">
      <c r="A879" s="46">
        <v>44356</v>
      </c>
      <c r="B879" s="122" t="s">
        <v>742</v>
      </c>
      <c r="C879" s="769">
        <v>44355</v>
      </c>
      <c r="D879" s="1170">
        <v>44356</v>
      </c>
      <c r="E879" s="924" t="s">
        <v>69</v>
      </c>
      <c r="F879" s="1149">
        <v>5.7574882507324201</v>
      </c>
      <c r="G879" s="500" t="s">
        <v>41</v>
      </c>
      <c r="H879" s="998">
        <v>5.1789825439453203</v>
      </c>
      <c r="I879" s="414" t="s">
        <v>313</v>
      </c>
      <c r="J879" s="415" t="s">
        <v>133</v>
      </c>
      <c r="K879" s="429" t="s">
        <v>93</v>
      </c>
      <c r="L879" s="390">
        <v>228</v>
      </c>
      <c r="M879" s="390"/>
      <c r="N879" s="390"/>
      <c r="O879" s="564">
        <v>3</v>
      </c>
      <c r="P879" s="564">
        <v>1.5</v>
      </c>
      <c r="Q879" s="564">
        <f t="shared" si="714"/>
        <v>4.5</v>
      </c>
      <c r="R879" s="82">
        <f t="shared" si="715"/>
        <v>3</v>
      </c>
      <c r="S879" s="81"/>
      <c r="T879" s="81">
        <v>20</v>
      </c>
      <c r="U879" s="122" t="s">
        <v>742</v>
      </c>
      <c r="V879" s="193"/>
      <c r="W879" s="195">
        <v>757.17100000000005</v>
      </c>
      <c r="X879" s="82">
        <v>2.1669999999999998</v>
      </c>
      <c r="Y879" s="82">
        <v>2.5449999999999999</v>
      </c>
      <c r="Z879" s="195">
        <f t="shared" si="716"/>
        <v>15143.420000000002</v>
      </c>
      <c r="AA879" s="195">
        <f t="shared" si="717"/>
        <v>5047.8066666666673</v>
      </c>
      <c r="AB879" s="1092">
        <f t="shared" si="718"/>
        <v>22139502.923976608</v>
      </c>
      <c r="AC879" s="499" t="s">
        <v>69</v>
      </c>
      <c r="AD879" s="195">
        <f t="shared" si="719"/>
        <v>115.14976501464841</v>
      </c>
      <c r="AE879" s="500" t="s">
        <v>41</v>
      </c>
      <c r="AF879" s="567">
        <f t="shared" si="720"/>
        <v>103.57965087890641</v>
      </c>
      <c r="AG879" s="567">
        <f t="shared" si="721"/>
        <v>38383.255004882805</v>
      </c>
      <c r="AH879" s="567">
        <f t="shared" si="722"/>
        <v>34526.550292968801</v>
      </c>
      <c r="AI879" s="568">
        <f t="shared" si="723"/>
        <v>168347.60967053863</v>
      </c>
      <c r="AJ879" s="568">
        <f t="shared" si="724"/>
        <v>151432.23812705613</v>
      </c>
      <c r="AK879" s="569">
        <f t="shared" si="725"/>
        <v>7.6039471278382554E-3</v>
      </c>
      <c r="AL879" s="999">
        <f t="shared" si="726"/>
        <v>6.8399113858630609E-3</v>
      </c>
      <c r="AM879" s="571"/>
      <c r="AN879" s="572"/>
      <c r="AO879" s="572"/>
      <c r="AP879" s="573"/>
      <c r="AQ879" s="53"/>
      <c r="AR879" s="53"/>
      <c r="AS879" s="53"/>
      <c r="AT879" s="53"/>
    </row>
    <row r="880" spans="1:46" customFormat="1">
      <c r="A880" s="46">
        <v>44356</v>
      </c>
      <c r="B880" s="122" t="s">
        <v>743</v>
      </c>
      <c r="C880" s="769">
        <v>44355</v>
      </c>
      <c r="D880" s="1170">
        <v>44356</v>
      </c>
      <c r="E880" s="924" t="s">
        <v>69</v>
      </c>
      <c r="F880" s="1149">
        <v>3.2805038452148403</v>
      </c>
      <c r="G880" s="500" t="s">
        <v>41</v>
      </c>
      <c r="H880" s="998">
        <v>6.6510765075683596</v>
      </c>
      <c r="I880" s="414" t="s">
        <v>313</v>
      </c>
      <c r="J880" s="415" t="s">
        <v>133</v>
      </c>
      <c r="K880" s="429" t="s">
        <v>93</v>
      </c>
      <c r="L880" s="390">
        <v>228</v>
      </c>
      <c r="M880" s="390"/>
      <c r="N880" s="390"/>
      <c r="O880" s="564">
        <v>3</v>
      </c>
      <c r="P880" s="564">
        <v>1.5</v>
      </c>
      <c r="Q880" s="564">
        <f t="shared" si="714"/>
        <v>4.5</v>
      </c>
      <c r="R880" s="82">
        <f t="shared" si="715"/>
        <v>3</v>
      </c>
      <c r="S880" s="81"/>
      <c r="T880" s="81">
        <v>20</v>
      </c>
      <c r="U880" s="122" t="s">
        <v>743</v>
      </c>
      <c r="V880" s="193"/>
      <c r="W880" s="195">
        <v>758.26</v>
      </c>
      <c r="X880" s="82">
        <v>2.1829999999999998</v>
      </c>
      <c r="Y880" s="82">
        <v>2.5659999999999998</v>
      </c>
      <c r="Z880" s="195">
        <f t="shared" si="716"/>
        <v>15165.2</v>
      </c>
      <c r="AA880" s="195">
        <f t="shared" si="717"/>
        <v>5055.0666666666666</v>
      </c>
      <c r="AB880" s="1092">
        <f t="shared" si="718"/>
        <v>22171345.029239766</v>
      </c>
      <c r="AC880" s="499" t="s">
        <v>69</v>
      </c>
      <c r="AD880" s="195">
        <f t="shared" si="719"/>
        <v>65.610076904296804</v>
      </c>
      <c r="AE880" s="500" t="s">
        <v>41</v>
      </c>
      <c r="AF880" s="567">
        <f t="shared" si="720"/>
        <v>133.02153015136719</v>
      </c>
      <c r="AG880" s="567">
        <f t="shared" si="721"/>
        <v>21870.0256347656</v>
      </c>
      <c r="AH880" s="567">
        <f t="shared" si="722"/>
        <v>44340.510050455727</v>
      </c>
      <c r="AI880" s="568">
        <f t="shared" si="723"/>
        <v>95921.165064761401</v>
      </c>
      <c r="AJ880" s="568">
        <f t="shared" si="724"/>
        <v>194475.92127392863</v>
      </c>
      <c r="AK880" s="569">
        <f t="shared" si="725"/>
        <v>4.326357509580935E-3</v>
      </c>
      <c r="AL880" s="999">
        <f t="shared" si="726"/>
        <v>8.7714985724795698E-3</v>
      </c>
      <c r="AN880" s="572"/>
      <c r="AO880" s="572"/>
      <c r="AP880" s="573"/>
      <c r="AQ880" s="571"/>
      <c r="AR880" s="53"/>
      <c r="AS880" s="53"/>
      <c r="AT880" s="53"/>
    </row>
    <row r="881" spans="1:46" customFormat="1">
      <c r="A881" s="46">
        <v>44356</v>
      </c>
      <c r="B881" s="122" t="s">
        <v>60</v>
      </c>
      <c r="C881" s="122"/>
      <c r="D881" s="563"/>
      <c r="E881" s="924" t="s">
        <v>69</v>
      </c>
      <c r="F881" s="1149">
        <v>0</v>
      </c>
      <c r="G881" s="500" t="s">
        <v>41</v>
      </c>
      <c r="H881" s="998">
        <v>0.54081277847289999</v>
      </c>
      <c r="I881" s="81"/>
      <c r="J881" s="575"/>
      <c r="K881" s="390"/>
      <c r="L881" s="390"/>
      <c r="M881" s="390"/>
      <c r="N881" s="390"/>
      <c r="O881" s="564"/>
      <c r="P881" s="564"/>
      <c r="Q881" s="564"/>
      <c r="R881" s="82"/>
      <c r="S881" s="81"/>
      <c r="T881" s="81"/>
      <c r="U881" s="122" t="s">
        <v>60</v>
      </c>
      <c r="V881" s="39"/>
      <c r="W881" s="195"/>
      <c r="X881" s="82"/>
      <c r="Y881" s="82"/>
      <c r="Z881" s="195"/>
      <c r="AA881" s="195"/>
      <c r="AB881" s="195"/>
      <c r="AC881" s="483"/>
      <c r="AD881" s="576"/>
      <c r="AE881" s="577"/>
      <c r="AF881" s="576"/>
      <c r="AG881" s="390"/>
      <c r="AH881" s="390"/>
      <c r="AI881" s="568"/>
      <c r="AJ881" s="568"/>
      <c r="AK881" s="569"/>
      <c r="AL881" s="999"/>
      <c r="AM881" s="571"/>
      <c r="AN881" s="572"/>
      <c r="AO881" s="572"/>
      <c r="AP881" s="573"/>
      <c r="AQ881" s="53"/>
      <c r="AR881" s="53"/>
      <c r="AS881" s="53"/>
      <c r="AT881" s="53"/>
    </row>
    <row r="882" spans="1:46" customFormat="1" ht="15" thickBot="1">
      <c r="A882" s="49">
        <v>44356</v>
      </c>
      <c r="B882" s="123" t="s">
        <v>64</v>
      </c>
      <c r="C882" s="1072"/>
      <c r="D882" s="1003"/>
      <c r="E882" s="1029" t="s">
        <v>69</v>
      </c>
      <c r="F882" s="1150">
        <v>29.054354858398398</v>
      </c>
      <c r="G882" s="1030" t="s">
        <v>41</v>
      </c>
      <c r="H882" s="1006">
        <v>38.248733520507798</v>
      </c>
      <c r="I882" s="1242"/>
      <c r="J882" s="1243"/>
      <c r="K882" s="1244"/>
      <c r="L882" s="395"/>
      <c r="M882" s="395"/>
      <c r="N882" s="395"/>
      <c r="O882" s="1007"/>
      <c r="P882" s="1007"/>
      <c r="Q882" s="1007"/>
      <c r="R882" s="590"/>
      <c r="S882" s="588"/>
      <c r="T882" s="588"/>
      <c r="U882" s="123" t="s">
        <v>64</v>
      </c>
      <c r="V882" s="189"/>
      <c r="W882" s="591"/>
      <c r="X882" s="590"/>
      <c r="Y882" s="590"/>
      <c r="Z882" s="591"/>
      <c r="AA882" s="591"/>
      <c r="AB882" s="1126"/>
      <c r="AC882" s="1246"/>
      <c r="AD882" s="591"/>
      <c r="AE882" s="1030"/>
      <c r="AF882" s="1115"/>
      <c r="AG882" s="1115"/>
      <c r="AH882" s="1115"/>
      <c r="AI882" s="592"/>
      <c r="AJ882" s="592"/>
      <c r="AK882" s="593"/>
      <c r="AL882" s="1008"/>
      <c r="AM882" s="571"/>
      <c r="AN882" s="572"/>
      <c r="AO882" s="572"/>
      <c r="AP882" s="573"/>
      <c r="AQ882" s="53"/>
      <c r="AR882" s="53"/>
      <c r="AS882" s="53"/>
      <c r="AT882" s="53"/>
    </row>
    <row r="883" spans="1:46" customFormat="1">
      <c r="A883" s="460">
        <v>44363</v>
      </c>
      <c r="B883" s="118" t="s">
        <v>348</v>
      </c>
      <c r="C883" s="1133">
        <v>44356</v>
      </c>
      <c r="D883" s="1191">
        <v>44357</v>
      </c>
      <c r="E883" s="1110" t="s">
        <v>69</v>
      </c>
      <c r="F883" s="1147">
        <v>5.0181217193603516</v>
      </c>
      <c r="G883" s="477" t="s">
        <v>41</v>
      </c>
      <c r="H883" s="994">
        <v>7.7783195495605471</v>
      </c>
      <c r="I883" s="1155" t="s">
        <v>313</v>
      </c>
      <c r="J883" s="1156" t="s">
        <v>133</v>
      </c>
      <c r="K883" s="462" t="s">
        <v>93</v>
      </c>
      <c r="L883" s="465">
        <v>224</v>
      </c>
      <c r="M883" s="463"/>
      <c r="N883" s="922"/>
      <c r="O883" s="467">
        <v>3</v>
      </c>
      <c r="P883" s="468">
        <v>1.5</v>
      </c>
      <c r="Q883" s="468">
        <f t="shared" ref="Q883:Q896" si="727">O883+P883</f>
        <v>4.5</v>
      </c>
      <c r="R883" s="466">
        <f t="shared" ref="R883:R896" si="728">O883/(O883+P883)*Q883*200/200</f>
        <v>3</v>
      </c>
      <c r="S883" s="467"/>
      <c r="T883" s="469">
        <v>20</v>
      </c>
      <c r="U883" s="118" t="s">
        <v>348</v>
      </c>
      <c r="V883" s="923"/>
      <c r="W883" s="145">
        <v>777.43499999999995</v>
      </c>
      <c r="X883" s="472">
        <v>2.1779999999999999</v>
      </c>
      <c r="Y883" s="472">
        <v>2.5430000000000001</v>
      </c>
      <c r="Z883" s="145">
        <f t="shared" ref="Z883:Z896" si="729">T883*W883</f>
        <v>15548.699999999999</v>
      </c>
      <c r="AA883" s="145">
        <f t="shared" ref="AA883:AA896" si="730">Z883/R883</f>
        <v>5182.8999999999996</v>
      </c>
      <c r="AB883" s="1157">
        <f t="shared" ref="AB883:AB896" si="731">AA883*1000/(L883/1000)</f>
        <v>23137946.428571429</v>
      </c>
      <c r="AC883" s="1110" t="s">
        <v>69</v>
      </c>
      <c r="AD883" s="194">
        <f t="shared" ref="AD883:AD896" si="732">T883*F883</f>
        <v>100.36243438720703</v>
      </c>
      <c r="AE883" s="477" t="s">
        <v>41</v>
      </c>
      <c r="AF883" s="586">
        <f t="shared" ref="AF883:AF896" si="733">T883*H883</f>
        <v>155.56639099121094</v>
      </c>
      <c r="AG883" s="478">
        <f t="shared" ref="AG883:AG896" si="734">AD883/R883*1000</f>
        <v>33454.14479573568</v>
      </c>
      <c r="AH883" s="478">
        <f t="shared" ref="AH883:AH896" si="735">AF883/R883*1000</f>
        <v>51855.463663736977</v>
      </c>
      <c r="AI883" s="478">
        <f t="shared" ref="AI883:AI896" si="736">AG883/L883*1000</f>
        <v>149348.86069524856</v>
      </c>
      <c r="AJ883" s="478">
        <f t="shared" ref="AJ883:AJ896" si="737">AH883/L883*1000</f>
        <v>231497.60564168292</v>
      </c>
      <c r="AK883" s="1084">
        <f t="shared" ref="AK883:AK896" si="738">AD883/Z883</f>
        <v>6.4547154673514212E-3</v>
      </c>
      <c r="AL883" s="1085">
        <f t="shared" ref="AL883:AL896" si="739">AF883/Z883</f>
        <v>1.0005105956845971E-2</v>
      </c>
      <c r="AP883" s="602"/>
    </row>
    <row r="884" spans="1:46" customFormat="1">
      <c r="A884" s="35">
        <v>44363</v>
      </c>
      <c r="B884" s="119" t="s">
        <v>437</v>
      </c>
      <c r="C884" s="782">
        <v>44356</v>
      </c>
      <c r="D884" s="1158">
        <v>44357</v>
      </c>
      <c r="E884" s="924" t="s">
        <v>69</v>
      </c>
      <c r="F884" s="1149">
        <v>5.5333740234375002</v>
      </c>
      <c r="G884" s="500" t="s">
        <v>41</v>
      </c>
      <c r="H884" s="998">
        <v>7.5583511352539059</v>
      </c>
      <c r="I884" s="1160" t="s">
        <v>313</v>
      </c>
      <c r="J884" s="1161" t="s">
        <v>133</v>
      </c>
      <c r="K884" s="484" t="s">
        <v>93</v>
      </c>
      <c r="L884" s="488">
        <v>224</v>
      </c>
      <c r="M884" s="485"/>
      <c r="N884" s="504"/>
      <c r="O884" s="491">
        <v>3</v>
      </c>
      <c r="P884" s="492">
        <v>1.5</v>
      </c>
      <c r="Q884" s="492">
        <f t="shared" si="727"/>
        <v>4.5</v>
      </c>
      <c r="R884" s="490">
        <f t="shared" si="728"/>
        <v>3</v>
      </c>
      <c r="S884" s="491"/>
      <c r="T884" s="493">
        <v>20</v>
      </c>
      <c r="U884" s="119" t="s">
        <v>437</v>
      </c>
      <c r="V884" s="925"/>
      <c r="W884" s="129">
        <v>754.72699999999998</v>
      </c>
      <c r="X884" s="223">
        <v>2.1669999999999998</v>
      </c>
      <c r="Y884" s="223">
        <v>2.5449999999999999</v>
      </c>
      <c r="Z884" s="129">
        <f t="shared" si="729"/>
        <v>15094.539999999999</v>
      </c>
      <c r="AA884" s="129">
        <f t="shared" si="730"/>
        <v>5031.5133333333333</v>
      </c>
      <c r="AB884" s="149">
        <f t="shared" si="731"/>
        <v>22462113.095238093</v>
      </c>
      <c r="AC884" s="924" t="s">
        <v>69</v>
      </c>
      <c r="AD884" s="195">
        <f t="shared" si="732"/>
        <v>110.66748046875</v>
      </c>
      <c r="AE884" s="500" t="s">
        <v>41</v>
      </c>
      <c r="AF884" s="567">
        <f t="shared" si="733"/>
        <v>151.16702270507813</v>
      </c>
      <c r="AG884" s="497">
        <f t="shared" si="734"/>
        <v>36889.16015625</v>
      </c>
      <c r="AH884" s="497">
        <f t="shared" si="735"/>
        <v>50389.007568359375</v>
      </c>
      <c r="AI884" s="497">
        <f t="shared" si="736"/>
        <v>164683.75069754463</v>
      </c>
      <c r="AJ884" s="497">
        <f t="shared" si="737"/>
        <v>224950.92664446149</v>
      </c>
      <c r="AK884" s="959">
        <f t="shared" si="738"/>
        <v>7.3316232537559943E-3</v>
      </c>
      <c r="AL884" s="1086">
        <f t="shared" si="739"/>
        <v>1.0014682309303771E-2</v>
      </c>
      <c r="AP884" s="602"/>
    </row>
    <row r="885" spans="1:46" customFormat="1">
      <c r="A885" s="35">
        <v>44363</v>
      </c>
      <c r="B885" s="119" t="s">
        <v>282</v>
      </c>
      <c r="C885" s="782">
        <v>44357</v>
      </c>
      <c r="D885" s="1158">
        <v>44358</v>
      </c>
      <c r="E885" s="924" t="s">
        <v>69</v>
      </c>
      <c r="F885" s="1149">
        <v>4.7845893859863278</v>
      </c>
      <c r="G885" s="500" t="s">
        <v>41</v>
      </c>
      <c r="H885" s="998">
        <v>8.7480117797851555</v>
      </c>
      <c r="I885" s="1160" t="s">
        <v>313</v>
      </c>
      <c r="J885" s="1161" t="s">
        <v>133</v>
      </c>
      <c r="K885" s="484" t="s">
        <v>93</v>
      </c>
      <c r="L885" s="488">
        <v>244</v>
      </c>
      <c r="M885" s="485"/>
      <c r="N885" s="504"/>
      <c r="O885" s="491">
        <v>3</v>
      </c>
      <c r="P885" s="492">
        <v>1.5</v>
      </c>
      <c r="Q885" s="492">
        <f t="shared" si="727"/>
        <v>4.5</v>
      </c>
      <c r="R885" s="490">
        <f t="shared" si="728"/>
        <v>3</v>
      </c>
      <c r="S885" s="491"/>
      <c r="T885" s="493">
        <v>20</v>
      </c>
      <c r="U885" s="119" t="s">
        <v>282</v>
      </c>
      <c r="V885" s="925"/>
      <c r="W885" s="129">
        <v>763.93799999999999</v>
      </c>
      <c r="X885" s="223">
        <v>2.161</v>
      </c>
      <c r="Y885" s="223">
        <v>2.5310000000000001</v>
      </c>
      <c r="Z885" s="129">
        <f t="shared" si="729"/>
        <v>15278.76</v>
      </c>
      <c r="AA885" s="129">
        <f t="shared" si="730"/>
        <v>5092.92</v>
      </c>
      <c r="AB885" s="149">
        <f t="shared" si="731"/>
        <v>20872622.950819671</v>
      </c>
      <c r="AC885" s="924" t="s">
        <v>69</v>
      </c>
      <c r="AD885" s="195">
        <f t="shared" si="732"/>
        <v>95.691787719726563</v>
      </c>
      <c r="AE885" s="500" t="s">
        <v>41</v>
      </c>
      <c r="AF885" s="567">
        <f t="shared" si="733"/>
        <v>174.96023559570313</v>
      </c>
      <c r="AG885" s="497">
        <f t="shared" si="734"/>
        <v>31897.262573242188</v>
      </c>
      <c r="AH885" s="497">
        <f t="shared" si="735"/>
        <v>58320.078531901039</v>
      </c>
      <c r="AI885" s="497">
        <f t="shared" si="736"/>
        <v>130726.48595591061</v>
      </c>
      <c r="AJ885" s="497">
        <f t="shared" si="737"/>
        <v>239016.7152946764</v>
      </c>
      <c r="AK885" s="959">
        <f t="shared" si="738"/>
        <v>6.2630598111186094E-3</v>
      </c>
      <c r="AL885" s="1086">
        <f t="shared" si="739"/>
        <v>1.1451206485061819E-2</v>
      </c>
      <c r="AP885" s="602"/>
    </row>
    <row r="886" spans="1:46" customFormat="1">
      <c r="A886" s="35">
        <v>44363</v>
      </c>
      <c r="B886" s="119" t="s">
        <v>438</v>
      </c>
      <c r="C886" s="782">
        <v>44357</v>
      </c>
      <c r="D886" s="1158">
        <v>44358</v>
      </c>
      <c r="E886" s="924" t="s">
        <v>69</v>
      </c>
      <c r="F886" s="1149">
        <v>4.2714736938476561</v>
      </c>
      <c r="G886" s="500" t="s">
        <v>41</v>
      </c>
      <c r="H886" s="998">
        <v>9.3754669189453121</v>
      </c>
      <c r="I886" s="1160" t="s">
        <v>313</v>
      </c>
      <c r="J886" s="1161" t="s">
        <v>133</v>
      </c>
      <c r="K886" s="484" t="s">
        <v>93</v>
      </c>
      <c r="L886" s="488">
        <v>244</v>
      </c>
      <c r="M886" s="485"/>
      <c r="N886" s="504"/>
      <c r="O886" s="491">
        <v>3</v>
      </c>
      <c r="P886" s="492">
        <v>1.5</v>
      </c>
      <c r="Q886" s="492">
        <f t="shared" si="727"/>
        <v>4.5</v>
      </c>
      <c r="R886" s="490">
        <f t="shared" si="728"/>
        <v>3</v>
      </c>
      <c r="S886" s="491"/>
      <c r="T886" s="493">
        <v>20</v>
      </c>
      <c r="U886" s="119" t="s">
        <v>438</v>
      </c>
      <c r="V886" s="925"/>
      <c r="W886" s="129">
        <v>829.00400000000002</v>
      </c>
      <c r="X886" s="223">
        <v>2.1589999999999998</v>
      </c>
      <c r="Y886" s="223">
        <v>2.5680000000000001</v>
      </c>
      <c r="Z886" s="129">
        <f t="shared" si="729"/>
        <v>16580.080000000002</v>
      </c>
      <c r="AA886" s="129">
        <f t="shared" si="730"/>
        <v>5526.6933333333336</v>
      </c>
      <c r="AB886" s="149">
        <f t="shared" si="731"/>
        <v>22650382.513661206</v>
      </c>
      <c r="AC886" s="924" t="s">
        <v>69</v>
      </c>
      <c r="AD886" s="195">
        <f t="shared" si="732"/>
        <v>85.429473876953125</v>
      </c>
      <c r="AE886" s="500" t="s">
        <v>41</v>
      </c>
      <c r="AF886" s="567">
        <f t="shared" si="733"/>
        <v>187.50933837890625</v>
      </c>
      <c r="AG886" s="497">
        <f t="shared" si="734"/>
        <v>28476.491292317707</v>
      </c>
      <c r="AH886" s="497">
        <f t="shared" si="735"/>
        <v>62503.11279296875</v>
      </c>
      <c r="AI886" s="497">
        <f t="shared" si="736"/>
        <v>116706.93152589224</v>
      </c>
      <c r="AJ886" s="497">
        <f t="shared" si="737"/>
        <v>256160.29833183915</v>
      </c>
      <c r="AK886" s="959">
        <f t="shared" si="738"/>
        <v>5.1525368922799601E-3</v>
      </c>
      <c r="AL886" s="1086">
        <f t="shared" si="739"/>
        <v>1.1309314453181542E-2</v>
      </c>
      <c r="AP886" s="602"/>
    </row>
    <row r="887" spans="1:46" customFormat="1">
      <c r="A887" s="35">
        <v>44363</v>
      </c>
      <c r="B887" s="119" t="s">
        <v>286</v>
      </c>
      <c r="C887" s="782">
        <v>44358</v>
      </c>
      <c r="D887" s="1158">
        <v>44359</v>
      </c>
      <c r="E887" s="924" t="s">
        <v>69</v>
      </c>
      <c r="F887" s="1149">
        <v>4.5747406005859377</v>
      </c>
      <c r="G887" s="500" t="s">
        <v>41</v>
      </c>
      <c r="H887" s="998">
        <v>5.3828468322753906</v>
      </c>
      <c r="I887" s="1160" t="s">
        <v>313</v>
      </c>
      <c r="J887" s="1161" t="s">
        <v>133</v>
      </c>
      <c r="K887" s="484" t="s">
        <v>93</v>
      </c>
      <c r="L887" s="488">
        <v>224</v>
      </c>
      <c r="M887" s="485"/>
      <c r="N887" s="504"/>
      <c r="O887" s="491">
        <v>3</v>
      </c>
      <c r="P887" s="492">
        <v>1.5</v>
      </c>
      <c r="Q887" s="492">
        <f t="shared" si="727"/>
        <v>4.5</v>
      </c>
      <c r="R887" s="490">
        <f t="shared" si="728"/>
        <v>3</v>
      </c>
      <c r="S887" s="491"/>
      <c r="T887" s="493">
        <v>20</v>
      </c>
      <c r="U887" s="119" t="s">
        <v>286</v>
      </c>
      <c r="V887" s="925"/>
      <c r="W887" s="129">
        <v>839.53</v>
      </c>
      <c r="X887" s="223">
        <v>2.2170000000000001</v>
      </c>
      <c r="Y887" s="223">
        <v>2.5950000000000002</v>
      </c>
      <c r="Z887" s="129">
        <f t="shared" si="729"/>
        <v>16790.599999999999</v>
      </c>
      <c r="AA887" s="129">
        <f t="shared" si="730"/>
        <v>5596.8666666666659</v>
      </c>
      <c r="AB887" s="149">
        <f t="shared" si="731"/>
        <v>24986011.904761903</v>
      </c>
      <c r="AC887" s="924" t="s">
        <v>69</v>
      </c>
      <c r="AD887" s="195">
        <f t="shared" si="732"/>
        <v>91.49481201171875</v>
      </c>
      <c r="AE887" s="500" t="s">
        <v>41</v>
      </c>
      <c r="AF887" s="567">
        <f t="shared" si="733"/>
        <v>107.65693664550781</v>
      </c>
      <c r="AG887" s="497">
        <f t="shared" si="734"/>
        <v>30498.270670572918</v>
      </c>
      <c r="AH887" s="497">
        <f t="shared" si="735"/>
        <v>35885.645548502602</v>
      </c>
      <c r="AI887" s="497">
        <f t="shared" si="736"/>
        <v>136152.99406505766</v>
      </c>
      <c r="AJ887" s="497">
        <f t="shared" si="737"/>
        <v>160203.77477010089</v>
      </c>
      <c r="AK887" s="959">
        <f t="shared" si="738"/>
        <v>5.4491687022333183E-3</v>
      </c>
      <c r="AL887" s="1086">
        <f t="shared" si="739"/>
        <v>6.4117385111614727E-3</v>
      </c>
      <c r="AP887" s="602"/>
    </row>
    <row r="888" spans="1:46" customFormat="1">
      <c r="A888" s="35">
        <v>44363</v>
      </c>
      <c r="B888" s="119" t="s">
        <v>287</v>
      </c>
      <c r="C888" s="782">
        <v>44358</v>
      </c>
      <c r="D888" s="1158">
        <v>44359</v>
      </c>
      <c r="E888" s="924" t="s">
        <v>69</v>
      </c>
      <c r="F888" s="1149">
        <v>4.3747905731201175</v>
      </c>
      <c r="G888" s="500" t="s">
        <v>41</v>
      </c>
      <c r="H888" s="998">
        <v>6.9931388854980465</v>
      </c>
      <c r="I888" s="1160" t="s">
        <v>313</v>
      </c>
      <c r="J888" s="1161" t="s">
        <v>133</v>
      </c>
      <c r="K888" s="484" t="s">
        <v>93</v>
      </c>
      <c r="L888" s="488">
        <v>224</v>
      </c>
      <c r="M888" s="485"/>
      <c r="N888" s="504"/>
      <c r="O888" s="491">
        <v>3</v>
      </c>
      <c r="P888" s="492">
        <v>1.5</v>
      </c>
      <c r="Q888" s="492">
        <f t="shared" si="727"/>
        <v>4.5</v>
      </c>
      <c r="R888" s="490">
        <f t="shared" si="728"/>
        <v>3</v>
      </c>
      <c r="S888" s="491"/>
      <c r="T888" s="493">
        <v>20</v>
      </c>
      <c r="U888" s="119" t="s">
        <v>287</v>
      </c>
      <c r="V888" s="925"/>
      <c r="W888" s="129">
        <v>804.63099999999997</v>
      </c>
      <c r="X888" s="223">
        <v>2.2050000000000001</v>
      </c>
      <c r="Y888" s="223">
        <v>2.54</v>
      </c>
      <c r="Z888" s="129">
        <f t="shared" si="729"/>
        <v>16092.619999999999</v>
      </c>
      <c r="AA888" s="129">
        <f t="shared" si="730"/>
        <v>5364.206666666666</v>
      </c>
      <c r="AB888" s="149">
        <f t="shared" si="731"/>
        <v>23947351.190476187</v>
      </c>
      <c r="AC888" s="924" t="s">
        <v>69</v>
      </c>
      <c r="AD888" s="195">
        <f t="shared" si="732"/>
        <v>87.495811462402344</v>
      </c>
      <c r="AE888" s="500" t="s">
        <v>41</v>
      </c>
      <c r="AF888" s="567">
        <f t="shared" si="733"/>
        <v>139.86277770996094</v>
      </c>
      <c r="AG888" s="497">
        <f t="shared" si="734"/>
        <v>29165.270487467449</v>
      </c>
      <c r="AH888" s="497">
        <f t="shared" si="735"/>
        <v>46620.925903320313</v>
      </c>
      <c r="AI888" s="497">
        <f t="shared" si="736"/>
        <v>130202.10039047967</v>
      </c>
      <c r="AJ888" s="497">
        <f t="shared" si="737"/>
        <v>208129.13349696569</v>
      </c>
      <c r="AK888" s="959">
        <f t="shared" si="738"/>
        <v>5.4370146975695911E-3</v>
      </c>
      <c r="AL888" s="1086">
        <f t="shared" si="739"/>
        <v>8.6911129269168688E-3</v>
      </c>
      <c r="AP888" s="602"/>
    </row>
    <row r="889" spans="1:46" customFormat="1">
      <c r="A889" s="35">
        <v>44363</v>
      </c>
      <c r="B889" s="119" t="s">
        <v>439</v>
      </c>
      <c r="C889" s="782">
        <v>44359</v>
      </c>
      <c r="D889" s="1158">
        <v>44360</v>
      </c>
      <c r="E889" s="924" t="s">
        <v>69</v>
      </c>
      <c r="F889" s="1149">
        <v>6.8128601074218746</v>
      </c>
      <c r="G889" s="500" t="s">
        <v>41</v>
      </c>
      <c r="H889" s="998">
        <v>7.7825141906738278</v>
      </c>
      <c r="I889" s="1160" t="s">
        <v>313</v>
      </c>
      <c r="J889" s="1161" t="s">
        <v>133</v>
      </c>
      <c r="K889" s="484" t="s">
        <v>93</v>
      </c>
      <c r="L889" s="488">
        <v>256</v>
      </c>
      <c r="M889" s="485"/>
      <c r="N889" s="504"/>
      <c r="O889" s="491">
        <v>3</v>
      </c>
      <c r="P889" s="492">
        <v>1.5</v>
      </c>
      <c r="Q889" s="492">
        <f t="shared" si="727"/>
        <v>4.5</v>
      </c>
      <c r="R889" s="490">
        <f t="shared" si="728"/>
        <v>3</v>
      </c>
      <c r="S889" s="491"/>
      <c r="T889" s="493">
        <v>20</v>
      </c>
      <c r="U889" s="119" t="s">
        <v>439</v>
      </c>
      <c r="V889" s="925"/>
      <c r="W889" s="129">
        <v>749.91099999999994</v>
      </c>
      <c r="X889" s="223">
        <v>2.206</v>
      </c>
      <c r="Y889" s="223">
        <v>2.56</v>
      </c>
      <c r="Z889" s="129">
        <f t="shared" si="729"/>
        <v>14998.22</v>
      </c>
      <c r="AA889" s="129">
        <f t="shared" si="730"/>
        <v>4999.4066666666668</v>
      </c>
      <c r="AB889" s="149">
        <f t="shared" si="731"/>
        <v>19528932.291666668</v>
      </c>
      <c r="AC889" s="924" t="s">
        <v>69</v>
      </c>
      <c r="AD889" s="195">
        <f t="shared" si="732"/>
        <v>136.2572021484375</v>
      </c>
      <c r="AE889" s="500" t="s">
        <v>41</v>
      </c>
      <c r="AF889" s="567">
        <f t="shared" si="733"/>
        <v>155.65028381347656</v>
      </c>
      <c r="AG889" s="497">
        <f t="shared" si="734"/>
        <v>45419.0673828125</v>
      </c>
      <c r="AH889" s="497">
        <f t="shared" si="735"/>
        <v>51883.427937825523</v>
      </c>
      <c r="AI889" s="497">
        <f t="shared" si="736"/>
        <v>177418.23196411133</v>
      </c>
      <c r="AJ889" s="497">
        <f t="shared" si="737"/>
        <v>202669.64038213095</v>
      </c>
      <c r="AK889" s="959">
        <f t="shared" si="738"/>
        <v>9.0848915503598093E-3</v>
      </c>
      <c r="AL889" s="1086">
        <f t="shared" si="739"/>
        <v>1.0377917100394351E-2</v>
      </c>
      <c r="AP889" s="602"/>
    </row>
    <row r="890" spans="1:46" customFormat="1">
      <c r="A890" s="35">
        <v>44363</v>
      </c>
      <c r="B890" s="119" t="s">
        <v>288</v>
      </c>
      <c r="C890" s="782">
        <v>44359</v>
      </c>
      <c r="D890" s="1158">
        <v>44360</v>
      </c>
      <c r="E890" s="924" t="s">
        <v>69</v>
      </c>
      <c r="F890" s="1149">
        <v>5.1833492279052731</v>
      </c>
      <c r="G890" s="500" t="s">
        <v>41</v>
      </c>
      <c r="H890" s="998">
        <v>4.1460117340087894</v>
      </c>
      <c r="I890" s="1160" t="s">
        <v>313</v>
      </c>
      <c r="J890" s="1161" t="s">
        <v>133</v>
      </c>
      <c r="K890" s="484" t="s">
        <v>93</v>
      </c>
      <c r="L890" s="488">
        <v>256</v>
      </c>
      <c r="M890" s="485"/>
      <c r="N890" s="504"/>
      <c r="O890" s="491">
        <v>3</v>
      </c>
      <c r="P890" s="492">
        <v>1.5</v>
      </c>
      <c r="Q890" s="492">
        <f t="shared" si="727"/>
        <v>4.5</v>
      </c>
      <c r="R890" s="490">
        <f t="shared" si="728"/>
        <v>3</v>
      </c>
      <c r="S890" s="491"/>
      <c r="T890" s="493">
        <v>20</v>
      </c>
      <c r="U890" s="119" t="s">
        <v>288</v>
      </c>
      <c r="V890" s="925"/>
      <c r="W890" s="129">
        <v>797.87800000000004</v>
      </c>
      <c r="X890" s="223">
        <v>2.2130000000000001</v>
      </c>
      <c r="Y890" s="223">
        <v>2.5619999999999998</v>
      </c>
      <c r="Z890" s="129">
        <f t="shared" si="729"/>
        <v>15957.560000000001</v>
      </c>
      <c r="AA890" s="129">
        <f t="shared" si="730"/>
        <v>5319.1866666666674</v>
      </c>
      <c r="AB890" s="149">
        <f t="shared" si="731"/>
        <v>20778072.916666668</v>
      </c>
      <c r="AC890" s="924" t="s">
        <v>69</v>
      </c>
      <c r="AD890" s="195">
        <f t="shared" si="732"/>
        <v>103.66698455810547</v>
      </c>
      <c r="AE890" s="500" t="s">
        <v>41</v>
      </c>
      <c r="AF890" s="567">
        <f t="shared" si="733"/>
        <v>82.920234680175781</v>
      </c>
      <c r="AG890" s="497">
        <f t="shared" si="734"/>
        <v>34555.661519368492</v>
      </c>
      <c r="AH890" s="497">
        <f t="shared" si="735"/>
        <v>27640.078226725262</v>
      </c>
      <c r="AI890" s="497">
        <f t="shared" si="736"/>
        <v>134983.05281003317</v>
      </c>
      <c r="AJ890" s="497">
        <f t="shared" si="737"/>
        <v>107969.05557314555</v>
      </c>
      <c r="AK890" s="959">
        <f t="shared" si="738"/>
        <v>6.4964182843809115E-3</v>
      </c>
      <c r="AL890" s="1086">
        <f t="shared" si="739"/>
        <v>5.1962978475516165E-3</v>
      </c>
      <c r="AP890" s="602"/>
    </row>
    <row r="891" spans="1:46" customFormat="1">
      <c r="A891" s="35">
        <v>44363</v>
      </c>
      <c r="B891" s="119" t="s">
        <v>440</v>
      </c>
      <c r="C891" s="782">
        <v>44360</v>
      </c>
      <c r="D891" s="1158">
        <v>44361</v>
      </c>
      <c r="E891" s="924" t="s">
        <v>69</v>
      </c>
      <c r="F891" s="1149">
        <v>3.6586540222167967</v>
      </c>
      <c r="G891" s="500" t="s">
        <v>41</v>
      </c>
      <c r="H891" s="998">
        <v>7.4854980468749996</v>
      </c>
      <c r="I891" s="1160" t="s">
        <v>313</v>
      </c>
      <c r="J891" s="1161" t="s">
        <v>133</v>
      </c>
      <c r="K891" s="484" t="s">
        <v>93</v>
      </c>
      <c r="L891" s="488">
        <v>240</v>
      </c>
      <c r="M891" s="485"/>
      <c r="N891" s="504"/>
      <c r="O891" s="491">
        <v>3</v>
      </c>
      <c r="P891" s="492">
        <v>1.5</v>
      </c>
      <c r="Q891" s="492">
        <f t="shared" si="727"/>
        <v>4.5</v>
      </c>
      <c r="R891" s="490">
        <f t="shared" si="728"/>
        <v>3</v>
      </c>
      <c r="S891" s="491"/>
      <c r="T891" s="493">
        <v>20</v>
      </c>
      <c r="U891" s="119" t="s">
        <v>440</v>
      </c>
      <c r="V891" s="925"/>
      <c r="W891" s="129">
        <v>738.01900000000001</v>
      </c>
      <c r="X891" s="223">
        <v>2.181</v>
      </c>
      <c r="Y891" s="223">
        <v>2.5219999999999998</v>
      </c>
      <c r="Z891" s="129">
        <f t="shared" si="729"/>
        <v>14760.380000000001</v>
      </c>
      <c r="AA891" s="129">
        <f t="shared" si="730"/>
        <v>4920.126666666667</v>
      </c>
      <c r="AB891" s="149">
        <f t="shared" si="731"/>
        <v>20500527.77777778</v>
      </c>
      <c r="AC891" s="924" t="s">
        <v>69</v>
      </c>
      <c r="AD891" s="195">
        <f t="shared" si="732"/>
        <v>73.173080444335938</v>
      </c>
      <c r="AE891" s="500" t="s">
        <v>41</v>
      </c>
      <c r="AF891" s="567">
        <f t="shared" si="733"/>
        <v>149.7099609375</v>
      </c>
      <c r="AG891" s="497">
        <f t="shared" si="734"/>
        <v>24391.026814778645</v>
      </c>
      <c r="AH891" s="497">
        <f t="shared" si="735"/>
        <v>49903.3203125</v>
      </c>
      <c r="AI891" s="497">
        <f t="shared" si="736"/>
        <v>101629.27839491103</v>
      </c>
      <c r="AJ891" s="497">
        <f t="shared" si="737"/>
        <v>207930.50130208334</v>
      </c>
      <c r="AK891" s="959">
        <f t="shared" si="738"/>
        <v>4.9573981458699524E-3</v>
      </c>
      <c r="AL891" s="1086">
        <f t="shared" si="739"/>
        <v>1.0142690156859105E-2</v>
      </c>
      <c r="AP891" s="602"/>
    </row>
    <row r="892" spans="1:46" customFormat="1">
      <c r="A892" s="35">
        <v>44363</v>
      </c>
      <c r="B892" s="119" t="s">
        <v>441</v>
      </c>
      <c r="C892" s="782">
        <v>44360</v>
      </c>
      <c r="D892" s="1158">
        <v>44361</v>
      </c>
      <c r="E892" s="924" t="s">
        <v>69</v>
      </c>
      <c r="F892" s="1149">
        <v>6.3995479583740238</v>
      </c>
      <c r="G892" s="500" t="s">
        <v>41</v>
      </c>
      <c r="H892" s="998">
        <v>8.5630477905273441</v>
      </c>
      <c r="I892" s="1160" t="s">
        <v>313</v>
      </c>
      <c r="J892" s="1161" t="s">
        <v>133</v>
      </c>
      <c r="K892" s="484" t="s">
        <v>93</v>
      </c>
      <c r="L892" s="488">
        <v>240</v>
      </c>
      <c r="M892" s="485"/>
      <c r="N892" s="504"/>
      <c r="O892" s="491">
        <v>3</v>
      </c>
      <c r="P892" s="492">
        <v>1.5</v>
      </c>
      <c r="Q892" s="492">
        <f t="shared" si="727"/>
        <v>4.5</v>
      </c>
      <c r="R892" s="490">
        <f t="shared" si="728"/>
        <v>3</v>
      </c>
      <c r="S892" s="491"/>
      <c r="T892" s="493">
        <v>20</v>
      </c>
      <c r="U892" s="119" t="s">
        <v>441</v>
      </c>
      <c r="V892" s="925"/>
      <c r="W892" s="129">
        <v>782.08699999999999</v>
      </c>
      <c r="X892" s="223">
        <v>2.1930000000000001</v>
      </c>
      <c r="Y892" s="223">
        <v>2.5379999999999998</v>
      </c>
      <c r="Z892" s="129">
        <f t="shared" si="729"/>
        <v>15641.74</v>
      </c>
      <c r="AA892" s="129">
        <f t="shared" si="730"/>
        <v>5213.913333333333</v>
      </c>
      <c r="AB892" s="149">
        <f t="shared" si="731"/>
        <v>21724638.888888888</v>
      </c>
      <c r="AC892" s="924" t="s">
        <v>69</v>
      </c>
      <c r="AD892" s="195">
        <f t="shared" si="732"/>
        <v>127.99095916748047</v>
      </c>
      <c r="AE892" s="500" t="s">
        <v>41</v>
      </c>
      <c r="AF892" s="567">
        <f t="shared" si="733"/>
        <v>171.26095581054688</v>
      </c>
      <c r="AG892" s="497">
        <f t="shared" si="734"/>
        <v>42663.65305582682</v>
      </c>
      <c r="AH892" s="497">
        <f t="shared" si="735"/>
        <v>57086.985270182289</v>
      </c>
      <c r="AI892" s="497">
        <f t="shared" si="736"/>
        <v>177765.22106594511</v>
      </c>
      <c r="AJ892" s="497">
        <f t="shared" si="737"/>
        <v>237862.43862575956</v>
      </c>
      <c r="AK892" s="959">
        <f t="shared" si="738"/>
        <v>8.1826548176533089E-3</v>
      </c>
      <c r="AL892" s="1086">
        <f t="shared" si="739"/>
        <v>1.09489708824304E-2</v>
      </c>
      <c r="AP892" s="602"/>
    </row>
    <row r="893" spans="1:46" customFormat="1">
      <c r="A893" s="35">
        <v>44363</v>
      </c>
      <c r="B893" s="119" t="s">
        <v>675</v>
      </c>
      <c r="C893" s="782">
        <v>44361</v>
      </c>
      <c r="D893" s="1158">
        <v>44362</v>
      </c>
      <c r="E893" s="924" t="s">
        <v>69</v>
      </c>
      <c r="F893" s="1149">
        <v>3.7200653076171877</v>
      </c>
      <c r="G893" s="500" t="s">
        <v>41</v>
      </c>
      <c r="H893" s="998">
        <v>7.5493209838867186</v>
      </c>
      <c r="I893" s="1160" t="s">
        <v>313</v>
      </c>
      <c r="J893" s="1161" t="s">
        <v>133</v>
      </c>
      <c r="K893" s="484" t="s">
        <v>93</v>
      </c>
      <c r="L893" s="488">
        <v>328</v>
      </c>
      <c r="M893" s="485"/>
      <c r="N893" s="504"/>
      <c r="O893" s="491">
        <v>3</v>
      </c>
      <c r="P893" s="492">
        <v>1.5</v>
      </c>
      <c r="Q893" s="492">
        <f t="shared" si="727"/>
        <v>4.5</v>
      </c>
      <c r="R893" s="490">
        <f t="shared" si="728"/>
        <v>3</v>
      </c>
      <c r="S893" s="491"/>
      <c r="T893" s="493">
        <v>20</v>
      </c>
      <c r="U893" s="119" t="s">
        <v>675</v>
      </c>
      <c r="V893" s="925"/>
      <c r="W893" s="129">
        <v>777.75199999999995</v>
      </c>
      <c r="X893" s="223">
        <v>2.214</v>
      </c>
      <c r="Y893" s="223">
        <v>2.577</v>
      </c>
      <c r="Z893" s="129">
        <f t="shared" si="729"/>
        <v>15555.039999999999</v>
      </c>
      <c r="AA893" s="129">
        <f t="shared" si="730"/>
        <v>5185.0133333333333</v>
      </c>
      <c r="AB893" s="149">
        <f t="shared" si="731"/>
        <v>15807967.479674796</v>
      </c>
      <c r="AC893" s="924" t="s">
        <v>69</v>
      </c>
      <c r="AD893" s="195">
        <f t="shared" si="732"/>
        <v>74.40130615234375</v>
      </c>
      <c r="AE893" s="500" t="s">
        <v>41</v>
      </c>
      <c r="AF893" s="567">
        <f t="shared" si="733"/>
        <v>150.98641967773438</v>
      </c>
      <c r="AG893" s="497">
        <f t="shared" si="734"/>
        <v>24800.435384114582</v>
      </c>
      <c r="AH893" s="497">
        <f t="shared" si="735"/>
        <v>50328.806559244789</v>
      </c>
      <c r="AI893" s="497">
        <f t="shared" si="736"/>
        <v>75611.08348815421</v>
      </c>
      <c r="AJ893" s="497">
        <f t="shared" si="737"/>
        <v>153441.48341233167</v>
      </c>
      <c r="AK893" s="959">
        <f t="shared" si="738"/>
        <v>4.7830996353814426E-3</v>
      </c>
      <c r="AL893" s="1086">
        <f t="shared" si="739"/>
        <v>9.7065915406025563E-3</v>
      </c>
      <c r="AP893" s="602"/>
    </row>
    <row r="894" spans="1:46" customFormat="1">
      <c r="A894" s="35">
        <v>44363</v>
      </c>
      <c r="B894" s="119" t="s">
        <v>368</v>
      </c>
      <c r="C894" s="782">
        <v>44361</v>
      </c>
      <c r="D894" s="1158">
        <v>44362</v>
      </c>
      <c r="E894" s="924" t="s">
        <v>69</v>
      </c>
      <c r="F894" s="1149">
        <v>7.8218467712402342</v>
      </c>
      <c r="G894" s="500" t="s">
        <v>41</v>
      </c>
      <c r="H894" s="998">
        <v>7.1411331176757811</v>
      </c>
      <c r="I894" s="1160" t="s">
        <v>313</v>
      </c>
      <c r="J894" s="1161" t="s">
        <v>133</v>
      </c>
      <c r="K894" s="484" t="s">
        <v>93</v>
      </c>
      <c r="L894" s="488">
        <v>328</v>
      </c>
      <c r="M894" s="485"/>
      <c r="N894" s="504"/>
      <c r="O894" s="491">
        <v>3</v>
      </c>
      <c r="P894" s="492">
        <v>1.5</v>
      </c>
      <c r="Q894" s="492">
        <f t="shared" si="727"/>
        <v>4.5</v>
      </c>
      <c r="R894" s="490">
        <f t="shared" si="728"/>
        <v>3</v>
      </c>
      <c r="S894" s="491"/>
      <c r="T894" s="493">
        <v>20</v>
      </c>
      <c r="U894" s="119" t="s">
        <v>368</v>
      </c>
      <c r="V894" s="925"/>
      <c r="W894" s="129">
        <v>785.63</v>
      </c>
      <c r="X894" s="223">
        <v>2.2010000000000001</v>
      </c>
      <c r="Y894" s="223">
        <v>2.548</v>
      </c>
      <c r="Z894" s="129">
        <f t="shared" si="729"/>
        <v>15712.6</v>
      </c>
      <c r="AA894" s="129">
        <f t="shared" si="730"/>
        <v>5237.5333333333338</v>
      </c>
      <c r="AB894" s="149">
        <f t="shared" si="731"/>
        <v>15968089.43089431</v>
      </c>
      <c r="AC894" s="924" t="s">
        <v>69</v>
      </c>
      <c r="AD894" s="195">
        <f t="shared" si="732"/>
        <v>156.43693542480469</v>
      </c>
      <c r="AE894" s="500" t="s">
        <v>41</v>
      </c>
      <c r="AF894" s="567">
        <f t="shared" si="733"/>
        <v>142.82266235351563</v>
      </c>
      <c r="AG894" s="497">
        <f t="shared" si="734"/>
        <v>52145.645141601563</v>
      </c>
      <c r="AH894" s="497">
        <f t="shared" si="735"/>
        <v>47607.554117838539</v>
      </c>
      <c r="AI894" s="497">
        <f t="shared" si="736"/>
        <v>158980.62543171208</v>
      </c>
      <c r="AJ894" s="497">
        <f t="shared" si="737"/>
        <v>145144.98206658091</v>
      </c>
      <c r="AK894" s="959">
        <f t="shared" si="738"/>
        <v>9.9561457317569775E-3</v>
      </c>
      <c r="AL894" s="1086">
        <f t="shared" si="739"/>
        <v>9.0896899528732106E-3</v>
      </c>
      <c r="AP894" s="602"/>
    </row>
    <row r="895" spans="1:46" customFormat="1">
      <c r="A895" s="35">
        <v>44363</v>
      </c>
      <c r="B895" s="119" t="s">
        <v>444</v>
      </c>
      <c r="C895" s="782">
        <v>44362</v>
      </c>
      <c r="D895" s="1158">
        <v>44363</v>
      </c>
      <c r="E895" s="924" t="s">
        <v>69</v>
      </c>
      <c r="F895" s="1149">
        <v>5.8010955810546871</v>
      </c>
      <c r="G895" s="500" t="s">
        <v>41</v>
      </c>
      <c r="H895" s="998">
        <v>6.0799522399902344</v>
      </c>
      <c r="I895" s="1160" t="s">
        <v>313</v>
      </c>
      <c r="J895" s="1161" t="s">
        <v>133</v>
      </c>
      <c r="K895" s="484" t="s">
        <v>93</v>
      </c>
      <c r="L895" s="488">
        <v>288</v>
      </c>
      <c r="M895" s="485"/>
      <c r="N895" s="504"/>
      <c r="O895" s="491">
        <v>3</v>
      </c>
      <c r="P895" s="492">
        <v>1.5</v>
      </c>
      <c r="Q895" s="492">
        <f t="shared" si="727"/>
        <v>4.5</v>
      </c>
      <c r="R895" s="490">
        <f t="shared" si="728"/>
        <v>3</v>
      </c>
      <c r="S895" s="491"/>
      <c r="T895" s="493">
        <v>20</v>
      </c>
      <c r="U895" s="119" t="s">
        <v>444</v>
      </c>
      <c r="V895" s="925"/>
      <c r="W895" s="129">
        <v>808.89599999999996</v>
      </c>
      <c r="X895" s="223">
        <v>2.1829999999999998</v>
      </c>
      <c r="Y895" s="223">
        <v>2.5419999999999998</v>
      </c>
      <c r="Z895" s="129">
        <f t="shared" si="729"/>
        <v>16177.919999999998</v>
      </c>
      <c r="AA895" s="129">
        <f t="shared" si="730"/>
        <v>5392.6399999999994</v>
      </c>
      <c r="AB895" s="149">
        <f t="shared" si="731"/>
        <v>18724444.444444444</v>
      </c>
      <c r="AC895" s="924" t="s">
        <v>69</v>
      </c>
      <c r="AD895" s="195">
        <f t="shared" si="732"/>
        <v>116.02191162109375</v>
      </c>
      <c r="AE895" s="500" t="s">
        <v>41</v>
      </c>
      <c r="AF895" s="567">
        <f t="shared" si="733"/>
        <v>121.59904479980469</v>
      </c>
      <c r="AG895" s="497">
        <f t="shared" si="734"/>
        <v>38673.970540364586</v>
      </c>
      <c r="AH895" s="497">
        <f t="shared" si="735"/>
        <v>40533.014933268227</v>
      </c>
      <c r="AI895" s="497">
        <f t="shared" si="736"/>
        <v>134284.61993182148</v>
      </c>
      <c r="AJ895" s="497">
        <f t="shared" si="737"/>
        <v>140739.63518495913</v>
      </c>
      <c r="AK895" s="959">
        <f t="shared" si="738"/>
        <v>7.1716210502396948E-3</v>
      </c>
      <c r="AL895" s="1086">
        <f t="shared" si="739"/>
        <v>7.5163583946394035E-3</v>
      </c>
      <c r="AP895" s="602"/>
    </row>
    <row r="896" spans="1:46" customFormat="1">
      <c r="A896" s="35">
        <v>44363</v>
      </c>
      <c r="B896" s="119" t="s">
        <v>216</v>
      </c>
      <c r="C896" s="782">
        <v>44362</v>
      </c>
      <c r="D896" s="1158">
        <v>44363</v>
      </c>
      <c r="E896" s="924" t="s">
        <v>69</v>
      </c>
      <c r="F896" s="1149">
        <v>5.1473541259765625</v>
      </c>
      <c r="G896" s="500" t="s">
        <v>41</v>
      </c>
      <c r="H896" s="998">
        <v>7.7033378601074221</v>
      </c>
      <c r="I896" s="1160" t="s">
        <v>313</v>
      </c>
      <c r="J896" s="1161" t="s">
        <v>133</v>
      </c>
      <c r="K896" s="484" t="s">
        <v>93</v>
      </c>
      <c r="L896" s="488">
        <v>288</v>
      </c>
      <c r="M896" s="485"/>
      <c r="N896" s="504"/>
      <c r="O896" s="491">
        <v>3</v>
      </c>
      <c r="P896" s="492">
        <v>1.5</v>
      </c>
      <c r="Q896" s="492">
        <f t="shared" si="727"/>
        <v>4.5</v>
      </c>
      <c r="R896" s="490">
        <f t="shared" si="728"/>
        <v>3</v>
      </c>
      <c r="S896" s="491"/>
      <c r="T896" s="493">
        <v>20</v>
      </c>
      <c r="U896" s="119" t="s">
        <v>216</v>
      </c>
      <c r="V896" s="925"/>
      <c r="W896" s="129">
        <v>844.82399999999996</v>
      </c>
      <c r="X896" s="223">
        <v>2.1869999999999998</v>
      </c>
      <c r="Y896" s="223">
        <v>2.569</v>
      </c>
      <c r="Z896" s="129">
        <f t="shared" si="729"/>
        <v>16896.48</v>
      </c>
      <c r="AA896" s="129">
        <f t="shared" si="730"/>
        <v>5632.16</v>
      </c>
      <c r="AB896" s="149">
        <f t="shared" si="731"/>
        <v>19556111.111111112</v>
      </c>
      <c r="AC896" s="924" t="s">
        <v>69</v>
      </c>
      <c r="AD896" s="195">
        <f t="shared" si="732"/>
        <v>102.94708251953125</v>
      </c>
      <c r="AE896" s="500" t="s">
        <v>41</v>
      </c>
      <c r="AF896" s="567">
        <f t="shared" si="733"/>
        <v>154.06675720214844</v>
      </c>
      <c r="AG896" s="497">
        <f t="shared" si="734"/>
        <v>34315.694173177086</v>
      </c>
      <c r="AH896" s="497">
        <f t="shared" si="735"/>
        <v>51355.585734049477</v>
      </c>
      <c r="AI896" s="497">
        <f t="shared" si="736"/>
        <v>119151.7158790871</v>
      </c>
      <c r="AJ896" s="497">
        <f t="shared" si="737"/>
        <v>178318.00602100513</v>
      </c>
      <c r="AK896" s="959">
        <f t="shared" si="738"/>
        <v>6.092812379828891E-3</v>
      </c>
      <c r="AL896" s="1086">
        <f t="shared" si="739"/>
        <v>9.1182753568878512E-3</v>
      </c>
      <c r="AP896" s="602"/>
    </row>
    <row r="897" spans="1:48" customFormat="1">
      <c r="A897" s="35">
        <v>44363</v>
      </c>
      <c r="B897" s="119" t="s">
        <v>60</v>
      </c>
      <c r="C897" s="782"/>
      <c r="D897" s="1158"/>
      <c r="E897" s="924" t="s">
        <v>69</v>
      </c>
      <c r="F897" s="1149">
        <v>0</v>
      </c>
      <c r="G897" s="500" t="s">
        <v>41</v>
      </c>
      <c r="H897" s="998">
        <v>0</v>
      </c>
      <c r="I897" s="1160"/>
      <c r="J897" s="1161"/>
      <c r="K897" s="484"/>
      <c r="L897" s="488"/>
      <c r="M897" s="485"/>
      <c r="N897" s="504"/>
      <c r="O897" s="491"/>
      <c r="P897" s="491"/>
      <c r="Q897" s="491"/>
      <c r="R897" s="492"/>
      <c r="S897" s="491"/>
      <c r="T897" s="493"/>
      <c r="U897" s="119" t="s">
        <v>60</v>
      </c>
      <c r="V897" s="948"/>
      <c r="W897" s="129"/>
      <c r="X897" s="223"/>
      <c r="Y897" s="223"/>
      <c r="Z897" s="129"/>
      <c r="AA897" s="129"/>
      <c r="AB897" s="149"/>
      <c r="AC897" s="924"/>
      <c r="AD897" s="195"/>
      <c r="AE897" s="500"/>
      <c r="AF897" s="567"/>
      <c r="AG897" s="497"/>
      <c r="AH897" s="497"/>
      <c r="AI897" s="497"/>
      <c r="AJ897" s="497"/>
      <c r="AK897" s="959"/>
      <c r="AL897" s="1086"/>
      <c r="AP897" s="602"/>
      <c r="AQ897" s="1"/>
      <c r="AR897" s="1"/>
      <c r="AV897" s="1"/>
    </row>
    <row r="898" spans="1:48" customFormat="1" ht="15" thickBot="1">
      <c r="A898" s="56">
        <v>44363</v>
      </c>
      <c r="B898" s="124" t="s">
        <v>64</v>
      </c>
      <c r="C898" s="926"/>
      <c r="D898" s="1162"/>
      <c r="E898" s="1029" t="s">
        <v>69</v>
      </c>
      <c r="F898" s="1150">
        <v>34.397430419921875</v>
      </c>
      <c r="G898" s="1030" t="s">
        <v>41</v>
      </c>
      <c r="H898" s="1006">
        <v>32.281866455078124</v>
      </c>
      <c r="I898" s="1164"/>
      <c r="J898" s="1165"/>
      <c r="K898" s="928"/>
      <c r="L898" s="929"/>
      <c r="M898" s="930"/>
      <c r="N898" s="927"/>
      <c r="O898" s="931"/>
      <c r="P898" s="931"/>
      <c r="Q898" s="931"/>
      <c r="R898" s="932"/>
      <c r="S898" s="931"/>
      <c r="T898" s="933"/>
      <c r="U898" s="124" t="s">
        <v>64</v>
      </c>
      <c r="V898" s="955"/>
      <c r="W898" s="937"/>
      <c r="X898" s="935"/>
      <c r="Y898" s="935"/>
      <c r="Z898" s="937"/>
      <c r="AA898" s="937"/>
      <c r="AB898" s="161"/>
      <c r="AC898" s="1029"/>
      <c r="AD898" s="591"/>
      <c r="AE898" s="1030"/>
      <c r="AF898" s="1115"/>
      <c r="AG898" s="936"/>
      <c r="AH898" s="936"/>
      <c r="AI898" s="936"/>
      <c r="AJ898" s="936"/>
      <c r="AK898" s="1088"/>
      <c r="AL898" s="1089"/>
      <c r="AP898" s="602"/>
    </row>
    <row r="899" spans="1:48" customFormat="1">
      <c r="A899" s="1167">
        <v>44370</v>
      </c>
      <c r="B899" s="121" t="s">
        <v>458</v>
      </c>
      <c r="C899" s="1168">
        <v>44363</v>
      </c>
      <c r="D899" s="1169">
        <v>44364</v>
      </c>
      <c r="E899" s="1110" t="s">
        <v>69</v>
      </c>
      <c r="F899" s="1147">
        <v>5.7069305419921799</v>
      </c>
      <c r="G899" s="477" t="s">
        <v>41</v>
      </c>
      <c r="H899" s="994"/>
      <c r="I899" s="456" t="s">
        <v>313</v>
      </c>
      <c r="J899" s="457" t="s">
        <v>133</v>
      </c>
      <c r="K899" s="582" t="s">
        <v>93</v>
      </c>
      <c r="L899" s="583">
        <v>328</v>
      </c>
      <c r="M899" s="583"/>
      <c r="N899" s="583"/>
      <c r="O899" s="584">
        <v>3</v>
      </c>
      <c r="P899" s="584">
        <v>1.5</v>
      </c>
      <c r="Q899" s="584">
        <f t="shared" ref="Q899:Q912" si="740">O899+P899</f>
        <v>4.5</v>
      </c>
      <c r="R899" s="184">
        <f t="shared" ref="R899:R912" si="741">O899/(O899+P899)*Q899*200/200</f>
        <v>3</v>
      </c>
      <c r="S899" s="183"/>
      <c r="T899" s="183">
        <v>20</v>
      </c>
      <c r="U899" s="121" t="s">
        <v>458</v>
      </c>
      <c r="V899" s="470"/>
      <c r="W899" s="194">
        <v>935.47500000000002</v>
      </c>
      <c r="X899" s="184">
        <v>2.2130000000000001</v>
      </c>
      <c r="Y899" s="184">
        <v>2.5590000000000002</v>
      </c>
      <c r="Z899" s="194">
        <f t="shared" ref="Z899:Z912" si="742">T899*W899</f>
        <v>18709.5</v>
      </c>
      <c r="AA899" s="194">
        <f t="shared" ref="AA899:AA912" si="743">Z899/R899</f>
        <v>6236.5</v>
      </c>
      <c r="AB899" s="1113">
        <f t="shared" ref="AB899:AB912" si="744">AA899*1000/(L899/1000)</f>
        <v>19013719.512195121</v>
      </c>
      <c r="AC899" s="476" t="s">
        <v>69</v>
      </c>
      <c r="AD899" s="194">
        <f t="shared" ref="AD899:AD912" si="745">T899*F899</f>
        <v>114.13861083984359</v>
      </c>
      <c r="AE899" s="477" t="s">
        <v>41</v>
      </c>
      <c r="AF899" s="586">
        <f t="shared" ref="AF899:AF912" si="746">T899*H899</f>
        <v>0</v>
      </c>
      <c r="AG899" s="586">
        <f t="shared" ref="AG899:AG912" si="747">AD899/R899*1000</f>
        <v>38046.203613281199</v>
      </c>
      <c r="AH899" s="586">
        <f t="shared" ref="AH899:AH912" si="748">AF899/R899*1000</f>
        <v>0</v>
      </c>
      <c r="AI899" s="586">
        <f t="shared" ref="AI899:AI912" si="749">AG899/L899*1000</f>
        <v>115994.52321122316</v>
      </c>
      <c r="AJ899" s="586">
        <f t="shared" ref="AJ899:AJ912" si="750">AH899/L899*1000</f>
        <v>0</v>
      </c>
      <c r="AK899" s="587">
        <f t="shared" ref="AK899:AK912" si="751">AD899/Z899</f>
        <v>6.100569808912242E-3</v>
      </c>
      <c r="AL899" s="995">
        <f t="shared" ref="AL899:AL912" si="752">AF899/Z899</f>
        <v>0</v>
      </c>
      <c r="AM899" s="605"/>
      <c r="AN899" s="606"/>
      <c r="AO899" s="606"/>
      <c r="AP899" s="607"/>
      <c r="AQ899" s="53"/>
      <c r="AR899" s="53"/>
      <c r="AS899" s="53"/>
      <c r="AT899" s="53"/>
    </row>
    <row r="900" spans="1:48" customFormat="1">
      <c r="A900" s="46">
        <v>44370</v>
      </c>
      <c r="B900" s="122" t="s">
        <v>744</v>
      </c>
      <c r="C900" s="769">
        <v>44363</v>
      </c>
      <c r="D900" s="1170">
        <v>44364</v>
      </c>
      <c r="E900" s="924" t="s">
        <v>69</v>
      </c>
      <c r="F900" s="1149">
        <v>4.3193050384521401</v>
      </c>
      <c r="G900" s="500" t="s">
        <v>41</v>
      </c>
      <c r="H900" s="998">
        <v>6.6578239440917999</v>
      </c>
      <c r="I900" s="414" t="s">
        <v>313</v>
      </c>
      <c r="J900" s="415" t="s">
        <v>133</v>
      </c>
      <c r="K900" s="429" t="s">
        <v>93</v>
      </c>
      <c r="L900" s="390">
        <v>328</v>
      </c>
      <c r="M900" s="390"/>
      <c r="N900" s="390"/>
      <c r="O900" s="564">
        <v>3</v>
      </c>
      <c r="P900" s="564">
        <v>1.5</v>
      </c>
      <c r="Q900" s="564">
        <f t="shared" si="740"/>
        <v>4.5</v>
      </c>
      <c r="R900" s="82">
        <f t="shared" si="741"/>
        <v>3</v>
      </c>
      <c r="S900" s="81"/>
      <c r="T900" s="81">
        <v>20</v>
      </c>
      <c r="U900" s="122" t="s">
        <v>744</v>
      </c>
      <c r="V900" s="494"/>
      <c r="W900" s="195">
        <v>929.5</v>
      </c>
      <c r="X900" s="82">
        <v>2.2109999999999999</v>
      </c>
      <c r="Y900" s="82">
        <v>2.5630000000000002</v>
      </c>
      <c r="Z900" s="195">
        <f t="shared" si="742"/>
        <v>18590</v>
      </c>
      <c r="AA900" s="195">
        <f t="shared" si="743"/>
        <v>6196.666666666667</v>
      </c>
      <c r="AB900" s="1092">
        <f t="shared" si="744"/>
        <v>18892276.422764227</v>
      </c>
      <c r="AC900" s="499" t="s">
        <v>69</v>
      </c>
      <c r="AD900" s="195">
        <f t="shared" si="745"/>
        <v>86.386100769042798</v>
      </c>
      <c r="AE900" s="500" t="s">
        <v>41</v>
      </c>
      <c r="AF900" s="567">
        <f t="shared" si="746"/>
        <v>133.15647888183599</v>
      </c>
      <c r="AG900" s="567">
        <f t="shared" si="747"/>
        <v>28795.366923014266</v>
      </c>
      <c r="AH900" s="567">
        <f t="shared" si="748"/>
        <v>44385.492960611999</v>
      </c>
      <c r="AI900" s="568">
        <f t="shared" si="749"/>
        <v>87790.752814067891</v>
      </c>
      <c r="AJ900" s="568">
        <f t="shared" si="750"/>
        <v>135321.62487991463</v>
      </c>
      <c r="AK900" s="569">
        <f t="shared" si="751"/>
        <v>4.6469123598194082E-3</v>
      </c>
      <c r="AL900" s="999">
        <f t="shared" si="752"/>
        <v>7.1628014460374395E-3</v>
      </c>
      <c r="AM900" s="571"/>
      <c r="AN900" s="572"/>
      <c r="AO900" s="572"/>
      <c r="AP900" s="573"/>
      <c r="AQ900" s="53"/>
      <c r="AR900" s="53"/>
      <c r="AS900" s="53"/>
      <c r="AT900" s="53"/>
    </row>
    <row r="901" spans="1:48" customFormat="1">
      <c r="A901" s="46">
        <v>44370</v>
      </c>
      <c r="B901" s="122" t="s">
        <v>245</v>
      </c>
      <c r="C901" s="769">
        <v>44364</v>
      </c>
      <c r="D901" s="1170">
        <v>44365</v>
      </c>
      <c r="E901" s="924" t="s">
        <v>69</v>
      </c>
      <c r="F901" s="1149">
        <v>5.9119132995605401</v>
      </c>
      <c r="G901" s="500" t="s">
        <v>41</v>
      </c>
      <c r="H901" s="998">
        <v>8.5669692993164013</v>
      </c>
      <c r="I901" s="414" t="s">
        <v>313</v>
      </c>
      <c r="J901" s="415" t="s">
        <v>133</v>
      </c>
      <c r="K901" s="429" t="s">
        <v>93</v>
      </c>
      <c r="L901" s="390">
        <v>328</v>
      </c>
      <c r="M901" s="390"/>
      <c r="N901" s="390"/>
      <c r="O901" s="564">
        <v>3</v>
      </c>
      <c r="P901" s="564">
        <v>1.5</v>
      </c>
      <c r="Q901" s="564">
        <f t="shared" si="740"/>
        <v>4.5</v>
      </c>
      <c r="R901" s="82">
        <f t="shared" si="741"/>
        <v>3</v>
      </c>
      <c r="S901" s="81"/>
      <c r="T901" s="81">
        <v>20</v>
      </c>
      <c r="U901" s="122" t="s">
        <v>245</v>
      </c>
      <c r="V901" s="494"/>
      <c r="W901" s="195">
        <v>913.95299999999997</v>
      </c>
      <c r="X901" s="82">
        <v>2.206</v>
      </c>
      <c r="Y901" s="82">
        <v>2.4609999999999999</v>
      </c>
      <c r="Z901" s="195">
        <f t="shared" si="742"/>
        <v>18279.059999999998</v>
      </c>
      <c r="AA901" s="195">
        <f t="shared" si="743"/>
        <v>6093.0199999999995</v>
      </c>
      <c r="AB901" s="1092">
        <f t="shared" si="744"/>
        <v>18576280.487804875</v>
      </c>
      <c r="AC901" s="499" t="s">
        <v>69</v>
      </c>
      <c r="AD901" s="195">
        <f t="shared" si="745"/>
        <v>118.2382659912108</v>
      </c>
      <c r="AE901" s="500" t="s">
        <v>41</v>
      </c>
      <c r="AF901" s="567">
        <f t="shared" si="746"/>
        <v>171.33938598632801</v>
      </c>
      <c r="AG901" s="567">
        <f t="shared" si="747"/>
        <v>39412.755330403597</v>
      </c>
      <c r="AH901" s="567">
        <f t="shared" si="748"/>
        <v>57113.128662109339</v>
      </c>
      <c r="AI901" s="568">
        <f t="shared" si="749"/>
        <v>120160.83942196218</v>
      </c>
      <c r="AJ901" s="568">
        <f t="shared" si="750"/>
        <v>174125.39226252848</v>
      </c>
      <c r="AK901" s="569">
        <f t="shared" si="751"/>
        <v>6.4685091022848445E-3</v>
      </c>
      <c r="AL901" s="999">
        <f t="shared" si="752"/>
        <v>9.3735337586466714E-3</v>
      </c>
      <c r="AM901" s="571"/>
      <c r="AN901" s="572"/>
      <c r="AO901" s="572"/>
      <c r="AP901" s="573"/>
      <c r="AQ901" s="53"/>
      <c r="AR901" s="53"/>
      <c r="AS901" s="53"/>
      <c r="AT901" s="53"/>
    </row>
    <row r="902" spans="1:48" customFormat="1">
      <c r="A902" s="46">
        <v>44370</v>
      </c>
      <c r="B902" s="122" t="s">
        <v>246</v>
      </c>
      <c r="C902" s="769">
        <v>44364</v>
      </c>
      <c r="D902" s="1170">
        <v>44365</v>
      </c>
      <c r="E902" s="924" t="s">
        <v>69</v>
      </c>
      <c r="F902" s="1149">
        <v>6.3323135375976598</v>
      </c>
      <c r="G902" s="500" t="s">
        <v>41</v>
      </c>
      <c r="H902" s="998">
        <v>5.5449832916259805</v>
      </c>
      <c r="I902" s="414" t="s">
        <v>313</v>
      </c>
      <c r="J902" s="415" t="s">
        <v>133</v>
      </c>
      <c r="K902" s="429" t="s">
        <v>93</v>
      </c>
      <c r="L902" s="390">
        <v>328</v>
      </c>
      <c r="M902" s="390"/>
      <c r="N902" s="390"/>
      <c r="O902" s="564">
        <v>3</v>
      </c>
      <c r="P902" s="564">
        <v>1.5</v>
      </c>
      <c r="Q902" s="564">
        <f t="shared" si="740"/>
        <v>4.5</v>
      </c>
      <c r="R902" s="82">
        <f t="shared" si="741"/>
        <v>3</v>
      </c>
      <c r="S902" s="81"/>
      <c r="T902" s="81">
        <v>20</v>
      </c>
      <c r="U902" s="122" t="s">
        <v>246</v>
      </c>
      <c r="V902" s="494"/>
      <c r="W902" s="195">
        <v>745.95100000000002</v>
      </c>
      <c r="X902" s="82">
        <v>2.1840000000000002</v>
      </c>
      <c r="Y902" s="82">
        <v>2.4910000000000001</v>
      </c>
      <c r="Z902" s="195">
        <f t="shared" si="742"/>
        <v>14919.02</v>
      </c>
      <c r="AA902" s="195">
        <f t="shared" si="743"/>
        <v>4973.0066666666671</v>
      </c>
      <c r="AB902" s="1092">
        <f t="shared" si="744"/>
        <v>15161605.691056911</v>
      </c>
      <c r="AC902" s="499" t="s">
        <v>69</v>
      </c>
      <c r="AD902" s="195">
        <f t="shared" si="745"/>
        <v>126.6462707519532</v>
      </c>
      <c r="AE902" s="500" t="s">
        <v>41</v>
      </c>
      <c r="AF902" s="567">
        <f t="shared" si="746"/>
        <v>110.89966583251962</v>
      </c>
      <c r="AG902" s="567">
        <f t="shared" si="747"/>
        <v>42215.423583984397</v>
      </c>
      <c r="AH902" s="567">
        <f t="shared" si="748"/>
        <v>36966.555277506537</v>
      </c>
      <c r="AI902" s="568">
        <f t="shared" si="749"/>
        <v>128705.55970726951</v>
      </c>
      <c r="AJ902" s="568">
        <f t="shared" si="750"/>
        <v>112702.91243142236</v>
      </c>
      <c r="AK902" s="569">
        <f t="shared" si="751"/>
        <v>8.4889135313146024E-3</v>
      </c>
      <c r="AL902" s="999">
        <f t="shared" si="752"/>
        <v>7.4334417295854292E-3</v>
      </c>
      <c r="AM902" s="571"/>
      <c r="AN902" s="572"/>
      <c r="AO902" s="572"/>
      <c r="AP902" s="573"/>
      <c r="AQ902" s="53"/>
      <c r="AR902" s="53"/>
      <c r="AS902" s="53"/>
      <c r="AT902" s="53"/>
    </row>
    <row r="903" spans="1:48" customFormat="1">
      <c r="A903" s="46">
        <v>44370</v>
      </c>
      <c r="B903" s="122" t="s">
        <v>460</v>
      </c>
      <c r="C903" s="769">
        <v>44365</v>
      </c>
      <c r="D903" s="1170">
        <v>44366</v>
      </c>
      <c r="E903" s="924" t="s">
        <v>69</v>
      </c>
      <c r="F903" s="1149">
        <v>5.2090526580810597</v>
      </c>
      <c r="G903" s="500" t="s">
        <v>41</v>
      </c>
      <c r="H903" s="998">
        <v>6.0542755126953205</v>
      </c>
      <c r="I903" s="414" t="s">
        <v>313</v>
      </c>
      <c r="J903" s="415" t="s">
        <v>133</v>
      </c>
      <c r="K903" s="429" t="s">
        <v>93</v>
      </c>
      <c r="L903" s="390">
        <v>324</v>
      </c>
      <c r="M903" s="390"/>
      <c r="N903" s="390"/>
      <c r="O903" s="564">
        <v>3</v>
      </c>
      <c r="P903" s="564">
        <v>1.5</v>
      </c>
      <c r="Q903" s="564">
        <f t="shared" si="740"/>
        <v>4.5</v>
      </c>
      <c r="R903" s="82">
        <f t="shared" si="741"/>
        <v>3</v>
      </c>
      <c r="S903" s="81"/>
      <c r="T903" s="81">
        <v>20</v>
      </c>
      <c r="U903" s="122" t="s">
        <v>460</v>
      </c>
      <c r="V903" s="494"/>
      <c r="W903" s="195">
        <v>876.41300000000001</v>
      </c>
      <c r="X903" s="82">
        <v>2.2090000000000001</v>
      </c>
      <c r="Y903" s="82">
        <v>2.5459999999999998</v>
      </c>
      <c r="Z903" s="195">
        <f t="shared" si="742"/>
        <v>17528.260000000002</v>
      </c>
      <c r="AA903" s="195">
        <f t="shared" si="743"/>
        <v>5842.753333333334</v>
      </c>
      <c r="AB903" s="1092">
        <f t="shared" si="744"/>
        <v>18033189.300411522</v>
      </c>
      <c r="AC903" s="499" t="s">
        <v>69</v>
      </c>
      <c r="AD903" s="195">
        <f t="shared" si="745"/>
        <v>104.18105316162119</v>
      </c>
      <c r="AE903" s="500" t="s">
        <v>41</v>
      </c>
      <c r="AF903" s="567">
        <f t="shared" si="746"/>
        <v>121.08551025390641</v>
      </c>
      <c r="AG903" s="567">
        <f t="shared" si="747"/>
        <v>34727.017720540396</v>
      </c>
      <c r="AH903" s="567">
        <f t="shared" si="748"/>
        <v>40361.836751302137</v>
      </c>
      <c r="AI903" s="568">
        <f t="shared" si="749"/>
        <v>107182.15345845802</v>
      </c>
      <c r="AJ903" s="568">
        <f t="shared" si="750"/>
        <v>124573.57022006832</v>
      </c>
      <c r="AK903" s="569">
        <f t="shared" si="751"/>
        <v>5.9436049648750747E-3</v>
      </c>
      <c r="AL903" s="999">
        <f t="shared" si="752"/>
        <v>6.9080165546327125E-3</v>
      </c>
      <c r="AM903" s="571"/>
      <c r="AN903" s="572"/>
      <c r="AO903" s="572"/>
      <c r="AP903" s="573"/>
      <c r="AQ903" s="53"/>
      <c r="AR903" s="53"/>
      <c r="AS903" s="53"/>
      <c r="AT903" s="53"/>
    </row>
    <row r="904" spans="1:48" customFormat="1">
      <c r="A904" s="46">
        <v>44370</v>
      </c>
      <c r="B904" s="122" t="s">
        <v>293</v>
      </c>
      <c r="C904" s="769">
        <v>44365</v>
      </c>
      <c r="D904" s="1170">
        <v>44366</v>
      </c>
      <c r="E904" s="924" t="s">
        <v>69</v>
      </c>
      <c r="F904" s="1149">
        <v>3.9855030059814402</v>
      </c>
      <c r="G904" s="500" t="s">
        <v>41</v>
      </c>
      <c r="H904" s="998">
        <v>7.1474533081054599</v>
      </c>
      <c r="I904" s="414" t="s">
        <v>313</v>
      </c>
      <c r="J904" s="415" t="s">
        <v>133</v>
      </c>
      <c r="K904" s="429" t="s">
        <v>93</v>
      </c>
      <c r="L904" s="390">
        <v>324</v>
      </c>
      <c r="M904" s="390"/>
      <c r="N904" s="390"/>
      <c r="O904" s="564">
        <v>3</v>
      </c>
      <c r="P904" s="564">
        <v>1.5</v>
      </c>
      <c r="Q904" s="564">
        <f t="shared" si="740"/>
        <v>4.5</v>
      </c>
      <c r="R904" s="82">
        <f t="shared" si="741"/>
        <v>3</v>
      </c>
      <c r="S904" s="81"/>
      <c r="T904" s="81">
        <v>20</v>
      </c>
      <c r="U904" s="122" t="s">
        <v>293</v>
      </c>
      <c r="V904" s="494"/>
      <c r="W904" s="195">
        <v>830.48</v>
      </c>
      <c r="X904" s="82">
        <v>2.2160000000000002</v>
      </c>
      <c r="Y904" s="82">
        <v>2.577</v>
      </c>
      <c r="Z904" s="195">
        <f t="shared" si="742"/>
        <v>16609.599999999999</v>
      </c>
      <c r="AA904" s="195">
        <f t="shared" si="743"/>
        <v>5536.5333333333328</v>
      </c>
      <c r="AB904" s="1092">
        <f t="shared" si="744"/>
        <v>17088065.843621399</v>
      </c>
      <c r="AC904" s="499" t="s">
        <v>69</v>
      </c>
      <c r="AD904" s="195">
        <f t="shared" si="745"/>
        <v>79.710060119628807</v>
      </c>
      <c r="AE904" s="500" t="s">
        <v>41</v>
      </c>
      <c r="AF904" s="567">
        <f t="shared" si="746"/>
        <v>142.9490661621092</v>
      </c>
      <c r="AG904" s="567">
        <f t="shared" si="747"/>
        <v>26570.020039876268</v>
      </c>
      <c r="AH904" s="567">
        <f t="shared" si="748"/>
        <v>47649.688720703067</v>
      </c>
      <c r="AI904" s="568">
        <f t="shared" si="749"/>
        <v>82006.23469097614</v>
      </c>
      <c r="AJ904" s="568">
        <f t="shared" si="750"/>
        <v>147066.94049599714</v>
      </c>
      <c r="AK904" s="569">
        <f t="shared" si="751"/>
        <v>4.7990355047459786E-3</v>
      </c>
      <c r="AL904" s="999">
        <f t="shared" si="752"/>
        <v>8.6064123255291652E-3</v>
      </c>
      <c r="AM904" s="571"/>
      <c r="AN904" s="572"/>
      <c r="AO904" s="572"/>
      <c r="AP904" s="573"/>
      <c r="AQ904" s="53"/>
      <c r="AR904" s="53"/>
      <c r="AS904" s="53"/>
      <c r="AT904" s="53"/>
    </row>
    <row r="905" spans="1:48" customFormat="1">
      <c r="A905" s="46">
        <v>44370</v>
      </c>
      <c r="B905" s="122" t="s">
        <v>541</v>
      </c>
      <c r="C905" s="769">
        <v>44366</v>
      </c>
      <c r="D905" s="1170">
        <v>44367</v>
      </c>
      <c r="E905" s="924" t="s">
        <v>69</v>
      </c>
      <c r="F905" s="1149">
        <v>10.657757568359381</v>
      </c>
      <c r="G905" s="500" t="s">
        <v>41</v>
      </c>
      <c r="H905" s="998">
        <v>17.853414916992179</v>
      </c>
      <c r="I905" s="414" t="s">
        <v>313</v>
      </c>
      <c r="J905" s="415" t="s">
        <v>133</v>
      </c>
      <c r="K905" s="429" t="s">
        <v>93</v>
      </c>
      <c r="L905" s="390">
        <v>260</v>
      </c>
      <c r="M905" s="390"/>
      <c r="N905" s="390"/>
      <c r="O905" s="564">
        <v>3</v>
      </c>
      <c r="P905" s="564">
        <v>1.5</v>
      </c>
      <c r="Q905" s="564">
        <f t="shared" si="740"/>
        <v>4.5</v>
      </c>
      <c r="R905" s="82">
        <f t="shared" si="741"/>
        <v>3</v>
      </c>
      <c r="S905" s="81"/>
      <c r="T905" s="81">
        <v>20</v>
      </c>
      <c r="U905" s="122" t="s">
        <v>541</v>
      </c>
      <c r="V905" s="494"/>
      <c r="W905" s="195">
        <v>855.73500000000001</v>
      </c>
      <c r="X905" s="82">
        <v>2.202</v>
      </c>
      <c r="Y905" s="82">
        <v>2.5409999999999999</v>
      </c>
      <c r="Z905" s="195">
        <f t="shared" si="742"/>
        <v>17114.7</v>
      </c>
      <c r="AA905" s="195">
        <f t="shared" si="743"/>
        <v>5704.9000000000005</v>
      </c>
      <c r="AB905" s="1092">
        <f t="shared" si="744"/>
        <v>21941923.07692308</v>
      </c>
      <c r="AC905" s="499" t="s">
        <v>69</v>
      </c>
      <c r="AD905" s="195">
        <f t="shared" si="745"/>
        <v>213.15515136718761</v>
      </c>
      <c r="AE905" s="500" t="s">
        <v>41</v>
      </c>
      <c r="AF905" s="567">
        <f t="shared" si="746"/>
        <v>357.06829833984358</v>
      </c>
      <c r="AG905" s="567">
        <f t="shared" si="747"/>
        <v>71051.717122395872</v>
      </c>
      <c r="AH905" s="567">
        <f t="shared" si="748"/>
        <v>119022.76611328119</v>
      </c>
      <c r="AI905" s="568">
        <f t="shared" si="749"/>
        <v>273275.83508613799</v>
      </c>
      <c r="AJ905" s="568">
        <f t="shared" si="750"/>
        <v>457779.86966646614</v>
      </c>
      <c r="AK905" s="569">
        <f t="shared" si="751"/>
        <v>1.2454507024206536E-2</v>
      </c>
      <c r="AL905" s="999">
        <f t="shared" si="752"/>
        <v>2.0863251961170431E-2</v>
      </c>
      <c r="AM905" s="571"/>
      <c r="AN905" s="572"/>
      <c r="AO905" s="572"/>
      <c r="AP905" s="573"/>
      <c r="AQ905" s="53"/>
      <c r="AR905" s="535"/>
      <c r="AS905" s="535"/>
      <c r="AT905" s="53"/>
    </row>
    <row r="906" spans="1:48" customFormat="1">
      <c r="A906" s="46">
        <v>44370</v>
      </c>
      <c r="B906" s="122" t="s">
        <v>461</v>
      </c>
      <c r="C906" s="769">
        <v>44366</v>
      </c>
      <c r="D906" s="1170">
        <v>44367</v>
      </c>
      <c r="E906" s="924" t="s">
        <v>69</v>
      </c>
      <c r="F906" s="1149">
        <v>12.850296020507821</v>
      </c>
      <c r="G906" s="500" t="s">
        <v>41</v>
      </c>
      <c r="H906" s="998">
        <v>22.786521911621001</v>
      </c>
      <c r="I906" s="414" t="s">
        <v>313</v>
      </c>
      <c r="J906" s="415" t="s">
        <v>133</v>
      </c>
      <c r="K906" s="429" t="s">
        <v>93</v>
      </c>
      <c r="L906" s="390">
        <v>260</v>
      </c>
      <c r="M906" s="390"/>
      <c r="N906" s="390"/>
      <c r="O906" s="564">
        <v>3</v>
      </c>
      <c r="P906" s="564">
        <v>1.5</v>
      </c>
      <c r="Q906" s="564">
        <f t="shared" si="740"/>
        <v>4.5</v>
      </c>
      <c r="R906" s="82">
        <f t="shared" si="741"/>
        <v>3</v>
      </c>
      <c r="S906" s="81"/>
      <c r="T906" s="81">
        <v>20</v>
      </c>
      <c r="U906" s="122" t="s">
        <v>461</v>
      </c>
      <c r="V906" s="494"/>
      <c r="W906" s="195">
        <v>857.21</v>
      </c>
      <c r="X906" s="82">
        <v>2.202</v>
      </c>
      <c r="Y906" s="82">
        <v>2.5489999999999999</v>
      </c>
      <c r="Z906" s="195">
        <f t="shared" si="742"/>
        <v>17144.2</v>
      </c>
      <c r="AA906" s="195">
        <f t="shared" si="743"/>
        <v>5714.7333333333336</v>
      </c>
      <c r="AB906" s="1092">
        <f t="shared" si="744"/>
        <v>21979743.589743592</v>
      </c>
      <c r="AC906" s="499" t="s">
        <v>69</v>
      </c>
      <c r="AD906" s="195">
        <f t="shared" si="745"/>
        <v>257.00592041015642</v>
      </c>
      <c r="AE906" s="500" t="s">
        <v>41</v>
      </c>
      <c r="AF906" s="567">
        <f t="shared" si="746"/>
        <v>455.73043823242006</v>
      </c>
      <c r="AG906" s="567">
        <f t="shared" si="747"/>
        <v>85668.640136718808</v>
      </c>
      <c r="AH906" s="567">
        <f t="shared" si="748"/>
        <v>151910.14607747336</v>
      </c>
      <c r="AI906" s="568">
        <f t="shared" si="749"/>
        <v>329494.7697566108</v>
      </c>
      <c r="AJ906" s="568">
        <f t="shared" si="750"/>
        <v>584269.79260566679</v>
      </c>
      <c r="AK906" s="569">
        <f t="shared" si="751"/>
        <v>1.4990837741636029E-2</v>
      </c>
      <c r="AL906" s="999">
        <f t="shared" si="752"/>
        <v>2.6582193291749982E-2</v>
      </c>
      <c r="AM906" s="571"/>
      <c r="AN906" s="572"/>
      <c r="AO906" s="572"/>
      <c r="AP906" s="573"/>
      <c r="AQ906" s="53"/>
      <c r="AR906" s="53"/>
      <c r="AS906" s="53"/>
      <c r="AT906" s="53"/>
    </row>
    <row r="907" spans="1:48" customFormat="1">
      <c r="A907" s="46">
        <v>44370</v>
      </c>
      <c r="B907" s="122" t="s">
        <v>247</v>
      </c>
      <c r="C907" s="769">
        <v>44367</v>
      </c>
      <c r="D907" s="1170">
        <v>44368</v>
      </c>
      <c r="E907" s="924" t="s">
        <v>69</v>
      </c>
      <c r="F907" s="1149">
        <v>6.6999107360839805</v>
      </c>
      <c r="G907" s="500" t="s">
        <v>41</v>
      </c>
      <c r="H907" s="998">
        <v>8.1197433471679599</v>
      </c>
      <c r="I907" s="414" t="s">
        <v>313</v>
      </c>
      <c r="J907" s="415" t="s">
        <v>133</v>
      </c>
      <c r="K907" s="429" t="s">
        <v>93</v>
      </c>
      <c r="L907" s="390">
        <v>284</v>
      </c>
      <c r="M907" s="390"/>
      <c r="N907" s="390"/>
      <c r="O907" s="564">
        <v>3</v>
      </c>
      <c r="P907" s="564">
        <v>1.5</v>
      </c>
      <c r="Q907" s="564">
        <f t="shared" si="740"/>
        <v>4.5</v>
      </c>
      <c r="R907" s="82">
        <f t="shared" si="741"/>
        <v>3</v>
      </c>
      <c r="S907" s="81"/>
      <c r="T907" s="81">
        <v>20</v>
      </c>
      <c r="U907" s="122" t="s">
        <v>247</v>
      </c>
      <c r="V907" s="193"/>
      <c r="W907" s="195">
        <v>912.09299999999996</v>
      </c>
      <c r="X907" s="82">
        <v>2.1920000000000002</v>
      </c>
      <c r="Y907" s="82">
        <v>2.4369999999999998</v>
      </c>
      <c r="Z907" s="195">
        <f t="shared" si="742"/>
        <v>18241.86</v>
      </c>
      <c r="AA907" s="195">
        <f t="shared" si="743"/>
        <v>6080.62</v>
      </c>
      <c r="AB907" s="1092">
        <f t="shared" si="744"/>
        <v>21410633.802816905</v>
      </c>
      <c r="AC907" s="499" t="s">
        <v>69</v>
      </c>
      <c r="AD907" s="195">
        <f t="shared" si="745"/>
        <v>133.9982147216796</v>
      </c>
      <c r="AE907" s="500" t="s">
        <v>41</v>
      </c>
      <c r="AF907" s="567">
        <f t="shared" si="746"/>
        <v>162.3948669433592</v>
      </c>
      <c r="AG907" s="567">
        <f t="shared" si="747"/>
        <v>44666.071573893198</v>
      </c>
      <c r="AH907" s="567">
        <f t="shared" si="748"/>
        <v>54131.622314453067</v>
      </c>
      <c r="AI907" s="568">
        <f t="shared" si="749"/>
        <v>157274.89990807464</v>
      </c>
      <c r="AJ907" s="568">
        <f t="shared" si="750"/>
        <v>190604.30392413051</v>
      </c>
      <c r="AK907" s="569">
        <f t="shared" si="751"/>
        <v>7.345644288558272E-3</v>
      </c>
      <c r="AL907" s="999">
        <f t="shared" si="752"/>
        <v>8.9023195520280939E-3</v>
      </c>
      <c r="AM907" s="571"/>
      <c r="AN907" s="572"/>
      <c r="AO907" s="572"/>
      <c r="AP907" s="573"/>
      <c r="AQ907" s="53"/>
      <c r="AR907" s="535"/>
      <c r="AS907" s="535"/>
      <c r="AT907" s="53"/>
    </row>
    <row r="908" spans="1:48" customFormat="1">
      <c r="A908" s="46">
        <v>44370</v>
      </c>
      <c r="B908" s="122" t="s">
        <v>542</v>
      </c>
      <c r="C908" s="769">
        <v>44367</v>
      </c>
      <c r="D908" s="1170">
        <v>44368</v>
      </c>
      <c r="E908" s="924" t="s">
        <v>69</v>
      </c>
      <c r="F908" s="1149">
        <v>6.2783157348632797</v>
      </c>
      <c r="G908" s="500" t="s">
        <v>41</v>
      </c>
      <c r="H908" s="998">
        <v>6.555133056640619</v>
      </c>
      <c r="I908" s="414" t="s">
        <v>313</v>
      </c>
      <c r="J908" s="415" t="s">
        <v>133</v>
      </c>
      <c r="K908" s="429" t="s">
        <v>93</v>
      </c>
      <c r="L908" s="390">
        <v>284</v>
      </c>
      <c r="M908" s="390"/>
      <c r="N908" s="390"/>
      <c r="O908" s="564">
        <v>3</v>
      </c>
      <c r="P908" s="564">
        <v>1.5</v>
      </c>
      <c r="Q908" s="564">
        <f t="shared" si="740"/>
        <v>4.5</v>
      </c>
      <c r="R908" s="82">
        <f t="shared" si="741"/>
        <v>3</v>
      </c>
      <c r="S908" s="81"/>
      <c r="T908" s="81">
        <v>20</v>
      </c>
      <c r="U908" s="122" t="s">
        <v>542</v>
      </c>
      <c r="V908" s="193"/>
      <c r="W908" s="195">
        <v>827.05600000000004</v>
      </c>
      <c r="X908" s="82">
        <v>2.2080000000000002</v>
      </c>
      <c r="Y908" s="82">
        <v>2.5339999999999998</v>
      </c>
      <c r="Z908" s="195">
        <f t="shared" si="742"/>
        <v>16541.120000000003</v>
      </c>
      <c r="AA908" s="195">
        <f t="shared" si="743"/>
        <v>5513.7066666666678</v>
      </c>
      <c r="AB908" s="1092">
        <f t="shared" si="744"/>
        <v>19414460.093896721</v>
      </c>
      <c r="AC908" s="499" t="s">
        <v>69</v>
      </c>
      <c r="AD908" s="195">
        <f t="shared" si="745"/>
        <v>125.5663146972656</v>
      </c>
      <c r="AE908" s="500" t="s">
        <v>41</v>
      </c>
      <c r="AF908" s="567">
        <f t="shared" si="746"/>
        <v>131.10266113281239</v>
      </c>
      <c r="AG908" s="567">
        <f t="shared" si="747"/>
        <v>41855.438232421868</v>
      </c>
      <c r="AH908" s="567">
        <f t="shared" si="748"/>
        <v>43700.887044270792</v>
      </c>
      <c r="AI908" s="568">
        <f t="shared" si="749"/>
        <v>147378.30363528826</v>
      </c>
      <c r="AJ908" s="568">
        <f t="shared" si="750"/>
        <v>153876.36283193942</v>
      </c>
      <c r="AK908" s="569">
        <f t="shared" si="751"/>
        <v>7.5911615838144923E-3</v>
      </c>
      <c r="AL908" s="999">
        <f t="shared" si="752"/>
        <v>7.92586361339573E-3</v>
      </c>
      <c r="AM908" s="571"/>
      <c r="AN908" s="572"/>
      <c r="AO908" s="572"/>
      <c r="AP908" s="573"/>
      <c r="AQ908" s="53"/>
      <c r="AR908" s="53"/>
      <c r="AS908" s="53"/>
      <c r="AT908" s="53"/>
    </row>
    <row r="909" spans="1:48" customFormat="1">
      <c r="A909" s="46">
        <v>44370</v>
      </c>
      <c r="B909" s="122" t="s">
        <v>466</v>
      </c>
      <c r="C909" s="769">
        <v>44368</v>
      </c>
      <c r="D909" s="1170">
        <v>44369</v>
      </c>
      <c r="E909" s="924" t="s">
        <v>69</v>
      </c>
      <c r="F909" s="1149">
        <v>2.6035310745239202</v>
      </c>
      <c r="G909" s="500" t="s">
        <v>41</v>
      </c>
      <c r="H909" s="998">
        <v>3.1067058563232401</v>
      </c>
      <c r="I909" s="414" t="s">
        <v>313</v>
      </c>
      <c r="J909" s="415" t="s">
        <v>133</v>
      </c>
      <c r="K909" s="429" t="s">
        <v>93</v>
      </c>
      <c r="L909" s="390">
        <v>272</v>
      </c>
      <c r="M909" s="390"/>
      <c r="N909" s="390"/>
      <c r="O909" s="564">
        <v>3</v>
      </c>
      <c r="P909" s="564">
        <v>1.5</v>
      </c>
      <c r="Q909" s="564">
        <f t="shared" si="740"/>
        <v>4.5</v>
      </c>
      <c r="R909" s="82">
        <f t="shared" si="741"/>
        <v>3</v>
      </c>
      <c r="S909" s="81"/>
      <c r="T909" s="81">
        <v>20</v>
      </c>
      <c r="U909" s="122" t="s">
        <v>466</v>
      </c>
      <c r="V909" s="494"/>
      <c r="W909" s="195">
        <v>844.47699999999998</v>
      </c>
      <c r="X909" s="82">
        <v>2.202</v>
      </c>
      <c r="Y909" s="82">
        <v>2.532</v>
      </c>
      <c r="Z909" s="195">
        <f t="shared" si="742"/>
        <v>16889.54</v>
      </c>
      <c r="AA909" s="195">
        <f t="shared" si="743"/>
        <v>5629.8466666666673</v>
      </c>
      <c r="AB909" s="1092">
        <f t="shared" si="744"/>
        <v>20697965.68627451</v>
      </c>
      <c r="AC909" s="499" t="s">
        <v>69</v>
      </c>
      <c r="AD909" s="195">
        <f t="shared" si="745"/>
        <v>52.070621490478402</v>
      </c>
      <c r="AE909" s="500" t="s">
        <v>41</v>
      </c>
      <c r="AF909" s="567">
        <f t="shared" si="746"/>
        <v>62.134117126464801</v>
      </c>
      <c r="AG909" s="567">
        <f t="shared" si="747"/>
        <v>17356.873830159468</v>
      </c>
      <c r="AH909" s="567">
        <f t="shared" si="748"/>
        <v>20711.372375488267</v>
      </c>
      <c r="AI909" s="568">
        <f t="shared" si="749"/>
        <v>63812.036140292155</v>
      </c>
      <c r="AJ909" s="568">
        <f t="shared" si="750"/>
        <v>76144.751380471571</v>
      </c>
      <c r="AK909" s="569">
        <f t="shared" si="751"/>
        <v>3.0830100458910307E-3</v>
      </c>
      <c r="AL909" s="999">
        <f t="shared" si="752"/>
        <v>3.6788519478011122E-3</v>
      </c>
      <c r="AM909" s="571"/>
      <c r="AN909" s="572"/>
      <c r="AO909" s="572"/>
      <c r="AP909" s="573"/>
      <c r="AQ909" s="53"/>
      <c r="AR909" s="53"/>
      <c r="AS909" s="53"/>
      <c r="AT909" s="53"/>
    </row>
    <row r="910" spans="1:48" customFormat="1">
      <c r="A910" s="46">
        <v>44370</v>
      </c>
      <c r="B910" s="122" t="s">
        <v>745</v>
      </c>
      <c r="C910" s="769">
        <v>44368</v>
      </c>
      <c r="D910" s="1170">
        <v>44369</v>
      </c>
      <c r="E910" s="924" t="s">
        <v>69</v>
      </c>
      <c r="F910" s="1149">
        <v>2.7750667572021399</v>
      </c>
      <c r="G910" s="500" t="s">
        <v>41</v>
      </c>
      <c r="H910" s="998">
        <v>5.0797809600830002</v>
      </c>
      <c r="I910" s="414" t="s">
        <v>313</v>
      </c>
      <c r="J910" s="415" t="s">
        <v>133</v>
      </c>
      <c r="K910" s="429" t="s">
        <v>93</v>
      </c>
      <c r="L910" s="390">
        <v>272</v>
      </c>
      <c r="M910" s="390"/>
      <c r="N910" s="390"/>
      <c r="O910" s="564">
        <v>3</v>
      </c>
      <c r="P910" s="564">
        <v>1.5</v>
      </c>
      <c r="Q910" s="564">
        <f t="shared" si="740"/>
        <v>4.5</v>
      </c>
      <c r="R910" s="82">
        <f t="shared" si="741"/>
        <v>3</v>
      </c>
      <c r="S910" s="81"/>
      <c r="T910" s="81">
        <v>20</v>
      </c>
      <c r="U910" s="122" t="s">
        <v>745</v>
      </c>
      <c r="V910" s="494"/>
      <c r="W910" s="195">
        <v>828.19899999999996</v>
      </c>
      <c r="X910" s="82">
        <v>2.1970000000000001</v>
      </c>
      <c r="Y910" s="82">
        <v>2.512</v>
      </c>
      <c r="Z910" s="195">
        <f t="shared" si="742"/>
        <v>16563.98</v>
      </c>
      <c r="AA910" s="195">
        <f t="shared" si="743"/>
        <v>5521.3266666666668</v>
      </c>
      <c r="AB910" s="1092">
        <f t="shared" si="744"/>
        <v>20298995.098039214</v>
      </c>
      <c r="AC910" s="499" t="s">
        <v>69</v>
      </c>
      <c r="AD910" s="195">
        <f t="shared" si="745"/>
        <v>55.501335144042798</v>
      </c>
      <c r="AE910" s="500" t="s">
        <v>41</v>
      </c>
      <c r="AF910" s="567">
        <f t="shared" si="746"/>
        <v>101.59561920166</v>
      </c>
      <c r="AG910" s="567">
        <f t="shared" si="747"/>
        <v>18500.445048014266</v>
      </c>
      <c r="AH910" s="567">
        <f t="shared" si="748"/>
        <v>33865.206400553332</v>
      </c>
      <c r="AI910" s="568">
        <f t="shared" si="749"/>
        <v>68016.34208828774</v>
      </c>
      <c r="AJ910" s="568">
        <f t="shared" si="750"/>
        <v>124504.43529615195</v>
      </c>
      <c r="AK910" s="569">
        <f t="shared" si="751"/>
        <v>3.3507245930049904E-3</v>
      </c>
      <c r="AL910" s="999">
        <f t="shared" si="752"/>
        <v>6.1335270388916188E-3</v>
      </c>
      <c r="AM910" s="571"/>
      <c r="AN910" s="572"/>
      <c r="AO910" s="572"/>
      <c r="AP910" s="573"/>
      <c r="AQ910" s="53"/>
      <c r="AR910" s="53"/>
      <c r="AS910" s="53"/>
      <c r="AT910" s="53"/>
    </row>
    <row r="911" spans="1:48" customFormat="1">
      <c r="A911" s="46">
        <v>44370</v>
      </c>
      <c r="B911" s="122" t="s">
        <v>746</v>
      </c>
      <c r="C911" s="769">
        <v>44369</v>
      </c>
      <c r="D911" s="1170">
        <v>44370</v>
      </c>
      <c r="E911" s="924" t="s">
        <v>69</v>
      </c>
      <c r="F911" s="1149">
        <v>55.662158203125003</v>
      </c>
      <c r="G911" s="500" t="s">
        <v>41</v>
      </c>
      <c r="H911" s="998">
        <v>78.553515625000003</v>
      </c>
      <c r="I911" s="414" t="s">
        <v>313</v>
      </c>
      <c r="J911" s="415" t="s">
        <v>133</v>
      </c>
      <c r="K911" s="429" t="s">
        <v>93</v>
      </c>
      <c r="L911" s="390">
        <v>298</v>
      </c>
      <c r="M911" s="390"/>
      <c r="N911" s="390"/>
      <c r="O911" s="564">
        <v>3</v>
      </c>
      <c r="P911" s="564">
        <v>1.5</v>
      </c>
      <c r="Q911" s="564">
        <f t="shared" si="740"/>
        <v>4.5</v>
      </c>
      <c r="R911" s="82">
        <f t="shared" si="741"/>
        <v>3</v>
      </c>
      <c r="S911" s="81"/>
      <c r="T911" s="81">
        <v>20</v>
      </c>
      <c r="U911" s="122" t="s">
        <v>746</v>
      </c>
      <c r="V911" s="193"/>
      <c r="W911" s="195">
        <v>847.74</v>
      </c>
      <c r="X911" s="82">
        <v>2.1930000000000001</v>
      </c>
      <c r="Y911" s="82">
        <v>2.5030000000000001</v>
      </c>
      <c r="Z911" s="195">
        <f t="shared" si="742"/>
        <v>16954.8</v>
      </c>
      <c r="AA911" s="195">
        <f t="shared" si="743"/>
        <v>5651.5999999999995</v>
      </c>
      <c r="AB911" s="1092">
        <f t="shared" si="744"/>
        <v>18965100.671140939</v>
      </c>
      <c r="AC911" s="499" t="s">
        <v>69</v>
      </c>
      <c r="AD911" s="195">
        <f t="shared" si="745"/>
        <v>1113.2431640625</v>
      </c>
      <c r="AE911" s="500" t="s">
        <v>41</v>
      </c>
      <c r="AF911" s="567">
        <f t="shared" si="746"/>
        <v>1571.0703125</v>
      </c>
      <c r="AG911" s="567">
        <f t="shared" si="747"/>
        <v>371081.0546875</v>
      </c>
      <c r="AH911" s="567">
        <f t="shared" si="748"/>
        <v>523690.10416666663</v>
      </c>
      <c r="AI911" s="568">
        <f t="shared" si="749"/>
        <v>1245238.4385486578</v>
      </c>
      <c r="AJ911" s="568">
        <f t="shared" si="750"/>
        <v>1757349.3428411633</v>
      </c>
      <c r="AK911" s="569">
        <f t="shared" si="751"/>
        <v>6.5659468944635146E-2</v>
      </c>
      <c r="AL911" s="999">
        <f t="shared" si="752"/>
        <v>9.2662273368013776E-2</v>
      </c>
      <c r="AM911" s="571"/>
      <c r="AN911" s="572"/>
      <c r="AO911" s="572"/>
      <c r="AP911" s="573"/>
      <c r="AQ911" s="53"/>
      <c r="AR911" s="53"/>
      <c r="AS911" s="53"/>
      <c r="AT911" s="53"/>
    </row>
    <row r="912" spans="1:48" customFormat="1">
      <c r="A912" s="46">
        <v>44370</v>
      </c>
      <c r="B912" s="122" t="s">
        <v>747</v>
      </c>
      <c r="C912" s="769">
        <v>44369</v>
      </c>
      <c r="D912" s="1170">
        <v>44370</v>
      </c>
      <c r="E912" s="924" t="s">
        <v>69</v>
      </c>
      <c r="F912" s="1149">
        <v>44.7503051757812</v>
      </c>
      <c r="G912" s="500" t="s">
        <v>41</v>
      </c>
      <c r="H912" s="998">
        <v>124.660595703125</v>
      </c>
      <c r="I912" s="414" t="s">
        <v>313</v>
      </c>
      <c r="J912" s="415" t="s">
        <v>133</v>
      </c>
      <c r="K912" s="429" t="s">
        <v>93</v>
      </c>
      <c r="L912" s="390">
        <v>298</v>
      </c>
      <c r="M912" s="390"/>
      <c r="N912" s="390"/>
      <c r="O912" s="564">
        <v>3</v>
      </c>
      <c r="P912" s="564">
        <v>1.5</v>
      </c>
      <c r="Q912" s="564">
        <f t="shared" si="740"/>
        <v>4.5</v>
      </c>
      <c r="R912" s="82">
        <f t="shared" si="741"/>
        <v>3</v>
      </c>
      <c r="S912" s="81"/>
      <c r="T912" s="81">
        <v>20</v>
      </c>
      <c r="U912" s="122" t="s">
        <v>747</v>
      </c>
      <c r="V912" s="193"/>
      <c r="W912" s="195">
        <v>855.04399999999998</v>
      </c>
      <c r="X912" s="82">
        <v>2.2029999999999998</v>
      </c>
      <c r="Y912" s="82">
        <v>2.5470000000000002</v>
      </c>
      <c r="Z912" s="195">
        <f t="shared" si="742"/>
        <v>17100.88</v>
      </c>
      <c r="AA912" s="195">
        <f t="shared" si="743"/>
        <v>5700.293333333334</v>
      </c>
      <c r="AB912" s="1092">
        <f t="shared" si="744"/>
        <v>19128501.118568234</v>
      </c>
      <c r="AC912" s="499" t="s">
        <v>69</v>
      </c>
      <c r="AD912" s="195">
        <f t="shared" si="745"/>
        <v>895.00610351562398</v>
      </c>
      <c r="AE912" s="500" t="s">
        <v>41</v>
      </c>
      <c r="AF912" s="567">
        <f t="shared" si="746"/>
        <v>2493.2119140625</v>
      </c>
      <c r="AG912" s="567">
        <f t="shared" si="747"/>
        <v>298335.36783854134</v>
      </c>
      <c r="AH912" s="567">
        <f t="shared" si="748"/>
        <v>831070.63802083337</v>
      </c>
      <c r="AI912" s="568">
        <f t="shared" si="749"/>
        <v>1001125.3954313467</v>
      </c>
      <c r="AJ912" s="568">
        <f t="shared" si="750"/>
        <v>2788827.6443652124</v>
      </c>
      <c r="AK912" s="569">
        <f t="shared" si="751"/>
        <v>5.2336844859189935E-2</v>
      </c>
      <c r="AL912" s="999">
        <f t="shared" si="752"/>
        <v>0.1457943634516177</v>
      </c>
      <c r="AN912" s="572"/>
      <c r="AO912" s="572"/>
      <c r="AP912" s="573"/>
      <c r="AQ912" s="571"/>
      <c r="AR912" s="53"/>
      <c r="AS912" s="53"/>
      <c r="AT912" s="53"/>
    </row>
    <row r="913" spans="1:46" customFormat="1">
      <c r="A913" s="46">
        <v>44370</v>
      </c>
      <c r="B913" s="122" t="s">
        <v>60</v>
      </c>
      <c r="C913" s="122"/>
      <c r="D913" s="563"/>
      <c r="E913" s="924" t="s">
        <v>69</v>
      </c>
      <c r="F913" s="1149">
        <v>0</v>
      </c>
      <c r="G913" s="500" t="s">
        <v>41</v>
      </c>
      <c r="H913" s="998">
        <v>0.235347056388854</v>
      </c>
      <c r="I913" s="81"/>
      <c r="J913" s="575"/>
      <c r="K913" s="390"/>
      <c r="L913" s="390"/>
      <c r="M913" s="390"/>
      <c r="N913" s="390"/>
      <c r="O913" s="564"/>
      <c r="P913" s="564"/>
      <c r="Q913" s="564"/>
      <c r="R913" s="82"/>
      <c r="S913" s="81"/>
      <c r="T913" s="81"/>
      <c r="U913" s="122" t="s">
        <v>60</v>
      </c>
      <c r="V913" s="39"/>
      <c r="W913" s="195"/>
      <c r="X913" s="82"/>
      <c r="Y913" s="82"/>
      <c r="Z913" s="195"/>
      <c r="AA913" s="195"/>
      <c r="AB913" s="195"/>
      <c r="AC913" s="483"/>
      <c r="AD913" s="576"/>
      <c r="AE913" s="577"/>
      <c r="AF913" s="576"/>
      <c r="AG913" s="390"/>
      <c r="AH913" s="390"/>
      <c r="AI913" s="568"/>
      <c r="AJ913" s="568"/>
      <c r="AK913" s="569"/>
      <c r="AL913" s="999"/>
      <c r="AM913" s="571"/>
      <c r="AN913" s="572"/>
      <c r="AO913" s="572"/>
      <c r="AP913" s="573"/>
      <c r="AQ913" s="53"/>
      <c r="AR913" s="53"/>
      <c r="AS913" s="53"/>
      <c r="AT913" s="53"/>
    </row>
    <row r="914" spans="1:46" customFormat="1" ht="15" thickBot="1">
      <c r="A914" s="49">
        <v>44370</v>
      </c>
      <c r="B914" s="123" t="s">
        <v>64</v>
      </c>
      <c r="C914" s="1072"/>
      <c r="D914" s="1003"/>
      <c r="E914" s="1029" t="s">
        <v>69</v>
      </c>
      <c r="F914" s="1150">
        <v>32.098223876953199</v>
      </c>
      <c r="G914" s="1030" t="s">
        <v>41</v>
      </c>
      <c r="H914" s="1006">
        <v>33.252111816406199</v>
      </c>
      <c r="I914" s="1242"/>
      <c r="J914" s="1243"/>
      <c r="K914" s="1244"/>
      <c r="L914" s="395"/>
      <c r="M914" s="395"/>
      <c r="N914" s="395"/>
      <c r="O914" s="1007"/>
      <c r="P914" s="1007"/>
      <c r="Q914" s="1007"/>
      <c r="R914" s="590"/>
      <c r="S914" s="588"/>
      <c r="T914" s="588"/>
      <c r="U914" s="123" t="s">
        <v>64</v>
      </c>
      <c r="V914" s="189"/>
      <c r="W914" s="591"/>
      <c r="X914" s="590"/>
      <c r="Y914" s="590"/>
      <c r="Z914" s="591"/>
      <c r="AA914" s="591"/>
      <c r="AB914" s="1126"/>
      <c r="AC914" s="1246"/>
      <c r="AD914" s="591"/>
      <c r="AE914" s="1030"/>
      <c r="AF914" s="1115"/>
      <c r="AG914" s="1115"/>
      <c r="AH914" s="1115"/>
      <c r="AI914" s="592"/>
      <c r="AJ914" s="592"/>
      <c r="AK914" s="593"/>
      <c r="AL914" s="1008"/>
      <c r="AM914" s="571"/>
      <c r="AN914" s="572"/>
      <c r="AO914" s="572"/>
      <c r="AP914" s="573"/>
      <c r="AQ914" s="53"/>
      <c r="AR914" s="53"/>
      <c r="AS914" s="53"/>
      <c r="AT914" s="53"/>
    </row>
    <row r="915" spans="1:46" customFormat="1">
      <c r="A915" s="460">
        <v>44377</v>
      </c>
      <c r="B915" s="118" t="s">
        <v>298</v>
      </c>
      <c r="C915" s="1133">
        <v>44370</v>
      </c>
      <c r="D915" s="1191">
        <v>44371</v>
      </c>
      <c r="E915" s="1110" t="s">
        <v>69</v>
      </c>
      <c r="F915" s="1147">
        <v>6.9685020446777397</v>
      </c>
      <c r="G915" s="477" t="s">
        <v>41</v>
      </c>
      <c r="H915" s="994">
        <v>71.943212890625006</v>
      </c>
      <c r="I915" s="1155" t="s">
        <v>313</v>
      </c>
      <c r="J915" s="1156" t="s">
        <v>133</v>
      </c>
      <c r="K915" s="462" t="s">
        <v>93</v>
      </c>
      <c r="L915" s="465">
        <v>276</v>
      </c>
      <c r="M915" s="463"/>
      <c r="N915" s="922"/>
      <c r="O915" s="491">
        <v>3</v>
      </c>
      <c r="P915" s="492">
        <v>1.5</v>
      </c>
      <c r="Q915" s="492">
        <f t="shared" ref="Q915:Q928" si="753">O915+P915</f>
        <v>4.5</v>
      </c>
      <c r="R915" s="490">
        <f t="shared" ref="R915:R928" si="754">O915/(O915+P915)*Q915*200/200</f>
        <v>3</v>
      </c>
      <c r="S915" s="491"/>
      <c r="T915" s="493">
        <v>20</v>
      </c>
      <c r="U915" s="118" t="s">
        <v>298</v>
      </c>
      <c r="V915" s="923"/>
      <c r="W915" s="145">
        <v>823.93299999999999</v>
      </c>
      <c r="X915" s="472">
        <v>2.1859999999999999</v>
      </c>
      <c r="Y915" s="472">
        <v>2.5209999999999999</v>
      </c>
      <c r="Z915" s="145">
        <f t="shared" ref="Z915:Z928" si="755">T915*W915</f>
        <v>16478.66</v>
      </c>
      <c r="AA915" s="145">
        <f t="shared" ref="AA915:AA928" si="756">Z915/R915</f>
        <v>5492.8866666666663</v>
      </c>
      <c r="AB915" s="1157">
        <f t="shared" ref="AB915:AB928" si="757">AA915*1000/(L915/1000)</f>
        <v>19901763.285024151</v>
      </c>
      <c r="AC915" s="1110" t="s">
        <v>69</v>
      </c>
      <c r="AD915" s="194">
        <f t="shared" ref="AD915:AD928" si="758">T915*F915</f>
        <v>139.3700408935548</v>
      </c>
      <c r="AE915" s="477" t="s">
        <v>41</v>
      </c>
      <c r="AF915" s="586">
        <f t="shared" ref="AF915:AF928" si="759">T915*H915</f>
        <v>1438.8642578125</v>
      </c>
      <c r="AG915" s="478">
        <f t="shared" ref="AG915:AG928" si="760">AD915/R915*1000</f>
        <v>46456.680297851599</v>
      </c>
      <c r="AH915" s="478">
        <f t="shared" ref="AH915:AH928" si="761">AF915/R915*1000</f>
        <v>479621.41927083331</v>
      </c>
      <c r="AI915" s="478">
        <f t="shared" ref="AI915:AI928" si="762">AG915/L915*1000</f>
        <v>168321.30542699856</v>
      </c>
      <c r="AJ915" s="478">
        <f t="shared" ref="AJ915:AJ928" si="763">AH915/L915*1000</f>
        <v>1737758.7654740338</v>
      </c>
      <c r="AK915" s="1084">
        <f t="shared" ref="AK915:AK928" si="764">AD915/Z915</f>
        <v>8.4576076509591674E-3</v>
      </c>
      <c r="AL915" s="1085">
        <f t="shared" ref="AL915:AL928" si="765">AF915/Z915</f>
        <v>8.7316824172141427E-2</v>
      </c>
      <c r="AP915" s="602"/>
    </row>
    <row r="916" spans="1:46" customFormat="1">
      <c r="A916" s="35">
        <v>44377</v>
      </c>
      <c r="B916" s="119" t="s">
        <v>299</v>
      </c>
      <c r="C916" s="782">
        <v>44370</v>
      </c>
      <c r="D916" s="1158">
        <v>44371</v>
      </c>
      <c r="E916" s="924" t="s">
        <v>69</v>
      </c>
      <c r="F916" s="1149">
        <v>14.995956420898441</v>
      </c>
      <c r="G916" s="500" t="s">
        <v>41</v>
      </c>
      <c r="H916" s="998">
        <v>20.675492858886802</v>
      </c>
      <c r="I916" s="1160" t="s">
        <v>313</v>
      </c>
      <c r="J916" s="1161" t="s">
        <v>133</v>
      </c>
      <c r="K916" s="484" t="s">
        <v>93</v>
      </c>
      <c r="L916" s="488">
        <v>276</v>
      </c>
      <c r="M916" s="485"/>
      <c r="N916" s="504"/>
      <c r="O916" s="491">
        <v>3</v>
      </c>
      <c r="P916" s="492">
        <v>1.5</v>
      </c>
      <c r="Q916" s="492">
        <f t="shared" si="753"/>
        <v>4.5</v>
      </c>
      <c r="R916" s="490">
        <f t="shared" si="754"/>
        <v>3</v>
      </c>
      <c r="S916" s="491"/>
      <c r="T916" s="493">
        <v>20</v>
      </c>
      <c r="U916" s="119" t="s">
        <v>299</v>
      </c>
      <c r="V916" s="925"/>
      <c r="W916" s="129">
        <v>828.61800000000005</v>
      </c>
      <c r="X916" s="223">
        <v>2.1880000000000002</v>
      </c>
      <c r="Y916" s="223">
        <v>2.5209999999999999</v>
      </c>
      <c r="Z916" s="129">
        <f t="shared" si="755"/>
        <v>16572.36</v>
      </c>
      <c r="AA916" s="129">
        <f t="shared" si="756"/>
        <v>5524.12</v>
      </c>
      <c r="AB916" s="149">
        <f t="shared" si="757"/>
        <v>20014927.536231883</v>
      </c>
      <c r="AC916" s="924" t="s">
        <v>69</v>
      </c>
      <c r="AD916" s="195">
        <f t="shared" si="758"/>
        <v>299.91912841796881</v>
      </c>
      <c r="AE916" s="500" t="s">
        <v>41</v>
      </c>
      <c r="AF916" s="567">
        <f t="shared" si="759"/>
        <v>413.50985717773602</v>
      </c>
      <c r="AG916" s="497">
        <f t="shared" si="760"/>
        <v>99973.042805989608</v>
      </c>
      <c r="AH916" s="497">
        <f t="shared" si="761"/>
        <v>137836.61905924536</v>
      </c>
      <c r="AI916" s="497">
        <f t="shared" si="762"/>
        <v>362221.16958691884</v>
      </c>
      <c r="AJ916" s="497">
        <f t="shared" si="763"/>
        <v>499408.04006972956</v>
      </c>
      <c r="AK916" s="959">
        <f t="shared" si="764"/>
        <v>1.8097550887017227E-2</v>
      </c>
      <c r="AL916" s="1086">
        <f t="shared" si="765"/>
        <v>2.4951778574550398E-2</v>
      </c>
      <c r="AP916" s="602"/>
    </row>
    <row r="917" spans="1:46" customFormat="1">
      <c r="A917" s="35">
        <v>44377</v>
      </c>
      <c r="B917" s="119" t="s">
        <v>748</v>
      </c>
      <c r="C917" s="782">
        <v>44371</v>
      </c>
      <c r="D917" s="1158">
        <v>44372</v>
      </c>
      <c r="E917" s="924" t="s">
        <v>69</v>
      </c>
      <c r="F917" s="1149">
        <v>2.6489627838134799</v>
      </c>
      <c r="G917" s="500" t="s">
        <v>41</v>
      </c>
      <c r="H917" s="998">
        <v>6.5573684692382797</v>
      </c>
      <c r="I917" s="1160" t="s">
        <v>313</v>
      </c>
      <c r="J917" s="1161" t="s">
        <v>133</v>
      </c>
      <c r="K917" s="484" t="s">
        <v>93</v>
      </c>
      <c r="L917" s="488">
        <v>280</v>
      </c>
      <c r="M917" s="485"/>
      <c r="N917" s="504"/>
      <c r="O917" s="491">
        <v>3</v>
      </c>
      <c r="P917" s="492">
        <v>1.5</v>
      </c>
      <c r="Q917" s="492">
        <f t="shared" si="753"/>
        <v>4.5</v>
      </c>
      <c r="R917" s="490">
        <f t="shared" si="754"/>
        <v>3</v>
      </c>
      <c r="S917" s="491"/>
      <c r="T917" s="493">
        <v>20</v>
      </c>
      <c r="U917" s="119" t="s">
        <v>748</v>
      </c>
      <c r="V917" s="925"/>
      <c r="W917" s="129">
        <v>780.87800000000004</v>
      </c>
      <c r="X917" s="223">
        <v>2.181</v>
      </c>
      <c r="Y917" s="223">
        <v>2.5379999999999998</v>
      </c>
      <c r="Z917" s="129">
        <f t="shared" si="755"/>
        <v>15617.560000000001</v>
      </c>
      <c r="AA917" s="129">
        <f t="shared" si="756"/>
        <v>5205.8533333333335</v>
      </c>
      <c r="AB917" s="149">
        <f t="shared" si="757"/>
        <v>18592333.333333332</v>
      </c>
      <c r="AC917" s="924" t="s">
        <v>69</v>
      </c>
      <c r="AD917" s="195">
        <f t="shared" si="758"/>
        <v>52.979255676269602</v>
      </c>
      <c r="AE917" s="500" t="s">
        <v>41</v>
      </c>
      <c r="AF917" s="567">
        <f t="shared" si="759"/>
        <v>131.1473693847656</v>
      </c>
      <c r="AG917" s="497">
        <f t="shared" si="760"/>
        <v>17659.751892089869</v>
      </c>
      <c r="AH917" s="497">
        <f t="shared" si="761"/>
        <v>43715.789794921868</v>
      </c>
      <c r="AI917" s="497">
        <f t="shared" si="762"/>
        <v>63070.542471749533</v>
      </c>
      <c r="AJ917" s="497">
        <f t="shared" si="763"/>
        <v>156127.82069614955</v>
      </c>
      <c r="AK917" s="959">
        <f t="shared" si="764"/>
        <v>3.3922876349615177E-3</v>
      </c>
      <c r="AL917" s="1086">
        <f t="shared" si="765"/>
        <v>8.3974301609704444E-3</v>
      </c>
      <c r="AP917" s="602"/>
    </row>
    <row r="918" spans="1:46" customFormat="1">
      <c r="A918" s="35">
        <v>44377</v>
      </c>
      <c r="B918" s="119" t="s">
        <v>749</v>
      </c>
      <c r="C918" s="782">
        <v>44371</v>
      </c>
      <c r="D918" s="1158">
        <v>44372</v>
      </c>
      <c r="E918" s="924" t="s">
        <v>69</v>
      </c>
      <c r="F918" s="1149">
        <v>3.16610164642334</v>
      </c>
      <c r="G918" s="500" t="s">
        <v>41</v>
      </c>
      <c r="H918" s="998">
        <v>6.51901397705078</v>
      </c>
      <c r="I918" s="1160" t="s">
        <v>313</v>
      </c>
      <c r="J918" s="1161" t="s">
        <v>133</v>
      </c>
      <c r="K918" s="484" t="s">
        <v>93</v>
      </c>
      <c r="L918" s="488">
        <v>280</v>
      </c>
      <c r="M918" s="485"/>
      <c r="N918" s="504"/>
      <c r="O918" s="491">
        <v>3</v>
      </c>
      <c r="P918" s="492">
        <v>1.5</v>
      </c>
      <c r="Q918" s="492">
        <f t="shared" si="753"/>
        <v>4.5</v>
      </c>
      <c r="R918" s="490">
        <f t="shared" si="754"/>
        <v>3</v>
      </c>
      <c r="S918" s="491"/>
      <c r="T918" s="493">
        <v>20</v>
      </c>
      <c r="U918" s="119" t="s">
        <v>749</v>
      </c>
      <c r="V918" s="925"/>
      <c r="W918" s="129">
        <v>821.56200000000001</v>
      </c>
      <c r="X918" s="223">
        <v>2.1720000000000002</v>
      </c>
      <c r="Y918" s="223">
        <v>2.504</v>
      </c>
      <c r="Z918" s="129">
        <f t="shared" si="755"/>
        <v>16431.240000000002</v>
      </c>
      <c r="AA918" s="129">
        <f t="shared" si="756"/>
        <v>5477.0800000000008</v>
      </c>
      <c r="AB918" s="149">
        <f t="shared" si="757"/>
        <v>19561000</v>
      </c>
      <c r="AC918" s="924" t="s">
        <v>69</v>
      </c>
      <c r="AD918" s="195">
        <f t="shared" si="758"/>
        <v>63.322032928466797</v>
      </c>
      <c r="AE918" s="500" t="s">
        <v>41</v>
      </c>
      <c r="AF918" s="567">
        <f t="shared" si="759"/>
        <v>130.3802795410156</v>
      </c>
      <c r="AG918" s="497">
        <f t="shared" si="760"/>
        <v>21107.344309488934</v>
      </c>
      <c r="AH918" s="497">
        <f t="shared" si="761"/>
        <v>43460.093180338532</v>
      </c>
      <c r="AI918" s="497">
        <f t="shared" si="762"/>
        <v>75383.372533889051</v>
      </c>
      <c r="AJ918" s="497">
        <f t="shared" si="763"/>
        <v>155214.61850120904</v>
      </c>
      <c r="AK918" s="959">
        <f t="shared" si="764"/>
        <v>3.8537586285920474E-3</v>
      </c>
      <c r="AL918" s="1086">
        <f t="shared" si="765"/>
        <v>7.9349020244981871E-3</v>
      </c>
      <c r="AP918" s="602"/>
    </row>
    <row r="919" spans="1:46" customFormat="1">
      <c r="A919" s="35">
        <v>44377</v>
      </c>
      <c r="B919" s="119" t="s">
        <v>750</v>
      </c>
      <c r="C919" s="782">
        <v>44372</v>
      </c>
      <c r="D919" s="1158">
        <v>44373</v>
      </c>
      <c r="E919" s="924" t="s">
        <v>69</v>
      </c>
      <c r="F919" s="1149">
        <v>7.9939338684082006</v>
      </c>
      <c r="G919" s="500" t="s">
        <v>41</v>
      </c>
      <c r="H919" s="998">
        <v>8.9642448425293004</v>
      </c>
      <c r="I919" s="1160" t="s">
        <v>313</v>
      </c>
      <c r="J919" s="1161" t="s">
        <v>133</v>
      </c>
      <c r="K919" s="484" t="s">
        <v>93</v>
      </c>
      <c r="L919" s="488">
        <v>244</v>
      </c>
      <c r="M919" s="485"/>
      <c r="N919" s="504"/>
      <c r="O919" s="491">
        <v>3</v>
      </c>
      <c r="P919" s="492">
        <v>1.5</v>
      </c>
      <c r="Q919" s="492">
        <f t="shared" si="753"/>
        <v>4.5</v>
      </c>
      <c r="R919" s="490">
        <f t="shared" si="754"/>
        <v>3</v>
      </c>
      <c r="S919" s="491"/>
      <c r="T919" s="493">
        <v>20</v>
      </c>
      <c r="U919" s="119" t="s">
        <v>750</v>
      </c>
      <c r="V919" s="925"/>
      <c r="W919" s="129">
        <v>871.93100000000004</v>
      </c>
      <c r="X919" s="223">
        <v>2.2029999999999998</v>
      </c>
      <c r="Y919" s="223">
        <v>2.5630000000000002</v>
      </c>
      <c r="Z919" s="129">
        <f t="shared" si="755"/>
        <v>17438.620000000003</v>
      </c>
      <c r="AA919" s="129">
        <f t="shared" si="756"/>
        <v>5812.8733333333339</v>
      </c>
      <c r="AB919" s="149">
        <f t="shared" si="757"/>
        <v>23823251.366120223</v>
      </c>
      <c r="AC919" s="924" t="s">
        <v>69</v>
      </c>
      <c r="AD919" s="195">
        <f t="shared" si="758"/>
        <v>159.87867736816401</v>
      </c>
      <c r="AE919" s="500" t="s">
        <v>41</v>
      </c>
      <c r="AF919" s="567">
        <f t="shared" si="759"/>
        <v>179.28489685058599</v>
      </c>
      <c r="AG919" s="497">
        <f t="shared" si="760"/>
        <v>53292.892456054666</v>
      </c>
      <c r="AH919" s="497">
        <f t="shared" si="761"/>
        <v>59761.632283528663</v>
      </c>
      <c r="AI919" s="497">
        <f t="shared" si="762"/>
        <v>218413.49367235517</v>
      </c>
      <c r="AJ919" s="497">
        <f t="shared" si="763"/>
        <v>244924.72247347812</v>
      </c>
      <c r="AK919" s="959">
        <f t="shared" si="764"/>
        <v>9.1680808096147506E-3</v>
      </c>
      <c r="AL919" s="1086">
        <f t="shared" si="765"/>
        <v>1.0280910808916415E-2</v>
      </c>
      <c r="AP919" s="602"/>
    </row>
    <row r="920" spans="1:46" customFormat="1">
      <c r="A920" s="35">
        <v>44377</v>
      </c>
      <c r="B920" s="119" t="s">
        <v>751</v>
      </c>
      <c r="C920" s="782">
        <v>44372</v>
      </c>
      <c r="D920" s="1158">
        <v>44373</v>
      </c>
      <c r="E920" s="924" t="s">
        <v>69</v>
      </c>
      <c r="F920" s="1149">
        <v>6.0025680541992203</v>
      </c>
      <c r="G920" s="500" t="s">
        <v>41</v>
      </c>
      <c r="H920" s="998">
        <v>7.8131881713867202</v>
      </c>
      <c r="I920" s="1160" t="s">
        <v>313</v>
      </c>
      <c r="J920" s="1161" t="s">
        <v>133</v>
      </c>
      <c r="K920" s="484" t="s">
        <v>93</v>
      </c>
      <c r="L920" s="488">
        <v>244</v>
      </c>
      <c r="M920" s="485"/>
      <c r="N920" s="504"/>
      <c r="O920" s="491">
        <v>3</v>
      </c>
      <c r="P920" s="492">
        <v>1.5</v>
      </c>
      <c r="Q920" s="492">
        <f t="shared" si="753"/>
        <v>4.5</v>
      </c>
      <c r="R920" s="490">
        <f t="shared" si="754"/>
        <v>3</v>
      </c>
      <c r="S920" s="491"/>
      <c r="T920" s="493">
        <v>20</v>
      </c>
      <c r="U920" s="119" t="s">
        <v>751</v>
      </c>
      <c r="V920" s="925"/>
      <c r="W920" s="129">
        <v>905.13599999999997</v>
      </c>
      <c r="X920" s="223">
        <v>2.1960000000000002</v>
      </c>
      <c r="Y920" s="223">
        <v>2.54</v>
      </c>
      <c r="Z920" s="129">
        <f t="shared" si="755"/>
        <v>18102.72</v>
      </c>
      <c r="AA920" s="129">
        <f t="shared" si="756"/>
        <v>6034.2400000000007</v>
      </c>
      <c r="AB920" s="149">
        <f t="shared" si="757"/>
        <v>24730491.803278692</v>
      </c>
      <c r="AC920" s="924" t="s">
        <v>69</v>
      </c>
      <c r="AD920" s="195">
        <f t="shared" si="758"/>
        <v>120.0513610839844</v>
      </c>
      <c r="AE920" s="500" t="s">
        <v>41</v>
      </c>
      <c r="AF920" s="567">
        <f t="shared" si="759"/>
        <v>156.2637634277344</v>
      </c>
      <c r="AG920" s="497">
        <f t="shared" si="760"/>
        <v>40017.120361328132</v>
      </c>
      <c r="AH920" s="497">
        <f t="shared" si="761"/>
        <v>52087.921142578132</v>
      </c>
      <c r="AI920" s="497">
        <f t="shared" si="762"/>
        <v>164004.59164478743</v>
      </c>
      <c r="AJ920" s="497">
        <f t="shared" si="763"/>
        <v>213475.08664991037</v>
      </c>
      <c r="AK920" s="959">
        <f t="shared" si="764"/>
        <v>6.6316752998435815E-3</v>
      </c>
      <c r="AL920" s="1086">
        <f t="shared" si="765"/>
        <v>8.6320599019227163E-3</v>
      </c>
      <c r="AP920" s="602"/>
    </row>
    <row r="921" spans="1:46" customFormat="1">
      <c r="A921" s="35">
        <v>44377</v>
      </c>
      <c r="B921" s="119" t="s">
        <v>752</v>
      </c>
      <c r="C921" s="782">
        <v>44373</v>
      </c>
      <c r="D921" s="1158">
        <v>44374</v>
      </c>
      <c r="E921" s="924" t="s">
        <v>69</v>
      </c>
      <c r="F921" s="1149">
        <v>2.4613073348998999</v>
      </c>
      <c r="G921" s="500" t="s">
        <v>41</v>
      </c>
      <c r="H921" s="998">
        <v>4.3411026000976598</v>
      </c>
      <c r="I921" s="1160" t="s">
        <v>313</v>
      </c>
      <c r="J921" s="1161" t="s">
        <v>133</v>
      </c>
      <c r="K921" s="484" t="s">
        <v>93</v>
      </c>
      <c r="L921" s="488">
        <v>284</v>
      </c>
      <c r="M921" s="485"/>
      <c r="N921" s="504"/>
      <c r="O921" s="491">
        <v>3</v>
      </c>
      <c r="P921" s="492">
        <v>1.5</v>
      </c>
      <c r="Q921" s="492">
        <f t="shared" si="753"/>
        <v>4.5</v>
      </c>
      <c r="R921" s="490">
        <f t="shared" si="754"/>
        <v>3</v>
      </c>
      <c r="S921" s="491"/>
      <c r="T921" s="493">
        <v>20</v>
      </c>
      <c r="U921" s="119" t="s">
        <v>752</v>
      </c>
      <c r="V921" s="925"/>
      <c r="W921" s="129">
        <v>828.37</v>
      </c>
      <c r="X921" s="223">
        <v>2.181</v>
      </c>
      <c r="Y921" s="223">
        <v>2.5390000000000001</v>
      </c>
      <c r="Z921" s="129">
        <f t="shared" si="755"/>
        <v>16567.400000000001</v>
      </c>
      <c r="AA921" s="129">
        <f t="shared" si="756"/>
        <v>5522.4666666666672</v>
      </c>
      <c r="AB921" s="149">
        <f t="shared" si="757"/>
        <v>19445305.164319251</v>
      </c>
      <c r="AC921" s="924" t="s">
        <v>69</v>
      </c>
      <c r="AD921" s="195">
        <f t="shared" si="758"/>
        <v>49.226146697997997</v>
      </c>
      <c r="AE921" s="500" t="s">
        <v>41</v>
      </c>
      <c r="AF921" s="567">
        <f t="shared" si="759"/>
        <v>86.822052001953196</v>
      </c>
      <c r="AG921" s="497">
        <f t="shared" si="760"/>
        <v>16408.715565999333</v>
      </c>
      <c r="AH921" s="497">
        <f t="shared" si="761"/>
        <v>28940.684000651065</v>
      </c>
      <c r="AI921" s="497">
        <f t="shared" si="762"/>
        <v>57777.167485913145</v>
      </c>
      <c r="AJ921" s="497">
        <f t="shared" si="763"/>
        <v>101903.81690370092</v>
      </c>
      <c r="AK921" s="959">
        <f t="shared" si="764"/>
        <v>2.9712656601517434E-3</v>
      </c>
      <c r="AL921" s="1086">
        <f t="shared" si="765"/>
        <v>5.2405357510504477E-3</v>
      </c>
      <c r="AP921" s="602"/>
    </row>
    <row r="922" spans="1:46" customFormat="1">
      <c r="A922" s="35">
        <v>44377</v>
      </c>
      <c r="B922" s="119" t="s">
        <v>753</v>
      </c>
      <c r="C922" s="782">
        <v>44373</v>
      </c>
      <c r="D922" s="1158">
        <v>44374</v>
      </c>
      <c r="E922" s="924" t="s">
        <v>69</v>
      </c>
      <c r="F922" s="1149">
        <v>2.03850212097168</v>
      </c>
      <c r="G922" s="500" t="s">
        <v>41</v>
      </c>
      <c r="H922" s="998">
        <v>4.75430145263672</v>
      </c>
      <c r="I922" s="1160" t="s">
        <v>313</v>
      </c>
      <c r="J922" s="1161" t="s">
        <v>133</v>
      </c>
      <c r="K922" s="484" t="s">
        <v>93</v>
      </c>
      <c r="L922" s="488">
        <v>284</v>
      </c>
      <c r="M922" s="485"/>
      <c r="N922" s="504"/>
      <c r="O922" s="491">
        <v>3</v>
      </c>
      <c r="P922" s="492">
        <v>1.5</v>
      </c>
      <c r="Q922" s="492">
        <f t="shared" si="753"/>
        <v>4.5</v>
      </c>
      <c r="R922" s="490">
        <f t="shared" si="754"/>
        <v>3</v>
      </c>
      <c r="S922" s="491"/>
      <c r="T922" s="493">
        <v>20</v>
      </c>
      <c r="U922" s="119" t="s">
        <v>753</v>
      </c>
      <c r="V922" s="925"/>
      <c r="W922" s="129">
        <v>821.64800000000002</v>
      </c>
      <c r="X922" s="223">
        <v>2.1789999999999998</v>
      </c>
      <c r="Y922" s="223">
        <v>2.5099999999999998</v>
      </c>
      <c r="Z922" s="129">
        <f t="shared" si="755"/>
        <v>16432.96</v>
      </c>
      <c r="AA922" s="129">
        <f t="shared" si="756"/>
        <v>5477.6533333333327</v>
      </c>
      <c r="AB922" s="149">
        <f t="shared" si="757"/>
        <v>19287511.737089202</v>
      </c>
      <c r="AC922" s="924" t="s">
        <v>69</v>
      </c>
      <c r="AD922" s="195">
        <f t="shared" si="758"/>
        <v>40.770042419433601</v>
      </c>
      <c r="AE922" s="500" t="s">
        <v>41</v>
      </c>
      <c r="AF922" s="567">
        <f t="shared" si="759"/>
        <v>95.086029052734403</v>
      </c>
      <c r="AG922" s="497">
        <f t="shared" si="760"/>
        <v>13590.014139811201</v>
      </c>
      <c r="AH922" s="497">
        <f t="shared" si="761"/>
        <v>31695.343017578136</v>
      </c>
      <c r="AI922" s="497">
        <f t="shared" si="762"/>
        <v>47852.162464123947</v>
      </c>
      <c r="AJ922" s="497">
        <f t="shared" si="763"/>
        <v>111603.32048443006</v>
      </c>
      <c r="AK922" s="959">
        <f t="shared" si="764"/>
        <v>2.48099200749187E-3</v>
      </c>
      <c r="AL922" s="1086">
        <f t="shared" si="765"/>
        <v>5.7862995499736143E-3</v>
      </c>
      <c r="AP922" s="602"/>
    </row>
    <row r="923" spans="1:46" customFormat="1">
      <c r="A923" s="35">
        <v>44377</v>
      </c>
      <c r="B923" s="119" t="s">
        <v>754</v>
      </c>
      <c r="C923" s="782">
        <v>44374</v>
      </c>
      <c r="D923" s="1158">
        <v>44375</v>
      </c>
      <c r="E923" s="924" t="s">
        <v>69</v>
      </c>
      <c r="F923" s="1149">
        <v>1.849069786071778</v>
      </c>
      <c r="G923" s="500" t="s">
        <v>41</v>
      </c>
      <c r="H923" s="998">
        <v>3.9563934326171797</v>
      </c>
      <c r="I923" s="1160" t="s">
        <v>313</v>
      </c>
      <c r="J923" s="1161" t="s">
        <v>133</v>
      </c>
      <c r="K923" s="484" t="s">
        <v>93</v>
      </c>
      <c r="L923" s="488">
        <v>296</v>
      </c>
      <c r="M923" s="485"/>
      <c r="N923" s="504"/>
      <c r="O923" s="491">
        <v>3</v>
      </c>
      <c r="P923" s="492">
        <v>1.5</v>
      </c>
      <c r="Q923" s="492">
        <f t="shared" si="753"/>
        <v>4.5</v>
      </c>
      <c r="R923" s="490">
        <f t="shared" si="754"/>
        <v>3</v>
      </c>
      <c r="S923" s="491"/>
      <c r="T923" s="493">
        <v>20</v>
      </c>
      <c r="U923" s="119" t="s">
        <v>754</v>
      </c>
      <c r="V923" s="925"/>
      <c r="W923" s="129">
        <v>765.37400000000002</v>
      </c>
      <c r="X923" s="223">
        <v>2.1869999999999998</v>
      </c>
      <c r="Y923" s="223">
        <v>2.516</v>
      </c>
      <c r="Z923" s="129">
        <f t="shared" si="755"/>
        <v>15307.48</v>
      </c>
      <c r="AA923" s="129">
        <f t="shared" si="756"/>
        <v>5102.4933333333329</v>
      </c>
      <c r="AB923" s="149">
        <f t="shared" si="757"/>
        <v>17238153.153153151</v>
      </c>
      <c r="AC923" s="924" t="s">
        <v>69</v>
      </c>
      <c r="AD923" s="195">
        <f t="shared" si="758"/>
        <v>36.981395721435561</v>
      </c>
      <c r="AE923" s="500" t="s">
        <v>41</v>
      </c>
      <c r="AF923" s="567">
        <f t="shared" si="759"/>
        <v>79.127868652343594</v>
      </c>
      <c r="AG923" s="497">
        <f t="shared" si="760"/>
        <v>12327.131907145187</v>
      </c>
      <c r="AH923" s="497">
        <f t="shared" si="761"/>
        <v>26375.956217447863</v>
      </c>
      <c r="AI923" s="497">
        <f t="shared" si="762"/>
        <v>41645.715902517521</v>
      </c>
      <c r="AJ923" s="497">
        <f t="shared" si="763"/>
        <v>89107.960194080617</v>
      </c>
      <c r="AK923" s="959">
        <f t="shared" si="764"/>
        <v>2.4159035792590002E-3</v>
      </c>
      <c r="AL923" s="1086">
        <f t="shared" si="765"/>
        <v>5.1692289424741106E-3</v>
      </c>
      <c r="AP923" s="602"/>
    </row>
    <row r="924" spans="1:46" customFormat="1">
      <c r="A924" s="35">
        <v>44377</v>
      </c>
      <c r="B924" s="119" t="s">
        <v>755</v>
      </c>
      <c r="C924" s="782">
        <v>44374</v>
      </c>
      <c r="D924" s="1158">
        <v>44375</v>
      </c>
      <c r="E924" s="924" t="s">
        <v>69</v>
      </c>
      <c r="F924" s="1149">
        <v>4.3002662658691397</v>
      </c>
      <c r="G924" s="500" t="s">
        <v>41</v>
      </c>
      <c r="H924" s="998">
        <v>3.86143531799316</v>
      </c>
      <c r="I924" s="1160" t="s">
        <v>313</v>
      </c>
      <c r="J924" s="1161" t="s">
        <v>133</v>
      </c>
      <c r="K924" s="484" t="s">
        <v>93</v>
      </c>
      <c r="L924" s="488">
        <v>296</v>
      </c>
      <c r="M924" s="485"/>
      <c r="N924" s="504"/>
      <c r="O924" s="491">
        <v>3</v>
      </c>
      <c r="P924" s="492">
        <v>1.5</v>
      </c>
      <c r="Q924" s="492">
        <f t="shared" si="753"/>
        <v>4.5</v>
      </c>
      <c r="R924" s="490">
        <f t="shared" si="754"/>
        <v>3</v>
      </c>
      <c r="S924" s="491"/>
      <c r="T924" s="493">
        <v>20</v>
      </c>
      <c r="U924" s="119" t="s">
        <v>755</v>
      </c>
      <c r="V924" s="925"/>
      <c r="W924" s="129">
        <v>827.35299999999995</v>
      </c>
      <c r="X924" s="223">
        <v>2.1819999999999999</v>
      </c>
      <c r="Y924" s="223">
        <v>2.5299999999999998</v>
      </c>
      <c r="Z924" s="129">
        <f t="shared" si="755"/>
        <v>16547.059999999998</v>
      </c>
      <c r="AA924" s="129">
        <f t="shared" si="756"/>
        <v>5515.6866666666656</v>
      </c>
      <c r="AB924" s="149">
        <f t="shared" si="757"/>
        <v>18634076.576576576</v>
      </c>
      <c r="AC924" s="924" t="s">
        <v>69</v>
      </c>
      <c r="AD924" s="195">
        <f t="shared" si="758"/>
        <v>86.005325317382798</v>
      </c>
      <c r="AE924" s="500" t="s">
        <v>41</v>
      </c>
      <c r="AF924" s="567">
        <f t="shared" si="759"/>
        <v>77.228706359863196</v>
      </c>
      <c r="AG924" s="497">
        <f t="shared" si="760"/>
        <v>28668.441772460934</v>
      </c>
      <c r="AH924" s="497">
        <f t="shared" si="761"/>
        <v>25742.902119954397</v>
      </c>
      <c r="AI924" s="497">
        <f t="shared" si="762"/>
        <v>96852.843825881529</v>
      </c>
      <c r="AJ924" s="497">
        <f t="shared" si="763"/>
        <v>86969.263918764846</v>
      </c>
      <c r="AK924" s="959">
        <f t="shared" si="764"/>
        <v>5.1976197171813487E-3</v>
      </c>
      <c r="AL924" s="1086">
        <f t="shared" si="765"/>
        <v>4.6672161918711362E-3</v>
      </c>
      <c r="AP924" s="602"/>
    </row>
    <row r="925" spans="1:46" customFormat="1">
      <c r="A925" s="35">
        <v>44377</v>
      </c>
      <c r="B925" s="119" t="s">
        <v>756</v>
      </c>
      <c r="C925" s="782">
        <v>44375</v>
      </c>
      <c r="D925" s="1158">
        <v>44376</v>
      </c>
      <c r="E925" s="924" t="s">
        <v>69</v>
      </c>
      <c r="F925" s="1149">
        <v>4.4766517639160197</v>
      </c>
      <c r="G925" s="500" t="s">
        <v>41</v>
      </c>
      <c r="H925" s="998">
        <v>6.5940696716308596</v>
      </c>
      <c r="I925" s="1160" t="s">
        <v>313</v>
      </c>
      <c r="J925" s="1161" t="s">
        <v>133</v>
      </c>
      <c r="K925" s="484" t="s">
        <v>93</v>
      </c>
      <c r="L925" s="488">
        <v>248</v>
      </c>
      <c r="M925" s="485"/>
      <c r="N925" s="504"/>
      <c r="O925" s="491">
        <v>3</v>
      </c>
      <c r="P925" s="492">
        <v>1.5</v>
      </c>
      <c r="Q925" s="492">
        <f t="shared" si="753"/>
        <v>4.5</v>
      </c>
      <c r="R925" s="490">
        <f t="shared" si="754"/>
        <v>3</v>
      </c>
      <c r="S925" s="491"/>
      <c r="T925" s="493">
        <v>20</v>
      </c>
      <c r="U925" s="119" t="s">
        <v>756</v>
      </c>
      <c r="V925" s="925"/>
      <c r="W925" s="129">
        <v>860.38300000000004</v>
      </c>
      <c r="X925" s="223">
        <v>2.1909999999999998</v>
      </c>
      <c r="Y925" s="223">
        <v>2.5409999999999999</v>
      </c>
      <c r="Z925" s="129">
        <f t="shared" si="755"/>
        <v>17207.66</v>
      </c>
      <c r="AA925" s="129">
        <f t="shared" si="756"/>
        <v>5735.8866666666663</v>
      </c>
      <c r="AB925" s="149">
        <f t="shared" si="757"/>
        <v>23128575.268817201</v>
      </c>
      <c r="AC925" s="924" t="s">
        <v>69</v>
      </c>
      <c r="AD925" s="195">
        <f t="shared" si="758"/>
        <v>89.533035278320398</v>
      </c>
      <c r="AE925" s="500" t="s">
        <v>41</v>
      </c>
      <c r="AF925" s="567">
        <f t="shared" si="759"/>
        <v>131.88139343261719</v>
      </c>
      <c r="AG925" s="497">
        <f t="shared" si="760"/>
        <v>29844.345092773467</v>
      </c>
      <c r="AH925" s="497">
        <f t="shared" si="761"/>
        <v>43960.464477539063</v>
      </c>
      <c r="AI925" s="497">
        <f t="shared" si="762"/>
        <v>120340.10118053817</v>
      </c>
      <c r="AJ925" s="497">
        <f t="shared" si="763"/>
        <v>177259.9374094317</v>
      </c>
      <c r="AK925" s="959">
        <f t="shared" si="764"/>
        <v>5.2030918369098643E-3</v>
      </c>
      <c r="AL925" s="1086">
        <f t="shared" si="765"/>
        <v>7.6641096716588532E-3</v>
      </c>
      <c r="AP925" s="602"/>
    </row>
    <row r="926" spans="1:46" customFormat="1">
      <c r="A926" s="35">
        <v>44377</v>
      </c>
      <c r="B926" s="119" t="s">
        <v>757</v>
      </c>
      <c r="C926" s="782">
        <v>44375</v>
      </c>
      <c r="D926" s="1158">
        <v>44376</v>
      </c>
      <c r="E926" s="924" t="s">
        <v>69</v>
      </c>
      <c r="F926" s="1149">
        <v>4.2813186645507795</v>
      </c>
      <c r="G926" s="500" t="s">
        <v>41</v>
      </c>
      <c r="H926" s="998">
        <v>9.4822448730468807</v>
      </c>
      <c r="I926" s="1160" t="s">
        <v>313</v>
      </c>
      <c r="J926" s="1161" t="s">
        <v>133</v>
      </c>
      <c r="K926" s="484" t="s">
        <v>93</v>
      </c>
      <c r="L926" s="488">
        <v>248</v>
      </c>
      <c r="M926" s="485"/>
      <c r="N926" s="504"/>
      <c r="O926" s="491">
        <v>3</v>
      </c>
      <c r="P926" s="492">
        <v>1.5</v>
      </c>
      <c r="Q926" s="492">
        <f t="shared" si="753"/>
        <v>4.5</v>
      </c>
      <c r="R926" s="490">
        <f t="shared" si="754"/>
        <v>3</v>
      </c>
      <c r="S926" s="491"/>
      <c r="T926" s="493">
        <v>20</v>
      </c>
      <c r="U926" s="119" t="s">
        <v>757</v>
      </c>
      <c r="V926" s="925"/>
      <c r="W926" s="129">
        <v>846.33399999999995</v>
      </c>
      <c r="X926" s="223">
        <v>2.1869999999999998</v>
      </c>
      <c r="Y926" s="223">
        <v>2.5449999999999999</v>
      </c>
      <c r="Z926" s="129">
        <f t="shared" si="755"/>
        <v>16926.68</v>
      </c>
      <c r="AA926" s="129">
        <f t="shared" si="756"/>
        <v>5642.2266666666665</v>
      </c>
      <c r="AB926" s="149">
        <f t="shared" si="757"/>
        <v>22750913.978494622</v>
      </c>
      <c r="AC926" s="924" t="s">
        <v>69</v>
      </c>
      <c r="AD926" s="195">
        <f t="shared" si="758"/>
        <v>85.626373291015597</v>
      </c>
      <c r="AE926" s="500" t="s">
        <v>41</v>
      </c>
      <c r="AF926" s="567">
        <f t="shared" si="759"/>
        <v>189.64489746093761</v>
      </c>
      <c r="AG926" s="497">
        <f t="shared" si="760"/>
        <v>28542.124430338532</v>
      </c>
      <c r="AH926" s="497">
        <f t="shared" si="761"/>
        <v>63214.965820312536</v>
      </c>
      <c r="AI926" s="497">
        <f t="shared" si="762"/>
        <v>115089.21141265538</v>
      </c>
      <c r="AJ926" s="497">
        <f t="shared" si="763"/>
        <v>254899.05572706668</v>
      </c>
      <c r="AK926" s="959">
        <f t="shared" si="764"/>
        <v>5.0586632045395551E-3</v>
      </c>
      <c r="AL926" s="1086">
        <f t="shared" si="765"/>
        <v>1.1203903982407514E-2</v>
      </c>
      <c r="AP926" s="602"/>
    </row>
    <row r="927" spans="1:46" customFormat="1">
      <c r="A927" s="35">
        <v>44377</v>
      </c>
      <c r="B927" s="119" t="s">
        <v>758</v>
      </c>
      <c r="C927" s="782">
        <v>44376</v>
      </c>
      <c r="D927" s="1158">
        <v>44377</v>
      </c>
      <c r="E927" s="924" t="s">
        <v>69</v>
      </c>
      <c r="F927" s="1149">
        <v>2.9127931594848602</v>
      </c>
      <c r="G927" s="500" t="s">
        <v>41</v>
      </c>
      <c r="H927" s="998">
        <v>4.4953502655029194</v>
      </c>
      <c r="I927" s="1160" t="s">
        <v>313</v>
      </c>
      <c r="J927" s="1161" t="s">
        <v>133</v>
      </c>
      <c r="K927" s="484" t="s">
        <v>93</v>
      </c>
      <c r="L927" s="488">
        <v>228</v>
      </c>
      <c r="M927" s="485"/>
      <c r="N927" s="504"/>
      <c r="O927" s="491">
        <v>3</v>
      </c>
      <c r="P927" s="492">
        <v>1.5</v>
      </c>
      <c r="Q927" s="492">
        <f t="shared" si="753"/>
        <v>4.5</v>
      </c>
      <c r="R927" s="490">
        <f t="shared" si="754"/>
        <v>3</v>
      </c>
      <c r="S927" s="491"/>
      <c r="T927" s="493">
        <v>20</v>
      </c>
      <c r="U927" s="119" t="s">
        <v>758</v>
      </c>
      <c r="V927" s="925"/>
      <c r="W927" s="129">
        <v>829.83500000000004</v>
      </c>
      <c r="X927" s="223">
        <v>2.1789999999999998</v>
      </c>
      <c r="Y927" s="223">
        <v>2.58</v>
      </c>
      <c r="Z927" s="129">
        <f t="shared" si="755"/>
        <v>16596.7</v>
      </c>
      <c r="AA927" s="129">
        <f t="shared" si="756"/>
        <v>5532.2333333333336</v>
      </c>
      <c r="AB927" s="149">
        <f t="shared" si="757"/>
        <v>24264181.28654971</v>
      </c>
      <c r="AC927" s="924" t="s">
        <v>69</v>
      </c>
      <c r="AD927" s="195">
        <f t="shared" si="758"/>
        <v>58.255863189697202</v>
      </c>
      <c r="AE927" s="500" t="s">
        <v>41</v>
      </c>
      <c r="AF927" s="567">
        <f t="shared" si="759"/>
        <v>89.907005310058395</v>
      </c>
      <c r="AG927" s="497">
        <f t="shared" si="760"/>
        <v>19418.6210632324</v>
      </c>
      <c r="AH927" s="497">
        <f t="shared" si="761"/>
        <v>29969.001770019462</v>
      </c>
      <c r="AI927" s="497">
        <f t="shared" si="762"/>
        <v>85169.390628212277</v>
      </c>
      <c r="AJ927" s="497">
        <f t="shared" si="763"/>
        <v>131442.99021938362</v>
      </c>
      <c r="AK927" s="959">
        <f t="shared" si="764"/>
        <v>3.5100871371837291E-3</v>
      </c>
      <c r="AL927" s="1086">
        <f t="shared" si="765"/>
        <v>5.4171615628443243E-3</v>
      </c>
      <c r="AP927" s="602"/>
    </row>
    <row r="928" spans="1:46" customFormat="1">
      <c r="A928" s="35">
        <v>44377</v>
      </c>
      <c r="B928" s="119" t="s">
        <v>759</v>
      </c>
      <c r="C928" s="782">
        <v>44376</v>
      </c>
      <c r="D928" s="1158">
        <v>44377</v>
      </c>
      <c r="E928" s="924" t="s">
        <v>69</v>
      </c>
      <c r="F928" s="1149">
        <v>4.0111938476562603</v>
      </c>
      <c r="G928" s="500" t="s">
        <v>41</v>
      </c>
      <c r="H928" s="998">
        <v>4.7084983825683597</v>
      </c>
      <c r="I928" s="1160" t="s">
        <v>313</v>
      </c>
      <c r="J928" s="1161" t="s">
        <v>133</v>
      </c>
      <c r="K928" s="484" t="s">
        <v>93</v>
      </c>
      <c r="L928" s="488">
        <v>228</v>
      </c>
      <c r="M928" s="485"/>
      <c r="N928" s="504"/>
      <c r="O928" s="491">
        <v>3</v>
      </c>
      <c r="P928" s="492">
        <v>1.5</v>
      </c>
      <c r="Q928" s="492">
        <f t="shared" si="753"/>
        <v>4.5</v>
      </c>
      <c r="R928" s="490">
        <f t="shared" si="754"/>
        <v>3</v>
      </c>
      <c r="S928" s="491"/>
      <c r="T928" s="493">
        <v>20</v>
      </c>
      <c r="U928" s="119" t="s">
        <v>759</v>
      </c>
      <c r="V928" s="925"/>
      <c r="W928" s="129">
        <v>786.10699999999997</v>
      </c>
      <c r="X928" s="223">
        <v>2.1920000000000002</v>
      </c>
      <c r="Y928" s="223">
        <v>2.5939999999999999</v>
      </c>
      <c r="Z928" s="129">
        <f t="shared" si="755"/>
        <v>15722.14</v>
      </c>
      <c r="AA928" s="129">
        <f t="shared" si="756"/>
        <v>5240.7133333333331</v>
      </c>
      <c r="AB928" s="149">
        <f t="shared" si="757"/>
        <v>22985584.795321636</v>
      </c>
      <c r="AC928" s="924" t="s">
        <v>69</v>
      </c>
      <c r="AD928" s="195">
        <f t="shared" si="758"/>
        <v>80.223876953125199</v>
      </c>
      <c r="AE928" s="500" t="s">
        <v>41</v>
      </c>
      <c r="AF928" s="567">
        <f t="shared" si="759"/>
        <v>94.169967651367188</v>
      </c>
      <c r="AG928" s="497">
        <f t="shared" si="760"/>
        <v>26741.292317708401</v>
      </c>
      <c r="AH928" s="497">
        <f t="shared" si="761"/>
        <v>31389.989217122395</v>
      </c>
      <c r="AI928" s="497">
        <f t="shared" si="762"/>
        <v>117286.36981451053</v>
      </c>
      <c r="AJ928" s="497">
        <f t="shared" si="763"/>
        <v>137675.39130316841</v>
      </c>
      <c r="AK928" s="959">
        <f t="shared" si="764"/>
        <v>5.1026054311388404E-3</v>
      </c>
      <c r="AL928" s="1086">
        <f t="shared" si="765"/>
        <v>5.9896405738256494E-3</v>
      </c>
      <c r="AP928" s="602"/>
    </row>
    <row r="929" spans="1:48" customFormat="1">
      <c r="A929" s="35">
        <v>44377</v>
      </c>
      <c r="B929" s="119" t="s">
        <v>60</v>
      </c>
      <c r="C929" s="782"/>
      <c r="D929" s="1158"/>
      <c r="E929" s="924" t="s">
        <v>69</v>
      </c>
      <c r="F929" s="1149">
        <v>0</v>
      </c>
      <c r="G929" s="500" t="s">
        <v>41</v>
      </c>
      <c r="H929" s="998">
        <v>0.50001406669616599</v>
      </c>
      <c r="I929" s="1160"/>
      <c r="J929" s="1161"/>
      <c r="K929" s="484"/>
      <c r="L929" s="488"/>
      <c r="M929" s="485"/>
      <c r="N929" s="504"/>
      <c r="O929" s="491"/>
      <c r="P929" s="491"/>
      <c r="Q929" s="491"/>
      <c r="R929" s="492"/>
      <c r="S929" s="491"/>
      <c r="T929" s="493"/>
      <c r="U929" s="119" t="s">
        <v>60</v>
      </c>
      <c r="V929" s="948"/>
      <c r="W929" s="129"/>
      <c r="X929" s="223"/>
      <c r="Y929" s="223"/>
      <c r="Z929" s="129"/>
      <c r="AA929" s="129"/>
      <c r="AB929" s="149"/>
      <c r="AC929" s="924"/>
      <c r="AD929" s="195"/>
      <c r="AE929" s="500"/>
      <c r="AF929" s="567"/>
      <c r="AG929" s="497"/>
      <c r="AH929" s="497"/>
      <c r="AI929" s="497"/>
      <c r="AJ929" s="497"/>
      <c r="AK929" s="959"/>
      <c r="AL929" s="1086"/>
      <c r="AP929" s="602"/>
      <c r="AQ929" s="1"/>
      <c r="AR929" s="1"/>
      <c r="AV929" s="1"/>
    </row>
    <row r="930" spans="1:48" customFormat="1" ht="15" thickBot="1">
      <c r="A930" s="41">
        <v>44377</v>
      </c>
      <c r="B930" s="120" t="s">
        <v>64</v>
      </c>
      <c r="C930" s="939"/>
      <c r="D930" s="1259"/>
      <c r="E930" s="1102" t="s">
        <v>69</v>
      </c>
      <c r="F930" s="1171">
        <v>22.227461242675801</v>
      </c>
      <c r="G930" s="1079" t="s">
        <v>41</v>
      </c>
      <c r="H930" s="1260">
        <v>34.6611938476562</v>
      </c>
      <c r="I930" s="1261"/>
      <c r="J930" s="1262"/>
      <c r="K930" s="943"/>
      <c r="L930" s="944"/>
      <c r="M930" s="1093"/>
      <c r="N930" s="942"/>
      <c r="O930" s="1094"/>
      <c r="P930" s="1094"/>
      <c r="Q930" s="1094"/>
      <c r="R930" s="1095"/>
      <c r="S930" s="1094"/>
      <c r="T930" s="1096"/>
      <c r="U930" s="120" t="s">
        <v>64</v>
      </c>
      <c r="V930" s="1097"/>
      <c r="W930" s="1101"/>
      <c r="X930" s="1099"/>
      <c r="Y930" s="1099"/>
      <c r="Z930" s="1101"/>
      <c r="AA930" s="1101"/>
      <c r="AB930" s="267"/>
      <c r="AC930" s="1102"/>
      <c r="AD930" s="375"/>
      <c r="AE930" s="1079"/>
      <c r="AF930" s="1080"/>
      <c r="AG930" s="1100"/>
      <c r="AH930" s="1100"/>
      <c r="AI930" s="1100"/>
      <c r="AJ930" s="1100"/>
      <c r="AK930" s="1263"/>
      <c r="AL930" s="1264"/>
      <c r="AP930" s="602"/>
    </row>
    <row r="931" spans="1:48" customFormat="1">
      <c r="A931" s="1167">
        <v>44384</v>
      </c>
      <c r="B931" s="121" t="s">
        <v>599</v>
      </c>
      <c r="C931" s="1168">
        <v>44377</v>
      </c>
      <c r="D931" s="1169">
        <v>44378</v>
      </c>
      <c r="E931" s="1110" t="s">
        <v>69</v>
      </c>
      <c r="F931" s="1147">
        <v>4.0896266937255801</v>
      </c>
      <c r="G931" s="477" t="s">
        <v>41</v>
      </c>
      <c r="H931" s="994">
        <v>7.7936790466308592</v>
      </c>
      <c r="I931" s="456" t="s">
        <v>313</v>
      </c>
      <c r="J931" s="457" t="s">
        <v>133</v>
      </c>
      <c r="K931" s="582" t="s">
        <v>93</v>
      </c>
      <c r="L931" s="583">
        <v>256</v>
      </c>
      <c r="M931" s="583"/>
      <c r="N931" s="583"/>
      <c r="O931" s="584">
        <v>3</v>
      </c>
      <c r="P931" s="584">
        <v>1.5</v>
      </c>
      <c r="Q931" s="584">
        <f t="shared" ref="Q931:Q944" si="766">O931+P931</f>
        <v>4.5</v>
      </c>
      <c r="R931" s="184">
        <f t="shared" ref="R931:R944" si="767">O931/(O931+P931)*Q931*200/200</f>
        <v>3</v>
      </c>
      <c r="S931" s="183"/>
      <c r="T931" s="183">
        <v>20</v>
      </c>
      <c r="U931" s="121" t="s">
        <v>599</v>
      </c>
      <c r="V931" s="470"/>
      <c r="W931" s="194">
        <v>807.91600000000005</v>
      </c>
      <c r="X931" s="184">
        <v>2.1930000000000001</v>
      </c>
      <c r="Y931" s="184">
        <v>2.5590000000000002</v>
      </c>
      <c r="Z931" s="194">
        <f t="shared" ref="Z931:Z944" si="768">T931*W931</f>
        <v>16158.320000000002</v>
      </c>
      <c r="AA931" s="194">
        <f t="shared" ref="AA931:AA944" si="769">Z931/R931</f>
        <v>5386.1066666666675</v>
      </c>
      <c r="AB931" s="1113">
        <f t="shared" ref="AB931:AB944" si="770">AA931*1000/(L931/1000)</f>
        <v>21039479.166666672</v>
      </c>
      <c r="AC931" s="476" t="s">
        <v>69</v>
      </c>
      <c r="AD931" s="194">
        <f t="shared" ref="AD931:AD944" si="771">T931*F931</f>
        <v>81.792533874511605</v>
      </c>
      <c r="AE931" s="477" t="s">
        <v>41</v>
      </c>
      <c r="AF931" s="586">
        <f t="shared" ref="AF931:AF944" si="772">T931*H931</f>
        <v>155.87358093261719</v>
      </c>
      <c r="AG931" s="586">
        <f t="shared" ref="AG931:AG944" si="773">AD931/R931*1000</f>
        <v>27264.177958170534</v>
      </c>
      <c r="AH931" s="586">
        <f t="shared" ref="AH931:AH944" si="774">AF931/R931*1000</f>
        <v>51957.860310872398</v>
      </c>
      <c r="AI931" s="586">
        <f t="shared" ref="AI931:AI944" si="775">AG931/L931*1000</f>
        <v>106500.69514910365</v>
      </c>
      <c r="AJ931" s="586">
        <f t="shared" ref="AJ931:AJ944" si="776">AH931/L931*1000</f>
        <v>202960.39183934531</v>
      </c>
      <c r="AK931" s="587">
        <f t="shared" ref="AK931:AK944" si="777">AD931/Z931</f>
        <v>5.0619454172532536E-3</v>
      </c>
      <c r="AL931" s="995">
        <f t="shared" ref="AL931:AL944" si="778">AF931/Z931</f>
        <v>9.6466452535051393E-3</v>
      </c>
      <c r="AM931" s="605"/>
      <c r="AN931" s="606"/>
      <c r="AO931" s="606"/>
      <c r="AP931" s="607"/>
      <c r="AQ931" s="53"/>
      <c r="AR931" s="53"/>
      <c r="AS931" s="53"/>
      <c r="AT931" s="53"/>
    </row>
    <row r="932" spans="1:48" customFormat="1">
      <c r="A932" s="46">
        <v>44384</v>
      </c>
      <c r="B932" s="122" t="s">
        <v>600</v>
      </c>
      <c r="C932" s="769">
        <v>44377</v>
      </c>
      <c r="D932" s="1170">
        <v>44378</v>
      </c>
      <c r="E932" s="924" t="s">
        <v>69</v>
      </c>
      <c r="F932" s="1149">
        <v>3.4214073181152402</v>
      </c>
      <c r="G932" s="500" t="s">
        <v>41</v>
      </c>
      <c r="H932" s="998">
        <v>4.5416267395019601</v>
      </c>
      <c r="I932" s="414" t="s">
        <v>313</v>
      </c>
      <c r="J932" s="415" t="s">
        <v>133</v>
      </c>
      <c r="K932" s="429" t="s">
        <v>93</v>
      </c>
      <c r="L932" s="390">
        <v>256</v>
      </c>
      <c r="M932" s="390"/>
      <c r="N932" s="390"/>
      <c r="O932" s="564">
        <v>3</v>
      </c>
      <c r="P932" s="564">
        <v>1.5</v>
      </c>
      <c r="Q932" s="564">
        <f t="shared" si="766"/>
        <v>4.5</v>
      </c>
      <c r="R932" s="82">
        <f t="shared" si="767"/>
        <v>3</v>
      </c>
      <c r="S932" s="81"/>
      <c r="T932" s="81">
        <v>20</v>
      </c>
      <c r="U932" s="122" t="s">
        <v>600</v>
      </c>
      <c r="V932" s="494"/>
      <c r="W932" s="195">
        <v>816.10699999999997</v>
      </c>
      <c r="X932" s="82">
        <v>2.1960000000000002</v>
      </c>
      <c r="Y932" s="82">
        <v>2.5550000000000002</v>
      </c>
      <c r="Z932" s="195">
        <f t="shared" si="768"/>
        <v>16322.14</v>
      </c>
      <c r="AA932" s="195">
        <f t="shared" si="769"/>
        <v>5440.7133333333331</v>
      </c>
      <c r="AB932" s="1092">
        <f t="shared" si="770"/>
        <v>21252786.458333332</v>
      </c>
      <c r="AC932" s="499" t="s">
        <v>69</v>
      </c>
      <c r="AD932" s="195">
        <f t="shared" si="771"/>
        <v>68.428146362304801</v>
      </c>
      <c r="AE932" s="500" t="s">
        <v>41</v>
      </c>
      <c r="AF932" s="567">
        <f t="shared" si="772"/>
        <v>90.832534790039205</v>
      </c>
      <c r="AG932" s="567">
        <f t="shared" si="773"/>
        <v>22809.382120768267</v>
      </c>
      <c r="AH932" s="567">
        <f t="shared" si="774"/>
        <v>30277.511596679735</v>
      </c>
      <c r="AI932" s="568">
        <f t="shared" si="775"/>
        <v>89099.148909251046</v>
      </c>
      <c r="AJ932" s="568">
        <f t="shared" si="776"/>
        <v>118271.52967453022</v>
      </c>
      <c r="AK932" s="569">
        <f t="shared" si="777"/>
        <v>4.192351392789475E-3</v>
      </c>
      <c r="AL932" s="999">
        <f t="shared" si="778"/>
        <v>5.5649893206429551E-3</v>
      </c>
      <c r="AM932" s="571"/>
      <c r="AN932" s="572"/>
      <c r="AO932" s="572"/>
      <c r="AP932" s="573"/>
      <c r="AQ932" s="53"/>
      <c r="AR932" s="53"/>
      <c r="AS932" s="53"/>
      <c r="AT932" s="53"/>
    </row>
    <row r="933" spans="1:48" customFormat="1">
      <c r="A933" s="46">
        <v>44384</v>
      </c>
      <c r="B933" s="122" t="s">
        <v>760</v>
      </c>
      <c r="C933" s="769">
        <v>44378</v>
      </c>
      <c r="D933" s="1170">
        <v>44379</v>
      </c>
      <c r="E933" s="924" t="s">
        <v>69</v>
      </c>
      <c r="F933" s="1149">
        <v>2.7706106185913</v>
      </c>
      <c r="G933" s="500" t="s">
        <v>41</v>
      </c>
      <c r="H933" s="998">
        <v>7.3184089660644602</v>
      </c>
      <c r="I933" s="414" t="s">
        <v>313</v>
      </c>
      <c r="J933" s="415" t="s">
        <v>133</v>
      </c>
      <c r="K933" s="429" t="s">
        <v>93</v>
      </c>
      <c r="L933" s="390">
        <v>232</v>
      </c>
      <c r="M933" s="390"/>
      <c r="N933" s="390"/>
      <c r="O933" s="564">
        <v>3</v>
      </c>
      <c r="P933" s="564">
        <v>1.5</v>
      </c>
      <c r="Q933" s="564">
        <f t="shared" si="766"/>
        <v>4.5</v>
      </c>
      <c r="R933" s="82">
        <f t="shared" si="767"/>
        <v>3</v>
      </c>
      <c r="S933" s="81"/>
      <c r="T933" s="81">
        <v>20</v>
      </c>
      <c r="U933" s="122" t="s">
        <v>760</v>
      </c>
      <c r="V933" s="494"/>
      <c r="W933" s="195">
        <v>723.98099999999999</v>
      </c>
      <c r="X933" s="82">
        <v>2.1669999999999998</v>
      </c>
      <c r="Y933" s="82">
        <v>2.5409999999999999</v>
      </c>
      <c r="Z933" s="195">
        <f t="shared" si="768"/>
        <v>14479.619999999999</v>
      </c>
      <c r="AA933" s="195">
        <f t="shared" si="769"/>
        <v>4826.54</v>
      </c>
      <c r="AB933" s="1092">
        <f t="shared" si="770"/>
        <v>20804051.724137928</v>
      </c>
      <c r="AC933" s="499" t="s">
        <v>69</v>
      </c>
      <c r="AD933" s="195">
        <f t="shared" si="771"/>
        <v>55.412212371826001</v>
      </c>
      <c r="AE933" s="500" t="s">
        <v>41</v>
      </c>
      <c r="AF933" s="567">
        <f t="shared" si="772"/>
        <v>146.3681793212892</v>
      </c>
      <c r="AG933" s="567">
        <f t="shared" si="773"/>
        <v>18470.737457275332</v>
      </c>
      <c r="AH933" s="567">
        <f t="shared" si="774"/>
        <v>48789.393107096403</v>
      </c>
      <c r="AI933" s="568">
        <f t="shared" si="775"/>
        <v>79615.247660669542</v>
      </c>
      <c r="AJ933" s="568">
        <f t="shared" si="776"/>
        <v>210299.1082202431</v>
      </c>
      <c r="AK933" s="569">
        <f t="shared" si="777"/>
        <v>3.8269106766493878E-3</v>
      </c>
      <c r="AL933" s="999">
        <f t="shared" si="778"/>
        <v>1.0108564956904202E-2</v>
      </c>
      <c r="AM933" s="571"/>
      <c r="AN933" s="572"/>
      <c r="AO933" s="572"/>
      <c r="AP933" s="573"/>
      <c r="AQ933" s="53"/>
      <c r="AR933" s="53"/>
      <c r="AS933" s="53"/>
      <c r="AT933" s="53"/>
    </row>
    <row r="934" spans="1:48" customFormat="1">
      <c r="A934" s="46">
        <v>44384</v>
      </c>
      <c r="B934" s="122" t="s">
        <v>761</v>
      </c>
      <c r="C934" s="769">
        <v>44378</v>
      </c>
      <c r="D934" s="1170">
        <v>44379</v>
      </c>
      <c r="E934" s="924" t="s">
        <v>69</v>
      </c>
      <c r="F934" s="1149" t="s">
        <v>762</v>
      </c>
      <c r="G934" s="500" t="s">
        <v>41</v>
      </c>
      <c r="H934" s="998">
        <v>4.4619995117187603</v>
      </c>
      <c r="I934" s="414" t="s">
        <v>313</v>
      </c>
      <c r="J934" s="415" t="s">
        <v>133</v>
      </c>
      <c r="K934" s="429" t="s">
        <v>93</v>
      </c>
      <c r="L934" s="390">
        <v>232</v>
      </c>
      <c r="M934" s="390"/>
      <c r="N934" s="390"/>
      <c r="O934" s="564">
        <v>3</v>
      </c>
      <c r="P934" s="564">
        <v>1.5</v>
      </c>
      <c r="Q934" s="564">
        <f t="shared" si="766"/>
        <v>4.5</v>
      </c>
      <c r="R934" s="82">
        <f t="shared" si="767"/>
        <v>3</v>
      </c>
      <c r="S934" s="81"/>
      <c r="T934" s="81">
        <v>20</v>
      </c>
      <c r="U934" s="122" t="s">
        <v>761</v>
      </c>
      <c r="V934" s="494"/>
      <c r="W934" s="195">
        <v>714.51099999999997</v>
      </c>
      <c r="X934" s="82">
        <v>2.1680000000000001</v>
      </c>
      <c r="Y934" s="82">
        <v>2.423</v>
      </c>
      <c r="Z934" s="195">
        <f t="shared" si="768"/>
        <v>14290.22</v>
      </c>
      <c r="AA934" s="195">
        <f t="shared" si="769"/>
        <v>4763.4066666666668</v>
      </c>
      <c r="AB934" s="1092">
        <f t="shared" si="770"/>
        <v>20531925.287356321</v>
      </c>
      <c r="AC934" s="499" t="s">
        <v>69</v>
      </c>
      <c r="AD934" s="195"/>
      <c r="AE934" s="500" t="s">
        <v>41</v>
      </c>
      <c r="AF934" s="567">
        <f t="shared" si="772"/>
        <v>89.239990234375199</v>
      </c>
      <c r="AG934" s="567"/>
      <c r="AH934" s="567">
        <f t="shared" si="774"/>
        <v>29746.663411458401</v>
      </c>
      <c r="AI934" s="568"/>
      <c r="AJ934" s="568">
        <f t="shared" si="776"/>
        <v>128218.37677352758</v>
      </c>
      <c r="AK934" s="569"/>
      <c r="AL934" s="999">
        <f t="shared" si="778"/>
        <v>6.2448296971197928E-3</v>
      </c>
      <c r="AM934" s="571"/>
      <c r="AN934" s="572"/>
      <c r="AO934" s="572"/>
      <c r="AP934" s="573"/>
      <c r="AQ934" s="53"/>
      <c r="AR934" s="53"/>
      <c r="AS934" s="53"/>
      <c r="AT934" s="53"/>
    </row>
    <row r="935" spans="1:48" customFormat="1">
      <c r="A935" s="46">
        <v>44384</v>
      </c>
      <c r="B935" s="122" t="s">
        <v>763</v>
      </c>
      <c r="C935" s="769">
        <v>44379</v>
      </c>
      <c r="D935" s="1170">
        <v>44380</v>
      </c>
      <c r="E935" s="924" t="s">
        <v>69</v>
      </c>
      <c r="F935" s="1149">
        <v>3.8933422088622995</v>
      </c>
      <c r="G935" s="500" t="s">
        <v>41</v>
      </c>
      <c r="H935" s="998">
        <v>8.4670120239257791</v>
      </c>
      <c r="I935" s="414" t="s">
        <v>313</v>
      </c>
      <c r="J935" s="415" t="s">
        <v>133</v>
      </c>
      <c r="K935" s="429" t="s">
        <v>93</v>
      </c>
      <c r="L935" s="390">
        <v>184</v>
      </c>
      <c r="M935" s="390"/>
      <c r="N935" s="390"/>
      <c r="O935" s="564">
        <v>3</v>
      </c>
      <c r="P935" s="564">
        <v>1.5</v>
      </c>
      <c r="Q935" s="564">
        <f t="shared" si="766"/>
        <v>4.5</v>
      </c>
      <c r="R935" s="82">
        <f t="shared" si="767"/>
        <v>3</v>
      </c>
      <c r="S935" s="81"/>
      <c r="T935" s="81">
        <v>20</v>
      </c>
      <c r="U935" s="122" t="s">
        <v>763</v>
      </c>
      <c r="V935" s="494"/>
      <c r="W935" s="195">
        <v>930.72799999999995</v>
      </c>
      <c r="X935" s="82">
        <v>2.1890000000000001</v>
      </c>
      <c r="Y935" s="82">
        <v>2.5409999999999999</v>
      </c>
      <c r="Z935" s="195">
        <f t="shared" si="768"/>
        <v>18614.559999999998</v>
      </c>
      <c r="AA935" s="195">
        <f t="shared" si="769"/>
        <v>6204.8533333333326</v>
      </c>
      <c r="AB935" s="1092">
        <f t="shared" si="770"/>
        <v>33722028.985507242</v>
      </c>
      <c r="AC935" s="499" t="s">
        <v>69</v>
      </c>
      <c r="AD935" s="195">
        <f t="shared" si="771"/>
        <v>77.866844177245994</v>
      </c>
      <c r="AE935" s="500" t="s">
        <v>41</v>
      </c>
      <c r="AF935" s="567">
        <f t="shared" si="772"/>
        <v>169.34024047851557</v>
      </c>
      <c r="AG935" s="567">
        <f t="shared" si="773"/>
        <v>25955.614725748663</v>
      </c>
      <c r="AH935" s="567">
        <f t="shared" si="774"/>
        <v>56446.746826171853</v>
      </c>
      <c r="AI935" s="568">
        <f t="shared" si="775"/>
        <v>141063.12350950361</v>
      </c>
      <c r="AJ935" s="568">
        <f t="shared" si="776"/>
        <v>306775.79796832526</v>
      </c>
      <c r="AK935" s="569">
        <f t="shared" si="777"/>
        <v>4.1831149475059313E-3</v>
      </c>
      <c r="AL935" s="999">
        <f t="shared" si="778"/>
        <v>9.0971927608557816E-3</v>
      </c>
      <c r="AM935" s="571"/>
      <c r="AN935" s="572"/>
      <c r="AO935" s="572"/>
      <c r="AP935" s="573"/>
      <c r="AQ935" s="53"/>
      <c r="AR935" s="53"/>
      <c r="AS935" s="53"/>
      <c r="AT935" s="53"/>
    </row>
    <row r="936" spans="1:48" customFormat="1">
      <c r="A936" s="46">
        <v>44384</v>
      </c>
      <c r="B936" s="122" t="s">
        <v>764</v>
      </c>
      <c r="C936" s="769">
        <v>44379</v>
      </c>
      <c r="D936" s="1170">
        <v>44380</v>
      </c>
      <c r="E936" s="924" t="s">
        <v>69</v>
      </c>
      <c r="F936" s="1149">
        <v>3.7899089813232401</v>
      </c>
      <c r="G936" s="500" t="s">
        <v>41</v>
      </c>
      <c r="H936" s="998">
        <v>6.4076789855956999</v>
      </c>
      <c r="I936" s="414" t="s">
        <v>313</v>
      </c>
      <c r="J936" s="415" t="s">
        <v>133</v>
      </c>
      <c r="K936" s="429" t="s">
        <v>93</v>
      </c>
      <c r="L936" s="390">
        <v>184</v>
      </c>
      <c r="M936" s="390"/>
      <c r="N936" s="390"/>
      <c r="O936" s="564">
        <v>3</v>
      </c>
      <c r="P936" s="564">
        <v>1.5</v>
      </c>
      <c r="Q936" s="564">
        <f t="shared" si="766"/>
        <v>4.5</v>
      </c>
      <c r="R936" s="82">
        <f t="shared" si="767"/>
        <v>3</v>
      </c>
      <c r="S936" s="81"/>
      <c r="T936" s="81">
        <v>20</v>
      </c>
      <c r="U936" s="122" t="s">
        <v>764</v>
      </c>
      <c r="V936" s="494"/>
      <c r="W936" s="195">
        <v>913.58299999999997</v>
      </c>
      <c r="X936" s="82">
        <v>2.181</v>
      </c>
      <c r="Y936" s="82">
        <v>2.4910000000000001</v>
      </c>
      <c r="Z936" s="195">
        <f t="shared" si="768"/>
        <v>18271.66</v>
      </c>
      <c r="AA936" s="195">
        <f t="shared" si="769"/>
        <v>6090.5533333333333</v>
      </c>
      <c r="AB936" s="1092">
        <f t="shared" si="770"/>
        <v>33100833.333333332</v>
      </c>
      <c r="AC936" s="499" t="s">
        <v>69</v>
      </c>
      <c r="AD936" s="195">
        <f t="shared" si="771"/>
        <v>75.798179626464801</v>
      </c>
      <c r="AE936" s="500" t="s">
        <v>41</v>
      </c>
      <c r="AF936" s="567">
        <f t="shared" si="772"/>
        <v>128.15357971191401</v>
      </c>
      <c r="AG936" s="567">
        <f t="shared" si="773"/>
        <v>25266.059875488267</v>
      </c>
      <c r="AH936" s="567">
        <f t="shared" si="774"/>
        <v>42717.859903971337</v>
      </c>
      <c r="AI936" s="568">
        <f t="shared" si="775"/>
        <v>137315.54280156665</v>
      </c>
      <c r="AJ936" s="568">
        <f t="shared" si="776"/>
        <v>232162.28208680075</v>
      </c>
      <c r="AK936" s="569">
        <f t="shared" si="777"/>
        <v>4.1484013836982957E-3</v>
      </c>
      <c r="AL936" s="999">
        <f t="shared" si="778"/>
        <v>7.0137896453805514E-3</v>
      </c>
      <c r="AM936" s="571"/>
      <c r="AN936" s="572"/>
      <c r="AO936" s="572"/>
      <c r="AP936" s="573"/>
      <c r="AQ936" s="53"/>
      <c r="AR936" s="53"/>
      <c r="AS936" s="53"/>
      <c r="AT936" s="53"/>
    </row>
    <row r="937" spans="1:48" customFormat="1">
      <c r="A937" s="46">
        <v>44384</v>
      </c>
      <c r="B937" s="122" t="s">
        <v>765</v>
      </c>
      <c r="C937" s="769">
        <v>44380</v>
      </c>
      <c r="D937" s="1170">
        <v>44381</v>
      </c>
      <c r="E937" s="924" t="s">
        <v>69</v>
      </c>
      <c r="F937" s="1149">
        <v>4.2505966186523398</v>
      </c>
      <c r="G937" s="500" t="s">
        <v>41</v>
      </c>
      <c r="H937" s="998">
        <v>6.9921890258789006</v>
      </c>
      <c r="I937" s="414" t="s">
        <v>313</v>
      </c>
      <c r="J937" s="415" t="s">
        <v>133</v>
      </c>
      <c r="K937" s="429" t="s">
        <v>93</v>
      </c>
      <c r="L937" s="390">
        <v>244</v>
      </c>
      <c r="M937" s="390"/>
      <c r="N937" s="390"/>
      <c r="O937" s="564">
        <v>3</v>
      </c>
      <c r="P937" s="564">
        <v>1.5</v>
      </c>
      <c r="Q937" s="564">
        <f t="shared" si="766"/>
        <v>4.5</v>
      </c>
      <c r="R937" s="82">
        <f t="shared" si="767"/>
        <v>3</v>
      </c>
      <c r="S937" s="81"/>
      <c r="T937" s="81">
        <v>20</v>
      </c>
      <c r="U937" s="122" t="s">
        <v>765</v>
      </c>
      <c r="V937" s="494"/>
      <c r="W937" s="195">
        <v>827.52300000000002</v>
      </c>
      <c r="X937" s="82">
        <v>2.1800000000000002</v>
      </c>
      <c r="Y937" s="82">
        <v>2.5579999999999998</v>
      </c>
      <c r="Z937" s="195">
        <f t="shared" si="768"/>
        <v>16550.46</v>
      </c>
      <c r="AA937" s="195">
        <f t="shared" si="769"/>
        <v>5516.82</v>
      </c>
      <c r="AB937" s="1092">
        <f t="shared" si="770"/>
        <v>22609918.032786887</v>
      </c>
      <c r="AC937" s="499" t="s">
        <v>69</v>
      </c>
      <c r="AD937" s="195">
        <f t="shared" si="771"/>
        <v>85.01193237304679</v>
      </c>
      <c r="AE937" s="500" t="s">
        <v>41</v>
      </c>
      <c r="AF937" s="567">
        <f t="shared" si="772"/>
        <v>139.84378051757801</v>
      </c>
      <c r="AG937" s="567">
        <f t="shared" si="773"/>
        <v>28337.310791015596</v>
      </c>
      <c r="AH937" s="567">
        <f t="shared" si="774"/>
        <v>46614.593505859339</v>
      </c>
      <c r="AI937" s="568">
        <f t="shared" si="775"/>
        <v>116136.51963530983</v>
      </c>
      <c r="AJ937" s="568">
        <f t="shared" si="776"/>
        <v>191043.41600762022</v>
      </c>
      <c r="AK937" s="569">
        <f t="shared" si="777"/>
        <v>5.1365298833414173E-3</v>
      </c>
      <c r="AL937" s="999">
        <f t="shared" si="778"/>
        <v>8.4495404065855588E-3</v>
      </c>
      <c r="AM937" s="571"/>
      <c r="AN937" s="572"/>
      <c r="AO937" s="572"/>
      <c r="AP937" s="573"/>
      <c r="AQ937" s="53"/>
      <c r="AR937" s="535"/>
      <c r="AS937" s="535"/>
      <c r="AT937" s="53"/>
    </row>
    <row r="938" spans="1:48" customFormat="1">
      <c r="A938" s="46">
        <v>44384</v>
      </c>
      <c r="B938" s="122" t="s">
        <v>766</v>
      </c>
      <c r="C938" s="769">
        <v>44380</v>
      </c>
      <c r="D938" s="1170">
        <v>44381</v>
      </c>
      <c r="E938" s="924" t="s">
        <v>69</v>
      </c>
      <c r="F938" s="1149">
        <v>7.8847534179687599</v>
      </c>
      <c r="G938" s="500" t="s">
        <v>41</v>
      </c>
      <c r="H938" s="998">
        <v>7.2257392883300797</v>
      </c>
      <c r="I938" s="414" t="s">
        <v>313</v>
      </c>
      <c r="J938" s="415" t="s">
        <v>133</v>
      </c>
      <c r="K938" s="429" t="s">
        <v>93</v>
      </c>
      <c r="L938" s="390">
        <v>244</v>
      </c>
      <c r="M938" s="390"/>
      <c r="N938" s="390"/>
      <c r="O938" s="564">
        <v>3</v>
      </c>
      <c r="P938" s="564">
        <v>1.5</v>
      </c>
      <c r="Q938" s="564">
        <f t="shared" si="766"/>
        <v>4.5</v>
      </c>
      <c r="R938" s="82">
        <f t="shared" si="767"/>
        <v>3</v>
      </c>
      <c r="S938" s="81"/>
      <c r="T938" s="81">
        <v>20</v>
      </c>
      <c r="U938" s="122" t="s">
        <v>766</v>
      </c>
      <c r="V938" s="494"/>
      <c r="W938" s="195">
        <v>810.36300000000006</v>
      </c>
      <c r="X938" s="82">
        <v>2.1869999999999998</v>
      </c>
      <c r="Y938" s="82">
        <v>2.5640000000000001</v>
      </c>
      <c r="Z938" s="195">
        <f t="shared" si="768"/>
        <v>16207.260000000002</v>
      </c>
      <c r="AA938" s="195">
        <f t="shared" si="769"/>
        <v>5402.420000000001</v>
      </c>
      <c r="AB938" s="1092">
        <f t="shared" si="770"/>
        <v>22141065.573770497</v>
      </c>
      <c r="AC938" s="499" t="s">
        <v>69</v>
      </c>
      <c r="AD938" s="195">
        <f t="shared" si="771"/>
        <v>157.6950683593752</v>
      </c>
      <c r="AE938" s="500" t="s">
        <v>41</v>
      </c>
      <c r="AF938" s="567">
        <f t="shared" si="772"/>
        <v>144.51478576660159</v>
      </c>
      <c r="AG938" s="567">
        <f t="shared" si="773"/>
        <v>52565.022786458401</v>
      </c>
      <c r="AH938" s="567">
        <f t="shared" si="774"/>
        <v>48171.595255533866</v>
      </c>
      <c r="AI938" s="568">
        <f t="shared" si="775"/>
        <v>215430.42125597704</v>
      </c>
      <c r="AJ938" s="568">
        <f t="shared" si="776"/>
        <v>197424.57071940109</v>
      </c>
      <c r="AK938" s="569">
        <f t="shared" si="777"/>
        <v>9.7299030409443155E-3</v>
      </c>
      <c r="AL938" s="999">
        <f t="shared" si="778"/>
        <v>8.9166697990037541E-3</v>
      </c>
      <c r="AM938" s="571"/>
      <c r="AN938" s="572"/>
      <c r="AO938" s="572"/>
      <c r="AP938" s="573"/>
      <c r="AQ938" s="53"/>
      <c r="AR938" s="53"/>
      <c r="AS938" s="53"/>
      <c r="AT938" s="53"/>
    </row>
    <row r="939" spans="1:48" customFormat="1">
      <c r="A939" s="46">
        <v>44384</v>
      </c>
      <c r="B939" s="122" t="s">
        <v>767</v>
      </c>
      <c r="C939" s="769">
        <v>44381</v>
      </c>
      <c r="D939" s="1170">
        <v>44382</v>
      </c>
      <c r="E939" s="924" t="s">
        <v>69</v>
      </c>
      <c r="F939" s="1149">
        <v>5.9471588134765598</v>
      </c>
      <c r="G939" s="500" t="s">
        <v>41</v>
      </c>
      <c r="H939" s="998">
        <v>7.1394287109374996</v>
      </c>
      <c r="I939" s="414" t="s">
        <v>313</v>
      </c>
      <c r="J939" s="415" t="s">
        <v>133</v>
      </c>
      <c r="K939" s="429" t="s">
        <v>93</v>
      </c>
      <c r="L939" s="390">
        <v>216</v>
      </c>
      <c r="M939" s="390"/>
      <c r="N939" s="390"/>
      <c r="O939" s="564">
        <v>3</v>
      </c>
      <c r="P939" s="564">
        <v>1.5</v>
      </c>
      <c r="Q939" s="564">
        <f t="shared" si="766"/>
        <v>4.5</v>
      </c>
      <c r="R939" s="82">
        <f t="shared" si="767"/>
        <v>3</v>
      </c>
      <c r="S939" s="81"/>
      <c r="T939" s="81">
        <v>20</v>
      </c>
      <c r="U939" s="122" t="s">
        <v>767</v>
      </c>
      <c r="V939" s="193"/>
      <c r="W939" s="195">
        <v>783.49199999999996</v>
      </c>
      <c r="X939" s="82">
        <v>2.181</v>
      </c>
      <c r="Y939" s="82">
        <v>2.556</v>
      </c>
      <c r="Z939" s="195">
        <f t="shared" si="768"/>
        <v>15669.84</v>
      </c>
      <c r="AA939" s="195">
        <f t="shared" si="769"/>
        <v>5223.28</v>
      </c>
      <c r="AB939" s="1092">
        <f t="shared" si="770"/>
        <v>24181851.851851851</v>
      </c>
      <c r="AC939" s="499" t="s">
        <v>69</v>
      </c>
      <c r="AD939" s="195">
        <f t="shared" si="771"/>
        <v>118.94317626953119</v>
      </c>
      <c r="AE939" s="500" t="s">
        <v>41</v>
      </c>
      <c r="AF939" s="567">
        <f t="shared" si="772"/>
        <v>142.78857421875</v>
      </c>
      <c r="AG939" s="567">
        <f t="shared" si="773"/>
        <v>39647.725423177064</v>
      </c>
      <c r="AH939" s="567">
        <f t="shared" si="774"/>
        <v>47596.19140625</v>
      </c>
      <c r="AI939" s="568">
        <f t="shared" si="775"/>
        <v>183554.28436656049</v>
      </c>
      <c r="AJ939" s="568">
        <f t="shared" si="776"/>
        <v>220352.73799189815</v>
      </c>
      <c r="AK939" s="569">
        <f t="shared" si="777"/>
        <v>7.5905801379931893E-3</v>
      </c>
      <c r="AL939" s="999">
        <f t="shared" si="778"/>
        <v>9.1123185826243285E-3</v>
      </c>
      <c r="AM939" s="571"/>
      <c r="AN939" s="572"/>
      <c r="AO939" s="572"/>
      <c r="AP939" s="573"/>
      <c r="AQ939" s="53"/>
      <c r="AR939" s="535"/>
      <c r="AS939" s="535"/>
      <c r="AT939" s="53"/>
    </row>
    <row r="940" spans="1:48" customFormat="1">
      <c r="A940" s="46">
        <v>44384</v>
      </c>
      <c r="B940" s="122" t="s">
        <v>768</v>
      </c>
      <c r="C940" s="769">
        <v>44381</v>
      </c>
      <c r="D940" s="1170">
        <v>44382</v>
      </c>
      <c r="E940" s="924" t="s">
        <v>69</v>
      </c>
      <c r="F940" s="1149">
        <v>6.2923389434814405</v>
      </c>
      <c r="G940" s="500" t="s">
        <v>41</v>
      </c>
      <c r="H940" s="998">
        <v>7.05718688964844</v>
      </c>
      <c r="I940" s="414" t="s">
        <v>313</v>
      </c>
      <c r="J940" s="415" t="s">
        <v>133</v>
      </c>
      <c r="K940" s="429" t="s">
        <v>93</v>
      </c>
      <c r="L940" s="390">
        <v>216</v>
      </c>
      <c r="M940" s="390"/>
      <c r="N940" s="390"/>
      <c r="O940" s="564">
        <v>3</v>
      </c>
      <c r="P940" s="564">
        <v>1.5</v>
      </c>
      <c r="Q940" s="564">
        <f t="shared" si="766"/>
        <v>4.5</v>
      </c>
      <c r="R940" s="82">
        <f t="shared" si="767"/>
        <v>3</v>
      </c>
      <c r="S940" s="81"/>
      <c r="T940" s="81">
        <v>20</v>
      </c>
      <c r="U940" s="122" t="s">
        <v>768</v>
      </c>
      <c r="V940" s="193"/>
      <c r="W940" s="195">
        <v>764.79200000000003</v>
      </c>
      <c r="X940" s="82">
        <v>2.1749999999999998</v>
      </c>
      <c r="Y940" s="82">
        <v>2.5299999999999998</v>
      </c>
      <c r="Z940" s="195">
        <f t="shared" si="768"/>
        <v>15295.84</v>
      </c>
      <c r="AA940" s="195">
        <f t="shared" si="769"/>
        <v>5098.6133333333337</v>
      </c>
      <c r="AB940" s="1092">
        <f t="shared" si="770"/>
        <v>23604691.358024694</v>
      </c>
      <c r="AC940" s="499" t="s">
        <v>69</v>
      </c>
      <c r="AD940" s="195">
        <f t="shared" si="771"/>
        <v>125.84677886962881</v>
      </c>
      <c r="AE940" s="500" t="s">
        <v>41</v>
      </c>
      <c r="AF940" s="567">
        <f t="shared" si="772"/>
        <v>141.14373779296881</v>
      </c>
      <c r="AG940" s="567">
        <f t="shared" si="773"/>
        <v>41948.926289876268</v>
      </c>
      <c r="AH940" s="567">
        <f t="shared" si="774"/>
        <v>47047.912597656272</v>
      </c>
      <c r="AI940" s="568">
        <f t="shared" si="775"/>
        <v>194207.99208276052</v>
      </c>
      <c r="AJ940" s="568">
        <f t="shared" si="776"/>
        <v>217814.4101743346</v>
      </c>
      <c r="AK940" s="569">
        <f t="shared" si="777"/>
        <v>8.2275166888270794E-3</v>
      </c>
      <c r="AL940" s="999">
        <f t="shared" si="778"/>
        <v>9.2275898409612551E-3</v>
      </c>
      <c r="AM940" s="571"/>
      <c r="AN940" s="572"/>
      <c r="AO940" s="572"/>
      <c r="AP940" s="573"/>
      <c r="AQ940" s="53"/>
      <c r="AR940" s="53"/>
      <c r="AS940" s="53"/>
      <c r="AT940" s="53"/>
    </row>
    <row r="941" spans="1:48" customFormat="1">
      <c r="A941" s="46">
        <v>44384</v>
      </c>
      <c r="B941" s="122" t="s">
        <v>769</v>
      </c>
      <c r="C941" s="769">
        <v>44382</v>
      </c>
      <c r="D941" s="1170">
        <v>44383</v>
      </c>
      <c r="E941" s="924" t="s">
        <v>69</v>
      </c>
      <c r="F941" s="1149">
        <v>3.9346843719482401</v>
      </c>
      <c r="G941" s="500" t="s">
        <v>41</v>
      </c>
      <c r="H941" s="998">
        <v>6.9202278137207003</v>
      </c>
      <c r="I941" s="414" t="s">
        <v>313</v>
      </c>
      <c r="J941" s="415" t="s">
        <v>133</v>
      </c>
      <c r="K941" s="429" t="s">
        <v>93</v>
      </c>
      <c r="L941" s="390">
        <v>236</v>
      </c>
      <c r="M941" s="390"/>
      <c r="N941" s="390"/>
      <c r="O941" s="564">
        <v>3</v>
      </c>
      <c r="P941" s="564">
        <v>1.5</v>
      </c>
      <c r="Q941" s="564">
        <f t="shared" si="766"/>
        <v>4.5</v>
      </c>
      <c r="R941" s="82">
        <f t="shared" si="767"/>
        <v>3</v>
      </c>
      <c r="S941" s="81"/>
      <c r="T941" s="81">
        <v>20</v>
      </c>
      <c r="U941" s="122" t="s">
        <v>769</v>
      </c>
      <c r="V941" s="494"/>
      <c r="W941" s="195">
        <v>821.30499999999995</v>
      </c>
      <c r="X941" s="82">
        <v>2.1789999999999998</v>
      </c>
      <c r="Y941" s="82">
        <v>2.5419999999999998</v>
      </c>
      <c r="Z941" s="195">
        <f t="shared" si="768"/>
        <v>16426.099999999999</v>
      </c>
      <c r="AA941" s="195">
        <f t="shared" si="769"/>
        <v>5475.3666666666659</v>
      </c>
      <c r="AB941" s="1092">
        <f t="shared" si="770"/>
        <v>23200706.214689266</v>
      </c>
      <c r="AC941" s="499" t="s">
        <v>69</v>
      </c>
      <c r="AD941" s="195">
        <f t="shared" si="771"/>
        <v>78.693687438964801</v>
      </c>
      <c r="AE941" s="500" t="s">
        <v>41</v>
      </c>
      <c r="AF941" s="567">
        <f t="shared" si="772"/>
        <v>138.40455627441401</v>
      </c>
      <c r="AG941" s="567">
        <f t="shared" si="773"/>
        <v>26231.229146321599</v>
      </c>
      <c r="AH941" s="567">
        <f t="shared" si="774"/>
        <v>46134.852091471337</v>
      </c>
      <c r="AI941" s="568">
        <f t="shared" si="775"/>
        <v>111149.27604373558</v>
      </c>
      <c r="AJ941" s="568">
        <f t="shared" si="776"/>
        <v>195486.66140453957</v>
      </c>
      <c r="AK941" s="569">
        <f t="shared" si="777"/>
        <v>4.7907712383928507E-3</v>
      </c>
      <c r="AL941" s="999">
        <f t="shared" si="778"/>
        <v>8.4258927118679421E-3</v>
      </c>
      <c r="AM941" s="571"/>
      <c r="AN941" s="572"/>
      <c r="AO941" s="572"/>
      <c r="AP941" s="573"/>
      <c r="AQ941" s="53"/>
      <c r="AR941" s="53"/>
      <c r="AS941" s="53"/>
      <c r="AT941" s="53"/>
    </row>
    <row r="942" spans="1:48" customFormat="1">
      <c r="A942" s="46">
        <v>44384</v>
      </c>
      <c r="B942" s="122" t="s">
        <v>770</v>
      </c>
      <c r="C942" s="769">
        <v>44382</v>
      </c>
      <c r="D942" s="1170">
        <v>44383</v>
      </c>
      <c r="E942" s="924" t="s">
        <v>69</v>
      </c>
      <c r="F942" s="1149">
        <v>3.3019279479980397</v>
      </c>
      <c r="G942" s="500" t="s">
        <v>41</v>
      </c>
      <c r="H942" s="998">
        <v>4.7153133392333997</v>
      </c>
      <c r="I942" s="414" t="s">
        <v>313</v>
      </c>
      <c r="J942" s="415" t="s">
        <v>133</v>
      </c>
      <c r="K942" s="429" t="s">
        <v>93</v>
      </c>
      <c r="L942" s="390">
        <v>236</v>
      </c>
      <c r="M942" s="390"/>
      <c r="N942" s="390"/>
      <c r="O942" s="564">
        <v>3</v>
      </c>
      <c r="P942" s="564">
        <v>1.5</v>
      </c>
      <c r="Q942" s="564">
        <f t="shared" si="766"/>
        <v>4.5</v>
      </c>
      <c r="R942" s="82">
        <f t="shared" si="767"/>
        <v>3</v>
      </c>
      <c r="S942" s="81"/>
      <c r="T942" s="81">
        <v>20</v>
      </c>
      <c r="U942" s="122" t="s">
        <v>770</v>
      </c>
      <c r="V942" s="494"/>
      <c r="W942" s="195">
        <v>841.31299999999999</v>
      </c>
      <c r="X942" s="82">
        <v>2.19</v>
      </c>
      <c r="Y942" s="82">
        <v>2.548</v>
      </c>
      <c r="Z942" s="195">
        <f t="shared" si="768"/>
        <v>16826.259999999998</v>
      </c>
      <c r="AA942" s="195">
        <f t="shared" si="769"/>
        <v>5608.7533333333331</v>
      </c>
      <c r="AB942" s="1092">
        <f t="shared" si="770"/>
        <v>23765903.95480226</v>
      </c>
      <c r="AC942" s="499" t="s">
        <v>69</v>
      </c>
      <c r="AD942" s="195">
        <f t="shared" si="771"/>
        <v>66.038558959960795</v>
      </c>
      <c r="AE942" s="500" t="s">
        <v>41</v>
      </c>
      <c r="AF942" s="567">
        <f t="shared" si="772"/>
        <v>94.306266784667997</v>
      </c>
      <c r="AG942" s="567">
        <f t="shared" si="773"/>
        <v>22012.852986653597</v>
      </c>
      <c r="AH942" s="567">
        <f t="shared" si="774"/>
        <v>31435.422261555999</v>
      </c>
      <c r="AI942" s="568">
        <f t="shared" si="775"/>
        <v>93274.800790905079</v>
      </c>
      <c r="AJ942" s="568">
        <f t="shared" si="776"/>
        <v>133200.94178625426</v>
      </c>
      <c r="AK942" s="569">
        <f t="shared" si="777"/>
        <v>3.9247318750548731E-3</v>
      </c>
      <c r="AL942" s="999">
        <f t="shared" si="778"/>
        <v>5.6047075692796855E-3</v>
      </c>
      <c r="AM942" s="571"/>
      <c r="AN942" s="572"/>
      <c r="AO942" s="572"/>
      <c r="AP942" s="573"/>
      <c r="AQ942" s="53"/>
      <c r="AR942" s="53"/>
      <c r="AS942" s="53"/>
      <c r="AT942" s="53"/>
    </row>
    <row r="943" spans="1:48" customFormat="1">
      <c r="A943" s="46">
        <v>44384</v>
      </c>
      <c r="B943" s="122" t="s">
        <v>771</v>
      </c>
      <c r="C943" s="769">
        <v>44383</v>
      </c>
      <c r="D943" s="1170">
        <v>44384</v>
      </c>
      <c r="E943" s="924" t="s">
        <v>69</v>
      </c>
      <c r="F943" s="1149">
        <v>6.0336875915527397</v>
      </c>
      <c r="G943" s="500" t="s">
        <v>41</v>
      </c>
      <c r="H943" s="998">
        <v>9.3238975524902408</v>
      </c>
      <c r="I943" s="414" t="s">
        <v>313</v>
      </c>
      <c r="J943" s="415" t="s">
        <v>133</v>
      </c>
      <c r="K943" s="429" t="s">
        <v>93</v>
      </c>
      <c r="L943" s="390">
        <v>276</v>
      </c>
      <c r="M943" s="390"/>
      <c r="N943" s="390"/>
      <c r="O943" s="564">
        <v>3</v>
      </c>
      <c r="P943" s="564">
        <v>1.5</v>
      </c>
      <c r="Q943" s="564">
        <f t="shared" si="766"/>
        <v>4.5</v>
      </c>
      <c r="R943" s="82">
        <f t="shared" si="767"/>
        <v>3</v>
      </c>
      <c r="S943" s="81"/>
      <c r="T943" s="81">
        <v>20</v>
      </c>
      <c r="U943" s="122" t="s">
        <v>771</v>
      </c>
      <c r="V943" s="193"/>
      <c r="W943" s="195">
        <v>869.24199999999996</v>
      </c>
      <c r="X943" s="82">
        <v>2.1779999999999999</v>
      </c>
      <c r="Y943" s="82">
        <v>2.5030000000000001</v>
      </c>
      <c r="Z943" s="195">
        <f t="shared" si="768"/>
        <v>17384.84</v>
      </c>
      <c r="AA943" s="195">
        <f t="shared" si="769"/>
        <v>5794.9466666666667</v>
      </c>
      <c r="AB943" s="1092">
        <f t="shared" si="770"/>
        <v>20996183.574879225</v>
      </c>
      <c r="AC943" s="499" t="s">
        <v>69</v>
      </c>
      <c r="AD943" s="195">
        <f t="shared" si="771"/>
        <v>120.6737518310548</v>
      </c>
      <c r="AE943" s="500" t="s">
        <v>41</v>
      </c>
      <c r="AF943" s="567">
        <f t="shared" si="772"/>
        <v>186.4779510498048</v>
      </c>
      <c r="AG943" s="567">
        <f t="shared" si="773"/>
        <v>40224.583943684935</v>
      </c>
      <c r="AH943" s="567">
        <f t="shared" si="774"/>
        <v>62159.317016601599</v>
      </c>
      <c r="AI943" s="568">
        <f t="shared" si="775"/>
        <v>145741.2461727715</v>
      </c>
      <c r="AJ943" s="568">
        <f t="shared" si="776"/>
        <v>225214.91672681741</v>
      </c>
      <c r="AK943" s="569">
        <f t="shared" si="777"/>
        <v>6.9413208192341605E-3</v>
      </c>
      <c r="AL943" s="999">
        <f t="shared" si="778"/>
        <v>1.0726469213970609E-2</v>
      </c>
      <c r="AM943" s="571"/>
      <c r="AN943" s="572"/>
      <c r="AO943" s="572"/>
      <c r="AP943" s="573"/>
      <c r="AQ943" s="53"/>
      <c r="AR943" s="53"/>
      <c r="AS943" s="53"/>
      <c r="AT943" s="53"/>
    </row>
    <row r="944" spans="1:48" customFormat="1">
      <c r="A944" s="46">
        <v>44384</v>
      </c>
      <c r="B944" s="122" t="s">
        <v>772</v>
      </c>
      <c r="C944" s="769">
        <v>44383</v>
      </c>
      <c r="D944" s="1170">
        <v>44384</v>
      </c>
      <c r="E944" s="924" t="s">
        <v>69</v>
      </c>
      <c r="F944" s="1149">
        <v>2.9835050582885798</v>
      </c>
      <c r="G944" s="500" t="s">
        <v>41</v>
      </c>
      <c r="H944" s="998">
        <v>6.4312850952148395</v>
      </c>
      <c r="I944" s="414" t="s">
        <v>313</v>
      </c>
      <c r="J944" s="415" t="s">
        <v>133</v>
      </c>
      <c r="K944" s="429" t="s">
        <v>93</v>
      </c>
      <c r="L944" s="390">
        <v>276</v>
      </c>
      <c r="M944" s="390"/>
      <c r="N944" s="390"/>
      <c r="O944" s="564">
        <v>3</v>
      </c>
      <c r="P944" s="564">
        <v>1.5</v>
      </c>
      <c r="Q944" s="564">
        <f t="shared" si="766"/>
        <v>4.5</v>
      </c>
      <c r="R944" s="82">
        <f t="shared" si="767"/>
        <v>3</v>
      </c>
      <c r="S944" s="81"/>
      <c r="T944" s="81">
        <v>20</v>
      </c>
      <c r="U944" s="122" t="s">
        <v>772</v>
      </c>
      <c r="V944" s="193"/>
      <c r="W944" s="195">
        <v>808.81399999999996</v>
      </c>
      <c r="X944" s="82">
        <v>2.17</v>
      </c>
      <c r="Y944" s="82">
        <v>2.4990000000000001</v>
      </c>
      <c r="Z944" s="195">
        <f t="shared" si="768"/>
        <v>16176.279999999999</v>
      </c>
      <c r="AA944" s="195">
        <f t="shared" si="769"/>
        <v>5392.0933333333332</v>
      </c>
      <c r="AB944" s="1092">
        <f t="shared" si="770"/>
        <v>19536570.048309177</v>
      </c>
      <c r="AC944" s="499" t="s">
        <v>69</v>
      </c>
      <c r="AD944" s="195">
        <f t="shared" si="771"/>
        <v>59.670101165771598</v>
      </c>
      <c r="AE944" s="500" t="s">
        <v>41</v>
      </c>
      <c r="AF944" s="567">
        <f t="shared" si="772"/>
        <v>128.62570190429679</v>
      </c>
      <c r="AG944" s="567">
        <f t="shared" si="773"/>
        <v>19890.033721923868</v>
      </c>
      <c r="AH944" s="567">
        <f t="shared" si="774"/>
        <v>42875.233968098932</v>
      </c>
      <c r="AI944" s="568">
        <f t="shared" si="775"/>
        <v>72065.339572187921</v>
      </c>
      <c r="AJ944" s="568">
        <f t="shared" si="776"/>
        <v>155345.0506090541</v>
      </c>
      <c r="AK944" s="569">
        <f t="shared" si="777"/>
        <v>3.6887406230463123E-3</v>
      </c>
      <c r="AL944" s="999">
        <f t="shared" si="778"/>
        <v>7.9515007099467128E-3</v>
      </c>
      <c r="AN944" s="572"/>
      <c r="AO944" s="572"/>
      <c r="AP944" s="573"/>
      <c r="AQ944" s="571"/>
      <c r="AR944" s="53"/>
      <c r="AS944" s="53"/>
      <c r="AT944" s="53"/>
    </row>
    <row r="945" spans="1:46" customFormat="1">
      <c r="A945" s="46">
        <v>44384</v>
      </c>
      <c r="B945" s="122" t="s">
        <v>60</v>
      </c>
      <c r="C945" s="122"/>
      <c r="D945" s="563"/>
      <c r="E945" s="924" t="s">
        <v>69</v>
      </c>
      <c r="F945" s="1149">
        <v>0</v>
      </c>
      <c r="G945" s="500" t="s">
        <v>41</v>
      </c>
      <c r="H945" s="998">
        <v>0.47688312530517596</v>
      </c>
      <c r="I945" s="81"/>
      <c r="J945" s="575"/>
      <c r="K945" s="390"/>
      <c r="L945" s="390"/>
      <c r="M945" s="390"/>
      <c r="N945" s="390"/>
      <c r="O945" s="564"/>
      <c r="P945" s="564"/>
      <c r="Q945" s="564"/>
      <c r="R945" s="82"/>
      <c r="S945" s="81"/>
      <c r="T945" s="81"/>
      <c r="U945" s="122" t="s">
        <v>60</v>
      </c>
      <c r="V945" s="39"/>
      <c r="W945" s="195"/>
      <c r="X945" s="82"/>
      <c r="Y945" s="82"/>
      <c r="Z945" s="195"/>
      <c r="AA945" s="195"/>
      <c r="AB945" s="195"/>
      <c r="AC945" s="483"/>
      <c r="AD945" s="576"/>
      <c r="AE945" s="577"/>
      <c r="AF945" s="576"/>
      <c r="AG945" s="390"/>
      <c r="AH945" s="390"/>
      <c r="AI945" s="568"/>
      <c r="AJ945" s="568"/>
      <c r="AK945" s="569"/>
      <c r="AL945" s="999"/>
      <c r="AM945" s="571"/>
      <c r="AN945" s="572"/>
      <c r="AO945" s="572"/>
      <c r="AP945" s="573"/>
      <c r="AQ945" s="53"/>
      <c r="AR945" s="53"/>
      <c r="AS945" s="53"/>
      <c r="AT945" s="53"/>
    </row>
    <row r="946" spans="1:46" customFormat="1" ht="15" thickBot="1">
      <c r="A946" s="49">
        <v>44384</v>
      </c>
      <c r="B946" s="123" t="s">
        <v>64</v>
      </c>
      <c r="C946" s="1072"/>
      <c r="D946" s="1003"/>
      <c r="E946" s="1029" t="s">
        <v>69</v>
      </c>
      <c r="F946" s="1150">
        <v>27.216802978515602</v>
      </c>
      <c r="G946" s="1030" t="s">
        <v>41</v>
      </c>
      <c r="H946" s="1006">
        <v>32.390936279296803</v>
      </c>
      <c r="I946" s="1242"/>
      <c r="J946" s="1243"/>
      <c r="K946" s="1244"/>
      <c r="L946" s="395"/>
      <c r="M946" s="395"/>
      <c r="N946" s="395"/>
      <c r="O946" s="1007"/>
      <c r="P946" s="1007"/>
      <c r="Q946" s="1007"/>
      <c r="R946" s="590"/>
      <c r="S946" s="588"/>
      <c r="T946" s="588"/>
      <c r="U946" s="123" t="s">
        <v>64</v>
      </c>
      <c r="V946" s="189"/>
      <c r="W946" s="591"/>
      <c r="X946" s="590"/>
      <c r="Y946" s="590"/>
      <c r="Z946" s="591"/>
      <c r="AA946" s="591"/>
      <c r="AB946" s="1126"/>
      <c r="AC946" s="1246"/>
      <c r="AD946" s="591"/>
      <c r="AE946" s="1030"/>
      <c r="AF946" s="1115"/>
      <c r="AG946" s="1115"/>
      <c r="AH946" s="1115"/>
      <c r="AI946" s="592"/>
      <c r="AJ946" s="592"/>
      <c r="AK946" s="593"/>
      <c r="AL946" s="1008"/>
      <c r="AM946" s="571"/>
      <c r="AN946" s="572"/>
      <c r="AO946" s="572"/>
      <c r="AP946" s="573"/>
      <c r="AQ946" s="53"/>
      <c r="AR946" s="53"/>
      <c r="AS946" s="53"/>
      <c r="AT946" s="53"/>
    </row>
    <row r="947" spans="1:46" customFormat="1">
      <c r="A947" s="460">
        <v>44391</v>
      </c>
      <c r="B947" s="118" t="s">
        <v>773</v>
      </c>
      <c r="C947" s="1133">
        <v>44384</v>
      </c>
      <c r="D947" s="1191">
        <v>44385</v>
      </c>
      <c r="E947" s="1110" t="s">
        <v>69</v>
      </c>
      <c r="F947" s="1147">
        <v>6.4114746093750004</v>
      </c>
      <c r="G947" s="477" t="s">
        <v>41</v>
      </c>
      <c r="H947" s="994">
        <v>6.2417640686035201</v>
      </c>
      <c r="I947" s="1155" t="s">
        <v>313</v>
      </c>
      <c r="J947" s="1156" t="s">
        <v>133</v>
      </c>
      <c r="K947" s="462" t="s">
        <v>93</v>
      </c>
      <c r="L947" s="465">
        <v>312</v>
      </c>
      <c r="M947" s="463"/>
      <c r="N947" s="922"/>
      <c r="O947" s="467">
        <v>3</v>
      </c>
      <c r="P947" s="468">
        <v>1.5</v>
      </c>
      <c r="Q947" s="468">
        <f t="shared" ref="Q947:Q960" si="779">O947+P947</f>
        <v>4.5</v>
      </c>
      <c r="R947" s="466">
        <f t="shared" ref="R947:R960" si="780">O947/(O947+P947)*Q947*200/200</f>
        <v>3</v>
      </c>
      <c r="S947" s="467"/>
      <c r="T947" s="469">
        <v>20</v>
      </c>
      <c r="U947" s="118" t="s">
        <v>773</v>
      </c>
      <c r="V947" s="923"/>
      <c r="W947" s="145">
        <v>814.46</v>
      </c>
      <c r="X947" s="472">
        <v>2.1709999999999998</v>
      </c>
      <c r="Y947" s="472">
        <v>2.5590000000000002</v>
      </c>
      <c r="Z947" s="145">
        <f t="shared" ref="Z947:Z960" si="781">T947*W947</f>
        <v>16289.2</v>
      </c>
      <c r="AA947" s="145">
        <f t="shared" ref="AA947:AA960" si="782">Z947/R947</f>
        <v>5429.7333333333336</v>
      </c>
      <c r="AB947" s="1157">
        <f t="shared" ref="AB947:AB960" si="783">AA947*1000/(L947/1000)</f>
        <v>17402991.452991456</v>
      </c>
      <c r="AC947" s="1110" t="s">
        <v>69</v>
      </c>
      <c r="AD947" s="194">
        <f t="shared" ref="AD947:AD960" si="784">T947*F947</f>
        <v>128.2294921875</v>
      </c>
      <c r="AE947" s="477" t="s">
        <v>41</v>
      </c>
      <c r="AF947" s="586">
        <f t="shared" ref="AF947:AF960" si="785">T947*H947</f>
        <v>124.8352813720704</v>
      </c>
      <c r="AG947" s="478">
        <f t="shared" ref="AG947:AG960" si="786">AD947/R947*1000</f>
        <v>42743.1640625</v>
      </c>
      <c r="AH947" s="478">
        <f t="shared" ref="AH947:AH960" si="787">AF947/R947*1000</f>
        <v>41611.760457356802</v>
      </c>
      <c r="AI947" s="478">
        <f t="shared" ref="AI947:AI960" si="788">AG947/L947*1000</f>
        <v>136997.32071314103</v>
      </c>
      <c r="AJ947" s="478">
        <f t="shared" ref="AJ947:AJ960" si="789">AH947/L947*1000</f>
        <v>133371.02710691284</v>
      </c>
      <c r="AK947" s="1084">
        <f t="shared" ref="AK947:AK960" si="790">AD947/Z947</f>
        <v>7.8720558521904078E-3</v>
      </c>
      <c r="AL947" s="1085">
        <f t="shared" ref="AL947:AL960" si="791">AF947/Z947</f>
        <v>7.6636839974995943E-3</v>
      </c>
      <c r="AP947" s="602"/>
    </row>
    <row r="948" spans="1:46" customFormat="1">
      <c r="A948" s="35">
        <v>44391</v>
      </c>
      <c r="B948" s="119" t="s">
        <v>774</v>
      </c>
      <c r="C948" s="782">
        <v>44384</v>
      </c>
      <c r="D948" s="1158">
        <v>44385</v>
      </c>
      <c r="E948" s="924" t="s">
        <v>69</v>
      </c>
      <c r="F948" s="1149">
        <v>6.4635459899902399</v>
      </c>
      <c r="G948" s="500" t="s">
        <v>41</v>
      </c>
      <c r="H948" s="998">
        <v>6.4734214782714803</v>
      </c>
      <c r="I948" s="1160" t="s">
        <v>313</v>
      </c>
      <c r="J948" s="1161" t="s">
        <v>133</v>
      </c>
      <c r="K948" s="484" t="s">
        <v>93</v>
      </c>
      <c r="L948" s="488">
        <v>312</v>
      </c>
      <c r="M948" s="485"/>
      <c r="N948" s="504"/>
      <c r="O948" s="491">
        <v>3</v>
      </c>
      <c r="P948" s="492">
        <v>1.5</v>
      </c>
      <c r="Q948" s="492">
        <f t="shared" si="779"/>
        <v>4.5</v>
      </c>
      <c r="R948" s="490">
        <f t="shared" si="780"/>
        <v>3</v>
      </c>
      <c r="S948" s="491"/>
      <c r="T948" s="493">
        <v>20</v>
      </c>
      <c r="U948" s="119" t="s">
        <v>774</v>
      </c>
      <c r="V948" s="925"/>
      <c r="W948" s="129">
        <v>828.52800000000002</v>
      </c>
      <c r="X948" s="223">
        <v>2.181</v>
      </c>
      <c r="Y948" s="223">
        <v>2.54</v>
      </c>
      <c r="Z948" s="129">
        <f t="shared" si="781"/>
        <v>16570.560000000001</v>
      </c>
      <c r="AA948" s="129">
        <f t="shared" si="782"/>
        <v>5523.52</v>
      </c>
      <c r="AB948" s="149">
        <f t="shared" si="783"/>
        <v>17703589.743589744</v>
      </c>
      <c r="AC948" s="924" t="s">
        <v>69</v>
      </c>
      <c r="AD948" s="195">
        <f t="shared" si="784"/>
        <v>129.2709197998048</v>
      </c>
      <c r="AE948" s="500" t="s">
        <v>41</v>
      </c>
      <c r="AF948" s="567">
        <f t="shared" si="785"/>
        <v>129.4684295654296</v>
      </c>
      <c r="AG948" s="497">
        <f t="shared" si="786"/>
        <v>43090.306599934935</v>
      </c>
      <c r="AH948" s="497">
        <f t="shared" si="787"/>
        <v>43156.143188476533</v>
      </c>
      <c r="AI948" s="497">
        <f t="shared" si="788"/>
        <v>138109.95705107352</v>
      </c>
      <c r="AJ948" s="497">
        <f t="shared" si="789"/>
        <v>138320.9717579376</v>
      </c>
      <c r="AK948" s="959">
        <f t="shared" si="790"/>
        <v>7.8012402598225282E-3</v>
      </c>
      <c r="AL948" s="1086">
        <f t="shared" si="791"/>
        <v>7.8131595773123889E-3</v>
      </c>
      <c r="AP948" s="602"/>
    </row>
    <row r="949" spans="1:46" customFormat="1">
      <c r="A949" s="35">
        <v>44391</v>
      </c>
      <c r="B949" s="119" t="s">
        <v>775</v>
      </c>
      <c r="C949" s="782">
        <v>44385</v>
      </c>
      <c r="D949" s="1158">
        <v>44386</v>
      </c>
      <c r="E949" s="924" t="s">
        <v>69</v>
      </c>
      <c r="F949" s="1149">
        <v>5.8678432464599606</v>
      </c>
      <c r="G949" s="500" t="s">
        <v>41</v>
      </c>
      <c r="H949" s="998">
        <v>8.9809890747070398</v>
      </c>
      <c r="I949" s="1160" t="s">
        <v>313</v>
      </c>
      <c r="J949" s="1161" t="s">
        <v>133</v>
      </c>
      <c r="K949" s="484" t="s">
        <v>93</v>
      </c>
      <c r="L949" s="488">
        <v>232</v>
      </c>
      <c r="M949" s="485"/>
      <c r="N949" s="504"/>
      <c r="O949" s="491">
        <v>3</v>
      </c>
      <c r="P949" s="492">
        <v>1.5</v>
      </c>
      <c r="Q949" s="492">
        <f t="shared" si="779"/>
        <v>4.5</v>
      </c>
      <c r="R949" s="490">
        <f t="shared" si="780"/>
        <v>3</v>
      </c>
      <c r="S949" s="491"/>
      <c r="T949" s="493">
        <v>20</v>
      </c>
      <c r="U949" s="119" t="s">
        <v>775</v>
      </c>
      <c r="V949" s="925"/>
      <c r="W949" s="129">
        <v>814.42</v>
      </c>
      <c r="X949" s="223">
        <v>2.1720000000000002</v>
      </c>
      <c r="Y949" s="223">
        <v>2.5609999999999999</v>
      </c>
      <c r="Z949" s="129">
        <f t="shared" si="781"/>
        <v>16288.4</v>
      </c>
      <c r="AA949" s="129">
        <f t="shared" si="782"/>
        <v>5429.4666666666662</v>
      </c>
      <c r="AB949" s="149">
        <f t="shared" si="783"/>
        <v>23402873.563218389</v>
      </c>
      <c r="AC949" s="924" t="s">
        <v>69</v>
      </c>
      <c r="AD949" s="195">
        <f t="shared" si="784"/>
        <v>117.35686492919922</v>
      </c>
      <c r="AE949" s="500" t="s">
        <v>41</v>
      </c>
      <c r="AF949" s="567">
        <f t="shared" si="785"/>
        <v>179.6197814941408</v>
      </c>
      <c r="AG949" s="497">
        <f t="shared" si="786"/>
        <v>39118.954976399742</v>
      </c>
      <c r="AH949" s="497">
        <f t="shared" si="787"/>
        <v>59873.260498046933</v>
      </c>
      <c r="AI949" s="497">
        <f t="shared" si="788"/>
        <v>168616.18524310234</v>
      </c>
      <c r="AJ949" s="497">
        <f t="shared" si="789"/>
        <v>258074.39869847815</v>
      </c>
      <c r="AK949" s="959">
        <f t="shared" si="790"/>
        <v>7.2049351028461491E-3</v>
      </c>
      <c r="AL949" s="1086">
        <f t="shared" si="791"/>
        <v>1.102746626397564E-2</v>
      </c>
      <c r="AP949" s="602"/>
    </row>
    <row r="950" spans="1:46" customFormat="1">
      <c r="A950" s="35">
        <v>44391</v>
      </c>
      <c r="B950" s="119" t="s">
        <v>776</v>
      </c>
      <c r="C950" s="782">
        <v>44385</v>
      </c>
      <c r="D950" s="1158">
        <v>44386</v>
      </c>
      <c r="E950" s="924" t="s">
        <v>69</v>
      </c>
      <c r="F950" s="1149">
        <v>6.2106609344482404</v>
      </c>
      <c r="G950" s="500" t="s">
        <v>41</v>
      </c>
      <c r="H950" s="998">
        <v>10.0244384765625</v>
      </c>
      <c r="I950" s="1160" t="s">
        <v>313</v>
      </c>
      <c r="J950" s="1161" t="s">
        <v>133</v>
      </c>
      <c r="K950" s="484" t="s">
        <v>93</v>
      </c>
      <c r="L950" s="488">
        <v>232</v>
      </c>
      <c r="M950" s="485"/>
      <c r="N950" s="504"/>
      <c r="O950" s="491">
        <v>3</v>
      </c>
      <c r="P950" s="492">
        <v>1.5</v>
      </c>
      <c r="Q950" s="492">
        <f t="shared" si="779"/>
        <v>4.5</v>
      </c>
      <c r="R950" s="490">
        <f t="shared" si="780"/>
        <v>3</v>
      </c>
      <c r="S950" s="491"/>
      <c r="T950" s="493">
        <v>20</v>
      </c>
      <c r="U950" s="119" t="s">
        <v>776</v>
      </c>
      <c r="V950" s="925"/>
      <c r="W950" s="129">
        <v>828.68299999999999</v>
      </c>
      <c r="X950" s="223">
        <v>2.1829999999999998</v>
      </c>
      <c r="Y950" s="223">
        <v>2.548</v>
      </c>
      <c r="Z950" s="129">
        <f t="shared" si="781"/>
        <v>16573.66</v>
      </c>
      <c r="AA950" s="129">
        <f t="shared" si="782"/>
        <v>5524.5533333333333</v>
      </c>
      <c r="AB950" s="149">
        <f t="shared" si="783"/>
        <v>23812729.885057468</v>
      </c>
      <c r="AC950" s="924" t="s">
        <v>69</v>
      </c>
      <c r="AD950" s="195">
        <f t="shared" si="784"/>
        <v>124.21321868896482</v>
      </c>
      <c r="AE950" s="500" t="s">
        <v>41</v>
      </c>
      <c r="AF950" s="567">
        <f t="shared" si="785"/>
        <v>200.48876953125</v>
      </c>
      <c r="AG950" s="497">
        <f t="shared" si="786"/>
        <v>41404.406229654938</v>
      </c>
      <c r="AH950" s="497">
        <f t="shared" si="787"/>
        <v>66829.58984375</v>
      </c>
      <c r="AI950" s="497">
        <f t="shared" si="788"/>
        <v>178467.26823127127</v>
      </c>
      <c r="AJ950" s="497">
        <f t="shared" si="789"/>
        <v>288058.57691271551</v>
      </c>
      <c r="AK950" s="959">
        <f t="shared" si="790"/>
        <v>7.4946160768933848E-3</v>
      </c>
      <c r="AL950" s="1086">
        <f t="shared" si="791"/>
        <v>1.2096831329425727E-2</v>
      </c>
      <c r="AP950" s="602"/>
    </row>
    <row r="951" spans="1:46" customFormat="1">
      <c r="A951" s="35">
        <v>44391</v>
      </c>
      <c r="B951" s="119" t="s">
        <v>777</v>
      </c>
      <c r="C951" s="782">
        <v>44386</v>
      </c>
      <c r="D951" s="1158">
        <v>44387</v>
      </c>
      <c r="E951" s="924" t="s">
        <v>69</v>
      </c>
      <c r="F951" s="1149">
        <v>6.5951065063476602</v>
      </c>
      <c r="G951" s="500" t="s">
        <v>41</v>
      </c>
      <c r="H951" s="998">
        <v>12.987326049804679</v>
      </c>
      <c r="I951" s="1160" t="s">
        <v>313</v>
      </c>
      <c r="J951" s="1161" t="s">
        <v>133</v>
      </c>
      <c r="K951" s="484" t="s">
        <v>93</v>
      </c>
      <c r="L951" s="488">
        <v>272</v>
      </c>
      <c r="M951" s="485"/>
      <c r="N951" s="504"/>
      <c r="O951" s="491">
        <v>3</v>
      </c>
      <c r="P951" s="492">
        <v>1.5</v>
      </c>
      <c r="Q951" s="492">
        <f t="shared" si="779"/>
        <v>4.5</v>
      </c>
      <c r="R951" s="490">
        <f t="shared" si="780"/>
        <v>3</v>
      </c>
      <c r="S951" s="491"/>
      <c r="T951" s="493">
        <v>20</v>
      </c>
      <c r="U951" s="119" t="s">
        <v>777</v>
      </c>
      <c r="V951" s="925"/>
      <c r="W951" s="129">
        <v>887.77200000000005</v>
      </c>
      <c r="X951" s="223">
        <v>2.1859999999999999</v>
      </c>
      <c r="Y951" s="223">
        <v>2.5489999999999999</v>
      </c>
      <c r="Z951" s="129">
        <f t="shared" si="781"/>
        <v>17755.440000000002</v>
      </c>
      <c r="AA951" s="129">
        <f t="shared" si="782"/>
        <v>5918.4800000000005</v>
      </c>
      <c r="AB951" s="149">
        <f t="shared" si="783"/>
        <v>21759117.647058826</v>
      </c>
      <c r="AC951" s="924" t="s">
        <v>69</v>
      </c>
      <c r="AD951" s="195">
        <f t="shared" si="784"/>
        <v>131.90213012695321</v>
      </c>
      <c r="AE951" s="500" t="s">
        <v>41</v>
      </c>
      <c r="AF951" s="567">
        <f t="shared" si="785"/>
        <v>259.74652099609358</v>
      </c>
      <c r="AG951" s="497">
        <f t="shared" si="786"/>
        <v>43967.376708984404</v>
      </c>
      <c r="AH951" s="497">
        <f t="shared" si="787"/>
        <v>86582.17366536452</v>
      </c>
      <c r="AI951" s="497">
        <f t="shared" si="788"/>
        <v>161644.76731244268</v>
      </c>
      <c r="AJ951" s="497">
        <f t="shared" si="789"/>
        <v>318316.81494619307</v>
      </c>
      <c r="AK951" s="959">
        <f t="shared" si="790"/>
        <v>7.4288291434598747E-3</v>
      </c>
      <c r="AL951" s="1086">
        <f t="shared" si="791"/>
        <v>1.4629123299456029E-2</v>
      </c>
      <c r="AP951" s="602"/>
    </row>
    <row r="952" spans="1:46" customFormat="1">
      <c r="A952" s="35">
        <v>44391</v>
      </c>
      <c r="B952" s="119" t="s">
        <v>778</v>
      </c>
      <c r="C952" s="782">
        <v>44386</v>
      </c>
      <c r="D952" s="1158">
        <v>44387</v>
      </c>
      <c r="E952" s="924" t="s">
        <v>69</v>
      </c>
      <c r="F952" s="1149">
        <v>9.5164489746093803</v>
      </c>
      <c r="G952" s="500" t="s">
        <v>41</v>
      </c>
      <c r="H952" s="998">
        <v>10.732566833496099</v>
      </c>
      <c r="I952" s="1160" t="s">
        <v>313</v>
      </c>
      <c r="J952" s="1161" t="s">
        <v>133</v>
      </c>
      <c r="K952" s="484" t="s">
        <v>93</v>
      </c>
      <c r="L952" s="488">
        <v>272</v>
      </c>
      <c r="M952" s="485"/>
      <c r="N952" s="504"/>
      <c r="O952" s="491">
        <v>3</v>
      </c>
      <c r="P952" s="492">
        <v>1.5</v>
      </c>
      <c r="Q952" s="492">
        <f t="shared" si="779"/>
        <v>4.5</v>
      </c>
      <c r="R952" s="490">
        <f t="shared" si="780"/>
        <v>3</v>
      </c>
      <c r="S952" s="491"/>
      <c r="T952" s="493">
        <v>20</v>
      </c>
      <c r="U952" s="119" t="s">
        <v>778</v>
      </c>
      <c r="V952" s="925"/>
      <c r="W952" s="129">
        <v>923.495</v>
      </c>
      <c r="X952" s="223">
        <v>2.1960000000000002</v>
      </c>
      <c r="Y952" s="223">
        <v>2.5470000000000002</v>
      </c>
      <c r="Z952" s="129">
        <f t="shared" si="781"/>
        <v>18469.900000000001</v>
      </c>
      <c r="AA952" s="129">
        <f t="shared" si="782"/>
        <v>6156.6333333333341</v>
      </c>
      <c r="AB952" s="149">
        <f t="shared" si="783"/>
        <v>22634681.37254902</v>
      </c>
      <c r="AC952" s="924" t="s">
        <v>69</v>
      </c>
      <c r="AD952" s="195">
        <f t="shared" si="784"/>
        <v>190.32897949218761</v>
      </c>
      <c r="AE952" s="500" t="s">
        <v>41</v>
      </c>
      <c r="AF952" s="567">
        <f t="shared" si="785"/>
        <v>214.65133666992199</v>
      </c>
      <c r="AG952" s="497">
        <f t="shared" si="786"/>
        <v>63442.993164062536</v>
      </c>
      <c r="AH952" s="497">
        <f t="shared" si="787"/>
        <v>71550.445556640669</v>
      </c>
      <c r="AI952" s="497">
        <f t="shared" si="788"/>
        <v>233246.29839728875</v>
      </c>
      <c r="AJ952" s="497">
        <f t="shared" si="789"/>
        <v>263053.10866412008</v>
      </c>
      <c r="AK952" s="959">
        <f t="shared" si="790"/>
        <v>1.0304819164813432E-2</v>
      </c>
      <c r="AL952" s="1086">
        <f t="shared" si="791"/>
        <v>1.1621683748689595E-2</v>
      </c>
      <c r="AP952" s="602"/>
    </row>
    <row r="953" spans="1:46" customFormat="1">
      <c r="A953" s="35">
        <v>44391</v>
      </c>
      <c r="B953" s="119" t="s">
        <v>779</v>
      </c>
      <c r="C953" s="782">
        <v>44387</v>
      </c>
      <c r="D953" s="1158">
        <v>44388</v>
      </c>
      <c r="E953" s="924" t="s">
        <v>69</v>
      </c>
      <c r="F953" s="1149">
        <v>13.86039123535156</v>
      </c>
      <c r="G953" s="500" t="s">
        <v>41</v>
      </c>
      <c r="H953" s="998">
        <v>14.366432189941401</v>
      </c>
      <c r="I953" s="1160" t="s">
        <v>313</v>
      </c>
      <c r="J953" s="1161" t="s">
        <v>133</v>
      </c>
      <c r="K953" s="484" t="s">
        <v>93</v>
      </c>
      <c r="L953" s="488">
        <v>256</v>
      </c>
      <c r="M953" s="485"/>
      <c r="N953" s="504"/>
      <c r="O953" s="491">
        <v>3</v>
      </c>
      <c r="P953" s="492">
        <v>1.5</v>
      </c>
      <c r="Q953" s="492">
        <f t="shared" si="779"/>
        <v>4.5</v>
      </c>
      <c r="R953" s="490">
        <f t="shared" si="780"/>
        <v>3</v>
      </c>
      <c r="S953" s="491"/>
      <c r="T953" s="493">
        <v>20</v>
      </c>
      <c r="U953" s="119" t="s">
        <v>779</v>
      </c>
      <c r="V953" s="925"/>
      <c r="W953" s="129">
        <v>856.23199999999997</v>
      </c>
      <c r="X953" s="223">
        <v>2.177</v>
      </c>
      <c r="Y953" s="223">
        <v>2.5539999999999998</v>
      </c>
      <c r="Z953" s="129">
        <f t="shared" si="781"/>
        <v>17124.64</v>
      </c>
      <c r="AA953" s="129">
        <f t="shared" si="782"/>
        <v>5708.2133333333331</v>
      </c>
      <c r="AB953" s="149">
        <f t="shared" si="783"/>
        <v>22297708.333333332</v>
      </c>
      <c r="AC953" s="924" t="s">
        <v>69</v>
      </c>
      <c r="AD953" s="195">
        <f t="shared" si="784"/>
        <v>277.20782470703119</v>
      </c>
      <c r="AE953" s="500" t="s">
        <v>41</v>
      </c>
      <c r="AF953" s="567">
        <f t="shared" si="785"/>
        <v>287.32864379882801</v>
      </c>
      <c r="AG953" s="497">
        <f t="shared" si="786"/>
        <v>92402.608235677064</v>
      </c>
      <c r="AH953" s="497">
        <f t="shared" si="787"/>
        <v>95776.214599609331</v>
      </c>
      <c r="AI953" s="497">
        <f t="shared" si="788"/>
        <v>360947.68842061353</v>
      </c>
      <c r="AJ953" s="497">
        <f t="shared" si="789"/>
        <v>374125.83827972395</v>
      </c>
      <c r="AK953" s="959">
        <f t="shared" si="790"/>
        <v>1.6187658526370843E-2</v>
      </c>
      <c r="AL953" s="1086">
        <f t="shared" si="791"/>
        <v>1.6778667685792403E-2</v>
      </c>
      <c r="AP953" s="602"/>
    </row>
    <row r="954" spans="1:46" customFormat="1">
      <c r="A954" s="35">
        <v>44391</v>
      </c>
      <c r="B954" s="119" t="s">
        <v>780</v>
      </c>
      <c r="C954" s="782">
        <v>44387</v>
      </c>
      <c r="D954" s="1158">
        <v>44388</v>
      </c>
      <c r="E954" s="924" t="s">
        <v>69</v>
      </c>
      <c r="F954" s="1149">
        <v>11.88275833129882</v>
      </c>
      <c r="G954" s="500" t="s">
        <v>41</v>
      </c>
      <c r="H954" s="998">
        <v>15.858813476562499</v>
      </c>
      <c r="I954" s="1160" t="s">
        <v>313</v>
      </c>
      <c r="J954" s="1161" t="s">
        <v>133</v>
      </c>
      <c r="K954" s="484" t="s">
        <v>93</v>
      </c>
      <c r="L954" s="488">
        <v>256</v>
      </c>
      <c r="M954" s="485"/>
      <c r="N954" s="504"/>
      <c r="O954" s="491">
        <v>3</v>
      </c>
      <c r="P954" s="492">
        <v>1.5</v>
      </c>
      <c r="Q954" s="492">
        <f t="shared" si="779"/>
        <v>4.5</v>
      </c>
      <c r="R954" s="490">
        <f t="shared" si="780"/>
        <v>3</v>
      </c>
      <c r="S954" s="491"/>
      <c r="T954" s="493">
        <v>20</v>
      </c>
      <c r="U954" s="119" t="s">
        <v>780</v>
      </c>
      <c r="V954" s="925"/>
      <c r="W954" s="129">
        <v>847.08</v>
      </c>
      <c r="X954" s="223">
        <v>2.1840000000000002</v>
      </c>
      <c r="Y954" s="223">
        <v>2.5409999999999999</v>
      </c>
      <c r="Z954" s="129">
        <f t="shared" si="781"/>
        <v>16941.600000000002</v>
      </c>
      <c r="AA954" s="129">
        <f t="shared" si="782"/>
        <v>5647.2000000000007</v>
      </c>
      <c r="AB954" s="149">
        <f t="shared" si="783"/>
        <v>22059375.000000004</v>
      </c>
      <c r="AC954" s="924" t="s">
        <v>69</v>
      </c>
      <c r="AD954" s="195">
        <f t="shared" si="784"/>
        <v>237.65516662597639</v>
      </c>
      <c r="AE954" s="500" t="s">
        <v>41</v>
      </c>
      <c r="AF954" s="567">
        <f t="shared" si="785"/>
        <v>317.17626953125</v>
      </c>
      <c r="AG954" s="497">
        <f t="shared" si="786"/>
        <v>79218.388875325458</v>
      </c>
      <c r="AH954" s="497">
        <f t="shared" si="787"/>
        <v>105725.42317708333</v>
      </c>
      <c r="AI954" s="497">
        <f t="shared" si="788"/>
        <v>309446.83154424006</v>
      </c>
      <c r="AJ954" s="497">
        <f t="shared" si="789"/>
        <v>412989.93428548175</v>
      </c>
      <c r="AK954" s="959">
        <f t="shared" si="790"/>
        <v>1.4027905665697241E-2</v>
      </c>
      <c r="AL954" s="1086">
        <f t="shared" si="791"/>
        <v>1.8721742310717403E-2</v>
      </c>
      <c r="AP954" s="602"/>
    </row>
    <row r="955" spans="1:46" customFormat="1">
      <c r="A955" s="35">
        <v>44391</v>
      </c>
      <c r="B955" s="119" t="s">
        <v>781</v>
      </c>
      <c r="C955" s="782">
        <v>44388</v>
      </c>
      <c r="D955" s="1158">
        <v>44389</v>
      </c>
      <c r="E955" s="924" t="s">
        <v>69</v>
      </c>
      <c r="F955" s="1149">
        <v>8.9007415771484411</v>
      </c>
      <c r="G955" s="500" t="s">
        <v>41</v>
      </c>
      <c r="H955" s="998">
        <v>14.992868041992178</v>
      </c>
      <c r="I955" s="1160" t="s">
        <v>313</v>
      </c>
      <c r="J955" s="1161" t="s">
        <v>133</v>
      </c>
      <c r="K955" s="484" t="s">
        <v>93</v>
      </c>
      <c r="L955" s="488">
        <v>220</v>
      </c>
      <c r="M955" s="485"/>
      <c r="N955" s="504"/>
      <c r="O955" s="491">
        <v>3</v>
      </c>
      <c r="P955" s="492">
        <v>1.5</v>
      </c>
      <c r="Q955" s="492">
        <f t="shared" si="779"/>
        <v>4.5</v>
      </c>
      <c r="R955" s="490">
        <f t="shared" si="780"/>
        <v>3</v>
      </c>
      <c r="S955" s="491"/>
      <c r="T955" s="493">
        <v>20</v>
      </c>
      <c r="U955" s="119" t="s">
        <v>781</v>
      </c>
      <c r="V955" s="925"/>
      <c r="W955" s="129">
        <v>739.12199999999996</v>
      </c>
      <c r="X955" s="223">
        <v>2.181</v>
      </c>
      <c r="Y955" s="223">
        <v>2.5539999999999998</v>
      </c>
      <c r="Z955" s="129">
        <f t="shared" si="781"/>
        <v>14782.439999999999</v>
      </c>
      <c r="AA955" s="129">
        <f t="shared" si="782"/>
        <v>4927.4799999999996</v>
      </c>
      <c r="AB955" s="149">
        <f t="shared" si="783"/>
        <v>22397636.363636363</v>
      </c>
      <c r="AC955" s="924" t="s">
        <v>69</v>
      </c>
      <c r="AD955" s="195">
        <f t="shared" si="784"/>
        <v>178.01483154296881</v>
      </c>
      <c r="AE955" s="500" t="s">
        <v>41</v>
      </c>
      <c r="AF955" s="567">
        <f t="shared" si="785"/>
        <v>299.85736083984358</v>
      </c>
      <c r="AG955" s="497">
        <f t="shared" si="786"/>
        <v>59338.2771809896</v>
      </c>
      <c r="AH955" s="497">
        <f t="shared" si="787"/>
        <v>99952.453613281192</v>
      </c>
      <c r="AI955" s="497">
        <f t="shared" si="788"/>
        <v>269719.44173177093</v>
      </c>
      <c r="AJ955" s="497">
        <f t="shared" si="789"/>
        <v>454329.33460582356</v>
      </c>
      <c r="AK955" s="959">
        <f t="shared" si="790"/>
        <v>1.2042317204938348E-2</v>
      </c>
      <c r="AL955" s="1086">
        <f t="shared" si="791"/>
        <v>2.0284700011624846E-2</v>
      </c>
      <c r="AP955" s="602"/>
    </row>
    <row r="956" spans="1:46" customFormat="1">
      <c r="A956" s="35">
        <v>44391</v>
      </c>
      <c r="B956" s="119" t="s">
        <v>782</v>
      </c>
      <c r="C956" s="782">
        <v>44388</v>
      </c>
      <c r="D956" s="1158">
        <v>44389</v>
      </c>
      <c r="E956" s="924" t="s">
        <v>69</v>
      </c>
      <c r="F956" s="1149">
        <v>9.7162094116210991</v>
      </c>
      <c r="G956" s="500" t="s">
        <v>41</v>
      </c>
      <c r="H956" s="998">
        <v>14.460020446777341</v>
      </c>
      <c r="I956" s="1160" t="s">
        <v>313</v>
      </c>
      <c r="J956" s="1161" t="s">
        <v>133</v>
      </c>
      <c r="K956" s="484" t="s">
        <v>93</v>
      </c>
      <c r="L956" s="488">
        <v>220</v>
      </c>
      <c r="M956" s="485"/>
      <c r="N956" s="504"/>
      <c r="O956" s="491">
        <v>3</v>
      </c>
      <c r="P956" s="492">
        <v>1.5</v>
      </c>
      <c r="Q956" s="492">
        <f t="shared" si="779"/>
        <v>4.5</v>
      </c>
      <c r="R956" s="490">
        <f t="shared" si="780"/>
        <v>3</v>
      </c>
      <c r="S956" s="491"/>
      <c r="T956" s="493">
        <v>20</v>
      </c>
      <c r="U956" s="119" t="s">
        <v>782</v>
      </c>
      <c r="V956" s="925"/>
      <c r="W956" s="129">
        <v>750.37699999999995</v>
      </c>
      <c r="X956" s="223">
        <v>2.1749999999999998</v>
      </c>
      <c r="Y956" s="223">
        <v>2.5550000000000002</v>
      </c>
      <c r="Z956" s="129">
        <f t="shared" si="781"/>
        <v>15007.539999999999</v>
      </c>
      <c r="AA956" s="129">
        <f t="shared" si="782"/>
        <v>5002.5133333333333</v>
      </c>
      <c r="AB956" s="149">
        <f t="shared" si="783"/>
        <v>22738696.969696969</v>
      </c>
      <c r="AC956" s="924" t="s">
        <v>69</v>
      </c>
      <c r="AD956" s="195">
        <f t="shared" si="784"/>
        <v>194.32418823242199</v>
      </c>
      <c r="AE956" s="500" t="s">
        <v>41</v>
      </c>
      <c r="AF956" s="567">
        <f t="shared" si="785"/>
        <v>289.20040893554682</v>
      </c>
      <c r="AG956" s="497">
        <f t="shared" si="786"/>
        <v>64774.729410807326</v>
      </c>
      <c r="AH956" s="497">
        <f t="shared" si="787"/>
        <v>96400.136311848939</v>
      </c>
      <c r="AI956" s="497">
        <f t="shared" si="788"/>
        <v>294430.58823094238</v>
      </c>
      <c r="AJ956" s="497">
        <f t="shared" si="789"/>
        <v>438182.43778113159</v>
      </c>
      <c r="AK956" s="959">
        <f t="shared" si="790"/>
        <v>1.294843713442856E-2</v>
      </c>
      <c r="AL956" s="1086">
        <f t="shared" si="791"/>
        <v>1.9270340704442356E-2</v>
      </c>
      <c r="AP956" s="602"/>
    </row>
    <row r="957" spans="1:46" customFormat="1">
      <c r="A957" s="35">
        <v>44391</v>
      </c>
      <c r="B957" s="119" t="s">
        <v>783</v>
      </c>
      <c r="C957" s="782">
        <v>44389</v>
      </c>
      <c r="D957" s="1158">
        <v>44390</v>
      </c>
      <c r="E957" s="924" t="s">
        <v>69</v>
      </c>
      <c r="F957" s="1149">
        <v>9.0470771789550799</v>
      </c>
      <c r="G957" s="500" t="s">
        <v>41</v>
      </c>
      <c r="H957" s="998">
        <v>8.8848678588867198</v>
      </c>
      <c r="I957" s="1160" t="s">
        <v>313</v>
      </c>
      <c r="J957" s="1161" t="s">
        <v>133</v>
      </c>
      <c r="K957" s="484" t="s">
        <v>93</v>
      </c>
      <c r="L957" s="488">
        <v>264</v>
      </c>
      <c r="M957" s="485"/>
      <c r="N957" s="504"/>
      <c r="O957" s="491">
        <v>3</v>
      </c>
      <c r="P957" s="492">
        <v>1.5</v>
      </c>
      <c r="Q957" s="492">
        <f t="shared" si="779"/>
        <v>4.5</v>
      </c>
      <c r="R957" s="490">
        <f t="shared" si="780"/>
        <v>3</v>
      </c>
      <c r="S957" s="491"/>
      <c r="T957" s="493">
        <v>20</v>
      </c>
      <c r="U957" s="119" t="s">
        <v>783</v>
      </c>
      <c r="V957" s="925"/>
      <c r="W957" s="129">
        <v>822.88699999999994</v>
      </c>
      <c r="X957" s="223">
        <v>2.1789999999999998</v>
      </c>
      <c r="Y957" s="223">
        <v>2.5609999999999999</v>
      </c>
      <c r="Z957" s="129">
        <f t="shared" si="781"/>
        <v>16457.739999999998</v>
      </c>
      <c r="AA957" s="129">
        <f t="shared" si="782"/>
        <v>5485.913333333333</v>
      </c>
      <c r="AB957" s="149">
        <f t="shared" si="783"/>
        <v>20779974.747474745</v>
      </c>
      <c r="AC957" s="924" t="s">
        <v>69</v>
      </c>
      <c r="AD957" s="195">
        <f t="shared" si="784"/>
        <v>180.94154357910159</v>
      </c>
      <c r="AE957" s="500" t="s">
        <v>41</v>
      </c>
      <c r="AF957" s="567">
        <f t="shared" si="785"/>
        <v>177.6973571777344</v>
      </c>
      <c r="AG957" s="497">
        <f t="shared" si="786"/>
        <v>60313.847859700531</v>
      </c>
      <c r="AH957" s="497">
        <f t="shared" si="787"/>
        <v>59232.452392578132</v>
      </c>
      <c r="AI957" s="497">
        <f t="shared" si="788"/>
        <v>228461.54492310807</v>
      </c>
      <c r="AJ957" s="497">
        <f t="shared" si="789"/>
        <v>224365.34997188687</v>
      </c>
      <c r="AK957" s="959">
        <f t="shared" si="790"/>
        <v>1.0994312923834113E-2</v>
      </c>
      <c r="AL957" s="1086">
        <f t="shared" si="791"/>
        <v>1.0797190694331932E-2</v>
      </c>
      <c r="AP957" s="602"/>
    </row>
    <row r="958" spans="1:46" customFormat="1">
      <c r="A958" s="35">
        <v>44391</v>
      </c>
      <c r="B958" s="119" t="s">
        <v>784</v>
      </c>
      <c r="C958" s="782">
        <v>44389</v>
      </c>
      <c r="D958" s="1158">
        <v>44390</v>
      </c>
      <c r="E958" s="924" t="s">
        <v>69</v>
      </c>
      <c r="F958" s="1149">
        <v>11.0938003540039</v>
      </c>
      <c r="G958" s="500" t="s">
        <v>41</v>
      </c>
      <c r="H958" s="998">
        <v>12.271630859375</v>
      </c>
      <c r="I958" s="1160" t="s">
        <v>313</v>
      </c>
      <c r="J958" s="1161" t="s">
        <v>133</v>
      </c>
      <c r="K958" s="484" t="s">
        <v>93</v>
      </c>
      <c r="L958" s="488">
        <v>264</v>
      </c>
      <c r="M958" s="485"/>
      <c r="N958" s="504"/>
      <c r="O958" s="491">
        <v>3</v>
      </c>
      <c r="P958" s="492">
        <v>1.5</v>
      </c>
      <c r="Q958" s="492">
        <f t="shared" si="779"/>
        <v>4.5</v>
      </c>
      <c r="R958" s="490">
        <f t="shared" si="780"/>
        <v>3</v>
      </c>
      <c r="S958" s="491"/>
      <c r="T958" s="493">
        <v>20</v>
      </c>
      <c r="U958" s="119" t="s">
        <v>784</v>
      </c>
      <c r="V958" s="925"/>
      <c r="W958" s="129">
        <v>857.6</v>
      </c>
      <c r="X958" s="223">
        <v>2.1850000000000001</v>
      </c>
      <c r="Y958" s="223">
        <v>2.5630000000000002</v>
      </c>
      <c r="Z958" s="129">
        <f t="shared" si="781"/>
        <v>17152</v>
      </c>
      <c r="AA958" s="129">
        <f t="shared" si="782"/>
        <v>5717.333333333333</v>
      </c>
      <c r="AB958" s="149">
        <f t="shared" si="783"/>
        <v>21656565.656565655</v>
      </c>
      <c r="AC958" s="924" t="s">
        <v>69</v>
      </c>
      <c r="AD958" s="195">
        <f t="shared" si="784"/>
        <v>221.87600708007801</v>
      </c>
      <c r="AE958" s="500" t="s">
        <v>41</v>
      </c>
      <c r="AF958" s="567">
        <f t="shared" si="785"/>
        <v>245.4326171875</v>
      </c>
      <c r="AG958" s="497">
        <f t="shared" si="786"/>
        <v>73958.669026692674</v>
      </c>
      <c r="AH958" s="497">
        <f t="shared" si="787"/>
        <v>81810.872395833328</v>
      </c>
      <c r="AI958" s="497">
        <f t="shared" si="788"/>
        <v>280146.47358595708</v>
      </c>
      <c r="AJ958" s="497">
        <f t="shared" si="789"/>
        <v>309889.66816603532</v>
      </c>
      <c r="AK958" s="959">
        <f t="shared" si="790"/>
        <v>1.2935867950097832E-2</v>
      </c>
      <c r="AL958" s="1086">
        <f t="shared" si="791"/>
        <v>1.4309271058039879E-2</v>
      </c>
      <c r="AP958" s="602"/>
    </row>
    <row r="959" spans="1:46" customFormat="1">
      <c r="A959" s="35">
        <v>44391</v>
      </c>
      <c r="B959" s="119" t="s">
        <v>785</v>
      </c>
      <c r="C959" s="782">
        <v>44390</v>
      </c>
      <c r="D959" s="1158">
        <v>44391</v>
      </c>
      <c r="E959" s="924" t="s">
        <v>69</v>
      </c>
      <c r="F959" s="1149">
        <v>11.372940063476559</v>
      </c>
      <c r="G959" s="500" t="s">
        <v>41</v>
      </c>
      <c r="H959" s="998">
        <v>12.022869873046881</v>
      </c>
      <c r="I959" s="1160" t="s">
        <v>313</v>
      </c>
      <c r="J959" s="1161" t="s">
        <v>133</v>
      </c>
      <c r="K959" s="484" t="s">
        <v>93</v>
      </c>
      <c r="L959" s="488">
        <v>272</v>
      </c>
      <c r="M959" s="485"/>
      <c r="N959" s="504"/>
      <c r="O959" s="491">
        <v>3</v>
      </c>
      <c r="P959" s="492">
        <v>1.5</v>
      </c>
      <c r="Q959" s="492">
        <f t="shared" si="779"/>
        <v>4.5</v>
      </c>
      <c r="R959" s="490">
        <f t="shared" si="780"/>
        <v>3</v>
      </c>
      <c r="S959" s="491"/>
      <c r="T959" s="493">
        <v>20</v>
      </c>
      <c r="U959" s="119" t="s">
        <v>785</v>
      </c>
      <c r="V959" s="925"/>
      <c r="W959" s="129">
        <v>853.71299999999997</v>
      </c>
      <c r="X959" s="223">
        <v>2.1840000000000002</v>
      </c>
      <c r="Y959" s="223">
        <v>2.59</v>
      </c>
      <c r="Z959" s="129">
        <f t="shared" si="781"/>
        <v>17074.259999999998</v>
      </c>
      <c r="AA959" s="129">
        <f t="shared" si="782"/>
        <v>5691.4199999999992</v>
      </c>
      <c r="AB959" s="149">
        <f t="shared" si="783"/>
        <v>20924338.235294111</v>
      </c>
      <c r="AC959" s="924" t="s">
        <v>69</v>
      </c>
      <c r="AD959" s="195">
        <f t="shared" si="784"/>
        <v>227.45880126953119</v>
      </c>
      <c r="AE959" s="500" t="s">
        <v>41</v>
      </c>
      <c r="AF959" s="567">
        <f t="shared" si="785"/>
        <v>240.45739746093761</v>
      </c>
      <c r="AG959" s="497">
        <f t="shared" si="786"/>
        <v>75819.600423177064</v>
      </c>
      <c r="AH959" s="497">
        <f t="shared" si="787"/>
        <v>80152.465820312544</v>
      </c>
      <c r="AI959" s="497">
        <f t="shared" si="788"/>
        <v>278748.53096756269</v>
      </c>
      <c r="AJ959" s="497">
        <f t="shared" si="789"/>
        <v>294678.18316291372</v>
      </c>
      <c r="AK959" s="959">
        <f t="shared" si="790"/>
        <v>1.3321737004680215E-2</v>
      </c>
      <c r="AL959" s="1086">
        <f t="shared" si="791"/>
        <v>1.4083034782235812E-2</v>
      </c>
      <c r="AP959" s="602"/>
    </row>
    <row r="960" spans="1:46" customFormat="1">
      <c r="A960" s="35">
        <v>44391</v>
      </c>
      <c r="B960" s="119" t="s">
        <v>786</v>
      </c>
      <c r="C960" s="782">
        <v>44390</v>
      </c>
      <c r="D960" s="1158">
        <v>44391</v>
      </c>
      <c r="E960" s="924" t="s">
        <v>69</v>
      </c>
      <c r="F960" s="1149">
        <v>5.0228824615478604</v>
      </c>
      <c r="G960" s="500" t="s">
        <v>41</v>
      </c>
      <c r="H960" s="998">
        <v>7.0103370666504006</v>
      </c>
      <c r="I960" s="1160" t="s">
        <v>313</v>
      </c>
      <c r="J960" s="1161" t="s">
        <v>133</v>
      </c>
      <c r="K960" s="484" t="s">
        <v>93</v>
      </c>
      <c r="L960" s="488">
        <v>272</v>
      </c>
      <c r="M960" s="485"/>
      <c r="N960" s="504"/>
      <c r="O960" s="491">
        <v>3</v>
      </c>
      <c r="P960" s="492">
        <v>1.5</v>
      </c>
      <c r="Q960" s="492">
        <f t="shared" si="779"/>
        <v>4.5</v>
      </c>
      <c r="R960" s="490">
        <f t="shared" si="780"/>
        <v>3</v>
      </c>
      <c r="S960" s="491"/>
      <c r="T960" s="493">
        <v>20</v>
      </c>
      <c r="U960" s="119" t="s">
        <v>786</v>
      </c>
      <c r="V960" s="925"/>
      <c r="W960" s="129">
        <v>890.33299999999997</v>
      </c>
      <c r="X960" s="223">
        <v>2.202</v>
      </c>
      <c r="Y960" s="223">
        <v>2.5910000000000002</v>
      </c>
      <c r="Z960" s="129">
        <f t="shared" si="781"/>
        <v>17806.66</v>
      </c>
      <c r="AA960" s="129">
        <f t="shared" si="782"/>
        <v>5935.5533333333333</v>
      </c>
      <c r="AB960" s="149">
        <f t="shared" si="783"/>
        <v>21821887.254901957</v>
      </c>
      <c r="AC960" s="924" t="s">
        <v>69</v>
      </c>
      <c r="AD960" s="195">
        <f t="shared" si="784"/>
        <v>100.4576492309572</v>
      </c>
      <c r="AE960" s="500" t="s">
        <v>41</v>
      </c>
      <c r="AF960" s="567">
        <f t="shared" si="785"/>
        <v>140.20674133300801</v>
      </c>
      <c r="AG960" s="497">
        <f t="shared" si="786"/>
        <v>33485.883076985738</v>
      </c>
      <c r="AH960" s="497">
        <f t="shared" si="787"/>
        <v>46735.580444336003</v>
      </c>
      <c r="AI960" s="497">
        <f t="shared" si="788"/>
        <v>123109.86425362404</v>
      </c>
      <c r="AJ960" s="497">
        <f t="shared" si="789"/>
        <v>171821.9869277059</v>
      </c>
      <c r="AK960" s="959">
        <f t="shared" si="790"/>
        <v>5.6415773216850996E-3</v>
      </c>
      <c r="AL960" s="1086">
        <f t="shared" si="791"/>
        <v>7.8738371672738179E-3</v>
      </c>
      <c r="AP960" s="602"/>
    </row>
    <row r="961" spans="1:48" customFormat="1">
      <c r="A961" s="35">
        <v>44391</v>
      </c>
      <c r="B961" s="119" t="s">
        <v>60</v>
      </c>
      <c r="C961" s="782"/>
      <c r="D961" s="1158"/>
      <c r="E961" s="924" t="s">
        <v>69</v>
      </c>
      <c r="F961" s="1149">
        <v>0</v>
      </c>
      <c r="G961" s="500" t="s">
        <v>41</v>
      </c>
      <c r="H961" s="998">
        <v>0.28740844726562603</v>
      </c>
      <c r="I961" s="1160"/>
      <c r="J961" s="1161"/>
      <c r="K961" s="484"/>
      <c r="L961" s="488"/>
      <c r="M961" s="485"/>
      <c r="N961" s="504"/>
      <c r="O961" s="491"/>
      <c r="P961" s="491"/>
      <c r="Q961" s="491"/>
      <c r="R961" s="492"/>
      <c r="S961" s="491"/>
      <c r="T961" s="493"/>
      <c r="U961" s="119" t="s">
        <v>60</v>
      </c>
      <c r="V961" s="948"/>
      <c r="W961" s="129"/>
      <c r="X961" s="223"/>
      <c r="Y961" s="223"/>
      <c r="Z961" s="129"/>
      <c r="AA961" s="129"/>
      <c r="AB961" s="149"/>
      <c r="AC961" s="924"/>
      <c r="AD961" s="195"/>
      <c r="AE961" s="500"/>
      <c r="AF961" s="567"/>
      <c r="AG961" s="497"/>
      <c r="AH961" s="497"/>
      <c r="AI961" s="497"/>
      <c r="AJ961" s="497"/>
      <c r="AK961" s="959"/>
      <c r="AL961" s="1086"/>
      <c r="AP961" s="602"/>
      <c r="AQ961" s="1"/>
      <c r="AR961" s="1"/>
      <c r="AV961" s="1"/>
    </row>
    <row r="962" spans="1:48" customFormat="1" ht="15" thickBot="1">
      <c r="A962" s="56">
        <v>44391</v>
      </c>
      <c r="B962" s="124" t="s">
        <v>64</v>
      </c>
      <c r="C962" s="926"/>
      <c r="D962" s="1162"/>
      <c r="E962" s="1029" t="s">
        <v>69</v>
      </c>
      <c r="F962" s="1150">
        <v>34.080364990234401</v>
      </c>
      <c r="G962" s="1030" t="s">
        <v>41</v>
      </c>
      <c r="H962" s="1006">
        <v>32.830938720703202</v>
      </c>
      <c r="I962" s="1164"/>
      <c r="J962" s="1165"/>
      <c r="K962" s="928"/>
      <c r="L962" s="929"/>
      <c r="M962" s="930"/>
      <c r="N962" s="927"/>
      <c r="O962" s="931"/>
      <c r="P962" s="931"/>
      <c r="Q962" s="931"/>
      <c r="R962" s="932"/>
      <c r="S962" s="931"/>
      <c r="T962" s="933"/>
      <c r="U962" s="124" t="s">
        <v>64</v>
      </c>
      <c r="V962" s="955"/>
      <c r="W962" s="937"/>
      <c r="X962" s="935"/>
      <c r="Y962" s="935"/>
      <c r="Z962" s="937"/>
      <c r="AA962" s="937"/>
      <c r="AB962" s="161"/>
      <c r="AC962" s="1029"/>
      <c r="AD962" s="591"/>
      <c r="AE962" s="1030"/>
      <c r="AF962" s="1115"/>
      <c r="AG962" s="936"/>
      <c r="AH962" s="936"/>
      <c r="AI962" s="936"/>
      <c r="AJ962" s="936"/>
      <c r="AK962" s="1088"/>
      <c r="AL962" s="1089"/>
      <c r="AP962" s="602"/>
    </row>
    <row r="963" spans="1:48" customFormat="1">
      <c r="A963" s="1167">
        <v>44398</v>
      </c>
      <c r="B963" s="121" t="s">
        <v>787</v>
      </c>
      <c r="C963" s="1168">
        <f>D963-1</f>
        <v>44391</v>
      </c>
      <c r="D963" s="1169">
        <v>44392</v>
      </c>
      <c r="E963" s="1110" t="s">
        <v>69</v>
      </c>
      <c r="F963" s="1147">
        <v>10.607797241210941</v>
      </c>
      <c r="G963" s="477" t="s">
        <v>41</v>
      </c>
      <c r="H963" s="994">
        <v>16.61227111816406</v>
      </c>
      <c r="I963" s="456" t="s">
        <v>313</v>
      </c>
      <c r="J963" s="457" t="s">
        <v>133</v>
      </c>
      <c r="K963" s="582" t="s">
        <v>93</v>
      </c>
      <c r="L963" s="583">
        <v>468</v>
      </c>
      <c r="M963" s="583"/>
      <c r="N963" s="583"/>
      <c r="O963" s="584">
        <v>3</v>
      </c>
      <c r="P963" s="584">
        <v>1.5</v>
      </c>
      <c r="Q963" s="584">
        <f t="shared" ref="Q963:Q976" si="792">O963+P963</f>
        <v>4.5</v>
      </c>
      <c r="R963" s="184">
        <f t="shared" ref="R963:R976" si="793">O963/(O963+P963)*Q963*200/200</f>
        <v>3</v>
      </c>
      <c r="S963" s="183"/>
      <c r="T963" s="183">
        <v>20</v>
      </c>
      <c r="U963" s="121" t="s">
        <v>787</v>
      </c>
      <c r="V963" s="470"/>
      <c r="W963" s="194">
        <v>953.822</v>
      </c>
      <c r="X963" s="184">
        <v>2.1819999999999999</v>
      </c>
      <c r="Y963" s="184">
        <v>2.512</v>
      </c>
      <c r="Z963" s="194">
        <f t="shared" ref="Z963:Z976" si="794">T963*W963</f>
        <v>19076.439999999999</v>
      </c>
      <c r="AA963" s="194">
        <f t="shared" ref="AA963:AA976" si="795">Z963/R963</f>
        <v>6358.8133333333326</v>
      </c>
      <c r="AB963" s="1113">
        <f t="shared" ref="AB963:AB976" si="796">AA963*1000/(L963/1000)</f>
        <v>13587207.977207975</v>
      </c>
      <c r="AC963" s="476" t="s">
        <v>69</v>
      </c>
      <c r="AD963" s="194">
        <f t="shared" ref="AD963:AD976" si="797">T963*F963</f>
        <v>212.15594482421881</v>
      </c>
      <c r="AE963" s="477" t="s">
        <v>41</v>
      </c>
      <c r="AF963" s="586">
        <f t="shared" ref="AF963:AF976" si="798">T963*H963</f>
        <v>332.24542236328119</v>
      </c>
      <c r="AG963" s="586">
        <f t="shared" ref="AG963:AG976" si="799">AD963/R963*1000</f>
        <v>70718.648274739608</v>
      </c>
      <c r="AH963" s="586">
        <f t="shared" ref="AH963:AH976" si="800">AF963/R963*1000</f>
        <v>110748.47412109374</v>
      </c>
      <c r="AI963" s="586">
        <f t="shared" ref="AI963:AI976" si="801">AG963/L963*1000</f>
        <v>151108.22280927267</v>
      </c>
      <c r="AJ963" s="586">
        <f t="shared" ref="AJ963:AJ976" si="802">AH963/L963*1000</f>
        <v>236642.03872028578</v>
      </c>
      <c r="AK963" s="587">
        <f t="shared" ref="AK963:AK976" si="803">AD963/Z963</f>
        <v>1.112135937440208E-2</v>
      </c>
      <c r="AL963" s="995">
        <f t="shared" ref="AL963:AL976" si="804">AF963/Z963</f>
        <v>1.7416531719926843E-2</v>
      </c>
      <c r="AM963" s="605"/>
      <c r="AN963" s="606"/>
      <c r="AO963" s="606"/>
      <c r="AP963" s="607"/>
      <c r="AQ963" s="53"/>
      <c r="AR963" s="53"/>
      <c r="AS963" s="53"/>
      <c r="AT963" s="53"/>
    </row>
    <row r="964" spans="1:48" customFormat="1">
      <c r="A964" s="46">
        <v>44398</v>
      </c>
      <c r="B964" s="122" t="s">
        <v>788</v>
      </c>
      <c r="C964" s="769">
        <f t="shared" ref="C964:C976" si="805">D964-1</f>
        <v>44391</v>
      </c>
      <c r="D964" s="1170">
        <v>44392</v>
      </c>
      <c r="E964" s="924" t="s">
        <v>69</v>
      </c>
      <c r="F964" s="1149">
        <v>9.1732627868652408</v>
      </c>
      <c r="G964" s="500" t="s">
        <v>41</v>
      </c>
      <c r="H964" s="998">
        <v>10.428107452392579</v>
      </c>
      <c r="I964" s="414" t="s">
        <v>313</v>
      </c>
      <c r="J964" s="415" t="s">
        <v>133</v>
      </c>
      <c r="K964" s="429" t="s">
        <v>93</v>
      </c>
      <c r="L964" s="390">
        <v>468</v>
      </c>
      <c r="M964" s="390"/>
      <c r="N964" s="390"/>
      <c r="O964" s="564">
        <v>3</v>
      </c>
      <c r="P964" s="564">
        <v>1.5</v>
      </c>
      <c r="Q964" s="564">
        <f t="shared" si="792"/>
        <v>4.5</v>
      </c>
      <c r="R964" s="82">
        <f t="shared" si="793"/>
        <v>3</v>
      </c>
      <c r="S964" s="81"/>
      <c r="T964" s="81">
        <v>20</v>
      </c>
      <c r="U964" s="122" t="s">
        <v>788</v>
      </c>
      <c r="V964" s="494"/>
      <c r="W964" s="195">
        <v>936.53599999999994</v>
      </c>
      <c r="X964" s="82">
        <v>2.1840000000000002</v>
      </c>
      <c r="Y964" s="82">
        <v>2.5369999999999999</v>
      </c>
      <c r="Z964" s="195">
        <f t="shared" si="794"/>
        <v>18730.719999999998</v>
      </c>
      <c r="AA964" s="195">
        <f t="shared" si="795"/>
        <v>6243.5733333333328</v>
      </c>
      <c r="AB964" s="1092">
        <f t="shared" si="796"/>
        <v>13340968.660968659</v>
      </c>
      <c r="AC964" s="499" t="s">
        <v>69</v>
      </c>
      <c r="AD964" s="195">
        <f t="shared" si="797"/>
        <v>183.4652557373048</v>
      </c>
      <c r="AE964" s="500" t="s">
        <v>41</v>
      </c>
      <c r="AF964" s="567">
        <f t="shared" si="798"/>
        <v>208.56214904785159</v>
      </c>
      <c r="AG964" s="567">
        <f t="shared" si="799"/>
        <v>61155.08524576827</v>
      </c>
      <c r="AH964" s="567">
        <f t="shared" si="800"/>
        <v>69520.716349283859</v>
      </c>
      <c r="AI964" s="568">
        <f t="shared" si="801"/>
        <v>130673.25907215443</v>
      </c>
      <c r="AJ964" s="568">
        <f t="shared" si="802"/>
        <v>148548.53920787151</v>
      </c>
      <c r="AK964" s="569">
        <f t="shared" si="803"/>
        <v>9.7948853934768567E-3</v>
      </c>
      <c r="AL964" s="999">
        <f t="shared" si="804"/>
        <v>1.1134764122673961E-2</v>
      </c>
      <c r="AM964" s="571"/>
      <c r="AN964" s="572"/>
      <c r="AO964" s="572"/>
      <c r="AP964" s="573"/>
      <c r="AQ964" s="53"/>
      <c r="AR964" s="53"/>
      <c r="AS964" s="53"/>
      <c r="AT964" s="53"/>
    </row>
    <row r="965" spans="1:48" customFormat="1">
      <c r="A965" s="46">
        <v>44398</v>
      </c>
      <c r="B965" s="122" t="s">
        <v>789</v>
      </c>
      <c r="C965" s="769">
        <f t="shared" si="805"/>
        <v>44392</v>
      </c>
      <c r="D965" s="1170">
        <v>44393</v>
      </c>
      <c r="E965" s="924" t="s">
        <v>69</v>
      </c>
      <c r="F965" s="1149">
        <v>8.0175437927245987</v>
      </c>
      <c r="G965" s="500" t="s">
        <v>41</v>
      </c>
      <c r="H965" s="998">
        <v>13.53991088867188</v>
      </c>
      <c r="I965" s="414" t="s">
        <v>313</v>
      </c>
      <c r="J965" s="415" t="s">
        <v>133</v>
      </c>
      <c r="K965" s="429" t="s">
        <v>93</v>
      </c>
      <c r="L965" s="390">
        <v>328</v>
      </c>
      <c r="M965" s="390"/>
      <c r="N965" s="390"/>
      <c r="O965" s="564">
        <v>3</v>
      </c>
      <c r="P965" s="564">
        <v>1.5</v>
      </c>
      <c r="Q965" s="564">
        <f t="shared" si="792"/>
        <v>4.5</v>
      </c>
      <c r="R965" s="82">
        <f t="shared" si="793"/>
        <v>3</v>
      </c>
      <c r="S965" s="81"/>
      <c r="T965" s="81">
        <v>20</v>
      </c>
      <c r="U965" s="122" t="s">
        <v>789</v>
      </c>
      <c r="V965" s="494"/>
      <c r="W965" s="195">
        <v>784.577</v>
      </c>
      <c r="X965" s="82">
        <v>2.1850000000000001</v>
      </c>
      <c r="Y965" s="82">
        <v>2.5609999999999999</v>
      </c>
      <c r="Z965" s="195">
        <f t="shared" si="794"/>
        <v>15691.54</v>
      </c>
      <c r="AA965" s="195">
        <f t="shared" si="795"/>
        <v>5230.5133333333333</v>
      </c>
      <c r="AB965" s="1092">
        <f t="shared" si="796"/>
        <v>15946686.991869917</v>
      </c>
      <c r="AC965" s="499" t="s">
        <v>69</v>
      </c>
      <c r="AD965" s="195">
        <f t="shared" si="797"/>
        <v>160.35087585449196</v>
      </c>
      <c r="AE965" s="500" t="s">
        <v>41</v>
      </c>
      <c r="AF965" s="567">
        <f t="shared" si="798"/>
        <v>270.79821777343761</v>
      </c>
      <c r="AG965" s="567">
        <f t="shared" si="799"/>
        <v>53450.291951497318</v>
      </c>
      <c r="AH965" s="567">
        <f t="shared" si="800"/>
        <v>90266.072591145872</v>
      </c>
      <c r="AI965" s="568">
        <f t="shared" si="801"/>
        <v>162958.20716919913</v>
      </c>
      <c r="AJ965" s="568">
        <f t="shared" si="802"/>
        <v>275201.44082666421</v>
      </c>
      <c r="AK965" s="569">
        <f t="shared" si="803"/>
        <v>1.0218938093679266E-2</v>
      </c>
      <c r="AL965" s="999">
        <f t="shared" si="804"/>
        <v>1.7257593440378548E-2</v>
      </c>
      <c r="AM965" s="571"/>
      <c r="AN965" s="572"/>
      <c r="AO965" s="572"/>
      <c r="AP965" s="573"/>
      <c r="AQ965" s="53"/>
      <c r="AR965" s="53"/>
      <c r="AS965" s="53"/>
      <c r="AT965" s="53"/>
    </row>
    <row r="966" spans="1:48" customFormat="1">
      <c r="A966" s="46">
        <v>44398</v>
      </c>
      <c r="B966" s="122" t="s">
        <v>790</v>
      </c>
      <c r="C966" s="769">
        <f t="shared" si="805"/>
        <v>44392</v>
      </c>
      <c r="D966" s="1170">
        <v>44393</v>
      </c>
      <c r="E966" s="924" t="s">
        <v>69</v>
      </c>
      <c r="F966" s="1149">
        <v>14.087045288085941</v>
      </c>
      <c r="G966" s="500" t="s">
        <v>41</v>
      </c>
      <c r="H966" s="998">
        <v>19.65780334472656</v>
      </c>
      <c r="I966" s="414" t="s">
        <v>313</v>
      </c>
      <c r="J966" s="415" t="s">
        <v>133</v>
      </c>
      <c r="K966" s="429" t="s">
        <v>93</v>
      </c>
      <c r="L966" s="390">
        <v>328</v>
      </c>
      <c r="M966" s="390"/>
      <c r="N966" s="390"/>
      <c r="O966" s="564">
        <v>3</v>
      </c>
      <c r="P966" s="564">
        <v>1.5</v>
      </c>
      <c r="Q966" s="564">
        <f t="shared" si="792"/>
        <v>4.5</v>
      </c>
      <c r="R966" s="82">
        <f t="shared" si="793"/>
        <v>3</v>
      </c>
      <c r="S966" s="81"/>
      <c r="T966" s="81">
        <v>20</v>
      </c>
      <c r="U966" s="122" t="s">
        <v>790</v>
      </c>
      <c r="V966" s="494"/>
      <c r="W966" s="195">
        <v>818.03599999999994</v>
      </c>
      <c r="X966" s="82">
        <v>2.19</v>
      </c>
      <c r="Y966" s="82">
        <v>2.5579999999999998</v>
      </c>
      <c r="Z966" s="195">
        <f t="shared" si="794"/>
        <v>16360.72</v>
      </c>
      <c r="AA966" s="195">
        <f t="shared" si="795"/>
        <v>5453.5733333333328</v>
      </c>
      <c r="AB966" s="1092">
        <f t="shared" si="796"/>
        <v>16626747.967479672</v>
      </c>
      <c r="AC966" s="499" t="s">
        <v>69</v>
      </c>
      <c r="AD966" s="195">
        <f t="shared" si="797"/>
        <v>281.74090576171881</v>
      </c>
      <c r="AE966" s="500" t="s">
        <v>41</v>
      </c>
      <c r="AF966" s="567">
        <f t="shared" si="798"/>
        <v>393.15606689453119</v>
      </c>
      <c r="AG966" s="567">
        <f t="shared" si="799"/>
        <v>93913.635253906265</v>
      </c>
      <c r="AH966" s="567">
        <f t="shared" si="800"/>
        <v>131052.02229817706</v>
      </c>
      <c r="AI966" s="568">
        <f t="shared" si="801"/>
        <v>286322.0587009337</v>
      </c>
      <c r="AJ966" s="568">
        <f t="shared" si="802"/>
        <v>399548.84847005201</v>
      </c>
      <c r="AK966" s="569">
        <f t="shared" si="803"/>
        <v>1.7220568884604028E-2</v>
      </c>
      <c r="AL966" s="999">
        <f t="shared" si="804"/>
        <v>2.4030486854767469E-2</v>
      </c>
      <c r="AM966" s="571"/>
      <c r="AN966" s="572"/>
      <c r="AO966" s="572"/>
      <c r="AP966" s="573"/>
      <c r="AQ966" s="53"/>
      <c r="AR966" s="53"/>
      <c r="AS966" s="53"/>
      <c r="AT966" s="53"/>
    </row>
    <row r="967" spans="1:48" customFormat="1">
      <c r="A967" s="46">
        <v>44398</v>
      </c>
      <c r="B967" s="122" t="s">
        <v>791</v>
      </c>
      <c r="C967" s="769">
        <f t="shared" si="805"/>
        <v>44393</v>
      </c>
      <c r="D967" s="1170">
        <v>44394</v>
      </c>
      <c r="E967" s="924" t="s">
        <v>69</v>
      </c>
      <c r="F967" s="1149">
        <v>9.8064796447754006</v>
      </c>
      <c r="G967" s="500" t="s">
        <v>41</v>
      </c>
      <c r="H967" s="998">
        <v>13.017663574218762</v>
      </c>
      <c r="I967" s="414" t="s">
        <v>313</v>
      </c>
      <c r="J967" s="415" t="s">
        <v>133</v>
      </c>
      <c r="K967" s="429" t="s">
        <v>93</v>
      </c>
      <c r="L967" s="390">
        <v>308</v>
      </c>
      <c r="M967" s="390"/>
      <c r="N967" s="390"/>
      <c r="O967" s="564">
        <v>3</v>
      </c>
      <c r="P967" s="564">
        <v>1.5</v>
      </c>
      <c r="Q967" s="564">
        <f t="shared" si="792"/>
        <v>4.5</v>
      </c>
      <c r="R967" s="82">
        <f t="shared" si="793"/>
        <v>3</v>
      </c>
      <c r="S967" s="81"/>
      <c r="T967" s="81">
        <v>20</v>
      </c>
      <c r="U967" s="122" t="s">
        <v>791</v>
      </c>
      <c r="V967" s="494"/>
      <c r="W967" s="195">
        <v>899</v>
      </c>
      <c r="X967" s="82">
        <v>2.2029999999999998</v>
      </c>
      <c r="Y967" s="82">
        <v>2.5350000000000001</v>
      </c>
      <c r="Z967" s="195">
        <f t="shared" si="794"/>
        <v>17980</v>
      </c>
      <c r="AA967" s="195">
        <f t="shared" si="795"/>
        <v>5993.333333333333</v>
      </c>
      <c r="AB967" s="1092">
        <f t="shared" si="796"/>
        <v>19458874.458874457</v>
      </c>
      <c r="AC967" s="499" t="s">
        <v>69</v>
      </c>
      <c r="AD967" s="195">
        <f t="shared" si="797"/>
        <v>196.12959289550801</v>
      </c>
      <c r="AE967" s="500" t="s">
        <v>41</v>
      </c>
      <c r="AF967" s="567">
        <f t="shared" si="798"/>
        <v>260.35327148437523</v>
      </c>
      <c r="AG967" s="567">
        <f t="shared" si="799"/>
        <v>65376.530965169339</v>
      </c>
      <c r="AH967" s="567">
        <f t="shared" si="800"/>
        <v>86784.423828125073</v>
      </c>
      <c r="AI967" s="568">
        <f t="shared" si="801"/>
        <v>212261.46417262772</v>
      </c>
      <c r="AJ967" s="568">
        <f t="shared" si="802"/>
        <v>281767.60983157496</v>
      </c>
      <c r="AK967" s="569">
        <f t="shared" si="803"/>
        <v>1.0908208726112792E-2</v>
      </c>
      <c r="AL967" s="999">
        <f t="shared" si="804"/>
        <v>1.4480159704359022E-2</v>
      </c>
      <c r="AM967" s="571"/>
      <c r="AN967" s="572"/>
      <c r="AO967" s="572"/>
      <c r="AP967" s="573"/>
      <c r="AQ967" s="53"/>
      <c r="AR967" s="53"/>
      <c r="AS967" s="53"/>
      <c r="AT967" s="53"/>
    </row>
    <row r="968" spans="1:48" customFormat="1">
      <c r="A968" s="46">
        <v>44398</v>
      </c>
      <c r="B968" s="122" t="s">
        <v>792</v>
      </c>
      <c r="C968" s="769">
        <f t="shared" si="805"/>
        <v>44393</v>
      </c>
      <c r="D968" s="1170">
        <v>44394</v>
      </c>
      <c r="E968" s="924" t="s">
        <v>69</v>
      </c>
      <c r="F968" s="1149">
        <v>7.6180778503418001</v>
      </c>
      <c r="G968" s="500" t="s">
        <v>41</v>
      </c>
      <c r="H968" s="998">
        <v>10.05232391357422</v>
      </c>
      <c r="I968" s="414" t="s">
        <v>313</v>
      </c>
      <c r="J968" s="415" t="s">
        <v>133</v>
      </c>
      <c r="K968" s="429" t="s">
        <v>93</v>
      </c>
      <c r="L968" s="390">
        <v>308</v>
      </c>
      <c r="M968" s="390"/>
      <c r="N968" s="390"/>
      <c r="O968" s="564">
        <v>3</v>
      </c>
      <c r="P968" s="564">
        <v>1.5</v>
      </c>
      <c r="Q968" s="564">
        <f t="shared" si="792"/>
        <v>4.5</v>
      </c>
      <c r="R968" s="82">
        <f t="shared" si="793"/>
        <v>3</v>
      </c>
      <c r="S968" s="81"/>
      <c r="T968" s="81">
        <v>20</v>
      </c>
      <c r="U968" s="122" t="s">
        <v>792</v>
      </c>
      <c r="V968" s="494"/>
      <c r="W968" s="195">
        <v>851.57</v>
      </c>
      <c r="X968" s="82">
        <v>2.1909999999999998</v>
      </c>
      <c r="Y968" s="82">
        <v>2.5430000000000001</v>
      </c>
      <c r="Z968" s="195">
        <f t="shared" si="794"/>
        <v>17031.400000000001</v>
      </c>
      <c r="AA968" s="195">
        <f t="shared" si="795"/>
        <v>5677.1333333333341</v>
      </c>
      <c r="AB968" s="1092">
        <f t="shared" si="796"/>
        <v>18432251.082251083</v>
      </c>
      <c r="AC968" s="499" t="s">
        <v>69</v>
      </c>
      <c r="AD968" s="195">
        <f t="shared" si="797"/>
        <v>152.36155700683599</v>
      </c>
      <c r="AE968" s="500" t="s">
        <v>41</v>
      </c>
      <c r="AF968" s="567">
        <f t="shared" si="798"/>
        <v>201.0464782714844</v>
      </c>
      <c r="AG968" s="567">
        <f t="shared" si="799"/>
        <v>50787.185668945334</v>
      </c>
      <c r="AH968" s="567">
        <f t="shared" si="800"/>
        <v>67015.492757161468</v>
      </c>
      <c r="AI968" s="568">
        <f t="shared" si="801"/>
        <v>164893.45996410822</v>
      </c>
      <c r="AJ968" s="568">
        <f t="shared" si="802"/>
        <v>217582.76869208267</v>
      </c>
      <c r="AK968" s="569">
        <f t="shared" si="803"/>
        <v>8.9459208877036515E-3</v>
      </c>
      <c r="AL968" s="999">
        <f t="shared" si="804"/>
        <v>1.1804459895926605E-2</v>
      </c>
      <c r="AM968" s="571"/>
      <c r="AN968" s="572"/>
      <c r="AO968" s="572"/>
      <c r="AP968" s="573"/>
      <c r="AQ968" s="53"/>
      <c r="AR968" s="53"/>
      <c r="AS968" s="53"/>
      <c r="AT968" s="53"/>
    </row>
    <row r="969" spans="1:48" customFormat="1">
      <c r="A969" s="46">
        <v>44398</v>
      </c>
      <c r="B969" s="122" t="s">
        <v>793</v>
      </c>
      <c r="C969" s="769">
        <f t="shared" si="805"/>
        <v>44394</v>
      </c>
      <c r="D969" s="1170">
        <v>44395</v>
      </c>
      <c r="E969" s="924" t="s">
        <v>69</v>
      </c>
      <c r="F969" s="1149">
        <v>13.76590118408204</v>
      </c>
      <c r="G969" s="500" t="s">
        <v>41</v>
      </c>
      <c r="H969" s="998">
        <v>14.87295227050782</v>
      </c>
      <c r="I969" s="414" t="s">
        <v>313</v>
      </c>
      <c r="J969" s="415" t="s">
        <v>133</v>
      </c>
      <c r="K969" s="429" t="s">
        <v>93</v>
      </c>
      <c r="L969" s="390">
        <v>274</v>
      </c>
      <c r="M969" s="390"/>
      <c r="N969" s="390"/>
      <c r="O969" s="564">
        <v>3</v>
      </c>
      <c r="P969" s="564">
        <v>1.5</v>
      </c>
      <c r="Q969" s="564">
        <f t="shared" si="792"/>
        <v>4.5</v>
      </c>
      <c r="R969" s="82">
        <f t="shared" si="793"/>
        <v>3</v>
      </c>
      <c r="S969" s="81"/>
      <c r="T969" s="81">
        <v>20</v>
      </c>
      <c r="U969" s="122" t="s">
        <v>793</v>
      </c>
      <c r="V969" s="494"/>
      <c r="W969" s="195">
        <v>817.96400000000006</v>
      </c>
      <c r="X969" s="82">
        <v>2.1669999999999998</v>
      </c>
      <c r="Y969" s="82">
        <v>2.52</v>
      </c>
      <c r="Z969" s="195">
        <f t="shared" si="794"/>
        <v>16359.28</v>
      </c>
      <c r="AA969" s="195">
        <f t="shared" si="795"/>
        <v>5453.0933333333332</v>
      </c>
      <c r="AB969" s="1092">
        <f t="shared" si="796"/>
        <v>19901800.486618001</v>
      </c>
      <c r="AC969" s="499" t="s">
        <v>69</v>
      </c>
      <c r="AD969" s="195">
        <f t="shared" si="797"/>
        <v>275.3180236816408</v>
      </c>
      <c r="AE969" s="500" t="s">
        <v>41</v>
      </c>
      <c r="AF969" s="567">
        <f t="shared" si="798"/>
        <v>297.45904541015642</v>
      </c>
      <c r="AG969" s="567">
        <f t="shared" si="799"/>
        <v>91772.674560546933</v>
      </c>
      <c r="AH969" s="567">
        <f t="shared" si="800"/>
        <v>99153.015136718808</v>
      </c>
      <c r="AI969" s="568">
        <f t="shared" si="801"/>
        <v>334936.76846914942</v>
      </c>
      <c r="AJ969" s="568">
        <f t="shared" si="802"/>
        <v>361872.31801722193</v>
      </c>
      <c r="AK969" s="569">
        <f t="shared" si="803"/>
        <v>1.6829470715192894E-2</v>
      </c>
      <c r="AL969" s="999">
        <f t="shared" si="804"/>
        <v>1.8182893465369894E-2</v>
      </c>
      <c r="AM969" s="571"/>
      <c r="AN969" s="572"/>
      <c r="AO969" s="572"/>
      <c r="AP969" s="573"/>
      <c r="AQ969" s="53"/>
      <c r="AR969" s="535"/>
      <c r="AS969" s="535"/>
      <c r="AT969" s="53"/>
    </row>
    <row r="970" spans="1:48" customFormat="1">
      <c r="A970" s="46">
        <v>44398</v>
      </c>
      <c r="B970" s="122" t="s">
        <v>794</v>
      </c>
      <c r="C970" s="769">
        <f t="shared" si="805"/>
        <v>44394</v>
      </c>
      <c r="D970" s="1170">
        <v>44395</v>
      </c>
      <c r="E970" s="924" t="s">
        <v>69</v>
      </c>
      <c r="F970" s="1149">
        <v>8.4194000244140597</v>
      </c>
      <c r="G970" s="500" t="s">
        <v>41</v>
      </c>
      <c r="H970" s="998">
        <v>19.415147399902342</v>
      </c>
      <c r="I970" s="414" t="s">
        <v>313</v>
      </c>
      <c r="J970" s="415" t="s">
        <v>133</v>
      </c>
      <c r="K970" s="429" t="s">
        <v>93</v>
      </c>
      <c r="L970" s="390">
        <v>274</v>
      </c>
      <c r="M970" s="390"/>
      <c r="N970" s="390"/>
      <c r="O970" s="564">
        <v>3</v>
      </c>
      <c r="P970" s="564">
        <v>1.5</v>
      </c>
      <c r="Q970" s="564">
        <f t="shared" si="792"/>
        <v>4.5</v>
      </c>
      <c r="R970" s="82">
        <f t="shared" si="793"/>
        <v>3</v>
      </c>
      <c r="S970" s="81"/>
      <c r="T970" s="81">
        <v>20</v>
      </c>
      <c r="U970" s="122" t="s">
        <v>794</v>
      </c>
      <c r="V970" s="494"/>
      <c r="W970" s="195">
        <v>850.798</v>
      </c>
      <c r="X970" s="82">
        <v>2.1779999999999999</v>
      </c>
      <c r="Y970" s="82">
        <v>2.5449999999999999</v>
      </c>
      <c r="Z970" s="195">
        <f t="shared" si="794"/>
        <v>17015.96</v>
      </c>
      <c r="AA970" s="195">
        <f t="shared" si="795"/>
        <v>5671.9866666666667</v>
      </c>
      <c r="AB970" s="1092">
        <f t="shared" si="796"/>
        <v>20700681.265206814</v>
      </c>
      <c r="AC970" s="499" t="s">
        <v>69</v>
      </c>
      <c r="AD970" s="195">
        <f t="shared" si="797"/>
        <v>168.38800048828119</v>
      </c>
      <c r="AE970" s="500" t="s">
        <v>41</v>
      </c>
      <c r="AF970" s="567">
        <f t="shared" si="798"/>
        <v>388.30294799804682</v>
      </c>
      <c r="AG970" s="567">
        <f t="shared" si="799"/>
        <v>56129.333496093728</v>
      </c>
      <c r="AH970" s="567">
        <f t="shared" si="800"/>
        <v>129434.31599934894</v>
      </c>
      <c r="AI970" s="568">
        <f t="shared" si="801"/>
        <v>204851.58210253186</v>
      </c>
      <c r="AJ970" s="568">
        <f t="shared" si="802"/>
        <v>472388.01459616399</v>
      </c>
      <c r="AK970" s="569">
        <f t="shared" si="803"/>
        <v>9.895886008681333E-3</v>
      </c>
      <c r="AL970" s="999">
        <f t="shared" si="804"/>
        <v>2.2819925998770967E-2</v>
      </c>
      <c r="AM970" s="571"/>
      <c r="AN970" s="572"/>
      <c r="AO970" s="572"/>
      <c r="AP970" s="573"/>
      <c r="AQ970" s="53"/>
      <c r="AR970" s="53"/>
      <c r="AS970" s="53"/>
      <c r="AT970" s="53"/>
    </row>
    <row r="971" spans="1:48" customFormat="1">
      <c r="A971" s="46">
        <v>44398</v>
      </c>
      <c r="B971" s="122" t="s">
        <v>795</v>
      </c>
      <c r="C971" s="769">
        <f t="shared" si="805"/>
        <v>44395</v>
      </c>
      <c r="D971" s="1170">
        <v>44396</v>
      </c>
      <c r="E971" s="924" t="s">
        <v>69</v>
      </c>
      <c r="F971" s="1149">
        <v>9.1036239624023398</v>
      </c>
      <c r="G971" s="500" t="s">
        <v>41</v>
      </c>
      <c r="H971" s="998">
        <v>13.257653808593762</v>
      </c>
      <c r="I971" s="414" t="s">
        <v>313</v>
      </c>
      <c r="J971" s="415" t="s">
        <v>133</v>
      </c>
      <c r="K971" s="429" t="s">
        <v>93</v>
      </c>
      <c r="L971" s="390">
        <v>240</v>
      </c>
      <c r="M971" s="390"/>
      <c r="N971" s="390"/>
      <c r="O971" s="564">
        <v>3</v>
      </c>
      <c r="P971" s="564">
        <v>1.5</v>
      </c>
      <c r="Q971" s="564">
        <f t="shared" si="792"/>
        <v>4.5</v>
      </c>
      <c r="R971" s="82">
        <f t="shared" si="793"/>
        <v>3</v>
      </c>
      <c r="S971" s="81"/>
      <c r="T971" s="81">
        <v>20</v>
      </c>
      <c r="U971" s="122" t="s">
        <v>795</v>
      </c>
      <c r="V971" s="193"/>
      <c r="W971" s="195">
        <v>785.17899999999997</v>
      </c>
      <c r="X971" s="82">
        <v>2.1760000000000002</v>
      </c>
      <c r="Y971" s="82">
        <v>2.5219999999999998</v>
      </c>
      <c r="Z971" s="195">
        <f t="shared" si="794"/>
        <v>15703.58</v>
      </c>
      <c r="AA971" s="195">
        <f t="shared" si="795"/>
        <v>5234.5266666666666</v>
      </c>
      <c r="AB971" s="1092">
        <f t="shared" si="796"/>
        <v>21810527.77777778</v>
      </c>
      <c r="AC971" s="499" t="s">
        <v>69</v>
      </c>
      <c r="AD971" s="195">
        <f t="shared" si="797"/>
        <v>182.07247924804679</v>
      </c>
      <c r="AE971" s="500" t="s">
        <v>41</v>
      </c>
      <c r="AF971" s="567">
        <f t="shared" si="798"/>
        <v>265.15307617187523</v>
      </c>
      <c r="AG971" s="567">
        <f t="shared" si="799"/>
        <v>60690.826416015596</v>
      </c>
      <c r="AH971" s="567">
        <f t="shared" si="800"/>
        <v>88384.358723958416</v>
      </c>
      <c r="AI971" s="568">
        <f t="shared" si="801"/>
        <v>252878.44340006498</v>
      </c>
      <c r="AJ971" s="568">
        <f t="shared" si="802"/>
        <v>368268.16134982678</v>
      </c>
      <c r="AK971" s="569">
        <f t="shared" si="803"/>
        <v>1.1594329398012861E-2</v>
      </c>
      <c r="AL971" s="999">
        <f t="shared" si="804"/>
        <v>1.688488078335483E-2</v>
      </c>
      <c r="AM971" s="571"/>
      <c r="AN971" s="572"/>
      <c r="AO971" s="572"/>
      <c r="AP971" s="573"/>
      <c r="AQ971" s="53"/>
      <c r="AR971" s="535"/>
      <c r="AS971" s="535"/>
      <c r="AT971" s="53"/>
    </row>
    <row r="972" spans="1:48" customFormat="1">
      <c r="A972" s="46">
        <v>44398</v>
      </c>
      <c r="B972" s="122" t="s">
        <v>796</v>
      </c>
      <c r="C972" s="769">
        <f t="shared" si="805"/>
        <v>44395</v>
      </c>
      <c r="D972" s="1170">
        <v>44396</v>
      </c>
      <c r="E972" s="924" t="s">
        <v>69</v>
      </c>
      <c r="F972" s="1149">
        <v>10.29531784057618</v>
      </c>
      <c r="G972" s="500" t="s">
        <v>41</v>
      </c>
      <c r="H972" s="998">
        <v>12.8953598022461</v>
      </c>
      <c r="I972" s="414" t="s">
        <v>313</v>
      </c>
      <c r="J972" s="415" t="s">
        <v>133</v>
      </c>
      <c r="K972" s="429" t="s">
        <v>93</v>
      </c>
      <c r="L972" s="390">
        <v>240</v>
      </c>
      <c r="M972" s="390"/>
      <c r="N972" s="390"/>
      <c r="O972" s="564">
        <v>3</v>
      </c>
      <c r="P972" s="564">
        <v>1.5</v>
      </c>
      <c r="Q972" s="564">
        <f t="shared" si="792"/>
        <v>4.5</v>
      </c>
      <c r="R972" s="82">
        <f t="shared" si="793"/>
        <v>3</v>
      </c>
      <c r="S972" s="81"/>
      <c r="T972" s="81">
        <v>20</v>
      </c>
      <c r="U972" s="122" t="s">
        <v>796</v>
      </c>
      <c r="V972" s="193"/>
      <c r="W972" s="195">
        <v>780.42</v>
      </c>
      <c r="X972" s="82">
        <v>2.1760000000000002</v>
      </c>
      <c r="Y972" s="82">
        <v>2.552</v>
      </c>
      <c r="Z972" s="195">
        <f t="shared" si="794"/>
        <v>15608.4</v>
      </c>
      <c r="AA972" s="195">
        <f t="shared" si="795"/>
        <v>5202.8</v>
      </c>
      <c r="AB972" s="1092">
        <f t="shared" si="796"/>
        <v>21678333.333333336</v>
      </c>
      <c r="AC972" s="499" t="s">
        <v>69</v>
      </c>
      <c r="AD972" s="195">
        <f t="shared" si="797"/>
        <v>205.90635681152361</v>
      </c>
      <c r="AE972" s="500" t="s">
        <v>41</v>
      </c>
      <c r="AF972" s="567">
        <f t="shared" si="798"/>
        <v>257.90719604492199</v>
      </c>
      <c r="AG972" s="567">
        <f t="shared" si="799"/>
        <v>68635.452270507871</v>
      </c>
      <c r="AH972" s="567">
        <f t="shared" si="800"/>
        <v>85969.065348307326</v>
      </c>
      <c r="AI972" s="568">
        <f t="shared" si="801"/>
        <v>285981.05112711614</v>
      </c>
      <c r="AJ972" s="568">
        <f t="shared" si="802"/>
        <v>358204.43895128049</v>
      </c>
      <c r="AK972" s="569">
        <f t="shared" si="803"/>
        <v>1.3192022040152969E-2</v>
      </c>
      <c r="AL972" s="999">
        <f t="shared" si="804"/>
        <v>1.6523615235701415E-2</v>
      </c>
      <c r="AM972" s="571"/>
      <c r="AN972" s="572"/>
      <c r="AO972" s="572"/>
      <c r="AP972" s="573"/>
      <c r="AQ972" s="53"/>
      <c r="AR972" s="53"/>
      <c r="AS972" s="53"/>
      <c r="AT972" s="53"/>
    </row>
    <row r="973" spans="1:48" customFormat="1">
      <c r="A973" s="46">
        <v>44398</v>
      </c>
      <c r="B973" s="122" t="s">
        <v>797</v>
      </c>
      <c r="C973" s="769">
        <f t="shared" si="805"/>
        <v>44396</v>
      </c>
      <c r="D973" s="1170">
        <v>44397</v>
      </c>
      <c r="E973" s="924" t="s">
        <v>69</v>
      </c>
      <c r="F973" s="1149">
        <v>11.263230133056641</v>
      </c>
      <c r="G973" s="500" t="s">
        <v>41</v>
      </c>
      <c r="H973" s="998">
        <v>10.64619445800782</v>
      </c>
      <c r="I973" s="414" t="s">
        <v>313</v>
      </c>
      <c r="J973" s="415" t="s">
        <v>133</v>
      </c>
      <c r="K973" s="429" t="s">
        <v>93</v>
      </c>
      <c r="L973" s="390">
        <v>288</v>
      </c>
      <c r="M973" s="390"/>
      <c r="N973" s="390"/>
      <c r="O973" s="564">
        <v>3</v>
      </c>
      <c r="P973" s="564">
        <v>1.5</v>
      </c>
      <c r="Q973" s="564">
        <f t="shared" si="792"/>
        <v>4.5</v>
      </c>
      <c r="R973" s="82">
        <f t="shared" si="793"/>
        <v>3</v>
      </c>
      <c r="S973" s="81"/>
      <c r="T973" s="81">
        <v>20</v>
      </c>
      <c r="U973" s="122" t="s">
        <v>797</v>
      </c>
      <c r="V973" s="494"/>
      <c r="W973" s="195">
        <v>865.89200000000005</v>
      </c>
      <c r="X973" s="82">
        <v>2.19</v>
      </c>
      <c r="Y973" s="82">
        <v>2.5350000000000001</v>
      </c>
      <c r="Z973" s="195">
        <f t="shared" si="794"/>
        <v>17317.84</v>
      </c>
      <c r="AA973" s="195">
        <f t="shared" si="795"/>
        <v>5772.6133333333337</v>
      </c>
      <c r="AB973" s="1092">
        <f t="shared" si="796"/>
        <v>20043796.296296299</v>
      </c>
      <c r="AC973" s="499" t="s">
        <v>69</v>
      </c>
      <c r="AD973" s="195">
        <f t="shared" si="797"/>
        <v>225.26460266113281</v>
      </c>
      <c r="AE973" s="500" t="s">
        <v>41</v>
      </c>
      <c r="AF973" s="567">
        <f t="shared" si="798"/>
        <v>212.92388916015639</v>
      </c>
      <c r="AG973" s="567">
        <f t="shared" si="799"/>
        <v>75088.200887044266</v>
      </c>
      <c r="AH973" s="567">
        <f t="shared" si="800"/>
        <v>70974.629720052137</v>
      </c>
      <c r="AI973" s="568">
        <f t="shared" si="801"/>
        <v>260722.91974668149</v>
      </c>
      <c r="AJ973" s="568">
        <f t="shared" si="802"/>
        <v>246439.68652795881</v>
      </c>
      <c r="AK973" s="569">
        <f t="shared" si="803"/>
        <v>1.3007661617218591E-2</v>
      </c>
      <c r="AL973" s="999">
        <f t="shared" si="804"/>
        <v>1.2295060420939124E-2</v>
      </c>
      <c r="AM973" s="571"/>
      <c r="AN973" s="572"/>
      <c r="AO973" s="572"/>
      <c r="AP973" s="573"/>
      <c r="AQ973" s="53"/>
      <c r="AR973" s="53"/>
      <c r="AS973" s="53"/>
      <c r="AT973" s="53"/>
    </row>
    <row r="974" spans="1:48" customFormat="1">
      <c r="A974" s="46">
        <v>44398</v>
      </c>
      <c r="B974" s="122" t="s">
        <v>798</v>
      </c>
      <c r="C974" s="769">
        <f t="shared" si="805"/>
        <v>44396</v>
      </c>
      <c r="D974" s="1170">
        <v>44397</v>
      </c>
      <c r="E974" s="924" t="s">
        <v>69</v>
      </c>
      <c r="F974" s="1149">
        <v>11.507666015625</v>
      </c>
      <c r="G974" s="500" t="s">
        <v>41</v>
      </c>
      <c r="H974" s="998">
        <v>14.452284240722658</v>
      </c>
      <c r="I974" s="414" t="s">
        <v>313</v>
      </c>
      <c r="J974" s="415" t="s">
        <v>133</v>
      </c>
      <c r="K974" s="429" t="s">
        <v>93</v>
      </c>
      <c r="L974" s="390">
        <v>288</v>
      </c>
      <c r="M974" s="390"/>
      <c r="N974" s="390"/>
      <c r="O974" s="564">
        <v>3</v>
      </c>
      <c r="P974" s="564">
        <v>1.5</v>
      </c>
      <c r="Q974" s="564">
        <f t="shared" si="792"/>
        <v>4.5</v>
      </c>
      <c r="R974" s="82">
        <f t="shared" si="793"/>
        <v>3</v>
      </c>
      <c r="S974" s="81"/>
      <c r="T974" s="81">
        <v>20</v>
      </c>
      <c r="U974" s="122" t="s">
        <v>798</v>
      </c>
      <c r="V974" s="494"/>
      <c r="W974" s="195">
        <v>878.43899999999996</v>
      </c>
      <c r="X974" s="82">
        <v>2.1890000000000001</v>
      </c>
      <c r="Y974" s="82">
        <v>2.5270000000000001</v>
      </c>
      <c r="Z974" s="195">
        <f t="shared" si="794"/>
        <v>17568.78</v>
      </c>
      <c r="AA974" s="195">
        <f t="shared" si="795"/>
        <v>5856.2599999999993</v>
      </c>
      <c r="AB974" s="1092">
        <f t="shared" si="796"/>
        <v>20334236.111111108</v>
      </c>
      <c r="AC974" s="499" t="s">
        <v>69</v>
      </c>
      <c r="AD974" s="195">
        <f t="shared" si="797"/>
        <v>230.1533203125</v>
      </c>
      <c r="AE974" s="500" t="s">
        <v>41</v>
      </c>
      <c r="AF974" s="567">
        <f t="shared" si="798"/>
        <v>289.04568481445318</v>
      </c>
      <c r="AG974" s="567">
        <f t="shared" si="799"/>
        <v>76717.7734375</v>
      </c>
      <c r="AH974" s="567">
        <f t="shared" si="800"/>
        <v>96348.561604817733</v>
      </c>
      <c r="AI974" s="568">
        <f t="shared" si="801"/>
        <v>266381.15776909725</v>
      </c>
      <c r="AJ974" s="568">
        <f t="shared" si="802"/>
        <v>334543.61668339494</v>
      </c>
      <c r="AK974" s="569">
        <f t="shared" si="803"/>
        <v>1.3100131045667372E-2</v>
      </c>
      <c r="AL974" s="999">
        <f t="shared" si="804"/>
        <v>1.6452234293699006E-2</v>
      </c>
      <c r="AM974" s="571"/>
      <c r="AN974" s="572"/>
      <c r="AO974" s="572"/>
      <c r="AP974" s="573"/>
      <c r="AQ974" s="53"/>
      <c r="AR974" s="53"/>
      <c r="AS974" s="53"/>
      <c r="AT974" s="53"/>
    </row>
    <row r="975" spans="1:48" customFormat="1">
      <c r="A975" s="46">
        <v>44398</v>
      </c>
      <c r="B975" s="122" t="s">
        <v>799</v>
      </c>
      <c r="C975" s="769">
        <f t="shared" si="805"/>
        <v>44397</v>
      </c>
      <c r="D975" s="1170">
        <v>44398</v>
      </c>
      <c r="E975" s="924" t="s">
        <v>69</v>
      </c>
      <c r="F975" s="1149">
        <v>15.86954498291016</v>
      </c>
      <c r="G975" s="500" t="s">
        <v>41</v>
      </c>
      <c r="H975" s="998">
        <v>22.358247375488197</v>
      </c>
      <c r="I975" s="414" t="s">
        <v>313</v>
      </c>
      <c r="J975" s="415" t="s">
        <v>133</v>
      </c>
      <c r="K975" s="429" t="s">
        <v>93</v>
      </c>
      <c r="L975" s="390">
        <v>284</v>
      </c>
      <c r="M975" s="390"/>
      <c r="N975" s="390"/>
      <c r="O975" s="564">
        <v>3</v>
      </c>
      <c r="P975" s="564">
        <v>1.5</v>
      </c>
      <c r="Q975" s="564">
        <f t="shared" si="792"/>
        <v>4.5</v>
      </c>
      <c r="R975" s="82">
        <f t="shared" si="793"/>
        <v>3</v>
      </c>
      <c r="S975" s="81"/>
      <c r="T975" s="81">
        <v>20</v>
      </c>
      <c r="U975" s="122" t="s">
        <v>799</v>
      </c>
      <c r="V975" s="193"/>
      <c r="W975" s="195">
        <v>873.27499999999998</v>
      </c>
      <c r="X975" s="82">
        <v>2.1779999999999999</v>
      </c>
      <c r="Y975" s="82">
        <v>2.5369999999999999</v>
      </c>
      <c r="Z975" s="195">
        <f t="shared" si="794"/>
        <v>17465.5</v>
      </c>
      <c r="AA975" s="195">
        <f t="shared" si="795"/>
        <v>5821.833333333333</v>
      </c>
      <c r="AB975" s="1092">
        <f t="shared" si="796"/>
        <v>20499413.145539906</v>
      </c>
      <c r="AC975" s="499" t="s">
        <v>69</v>
      </c>
      <c r="AD975" s="195">
        <f t="shared" si="797"/>
        <v>317.39089965820318</v>
      </c>
      <c r="AE975" s="500" t="s">
        <v>41</v>
      </c>
      <c r="AF975" s="567">
        <f t="shared" si="798"/>
        <v>447.16494750976392</v>
      </c>
      <c r="AG975" s="567">
        <f t="shared" si="799"/>
        <v>105796.96655273439</v>
      </c>
      <c r="AH975" s="567">
        <f t="shared" si="800"/>
        <v>149054.98250325464</v>
      </c>
      <c r="AI975" s="568">
        <f t="shared" si="801"/>
        <v>372524.53011526196</v>
      </c>
      <c r="AJ975" s="568">
        <f t="shared" si="802"/>
        <v>524841.48768751626</v>
      </c>
      <c r="AK975" s="569">
        <f t="shared" si="803"/>
        <v>1.8172448521840381E-2</v>
      </c>
      <c r="AL975" s="999">
        <f t="shared" si="804"/>
        <v>2.5602756720950668E-2</v>
      </c>
      <c r="AM975" s="571"/>
      <c r="AN975" s="572"/>
      <c r="AO975" s="572"/>
      <c r="AP975" s="573"/>
      <c r="AQ975" s="53"/>
      <c r="AR975" s="53"/>
      <c r="AS975" s="53"/>
      <c r="AT975" s="53"/>
    </row>
    <row r="976" spans="1:48" customFormat="1">
      <c r="A976" s="46">
        <v>44398</v>
      </c>
      <c r="B976" s="122" t="s">
        <v>800</v>
      </c>
      <c r="C976" s="769">
        <f t="shared" si="805"/>
        <v>44397</v>
      </c>
      <c r="D976" s="1170">
        <v>44398</v>
      </c>
      <c r="E976" s="924" t="s">
        <v>69</v>
      </c>
      <c r="F976" s="1149">
        <v>13.63777770996094</v>
      </c>
      <c r="G976" s="500" t="s">
        <v>41</v>
      </c>
      <c r="H976" s="998">
        <v>21.1366577148438</v>
      </c>
      <c r="I976" s="414" t="s">
        <v>313</v>
      </c>
      <c r="J976" s="415" t="s">
        <v>133</v>
      </c>
      <c r="K976" s="429" t="s">
        <v>93</v>
      </c>
      <c r="L976" s="390">
        <v>284</v>
      </c>
      <c r="M976" s="390"/>
      <c r="N976" s="390"/>
      <c r="O976" s="564">
        <v>3</v>
      </c>
      <c r="P976" s="564">
        <v>1.5</v>
      </c>
      <c r="Q976" s="564">
        <f t="shared" si="792"/>
        <v>4.5</v>
      </c>
      <c r="R976" s="82">
        <f t="shared" si="793"/>
        <v>3</v>
      </c>
      <c r="S976" s="81"/>
      <c r="T976" s="81">
        <v>20</v>
      </c>
      <c r="U976" s="122" t="s">
        <v>800</v>
      </c>
      <c r="V976" s="193"/>
      <c r="W976" s="195">
        <v>795.79100000000005</v>
      </c>
      <c r="X976" s="82">
        <v>2.1819999999999999</v>
      </c>
      <c r="Y976" s="82">
        <v>2.5339999999999998</v>
      </c>
      <c r="Z976" s="195">
        <f t="shared" si="794"/>
        <v>15915.820000000002</v>
      </c>
      <c r="AA976" s="195">
        <f t="shared" si="795"/>
        <v>5305.2733333333335</v>
      </c>
      <c r="AB976" s="1092">
        <f t="shared" si="796"/>
        <v>18680539.906103291</v>
      </c>
      <c r="AC976" s="499" t="s">
        <v>69</v>
      </c>
      <c r="AD976" s="195">
        <f t="shared" si="797"/>
        <v>272.75555419921881</v>
      </c>
      <c r="AE976" s="500" t="s">
        <v>41</v>
      </c>
      <c r="AF976" s="567">
        <f t="shared" si="798"/>
        <v>422.73315429687602</v>
      </c>
      <c r="AG976" s="567">
        <f t="shared" si="799"/>
        <v>90918.518066406265</v>
      </c>
      <c r="AH976" s="567">
        <f t="shared" si="800"/>
        <v>140911.05143229201</v>
      </c>
      <c r="AI976" s="568">
        <f t="shared" si="801"/>
        <v>320135.62699438824</v>
      </c>
      <c r="AJ976" s="568">
        <f t="shared" si="802"/>
        <v>496165.67405736621</v>
      </c>
      <c r="AK976" s="569">
        <f t="shared" si="803"/>
        <v>1.7137386210651966E-2</v>
      </c>
      <c r="AL976" s="999">
        <f t="shared" si="804"/>
        <v>2.6560563910428492E-2</v>
      </c>
      <c r="AN976" s="572"/>
      <c r="AO976" s="572"/>
      <c r="AP976" s="573"/>
      <c r="AQ976" s="571"/>
      <c r="AR976" s="53"/>
      <c r="AS976" s="53"/>
      <c r="AT976" s="53"/>
    </row>
    <row r="977" spans="1:46" customFormat="1">
      <c r="A977" s="46">
        <v>44398</v>
      </c>
      <c r="B977" s="122" t="s">
        <v>60</v>
      </c>
      <c r="C977" s="122"/>
      <c r="D977" s="563"/>
      <c r="E977" s="924" t="s">
        <v>69</v>
      </c>
      <c r="F977" s="1149">
        <v>0</v>
      </c>
      <c r="G977" s="500" t="s">
        <v>41</v>
      </c>
      <c r="H977" s="998">
        <v>0.25987145900726399</v>
      </c>
      <c r="I977" s="81"/>
      <c r="J977" s="575"/>
      <c r="K977" s="390"/>
      <c r="L977" s="390"/>
      <c r="M977" s="390"/>
      <c r="N977" s="390"/>
      <c r="O977" s="564"/>
      <c r="P977" s="564"/>
      <c r="Q977" s="564"/>
      <c r="R977" s="82"/>
      <c r="S977" s="81"/>
      <c r="T977" s="81"/>
      <c r="U977" s="122" t="s">
        <v>60</v>
      </c>
      <c r="V977" s="39"/>
      <c r="W977" s="195"/>
      <c r="X977" s="82"/>
      <c r="Y977" s="82"/>
      <c r="Z977" s="195"/>
      <c r="AA977" s="195"/>
      <c r="AB977" s="195"/>
      <c r="AC977" s="483"/>
      <c r="AD977" s="576"/>
      <c r="AE977" s="577"/>
      <c r="AF977" s="576"/>
      <c r="AG977" s="390"/>
      <c r="AH977" s="390"/>
      <c r="AI977" s="568"/>
      <c r="AJ977" s="568"/>
      <c r="AK977" s="569"/>
      <c r="AL977" s="999"/>
      <c r="AM977" s="571"/>
      <c r="AN977" s="572"/>
      <c r="AO977" s="572"/>
      <c r="AP977" s="573"/>
      <c r="AQ977" s="53"/>
      <c r="AR977" s="53"/>
      <c r="AS977" s="53"/>
      <c r="AT977" s="53"/>
    </row>
    <row r="978" spans="1:46" customFormat="1" ht="15" thickBot="1">
      <c r="A978" s="49">
        <v>44398</v>
      </c>
      <c r="B978" s="123" t="s">
        <v>64</v>
      </c>
      <c r="C978" s="1072"/>
      <c r="D978" s="1003"/>
      <c r="E978" s="1029" t="s">
        <v>69</v>
      </c>
      <c r="F978" s="1150">
        <v>31.643164062499999</v>
      </c>
      <c r="G978" s="1030" t="s">
        <v>41</v>
      </c>
      <c r="H978" s="1006">
        <v>33.962191772460997</v>
      </c>
      <c r="I978" s="1242"/>
      <c r="J978" s="1243"/>
      <c r="K978" s="1244"/>
      <c r="L978" s="395"/>
      <c r="M978" s="395"/>
      <c r="N978" s="395"/>
      <c r="O978" s="1007"/>
      <c r="P978" s="1007"/>
      <c r="Q978" s="1007"/>
      <c r="R978" s="590"/>
      <c r="S978" s="588"/>
      <c r="T978" s="588"/>
      <c r="U978" s="123" t="s">
        <v>64</v>
      </c>
      <c r="V978" s="189"/>
      <c r="W978" s="591"/>
      <c r="X978" s="590"/>
      <c r="Y978" s="590"/>
      <c r="Z978" s="591"/>
      <c r="AA978" s="591"/>
      <c r="AB978" s="1126"/>
      <c r="AC978" s="1246"/>
      <c r="AD978" s="591"/>
      <c r="AE978" s="1030"/>
      <c r="AF978" s="1115"/>
      <c r="AG978" s="1115"/>
      <c r="AH978" s="1115"/>
      <c r="AI978" s="592"/>
      <c r="AJ978" s="592"/>
      <c r="AK978" s="593"/>
      <c r="AL978" s="1008"/>
      <c r="AM978" s="571"/>
      <c r="AN978" s="572"/>
      <c r="AO978" s="572"/>
      <c r="AP978" s="573"/>
      <c r="AQ978" s="53"/>
      <c r="AR978" s="53"/>
      <c r="AS978" s="53"/>
      <c r="AT978" s="53"/>
    </row>
    <row r="979" spans="1:46" customFormat="1">
      <c r="A979" s="460">
        <v>44405</v>
      </c>
      <c r="B979" s="118" t="s">
        <v>801</v>
      </c>
      <c r="C979" s="1133">
        <f>D979-1</f>
        <v>44398</v>
      </c>
      <c r="D979" s="1191">
        <v>44399</v>
      </c>
      <c r="E979" s="1110" t="s">
        <v>69</v>
      </c>
      <c r="F979" s="1147">
        <v>11.197505187988281</v>
      </c>
      <c r="G979" s="477" t="s">
        <v>41</v>
      </c>
      <c r="H979" s="994">
        <v>13.574902343750001</v>
      </c>
      <c r="I979" s="1155" t="s">
        <v>313</v>
      </c>
      <c r="J979" s="1156" t="s">
        <v>133</v>
      </c>
      <c r="K979" s="462" t="s">
        <v>93</v>
      </c>
      <c r="L979" s="465">
        <v>268</v>
      </c>
      <c r="M979" s="463"/>
      <c r="N979" s="922"/>
      <c r="O979" s="491">
        <v>3</v>
      </c>
      <c r="P979" s="492">
        <v>1.5</v>
      </c>
      <c r="Q979" s="492">
        <f t="shared" ref="Q979:Q992" si="806">O979+P979</f>
        <v>4.5</v>
      </c>
      <c r="R979" s="490">
        <f t="shared" ref="R979:R992" si="807">O979/(O979+P979)*Q979*200/200</f>
        <v>3</v>
      </c>
      <c r="S979" s="491"/>
      <c r="T979" s="493">
        <v>20</v>
      </c>
      <c r="U979" s="118" t="s">
        <v>801</v>
      </c>
      <c r="V979" s="923"/>
      <c r="W979" s="145">
        <v>782.49199999999996</v>
      </c>
      <c r="X979" s="472">
        <v>2.169</v>
      </c>
      <c r="Y979" s="472">
        <v>2.4910000000000001</v>
      </c>
      <c r="Z979" s="145">
        <f t="shared" ref="Z979:Z992" si="808">T979*W979</f>
        <v>15649.84</v>
      </c>
      <c r="AA979" s="145">
        <f t="shared" ref="AA979:AA992" si="809">Z979/R979</f>
        <v>5216.6133333333337</v>
      </c>
      <c r="AB979" s="1157">
        <f t="shared" ref="AB979:AB992" si="810">AA979*1000/(L979/1000)</f>
        <v>19464975.124378111</v>
      </c>
      <c r="AC979" s="1110" t="s">
        <v>69</v>
      </c>
      <c r="AD979" s="194">
        <f t="shared" ref="AD979:AD992" si="811">T979*F979</f>
        <v>223.95010375976563</v>
      </c>
      <c r="AE979" s="477" t="s">
        <v>41</v>
      </c>
      <c r="AF979" s="586">
        <f t="shared" ref="AF979:AF992" si="812">T979*H979</f>
        <v>271.498046875</v>
      </c>
      <c r="AG979" s="478">
        <f t="shared" ref="AG979:AG992" si="813">AD979/R979*1000</f>
        <v>74650.034586588547</v>
      </c>
      <c r="AH979" s="478">
        <f t="shared" ref="AH979:AH992" si="814">AF979/R979*1000</f>
        <v>90499.348958333328</v>
      </c>
      <c r="AI979" s="478">
        <f t="shared" ref="AI979:AI992" si="815">AG979/L979*1000</f>
        <v>278544.90517383785</v>
      </c>
      <c r="AJ979" s="478">
        <f t="shared" ref="AJ979:AJ992" si="816">AH979/L979*1000</f>
        <v>337684.13790422888</v>
      </c>
      <c r="AK979" s="1084">
        <f t="shared" ref="AK979:AK992" si="817">AD979/Z979</f>
        <v>1.4310057084274703E-2</v>
      </c>
      <c r="AL979" s="1085">
        <f t="shared" ref="AL979:AL992" si="818">AF979/Z979</f>
        <v>1.7348295373946315E-2</v>
      </c>
      <c r="AP979" s="602"/>
    </row>
    <row r="980" spans="1:46" customFormat="1">
      <c r="A980" s="35">
        <v>44405</v>
      </c>
      <c r="B980" s="119" t="s">
        <v>802</v>
      </c>
      <c r="C980" s="782">
        <f t="shared" ref="C980:C992" si="819">D980-1</f>
        <v>44398</v>
      </c>
      <c r="D980" s="1158">
        <v>44399</v>
      </c>
      <c r="E980" s="924" t="s">
        <v>69</v>
      </c>
      <c r="F980" s="1149">
        <v>14.12393493652344</v>
      </c>
      <c r="G980" s="500" t="s">
        <v>41</v>
      </c>
      <c r="H980" s="998">
        <v>11.37603073120118</v>
      </c>
      <c r="I980" s="1160" t="s">
        <v>313</v>
      </c>
      <c r="J980" s="1161" t="s">
        <v>133</v>
      </c>
      <c r="K980" s="484" t="s">
        <v>93</v>
      </c>
      <c r="L980" s="488">
        <v>268</v>
      </c>
      <c r="M980" s="485"/>
      <c r="N980" s="504"/>
      <c r="O980" s="491">
        <v>3</v>
      </c>
      <c r="P980" s="492">
        <v>1.5</v>
      </c>
      <c r="Q980" s="492">
        <f t="shared" si="806"/>
        <v>4.5</v>
      </c>
      <c r="R980" s="490">
        <f t="shared" si="807"/>
        <v>3</v>
      </c>
      <c r="S980" s="491"/>
      <c r="T980" s="493">
        <v>20</v>
      </c>
      <c r="U980" s="119" t="s">
        <v>802</v>
      </c>
      <c r="V980" s="925"/>
      <c r="W980" s="129">
        <v>805.33199999999999</v>
      </c>
      <c r="X980" s="223">
        <v>2.1680000000000001</v>
      </c>
      <c r="Y980" s="223">
        <v>2.5369999999999999</v>
      </c>
      <c r="Z980" s="129">
        <f t="shared" si="808"/>
        <v>16106.64</v>
      </c>
      <c r="AA980" s="129">
        <f t="shared" si="809"/>
        <v>5368.88</v>
      </c>
      <c r="AB980" s="149">
        <f t="shared" si="810"/>
        <v>20033134.328358207</v>
      </c>
      <c r="AC980" s="924" t="s">
        <v>69</v>
      </c>
      <c r="AD980" s="195">
        <f t="shared" si="811"/>
        <v>282.47869873046881</v>
      </c>
      <c r="AE980" s="500" t="s">
        <v>41</v>
      </c>
      <c r="AF980" s="567">
        <f t="shared" si="812"/>
        <v>227.52061462402361</v>
      </c>
      <c r="AG980" s="497">
        <f t="shared" si="813"/>
        <v>94159.566243489608</v>
      </c>
      <c r="AH980" s="497">
        <f t="shared" si="814"/>
        <v>75840.204874674542</v>
      </c>
      <c r="AI980" s="497">
        <f t="shared" si="815"/>
        <v>351341.66508764779</v>
      </c>
      <c r="AJ980" s="497">
        <f t="shared" si="816"/>
        <v>282985.8390846065</v>
      </c>
      <c r="AK980" s="959">
        <f t="shared" si="817"/>
        <v>1.7538027715927645E-2</v>
      </c>
      <c r="AL980" s="1086">
        <f t="shared" si="818"/>
        <v>1.4125889361407695E-2</v>
      </c>
      <c r="AP980" s="602"/>
    </row>
    <row r="981" spans="1:46" customFormat="1">
      <c r="A981" s="35">
        <v>44405</v>
      </c>
      <c r="B981" s="119" t="s">
        <v>803</v>
      </c>
      <c r="C981" s="782">
        <f t="shared" si="819"/>
        <v>44399</v>
      </c>
      <c r="D981" s="1158">
        <v>44400</v>
      </c>
      <c r="E981" s="924" t="s">
        <v>69</v>
      </c>
      <c r="F981" s="1149">
        <v>16.140287780761717</v>
      </c>
      <c r="G981" s="500" t="s">
        <v>41</v>
      </c>
      <c r="H981" s="998">
        <v>25.444281005859402</v>
      </c>
      <c r="I981" s="1160" t="s">
        <v>313</v>
      </c>
      <c r="J981" s="1161" t="s">
        <v>133</v>
      </c>
      <c r="K981" s="484" t="s">
        <v>93</v>
      </c>
      <c r="L981" s="488">
        <v>256</v>
      </c>
      <c r="M981" s="485"/>
      <c r="N981" s="504"/>
      <c r="O981" s="491">
        <v>3</v>
      </c>
      <c r="P981" s="492">
        <v>1.5</v>
      </c>
      <c r="Q981" s="492">
        <f t="shared" si="806"/>
        <v>4.5</v>
      </c>
      <c r="R981" s="490">
        <f t="shared" si="807"/>
        <v>3</v>
      </c>
      <c r="S981" s="491"/>
      <c r="T981" s="493">
        <v>20</v>
      </c>
      <c r="U981" s="119" t="s">
        <v>803</v>
      </c>
      <c r="V981" s="925"/>
      <c r="W981" s="129">
        <v>800.928</v>
      </c>
      <c r="X981" s="223">
        <v>2.1480000000000001</v>
      </c>
      <c r="Y981" s="223">
        <v>2.4609999999999999</v>
      </c>
      <c r="Z981" s="129">
        <f t="shared" si="808"/>
        <v>16018.56</v>
      </c>
      <c r="AA981" s="129">
        <f t="shared" si="809"/>
        <v>5339.5199999999995</v>
      </c>
      <c r="AB981" s="149">
        <f t="shared" si="810"/>
        <v>20857499.999999996</v>
      </c>
      <c r="AC981" s="924" t="s">
        <v>69</v>
      </c>
      <c r="AD981" s="195">
        <f t="shared" si="811"/>
        <v>322.80575561523438</v>
      </c>
      <c r="AE981" s="500" t="s">
        <v>41</v>
      </c>
      <c r="AF981" s="567">
        <f t="shared" si="812"/>
        <v>508.88562011718807</v>
      </c>
      <c r="AG981" s="497">
        <f t="shared" si="813"/>
        <v>107601.91853841145</v>
      </c>
      <c r="AH981" s="497">
        <f t="shared" si="814"/>
        <v>169628.5400390627</v>
      </c>
      <c r="AI981" s="497">
        <f t="shared" si="815"/>
        <v>420319.99429066974</v>
      </c>
      <c r="AJ981" s="497">
        <f t="shared" si="816"/>
        <v>662611.48452758871</v>
      </c>
      <c r="AK981" s="959">
        <f t="shared" si="817"/>
        <v>2.0151983425178942E-2</v>
      </c>
      <c r="AL981" s="1086">
        <f t="shared" si="818"/>
        <v>3.1768499797559087E-2</v>
      </c>
      <c r="AP981" s="602"/>
    </row>
    <row r="982" spans="1:46" customFormat="1">
      <c r="A982" s="35">
        <v>44405</v>
      </c>
      <c r="B982" s="119" t="s">
        <v>804</v>
      </c>
      <c r="C982" s="782">
        <f t="shared" si="819"/>
        <v>44399</v>
      </c>
      <c r="D982" s="1158">
        <v>44400</v>
      </c>
      <c r="E982" s="924" t="s">
        <v>69</v>
      </c>
      <c r="F982" s="1149">
        <v>15.099606323242179</v>
      </c>
      <c r="G982" s="500" t="s">
        <v>41</v>
      </c>
      <c r="H982" s="998">
        <v>21.111143493652399</v>
      </c>
      <c r="I982" s="1160" t="s">
        <v>313</v>
      </c>
      <c r="J982" s="1161" t="s">
        <v>133</v>
      </c>
      <c r="K982" s="484" t="s">
        <v>93</v>
      </c>
      <c r="L982" s="488">
        <v>256</v>
      </c>
      <c r="M982" s="485"/>
      <c r="N982" s="504"/>
      <c r="O982" s="491">
        <v>3</v>
      </c>
      <c r="P982" s="492">
        <v>1.5</v>
      </c>
      <c r="Q982" s="492">
        <f t="shared" si="806"/>
        <v>4.5</v>
      </c>
      <c r="R982" s="490">
        <f t="shared" si="807"/>
        <v>3</v>
      </c>
      <c r="S982" s="491"/>
      <c r="T982" s="493">
        <v>20</v>
      </c>
      <c r="U982" s="119" t="s">
        <v>804</v>
      </c>
      <c r="V982" s="925"/>
      <c r="W982" s="129">
        <v>826.90899999999999</v>
      </c>
      <c r="X982" s="223">
        <v>2.1859999999999999</v>
      </c>
      <c r="Y982" s="223">
        <v>2.569</v>
      </c>
      <c r="Z982" s="129">
        <f t="shared" si="808"/>
        <v>16538.18</v>
      </c>
      <c r="AA982" s="129">
        <f t="shared" si="809"/>
        <v>5512.7266666666665</v>
      </c>
      <c r="AB982" s="149">
        <f t="shared" si="810"/>
        <v>21534088.541666664</v>
      </c>
      <c r="AC982" s="924" t="s">
        <v>69</v>
      </c>
      <c r="AD982" s="195">
        <f t="shared" si="811"/>
        <v>301.99212646484358</v>
      </c>
      <c r="AE982" s="500" t="s">
        <v>41</v>
      </c>
      <c r="AF982" s="567">
        <f t="shared" si="812"/>
        <v>422.22286987304801</v>
      </c>
      <c r="AG982" s="497">
        <f t="shared" si="813"/>
        <v>100664.04215494786</v>
      </c>
      <c r="AH982" s="497">
        <f t="shared" si="814"/>
        <v>140740.95662434935</v>
      </c>
      <c r="AI982" s="497">
        <f t="shared" si="815"/>
        <v>393218.91466776509</v>
      </c>
      <c r="AJ982" s="497">
        <f t="shared" si="816"/>
        <v>549769.36181386467</v>
      </c>
      <c r="AK982" s="959">
        <f t="shared" si="817"/>
        <v>1.8260299891816607E-2</v>
      </c>
      <c r="AL982" s="1086">
        <f t="shared" si="818"/>
        <v>2.5530189529503731E-2</v>
      </c>
      <c r="AP982" s="602"/>
    </row>
    <row r="983" spans="1:46" customFormat="1">
      <c r="A983" s="35">
        <v>44405</v>
      </c>
      <c r="B983" s="119" t="s">
        <v>805</v>
      </c>
      <c r="C983" s="782">
        <f t="shared" si="819"/>
        <v>44400</v>
      </c>
      <c r="D983" s="1158">
        <v>44401</v>
      </c>
      <c r="E983" s="924" t="s">
        <v>69</v>
      </c>
      <c r="F983" s="1149">
        <v>17.90413665771484</v>
      </c>
      <c r="G983" s="500" t="s">
        <v>41</v>
      </c>
      <c r="H983" s="998">
        <v>22.523924255371</v>
      </c>
      <c r="I983" s="1160" t="s">
        <v>313</v>
      </c>
      <c r="J983" s="1161" t="s">
        <v>133</v>
      </c>
      <c r="K983" s="484" t="s">
        <v>93</v>
      </c>
      <c r="L983" s="488">
        <v>372</v>
      </c>
      <c r="M983" s="485"/>
      <c r="N983" s="504"/>
      <c r="O983" s="491">
        <v>3</v>
      </c>
      <c r="P983" s="492">
        <v>1.5</v>
      </c>
      <c r="Q983" s="492">
        <f t="shared" si="806"/>
        <v>4.5</v>
      </c>
      <c r="R983" s="490">
        <f t="shared" si="807"/>
        <v>3</v>
      </c>
      <c r="S983" s="491"/>
      <c r="T983" s="493">
        <v>20</v>
      </c>
      <c r="U983" s="119" t="s">
        <v>805</v>
      </c>
      <c r="V983" s="925"/>
      <c r="W983" s="129">
        <v>917.04899999999998</v>
      </c>
      <c r="X983" s="223">
        <v>2.1949999999999998</v>
      </c>
      <c r="Y983" s="223">
        <v>2.476</v>
      </c>
      <c r="Z983" s="129">
        <f t="shared" si="808"/>
        <v>18340.98</v>
      </c>
      <c r="AA983" s="129">
        <f t="shared" si="809"/>
        <v>6113.66</v>
      </c>
      <c r="AB983" s="149">
        <f t="shared" si="810"/>
        <v>16434569.892473118</v>
      </c>
      <c r="AC983" s="924" t="s">
        <v>69</v>
      </c>
      <c r="AD983" s="195">
        <f t="shared" si="811"/>
        <v>358.08273315429682</v>
      </c>
      <c r="AE983" s="500" t="s">
        <v>41</v>
      </c>
      <c r="AF983" s="567">
        <f t="shared" si="812"/>
        <v>450.47848510742</v>
      </c>
      <c r="AG983" s="497">
        <f t="shared" si="813"/>
        <v>119360.91105143227</v>
      </c>
      <c r="AH983" s="497">
        <f t="shared" si="814"/>
        <v>150159.49503580667</v>
      </c>
      <c r="AI983" s="497">
        <f t="shared" si="815"/>
        <v>320862.66411675344</v>
      </c>
      <c r="AJ983" s="497">
        <f t="shared" si="816"/>
        <v>403654.55654786743</v>
      </c>
      <c r="AK983" s="959">
        <f t="shared" si="817"/>
        <v>1.952364231105954E-2</v>
      </c>
      <c r="AL983" s="1086">
        <f t="shared" si="818"/>
        <v>2.4561309434251607E-2</v>
      </c>
      <c r="AP983" s="602"/>
    </row>
    <row r="984" spans="1:46" customFormat="1">
      <c r="A984" s="35">
        <v>44405</v>
      </c>
      <c r="B984" s="119" t="s">
        <v>806</v>
      </c>
      <c r="C984" s="782">
        <f t="shared" si="819"/>
        <v>44400</v>
      </c>
      <c r="D984" s="1158">
        <v>44401</v>
      </c>
      <c r="E984" s="924" t="s">
        <v>69</v>
      </c>
      <c r="F984" s="1149">
        <v>22.837203979492198</v>
      </c>
      <c r="G984" s="500" t="s">
        <v>41</v>
      </c>
      <c r="H984" s="998">
        <v>24.866014099120999</v>
      </c>
      <c r="I984" s="1160" t="s">
        <v>313</v>
      </c>
      <c r="J984" s="1161" t="s">
        <v>133</v>
      </c>
      <c r="K984" s="484" t="s">
        <v>93</v>
      </c>
      <c r="L984" s="488">
        <v>372</v>
      </c>
      <c r="M984" s="485"/>
      <c r="N984" s="504"/>
      <c r="O984" s="491">
        <v>3</v>
      </c>
      <c r="P984" s="492">
        <v>1.5</v>
      </c>
      <c r="Q984" s="492">
        <f t="shared" si="806"/>
        <v>4.5</v>
      </c>
      <c r="R984" s="490">
        <f t="shared" si="807"/>
        <v>3</v>
      </c>
      <c r="S984" s="491"/>
      <c r="T984" s="493">
        <v>20</v>
      </c>
      <c r="U984" s="119" t="s">
        <v>806</v>
      </c>
      <c r="V984" s="925"/>
      <c r="W984" s="129">
        <v>944.99699999999996</v>
      </c>
      <c r="X984" s="223">
        <v>2.1930000000000001</v>
      </c>
      <c r="Y984" s="223">
        <v>2.5550000000000002</v>
      </c>
      <c r="Z984" s="129">
        <f t="shared" si="808"/>
        <v>18899.939999999999</v>
      </c>
      <c r="AA984" s="129">
        <f t="shared" si="809"/>
        <v>6299.98</v>
      </c>
      <c r="AB984" s="149">
        <f t="shared" si="810"/>
        <v>16935430.107526883</v>
      </c>
      <c r="AC984" s="924" t="s">
        <v>69</v>
      </c>
      <c r="AD984" s="195">
        <f t="shared" si="811"/>
        <v>456.74407958984398</v>
      </c>
      <c r="AE984" s="500" t="s">
        <v>41</v>
      </c>
      <c r="AF984" s="567">
        <f t="shared" si="812"/>
        <v>497.32028198242</v>
      </c>
      <c r="AG984" s="497">
        <f t="shared" si="813"/>
        <v>152248.02652994799</v>
      </c>
      <c r="AH984" s="497">
        <f t="shared" si="814"/>
        <v>165773.42732747336</v>
      </c>
      <c r="AI984" s="497">
        <f t="shared" si="815"/>
        <v>409268.88852136559</v>
      </c>
      <c r="AJ984" s="497">
        <f t="shared" si="816"/>
        <v>445627.49281578854</v>
      </c>
      <c r="AK984" s="959">
        <f t="shared" si="817"/>
        <v>2.4166430136277894E-2</v>
      </c>
      <c r="AL984" s="1086">
        <f t="shared" si="818"/>
        <v>2.6313325967300426E-2</v>
      </c>
      <c r="AP984" s="602"/>
    </row>
    <row r="985" spans="1:46" customFormat="1">
      <c r="A985" s="35">
        <v>44405</v>
      </c>
      <c r="B985" s="119" t="s">
        <v>807</v>
      </c>
      <c r="C985" s="782">
        <f t="shared" si="819"/>
        <v>44401</v>
      </c>
      <c r="D985" s="1158">
        <v>44402</v>
      </c>
      <c r="E985" s="924" t="s">
        <v>69</v>
      </c>
      <c r="F985" s="1149">
        <v>19.559516906738281</v>
      </c>
      <c r="G985" s="500" t="s">
        <v>41</v>
      </c>
      <c r="H985" s="998">
        <v>26.195834350586001</v>
      </c>
      <c r="I985" s="1160" t="s">
        <v>313</v>
      </c>
      <c r="J985" s="1161" t="s">
        <v>133</v>
      </c>
      <c r="K985" s="484" t="s">
        <v>93</v>
      </c>
      <c r="L985" s="488">
        <v>248</v>
      </c>
      <c r="M985" s="485"/>
      <c r="N985" s="504"/>
      <c r="O985" s="491">
        <v>3</v>
      </c>
      <c r="P985" s="492">
        <v>1.5</v>
      </c>
      <c r="Q985" s="492">
        <f t="shared" si="806"/>
        <v>4.5</v>
      </c>
      <c r="R985" s="490">
        <f t="shared" si="807"/>
        <v>3</v>
      </c>
      <c r="S985" s="491"/>
      <c r="T985" s="493">
        <v>20</v>
      </c>
      <c r="U985" s="119" t="s">
        <v>807</v>
      </c>
      <c r="V985" s="925"/>
      <c r="W985" s="129">
        <v>836.78300000000002</v>
      </c>
      <c r="X985" s="223">
        <v>2.181</v>
      </c>
      <c r="Y985" s="223">
        <v>2.5609999999999999</v>
      </c>
      <c r="Z985" s="129">
        <f t="shared" si="808"/>
        <v>16735.66</v>
      </c>
      <c r="AA985" s="129">
        <f t="shared" si="809"/>
        <v>5578.5533333333333</v>
      </c>
      <c r="AB985" s="149">
        <f t="shared" si="810"/>
        <v>22494166.666666664</v>
      </c>
      <c r="AC985" s="924" t="s">
        <v>69</v>
      </c>
      <c r="AD985" s="195">
        <f t="shared" si="811"/>
        <v>391.19033813476563</v>
      </c>
      <c r="AE985" s="500" t="s">
        <v>41</v>
      </c>
      <c r="AF985" s="567">
        <f t="shared" si="812"/>
        <v>523.91668701172</v>
      </c>
      <c r="AG985" s="497">
        <f t="shared" si="813"/>
        <v>130396.77937825522</v>
      </c>
      <c r="AH985" s="497">
        <f t="shared" si="814"/>
        <v>174638.89567057334</v>
      </c>
      <c r="AI985" s="497">
        <f t="shared" si="815"/>
        <v>525793.46523490001</v>
      </c>
      <c r="AJ985" s="497">
        <f t="shared" si="816"/>
        <v>704189.09544586029</v>
      </c>
      <c r="AK985" s="959">
        <f t="shared" si="817"/>
        <v>2.3374658551545958E-2</v>
      </c>
      <c r="AL985" s="1086">
        <f t="shared" si="818"/>
        <v>3.1305409348165537E-2</v>
      </c>
      <c r="AP985" s="602"/>
    </row>
    <row r="986" spans="1:46" customFormat="1">
      <c r="A986" s="35">
        <v>44405</v>
      </c>
      <c r="B986" s="119" t="s">
        <v>808</v>
      </c>
      <c r="C986" s="782">
        <f t="shared" si="819"/>
        <v>44401</v>
      </c>
      <c r="D986" s="1158">
        <v>44402</v>
      </c>
      <c r="E986" s="924" t="s">
        <v>69</v>
      </c>
      <c r="F986" s="1149">
        <v>22.2078338623046</v>
      </c>
      <c r="G986" s="500" t="s">
        <v>41</v>
      </c>
      <c r="H986" s="998">
        <v>28.642095947265602</v>
      </c>
      <c r="I986" s="1160" t="s">
        <v>313</v>
      </c>
      <c r="J986" s="1161" t="s">
        <v>133</v>
      </c>
      <c r="K986" s="484" t="s">
        <v>93</v>
      </c>
      <c r="L986" s="488">
        <v>248</v>
      </c>
      <c r="M986" s="485"/>
      <c r="N986" s="504"/>
      <c r="O986" s="491">
        <v>3</v>
      </c>
      <c r="P986" s="492">
        <v>1.5</v>
      </c>
      <c r="Q986" s="492">
        <f t="shared" si="806"/>
        <v>4.5</v>
      </c>
      <c r="R986" s="490">
        <f t="shared" si="807"/>
        <v>3</v>
      </c>
      <c r="S986" s="491"/>
      <c r="T986" s="493">
        <v>20</v>
      </c>
      <c r="U986" s="119" t="s">
        <v>808</v>
      </c>
      <c r="V986" s="925"/>
      <c r="W986" s="129">
        <v>825.48900000000003</v>
      </c>
      <c r="X986" s="223">
        <v>2.1880000000000002</v>
      </c>
      <c r="Y986" s="223">
        <v>2.5670000000000002</v>
      </c>
      <c r="Z986" s="129">
        <f t="shared" si="808"/>
        <v>16509.78</v>
      </c>
      <c r="AA986" s="129">
        <f t="shared" si="809"/>
        <v>5503.2599999999993</v>
      </c>
      <c r="AB986" s="149">
        <f t="shared" si="810"/>
        <v>22190564.516129028</v>
      </c>
      <c r="AC986" s="924" t="s">
        <v>69</v>
      </c>
      <c r="AD986" s="195">
        <f t="shared" si="811"/>
        <v>444.15667724609199</v>
      </c>
      <c r="AE986" s="500" t="s">
        <v>41</v>
      </c>
      <c r="AF986" s="567">
        <f t="shared" si="812"/>
        <v>572.84191894531205</v>
      </c>
      <c r="AG986" s="497">
        <f t="shared" si="813"/>
        <v>148052.22574869732</v>
      </c>
      <c r="AH986" s="497">
        <f t="shared" si="814"/>
        <v>190947.30631510401</v>
      </c>
      <c r="AI986" s="497">
        <f t="shared" si="815"/>
        <v>596984.78124474734</v>
      </c>
      <c r="AJ986" s="497">
        <f t="shared" si="816"/>
        <v>769948.81578670966</v>
      </c>
      <c r="AK986" s="959">
        <f t="shared" si="817"/>
        <v>2.6902640570988349E-2</v>
      </c>
      <c r="AL986" s="1086">
        <f t="shared" si="818"/>
        <v>3.4697126124352481E-2</v>
      </c>
      <c r="AP986" s="602"/>
    </row>
    <row r="987" spans="1:46" customFormat="1">
      <c r="A987" s="35">
        <v>44405</v>
      </c>
      <c r="B987" s="119" t="s">
        <v>809</v>
      </c>
      <c r="C987" s="782">
        <f t="shared" si="819"/>
        <v>44402</v>
      </c>
      <c r="D987" s="1158">
        <v>44403</v>
      </c>
      <c r="E987" s="924" t="s">
        <v>69</v>
      </c>
      <c r="F987" s="1149">
        <v>26.719250488281197</v>
      </c>
      <c r="G987" s="500" t="s">
        <v>41</v>
      </c>
      <c r="H987" s="998">
        <v>32.781802368164001</v>
      </c>
      <c r="I987" s="1160" t="s">
        <v>313</v>
      </c>
      <c r="J987" s="1161" t="s">
        <v>133</v>
      </c>
      <c r="K987" s="484" t="s">
        <v>93</v>
      </c>
      <c r="L987" s="488">
        <v>284</v>
      </c>
      <c r="M987" s="485"/>
      <c r="N987" s="504"/>
      <c r="O987" s="491">
        <v>3</v>
      </c>
      <c r="P987" s="492">
        <v>1.5</v>
      </c>
      <c r="Q987" s="492">
        <f t="shared" si="806"/>
        <v>4.5</v>
      </c>
      <c r="R987" s="490">
        <f t="shared" si="807"/>
        <v>3</v>
      </c>
      <c r="S987" s="491"/>
      <c r="T987" s="493">
        <v>20</v>
      </c>
      <c r="U987" s="119" t="s">
        <v>809</v>
      </c>
      <c r="V987" s="925"/>
      <c r="W987" s="129">
        <v>793.45600000000002</v>
      </c>
      <c r="X987" s="223">
        <v>2.194</v>
      </c>
      <c r="Y987" s="223">
        <v>2.5619999999999998</v>
      </c>
      <c r="Z987" s="129">
        <f t="shared" si="808"/>
        <v>15869.12</v>
      </c>
      <c r="AA987" s="129">
        <f t="shared" si="809"/>
        <v>5289.7066666666669</v>
      </c>
      <c r="AB987" s="149">
        <f t="shared" si="810"/>
        <v>18625727.69953052</v>
      </c>
      <c r="AC987" s="924" t="s">
        <v>69</v>
      </c>
      <c r="AD987" s="195">
        <f t="shared" si="811"/>
        <v>534.38500976562398</v>
      </c>
      <c r="AE987" s="500" t="s">
        <v>41</v>
      </c>
      <c r="AF987" s="567">
        <f t="shared" si="812"/>
        <v>655.63604736328</v>
      </c>
      <c r="AG987" s="497">
        <f t="shared" si="813"/>
        <v>178128.33658854131</v>
      </c>
      <c r="AH987" s="497">
        <f t="shared" si="814"/>
        <v>218545.34912109331</v>
      </c>
      <c r="AI987" s="497">
        <f t="shared" si="815"/>
        <v>627212.45277655381</v>
      </c>
      <c r="AJ987" s="497">
        <f t="shared" si="816"/>
        <v>769525.87718694832</v>
      </c>
      <c r="AK987" s="959">
        <f t="shared" si="817"/>
        <v>3.3674520689592362E-2</v>
      </c>
      <c r="AL987" s="1086">
        <f t="shared" si="818"/>
        <v>4.1315211389370048E-2</v>
      </c>
      <c r="AP987" s="602"/>
    </row>
    <row r="988" spans="1:46" customFormat="1">
      <c r="A988" s="35">
        <v>44405</v>
      </c>
      <c r="B988" s="119" t="s">
        <v>810</v>
      </c>
      <c r="C988" s="782">
        <f t="shared" si="819"/>
        <v>44402</v>
      </c>
      <c r="D988" s="1158">
        <v>44403</v>
      </c>
      <c r="E988" s="924" t="s">
        <v>69</v>
      </c>
      <c r="F988" s="1149">
        <v>30.615618896484399</v>
      </c>
      <c r="G988" s="500" t="s">
        <v>41</v>
      </c>
      <c r="H988" s="998">
        <v>31.500369262695397</v>
      </c>
      <c r="I988" s="1160" t="s">
        <v>313</v>
      </c>
      <c r="J988" s="1161" t="s">
        <v>133</v>
      </c>
      <c r="K988" s="484" t="s">
        <v>93</v>
      </c>
      <c r="L988" s="488">
        <v>284</v>
      </c>
      <c r="M988" s="485"/>
      <c r="N988" s="504"/>
      <c r="O988" s="491">
        <v>3</v>
      </c>
      <c r="P988" s="492">
        <v>1.5</v>
      </c>
      <c r="Q988" s="492">
        <f t="shared" si="806"/>
        <v>4.5</v>
      </c>
      <c r="R988" s="490">
        <f t="shared" si="807"/>
        <v>3</v>
      </c>
      <c r="S988" s="491"/>
      <c r="T988" s="493">
        <v>20</v>
      </c>
      <c r="U988" s="119" t="s">
        <v>810</v>
      </c>
      <c r="V988" s="925"/>
      <c r="W988" s="129">
        <v>773.74699999999996</v>
      </c>
      <c r="X988" s="223">
        <v>2.1819999999999999</v>
      </c>
      <c r="Y988" s="223">
        <v>2.5779999999999998</v>
      </c>
      <c r="Z988" s="129">
        <f t="shared" si="808"/>
        <v>15474.939999999999</v>
      </c>
      <c r="AA988" s="129">
        <f t="shared" si="809"/>
        <v>5158.3133333333326</v>
      </c>
      <c r="AB988" s="149">
        <f t="shared" si="810"/>
        <v>18163075.117370892</v>
      </c>
      <c r="AC988" s="924" t="s">
        <v>69</v>
      </c>
      <c r="AD988" s="195">
        <f t="shared" si="811"/>
        <v>612.31237792968795</v>
      </c>
      <c r="AE988" s="500" t="s">
        <v>41</v>
      </c>
      <c r="AF988" s="567">
        <f t="shared" si="812"/>
        <v>630.00738525390796</v>
      </c>
      <c r="AG988" s="497">
        <f t="shared" si="813"/>
        <v>204104.12597656265</v>
      </c>
      <c r="AH988" s="497">
        <f t="shared" si="814"/>
        <v>210002.46175130268</v>
      </c>
      <c r="AI988" s="497">
        <f t="shared" si="815"/>
        <v>718676.49991747411</v>
      </c>
      <c r="AJ988" s="497">
        <f t="shared" si="816"/>
        <v>739445.28785669955</v>
      </c>
      <c r="AK988" s="959">
        <f t="shared" si="817"/>
        <v>3.9567996898836957E-2</v>
      </c>
      <c r="AL988" s="1086">
        <f t="shared" si="818"/>
        <v>4.0711458994600817E-2</v>
      </c>
      <c r="AP988" s="602"/>
    </row>
    <row r="989" spans="1:46" customFormat="1">
      <c r="A989" s="35">
        <v>44405</v>
      </c>
      <c r="B989" s="119" t="s">
        <v>811</v>
      </c>
      <c r="C989" s="782">
        <f t="shared" si="819"/>
        <v>44403</v>
      </c>
      <c r="D989" s="1158">
        <v>44404</v>
      </c>
      <c r="E989" s="924" t="s">
        <v>69</v>
      </c>
      <c r="F989" s="1149">
        <v>19.060279846191399</v>
      </c>
      <c r="G989" s="500" t="s">
        <v>41</v>
      </c>
      <c r="H989" s="998">
        <v>24.206134033203199</v>
      </c>
      <c r="I989" s="1160" t="s">
        <v>313</v>
      </c>
      <c r="J989" s="1161" t="s">
        <v>133</v>
      </c>
      <c r="K989" s="484" t="s">
        <v>93</v>
      </c>
      <c r="L989" s="488">
        <v>276</v>
      </c>
      <c r="M989" s="485"/>
      <c r="N989" s="504"/>
      <c r="O989" s="491">
        <v>3</v>
      </c>
      <c r="P989" s="492">
        <v>1.5</v>
      </c>
      <c r="Q989" s="492">
        <f t="shared" si="806"/>
        <v>4.5</v>
      </c>
      <c r="R989" s="490">
        <f t="shared" si="807"/>
        <v>3</v>
      </c>
      <c r="S989" s="491"/>
      <c r="T989" s="493">
        <v>20</v>
      </c>
      <c r="U989" s="119" t="s">
        <v>811</v>
      </c>
      <c r="V989" s="925"/>
      <c r="W989" s="129">
        <v>873.154</v>
      </c>
      <c r="X989" s="223">
        <v>2.1779999999999999</v>
      </c>
      <c r="Y989" s="223">
        <v>2.5099999999999998</v>
      </c>
      <c r="Z989" s="129">
        <f t="shared" si="808"/>
        <v>17463.080000000002</v>
      </c>
      <c r="AA989" s="129">
        <f t="shared" si="809"/>
        <v>5821.0266666666676</v>
      </c>
      <c r="AB989" s="149">
        <f t="shared" si="810"/>
        <v>21090676.328502417</v>
      </c>
      <c r="AC989" s="924" t="s">
        <v>69</v>
      </c>
      <c r="AD989" s="195">
        <f t="shared" si="811"/>
        <v>381.20559692382801</v>
      </c>
      <c r="AE989" s="500" t="s">
        <v>41</v>
      </c>
      <c r="AF989" s="567">
        <f t="shared" si="812"/>
        <v>484.12268066406398</v>
      </c>
      <c r="AG989" s="497">
        <f t="shared" si="813"/>
        <v>127068.53230794267</v>
      </c>
      <c r="AH989" s="497">
        <f t="shared" si="814"/>
        <v>161374.22688802134</v>
      </c>
      <c r="AI989" s="497">
        <f t="shared" si="815"/>
        <v>460393.23299979232</v>
      </c>
      <c r="AJ989" s="497">
        <f t="shared" si="816"/>
        <v>584689.22785514977</v>
      </c>
      <c r="AK989" s="959">
        <f t="shared" si="817"/>
        <v>2.1829230406310227E-2</v>
      </c>
      <c r="AL989" s="1086">
        <f t="shared" si="818"/>
        <v>2.7722640030513744E-2</v>
      </c>
      <c r="AP989" s="602"/>
    </row>
    <row r="990" spans="1:46" customFormat="1">
      <c r="A990" s="35">
        <v>44405</v>
      </c>
      <c r="B990" s="119" t="s">
        <v>812</v>
      </c>
      <c r="C990" s="782">
        <f t="shared" si="819"/>
        <v>44403</v>
      </c>
      <c r="D990" s="1158">
        <v>44404</v>
      </c>
      <c r="E990" s="924" t="s">
        <v>69</v>
      </c>
      <c r="F990" s="1149">
        <v>16.694018554687499</v>
      </c>
      <c r="G990" s="500" t="s">
        <v>41</v>
      </c>
      <c r="H990" s="998">
        <v>22.4533386230468</v>
      </c>
      <c r="I990" s="1160" t="s">
        <v>313</v>
      </c>
      <c r="J990" s="1161" t="s">
        <v>133</v>
      </c>
      <c r="K990" s="484" t="s">
        <v>93</v>
      </c>
      <c r="L990" s="488">
        <v>276</v>
      </c>
      <c r="M990" s="485"/>
      <c r="N990" s="504"/>
      <c r="O990" s="491">
        <v>3</v>
      </c>
      <c r="P990" s="492">
        <v>1.5</v>
      </c>
      <c r="Q990" s="492">
        <f t="shared" si="806"/>
        <v>4.5</v>
      </c>
      <c r="R990" s="490">
        <f t="shared" si="807"/>
        <v>3</v>
      </c>
      <c r="S990" s="491"/>
      <c r="T990" s="493">
        <v>20</v>
      </c>
      <c r="U990" s="119" t="s">
        <v>812</v>
      </c>
      <c r="V990" s="925"/>
      <c r="W990" s="129">
        <v>820.42100000000005</v>
      </c>
      <c r="X990" s="223">
        <v>2.173</v>
      </c>
      <c r="Y990" s="223">
        <v>2.5</v>
      </c>
      <c r="Z990" s="129">
        <f t="shared" si="808"/>
        <v>16408.420000000002</v>
      </c>
      <c r="AA990" s="129">
        <f t="shared" si="809"/>
        <v>5469.4733333333343</v>
      </c>
      <c r="AB990" s="149">
        <f t="shared" si="810"/>
        <v>19816932.367149759</v>
      </c>
      <c r="AC990" s="924" t="s">
        <v>69</v>
      </c>
      <c r="AD990" s="195">
        <f t="shared" si="811"/>
        <v>333.88037109375</v>
      </c>
      <c r="AE990" s="500" t="s">
        <v>41</v>
      </c>
      <c r="AF990" s="567">
        <f t="shared" si="812"/>
        <v>449.06677246093602</v>
      </c>
      <c r="AG990" s="497">
        <f t="shared" si="813"/>
        <v>111293.45703125</v>
      </c>
      <c r="AH990" s="497">
        <f t="shared" si="814"/>
        <v>149688.92415364532</v>
      </c>
      <c r="AI990" s="497">
        <f t="shared" si="815"/>
        <v>403237.16315670288</v>
      </c>
      <c r="AJ990" s="497">
        <f t="shared" si="816"/>
        <v>542351.17446972942</v>
      </c>
      <c r="AK990" s="959">
        <f t="shared" si="817"/>
        <v>2.0348112194455648E-2</v>
      </c>
      <c r="AL990" s="1086">
        <f t="shared" si="818"/>
        <v>2.7368069104821546E-2</v>
      </c>
      <c r="AP990" s="602"/>
    </row>
    <row r="991" spans="1:46" customFormat="1">
      <c r="A991" s="35">
        <v>44405</v>
      </c>
      <c r="B991" s="119" t="s">
        <v>813</v>
      </c>
      <c r="C991" s="782">
        <f t="shared" si="819"/>
        <v>44404</v>
      </c>
      <c r="D991" s="1158">
        <v>44405</v>
      </c>
      <c r="E991" s="924" t="s">
        <v>69</v>
      </c>
      <c r="F991" s="1149">
        <v>28.675259399413999</v>
      </c>
      <c r="G991" s="500" t="s">
        <v>41</v>
      </c>
      <c r="H991" s="998">
        <v>31.760281372070398</v>
      </c>
      <c r="I991" s="1160" t="s">
        <v>313</v>
      </c>
      <c r="J991" s="1161" t="s">
        <v>133</v>
      </c>
      <c r="K991" s="484" t="s">
        <v>93</v>
      </c>
      <c r="L991" s="488">
        <v>312</v>
      </c>
      <c r="M991" s="485"/>
      <c r="N991" s="504"/>
      <c r="O991" s="491">
        <v>3</v>
      </c>
      <c r="P991" s="492">
        <v>1.5</v>
      </c>
      <c r="Q991" s="492">
        <f t="shared" si="806"/>
        <v>4.5</v>
      </c>
      <c r="R991" s="490">
        <f t="shared" si="807"/>
        <v>3</v>
      </c>
      <c r="S991" s="491"/>
      <c r="T991" s="493">
        <v>20</v>
      </c>
      <c r="U991" s="119" t="s">
        <v>813</v>
      </c>
      <c r="V991" s="925"/>
      <c r="W991" s="129">
        <v>853.84400000000005</v>
      </c>
      <c r="X991" s="223">
        <v>2.173</v>
      </c>
      <c r="Y991" s="223">
        <v>2.5369999999999999</v>
      </c>
      <c r="Z991" s="129">
        <f t="shared" si="808"/>
        <v>17076.88</v>
      </c>
      <c r="AA991" s="129">
        <f t="shared" si="809"/>
        <v>5692.293333333334</v>
      </c>
      <c r="AB991" s="149">
        <f t="shared" si="810"/>
        <v>18244529.914529916</v>
      </c>
      <c r="AC991" s="924" t="s">
        <v>69</v>
      </c>
      <c r="AD991" s="195">
        <f t="shared" si="811"/>
        <v>573.50518798828</v>
      </c>
      <c r="AE991" s="500" t="s">
        <v>41</v>
      </c>
      <c r="AF991" s="567">
        <f t="shared" si="812"/>
        <v>635.20562744140796</v>
      </c>
      <c r="AG991" s="497">
        <f t="shared" si="813"/>
        <v>191168.39599609331</v>
      </c>
      <c r="AH991" s="497">
        <f t="shared" si="814"/>
        <v>211735.20914713599</v>
      </c>
      <c r="AI991" s="497">
        <f t="shared" si="815"/>
        <v>612719.21793619648</v>
      </c>
      <c r="AJ991" s="497">
        <f t="shared" si="816"/>
        <v>678638.49085620511</v>
      </c>
      <c r="AK991" s="959">
        <f t="shared" si="817"/>
        <v>3.3583721850143584E-2</v>
      </c>
      <c r="AL991" s="1086">
        <f t="shared" si="818"/>
        <v>3.7196819761069227E-2</v>
      </c>
      <c r="AP991" s="602"/>
    </row>
    <row r="992" spans="1:46" customFormat="1">
      <c r="A992" s="35">
        <v>44405</v>
      </c>
      <c r="B992" s="119" t="s">
        <v>814</v>
      </c>
      <c r="C992" s="782">
        <f t="shared" si="819"/>
        <v>44404</v>
      </c>
      <c r="D992" s="1158">
        <v>44405</v>
      </c>
      <c r="E992" s="924" t="s">
        <v>69</v>
      </c>
      <c r="F992" s="1149">
        <v>19.271557617187501</v>
      </c>
      <c r="G992" s="500" t="s">
        <v>41</v>
      </c>
      <c r="H992" s="998">
        <v>23.519976806640599</v>
      </c>
      <c r="I992" s="1160" t="s">
        <v>313</v>
      </c>
      <c r="J992" s="1161" t="s">
        <v>133</v>
      </c>
      <c r="K992" s="484" t="s">
        <v>93</v>
      </c>
      <c r="L992" s="488">
        <v>312</v>
      </c>
      <c r="M992" s="485"/>
      <c r="N992" s="504"/>
      <c r="O992" s="491">
        <v>3</v>
      </c>
      <c r="P992" s="492">
        <v>1.5</v>
      </c>
      <c r="Q992" s="492">
        <f t="shared" si="806"/>
        <v>4.5</v>
      </c>
      <c r="R992" s="490">
        <f t="shared" si="807"/>
        <v>3</v>
      </c>
      <c r="S992" s="491"/>
      <c r="T992" s="493">
        <v>20</v>
      </c>
      <c r="U992" s="119" t="s">
        <v>814</v>
      </c>
      <c r="V992" s="925"/>
      <c r="W992" s="129">
        <v>816.65700000000004</v>
      </c>
      <c r="X992" s="223">
        <v>2.1930000000000001</v>
      </c>
      <c r="Y992" s="223">
        <v>2.5529999999999999</v>
      </c>
      <c r="Z992" s="129">
        <f t="shared" si="808"/>
        <v>16333.140000000001</v>
      </c>
      <c r="AA992" s="129">
        <f t="shared" si="809"/>
        <v>5444.38</v>
      </c>
      <c r="AB992" s="149">
        <f t="shared" si="810"/>
        <v>17449935.897435896</v>
      </c>
      <c r="AC992" s="924" t="s">
        <v>69</v>
      </c>
      <c r="AD992" s="195">
        <f t="shared" si="811"/>
        <v>385.43115234375</v>
      </c>
      <c r="AE992" s="500" t="s">
        <v>41</v>
      </c>
      <c r="AF992" s="567">
        <f t="shared" si="812"/>
        <v>470.39953613281199</v>
      </c>
      <c r="AG992" s="497">
        <f t="shared" si="813"/>
        <v>128477.05078125</v>
      </c>
      <c r="AH992" s="497">
        <f t="shared" si="814"/>
        <v>156799.84537760398</v>
      </c>
      <c r="AI992" s="497">
        <f t="shared" si="815"/>
        <v>411785.41917067312</v>
      </c>
      <c r="AJ992" s="497">
        <f t="shared" si="816"/>
        <v>502563.60697949992</v>
      </c>
      <c r="AK992" s="959">
        <f t="shared" si="817"/>
        <v>2.3598104978206882E-2</v>
      </c>
      <c r="AL992" s="1086">
        <f t="shared" si="818"/>
        <v>2.8800312501626263E-2</v>
      </c>
      <c r="AP992" s="602"/>
    </row>
    <row r="993" spans="1:48" customFormat="1">
      <c r="A993" s="35">
        <v>44405</v>
      </c>
      <c r="B993" s="119" t="s">
        <v>60</v>
      </c>
      <c r="C993" s="782"/>
      <c r="D993" s="1158"/>
      <c r="E993" s="924" t="s">
        <v>69</v>
      </c>
      <c r="F993" s="1149">
        <v>0</v>
      </c>
      <c r="G993" s="500" t="s">
        <v>41</v>
      </c>
      <c r="H993" s="998">
        <v>0.51781272888183605</v>
      </c>
      <c r="I993" s="1160"/>
      <c r="J993" s="1161"/>
      <c r="K993" s="484"/>
      <c r="L993" s="488"/>
      <c r="M993" s="485"/>
      <c r="N993" s="504"/>
      <c r="O993" s="491"/>
      <c r="P993" s="491"/>
      <c r="Q993" s="491"/>
      <c r="R993" s="492"/>
      <c r="S993" s="491"/>
      <c r="T993" s="493"/>
      <c r="U993" s="119" t="s">
        <v>60</v>
      </c>
      <c r="V993" s="948"/>
      <c r="W993" s="129"/>
      <c r="X993" s="223"/>
      <c r="Y993" s="223"/>
      <c r="Z993" s="129"/>
      <c r="AA993" s="129"/>
      <c r="AB993" s="149"/>
      <c r="AC993" s="924"/>
      <c r="AD993" s="195"/>
      <c r="AE993" s="500"/>
      <c r="AF993" s="567"/>
      <c r="AG993" s="497"/>
      <c r="AH993" s="497"/>
      <c r="AI993" s="497"/>
      <c r="AJ993" s="497"/>
      <c r="AK993" s="959"/>
      <c r="AL993" s="1086"/>
      <c r="AP993" s="602"/>
      <c r="AQ993" s="1"/>
      <c r="AR993" s="1"/>
      <c r="AV993" s="1"/>
    </row>
    <row r="994" spans="1:48" customFormat="1" ht="15" thickBot="1">
      <c r="A994" s="41">
        <v>44405</v>
      </c>
      <c r="B994" s="120" t="s">
        <v>64</v>
      </c>
      <c r="C994" s="939"/>
      <c r="D994" s="1259"/>
      <c r="E994" s="1102" t="s">
        <v>69</v>
      </c>
      <c r="F994" s="1171">
        <v>28.643124389648399</v>
      </c>
      <c r="G994" s="1079" t="s">
        <v>41</v>
      </c>
      <c r="H994" s="1260">
        <v>36.990032958984401</v>
      </c>
      <c r="I994" s="1261"/>
      <c r="J994" s="1262"/>
      <c r="K994" s="943"/>
      <c r="L994" s="944"/>
      <c r="M994" s="1093"/>
      <c r="N994" s="942"/>
      <c r="O994" s="1094"/>
      <c r="P994" s="1094"/>
      <c r="Q994" s="1094"/>
      <c r="R994" s="1095"/>
      <c r="S994" s="1094"/>
      <c r="T994" s="1096"/>
      <c r="U994" s="120" t="s">
        <v>64</v>
      </c>
      <c r="V994" s="1097"/>
      <c r="W994" s="1101"/>
      <c r="X994" s="1099"/>
      <c r="Y994" s="1099"/>
      <c r="Z994" s="1101"/>
      <c r="AA994" s="1101"/>
      <c r="AB994" s="267"/>
      <c r="AC994" s="1102"/>
      <c r="AD994" s="375"/>
      <c r="AE994" s="1079"/>
      <c r="AF994" s="1080"/>
      <c r="AG994" s="1100"/>
      <c r="AH994" s="1100"/>
      <c r="AI994" s="1100"/>
      <c r="AJ994" s="1100"/>
      <c r="AK994" s="1263"/>
      <c r="AL994" s="1264"/>
      <c r="AP994" s="602"/>
    </row>
    <row r="995" spans="1:48" customFormat="1">
      <c r="A995" s="1167">
        <v>44412</v>
      </c>
      <c r="B995" s="121" t="s">
        <v>815</v>
      </c>
      <c r="C995" s="1168">
        <f>D995-1</f>
        <v>44405</v>
      </c>
      <c r="D995" s="1169">
        <v>44406</v>
      </c>
      <c r="E995" s="1110" t="s">
        <v>69</v>
      </c>
      <c r="F995" s="1147">
        <v>24.546179199218802</v>
      </c>
      <c r="G995" s="477" t="s">
        <v>41</v>
      </c>
      <c r="H995" s="994">
        <v>33.057492065429599</v>
      </c>
      <c r="I995" s="456" t="s">
        <v>313</v>
      </c>
      <c r="J995" s="457" t="s">
        <v>133</v>
      </c>
      <c r="K995" s="582" t="s">
        <v>93</v>
      </c>
      <c r="L995" s="583">
        <v>280</v>
      </c>
      <c r="M995" s="583"/>
      <c r="N995" s="583"/>
      <c r="O995" s="584">
        <v>3</v>
      </c>
      <c r="P995" s="584">
        <v>1.5</v>
      </c>
      <c r="Q995" s="584">
        <f t="shared" ref="Q995:Q1008" si="820">O995+P995</f>
        <v>4.5</v>
      </c>
      <c r="R995" s="184">
        <f t="shared" ref="R995:R1008" si="821">O995/(O995+P995)*Q995*200/200</f>
        <v>3</v>
      </c>
      <c r="S995" s="183"/>
      <c r="T995" s="183">
        <v>20</v>
      </c>
      <c r="U995" s="121" t="s">
        <v>815</v>
      </c>
      <c r="V995" s="470"/>
      <c r="W995" s="194">
        <v>959.35</v>
      </c>
      <c r="X995" s="184">
        <v>2.1800000000000002</v>
      </c>
      <c r="Y995" s="184">
        <v>2.5209999999999999</v>
      </c>
      <c r="Z995" s="194">
        <f t="shared" ref="Z995:Z1008" si="822">T995*W995</f>
        <v>19187</v>
      </c>
      <c r="AA995" s="194">
        <f t="shared" ref="AA995:AA1008" si="823">Z995/R995</f>
        <v>6395.666666666667</v>
      </c>
      <c r="AB995" s="1113">
        <f t="shared" ref="AB995:AB1008" si="824">AA995*1000/(L995/1000)</f>
        <v>22841666.666666664</v>
      </c>
      <c r="AC995" s="476" t="s">
        <v>69</v>
      </c>
      <c r="AD995" s="194">
        <f t="shared" ref="AD995:AD1008" si="825">T995*F995</f>
        <v>490.92358398437602</v>
      </c>
      <c r="AE995" s="477" t="s">
        <v>41</v>
      </c>
      <c r="AF995" s="586">
        <f t="shared" ref="AF995:AF1008" si="826">T995*H995</f>
        <v>661.14984130859193</v>
      </c>
      <c r="AG995" s="586">
        <f t="shared" ref="AG995:AG1008" si="827">AD995/R995*1000</f>
        <v>163641.19466145869</v>
      </c>
      <c r="AH995" s="586">
        <f t="shared" ref="AH995:AH1008" si="828">AF995/R995*1000</f>
        <v>220383.2804361973</v>
      </c>
      <c r="AI995" s="586">
        <f t="shared" ref="AI995:AI1008" si="829">AG995/L995*1000</f>
        <v>584432.83807663817</v>
      </c>
      <c r="AJ995" s="586">
        <f t="shared" ref="AJ995:AJ1008" si="830">AH995/L995*1000</f>
        <v>787083.14441499033</v>
      </c>
      <c r="AK995" s="587">
        <f t="shared" ref="AK995:AK1008" si="831">AD995/Z995</f>
        <v>2.5586260696532862E-2</v>
      </c>
      <c r="AL995" s="995">
        <f t="shared" ref="AL995:AL1008" si="832">AF995/Z995</f>
        <v>3.4458218653702605E-2</v>
      </c>
      <c r="AM995" s="605"/>
      <c r="AN995" s="606"/>
      <c r="AO995" s="606"/>
      <c r="AP995" s="607"/>
      <c r="AQ995" s="53"/>
      <c r="AR995" s="53"/>
      <c r="AS995" s="53"/>
      <c r="AT995" s="53"/>
    </row>
    <row r="996" spans="1:48" customFormat="1">
      <c r="A996" s="46">
        <v>44412</v>
      </c>
      <c r="B996" s="122" t="s">
        <v>816</v>
      </c>
      <c r="C996" s="769">
        <f t="shared" ref="C996:C1008" si="833">D996-1</f>
        <v>44405</v>
      </c>
      <c r="D996" s="1170">
        <v>44406</v>
      </c>
      <c r="E996" s="924" t="s">
        <v>69</v>
      </c>
      <c r="F996" s="1149">
        <v>23.859683227539001</v>
      </c>
      <c r="G996" s="500" t="s">
        <v>41</v>
      </c>
      <c r="H996" s="998">
        <v>36.858160400390602</v>
      </c>
      <c r="I996" s="414" t="s">
        <v>313</v>
      </c>
      <c r="J996" s="415" t="s">
        <v>133</v>
      </c>
      <c r="K996" s="429" t="s">
        <v>93</v>
      </c>
      <c r="L996" s="390">
        <v>280</v>
      </c>
      <c r="M996" s="390"/>
      <c r="N996" s="390"/>
      <c r="O996" s="564">
        <v>3</v>
      </c>
      <c r="P996" s="564">
        <v>1.5</v>
      </c>
      <c r="Q996" s="564">
        <f t="shared" si="820"/>
        <v>4.5</v>
      </c>
      <c r="R996" s="82">
        <f t="shared" si="821"/>
        <v>3</v>
      </c>
      <c r="S996" s="81"/>
      <c r="T996" s="81">
        <v>20</v>
      </c>
      <c r="U996" s="122" t="s">
        <v>816</v>
      </c>
      <c r="V996" s="494"/>
      <c r="W996" s="195">
        <v>1001.912</v>
      </c>
      <c r="X996" s="82">
        <v>2.1779999999999999</v>
      </c>
      <c r="Y996" s="82">
        <v>2.4430000000000001</v>
      </c>
      <c r="Z996" s="195">
        <f t="shared" si="822"/>
        <v>20038.240000000002</v>
      </c>
      <c r="AA996" s="195">
        <f t="shared" si="823"/>
        <v>6679.4133333333339</v>
      </c>
      <c r="AB996" s="1092">
        <f t="shared" si="824"/>
        <v>23855047.619047619</v>
      </c>
      <c r="AC996" s="499" t="s">
        <v>69</v>
      </c>
      <c r="AD996" s="195">
        <f t="shared" si="825"/>
        <v>477.19366455078</v>
      </c>
      <c r="AE996" s="500" t="s">
        <v>41</v>
      </c>
      <c r="AF996" s="567">
        <f t="shared" si="826"/>
        <v>737.16320800781205</v>
      </c>
      <c r="AG996" s="567">
        <f t="shared" si="827"/>
        <v>159064.55485026</v>
      </c>
      <c r="AH996" s="567">
        <f t="shared" si="828"/>
        <v>245721.06933593735</v>
      </c>
      <c r="AI996" s="568">
        <f t="shared" si="829"/>
        <v>568087.69589378568</v>
      </c>
      <c r="AJ996" s="568">
        <f t="shared" si="830"/>
        <v>877575.24762834772</v>
      </c>
      <c r="AK996" s="569">
        <f t="shared" si="831"/>
        <v>2.3814150571646011E-2</v>
      </c>
      <c r="AL996" s="999">
        <f t="shared" si="832"/>
        <v>3.6787822084564908E-2</v>
      </c>
      <c r="AM996" s="571"/>
      <c r="AN996" s="572"/>
      <c r="AO996" s="572"/>
      <c r="AP996" s="573"/>
      <c r="AQ996" s="53"/>
      <c r="AR996" s="53"/>
      <c r="AS996" s="53"/>
      <c r="AT996" s="53"/>
    </row>
    <row r="997" spans="1:48" customFormat="1">
      <c r="A997" s="46">
        <v>44412</v>
      </c>
      <c r="B997" s="122" t="s">
        <v>817</v>
      </c>
      <c r="C997" s="769">
        <f t="shared" si="833"/>
        <v>44406</v>
      </c>
      <c r="D997" s="1170">
        <v>44407</v>
      </c>
      <c r="E997" s="924" t="s">
        <v>69</v>
      </c>
      <c r="F997" s="1149">
        <v>27.900018310546802</v>
      </c>
      <c r="G997" s="500" t="s">
        <v>41</v>
      </c>
      <c r="H997" s="998">
        <v>37.780123901367197</v>
      </c>
      <c r="I997" s="414" t="s">
        <v>313</v>
      </c>
      <c r="J997" s="415" t="s">
        <v>133</v>
      </c>
      <c r="K997" s="429" t="s">
        <v>93</v>
      </c>
      <c r="L997" s="390">
        <v>280</v>
      </c>
      <c r="M997" s="390"/>
      <c r="N997" s="390"/>
      <c r="O997" s="564">
        <v>3</v>
      </c>
      <c r="P997" s="564">
        <v>1.5</v>
      </c>
      <c r="Q997" s="564">
        <f t="shared" si="820"/>
        <v>4.5</v>
      </c>
      <c r="R997" s="82">
        <f t="shared" si="821"/>
        <v>3</v>
      </c>
      <c r="S997" s="81"/>
      <c r="T997" s="81">
        <v>20</v>
      </c>
      <c r="U997" s="122" t="s">
        <v>817</v>
      </c>
      <c r="V997" s="494"/>
      <c r="W997" s="195">
        <v>798.68600000000004</v>
      </c>
      <c r="X997" s="82">
        <v>2.1779999999999999</v>
      </c>
      <c r="Y997" s="82">
        <v>2.5739999999999998</v>
      </c>
      <c r="Z997" s="195">
        <f t="shared" si="822"/>
        <v>15973.720000000001</v>
      </c>
      <c r="AA997" s="195">
        <f t="shared" si="823"/>
        <v>5324.5733333333337</v>
      </c>
      <c r="AB997" s="1092">
        <f t="shared" si="824"/>
        <v>19016333.333333332</v>
      </c>
      <c r="AC997" s="499" t="s">
        <v>69</v>
      </c>
      <c r="AD997" s="195">
        <f t="shared" si="825"/>
        <v>558.00036621093602</v>
      </c>
      <c r="AE997" s="500" t="s">
        <v>41</v>
      </c>
      <c r="AF997" s="567">
        <f t="shared" si="826"/>
        <v>755.60247802734398</v>
      </c>
      <c r="AG997" s="567">
        <f t="shared" si="827"/>
        <v>186000.12207031201</v>
      </c>
      <c r="AH997" s="567">
        <f t="shared" si="828"/>
        <v>251867.49267578134</v>
      </c>
      <c r="AI997" s="568">
        <f t="shared" si="829"/>
        <v>664286.15025111439</v>
      </c>
      <c r="AJ997" s="568">
        <f t="shared" si="830"/>
        <v>899526.75955636182</v>
      </c>
      <c r="AK997" s="569">
        <f t="shared" si="831"/>
        <v>3.4932399354122644E-2</v>
      </c>
      <c r="AL997" s="999">
        <f t="shared" si="832"/>
        <v>4.7302849807517845E-2</v>
      </c>
      <c r="AM997" s="571"/>
      <c r="AN997" s="572"/>
      <c r="AO997" s="572"/>
      <c r="AP997" s="573"/>
      <c r="AQ997" s="53"/>
      <c r="AR997" s="53"/>
      <c r="AS997" s="53"/>
      <c r="AT997" s="53"/>
    </row>
    <row r="998" spans="1:48" customFormat="1">
      <c r="A998" s="46">
        <v>44412</v>
      </c>
      <c r="B998" s="122" t="s">
        <v>818</v>
      </c>
      <c r="C998" s="769">
        <f t="shared" si="833"/>
        <v>44406</v>
      </c>
      <c r="D998" s="1170">
        <v>44407</v>
      </c>
      <c r="E998" s="924" t="s">
        <v>69</v>
      </c>
      <c r="F998" s="1149">
        <v>19.862060546875</v>
      </c>
      <c r="G998" s="500" t="s">
        <v>41</v>
      </c>
      <c r="H998" s="998">
        <v>28.220840454101602</v>
      </c>
      <c r="I998" s="414" t="s">
        <v>313</v>
      </c>
      <c r="J998" s="415" t="s">
        <v>133</v>
      </c>
      <c r="K998" s="429" t="s">
        <v>93</v>
      </c>
      <c r="L998" s="390">
        <v>280</v>
      </c>
      <c r="M998" s="390"/>
      <c r="N998" s="390"/>
      <c r="O998" s="564">
        <v>3</v>
      </c>
      <c r="P998" s="564">
        <v>1.5</v>
      </c>
      <c r="Q998" s="564">
        <f t="shared" si="820"/>
        <v>4.5</v>
      </c>
      <c r="R998" s="82">
        <f t="shared" si="821"/>
        <v>3</v>
      </c>
      <c r="S998" s="81"/>
      <c r="T998" s="81">
        <v>20</v>
      </c>
      <c r="U998" s="122" t="s">
        <v>818</v>
      </c>
      <c r="V998" s="494"/>
      <c r="W998" s="195">
        <v>804.16499999999996</v>
      </c>
      <c r="X998" s="82">
        <v>2.1720000000000002</v>
      </c>
      <c r="Y998" s="82">
        <v>2.5419999999999998</v>
      </c>
      <c r="Z998" s="195">
        <f t="shared" si="822"/>
        <v>16083.3</v>
      </c>
      <c r="AA998" s="195">
        <f t="shared" si="823"/>
        <v>5361.0999999999995</v>
      </c>
      <c r="AB998" s="1092">
        <f t="shared" si="824"/>
        <v>19146785.714285709</v>
      </c>
      <c r="AC998" s="499" t="s">
        <v>69</v>
      </c>
      <c r="AD998" s="195">
        <f t="shared" si="825"/>
        <v>397.2412109375</v>
      </c>
      <c r="AE998" s="500" t="s">
        <v>41</v>
      </c>
      <c r="AF998" s="567">
        <f t="shared" si="826"/>
        <v>564.41680908203205</v>
      </c>
      <c r="AG998" s="567">
        <f t="shared" si="827"/>
        <v>132413.73697916666</v>
      </c>
      <c r="AH998" s="567">
        <f t="shared" si="828"/>
        <v>188138.93636067735</v>
      </c>
      <c r="AI998" s="568">
        <f t="shared" si="829"/>
        <v>472906.20349702379</v>
      </c>
      <c r="AJ998" s="568">
        <f t="shared" si="830"/>
        <v>671924.77271670487</v>
      </c>
      <c r="AK998" s="569">
        <f t="shared" si="831"/>
        <v>2.4698986584687225E-2</v>
      </c>
      <c r="AL998" s="999">
        <f t="shared" si="832"/>
        <v>3.5093345835869011E-2</v>
      </c>
      <c r="AM998" s="571"/>
      <c r="AN998" s="572"/>
      <c r="AO998" s="572"/>
      <c r="AP998" s="573"/>
      <c r="AQ998" s="53"/>
      <c r="AR998" s="53"/>
      <c r="AS998" s="53"/>
      <c r="AT998" s="53"/>
    </row>
    <row r="999" spans="1:48" customFormat="1">
      <c r="A999" s="46">
        <v>44412</v>
      </c>
      <c r="B999" s="122" t="s">
        <v>819</v>
      </c>
      <c r="C999" s="769">
        <f t="shared" si="833"/>
        <v>44407</v>
      </c>
      <c r="D999" s="1170">
        <v>44408</v>
      </c>
      <c r="E999" s="924" t="s">
        <v>69</v>
      </c>
      <c r="F999" s="1149">
        <v>23.029333496093802</v>
      </c>
      <c r="G999" s="500" t="s">
        <v>41</v>
      </c>
      <c r="H999" s="998">
        <v>39.869183349609401</v>
      </c>
      <c r="I999" s="414" t="s">
        <v>313</v>
      </c>
      <c r="J999" s="415" t="s">
        <v>133</v>
      </c>
      <c r="K999" s="429" t="s">
        <v>93</v>
      </c>
      <c r="L999" s="390">
        <v>288</v>
      </c>
      <c r="M999" s="390"/>
      <c r="N999" s="390"/>
      <c r="O999" s="564">
        <v>3</v>
      </c>
      <c r="P999" s="564">
        <v>1.5</v>
      </c>
      <c r="Q999" s="564">
        <f t="shared" si="820"/>
        <v>4.5</v>
      </c>
      <c r="R999" s="82">
        <f t="shared" si="821"/>
        <v>3</v>
      </c>
      <c r="S999" s="81"/>
      <c r="T999" s="81">
        <v>20</v>
      </c>
      <c r="U999" s="122" t="s">
        <v>819</v>
      </c>
      <c r="V999" s="494"/>
      <c r="W999" s="195">
        <v>842.94100000000003</v>
      </c>
      <c r="X999" s="82">
        <v>2.1909999999999998</v>
      </c>
      <c r="Y999" s="82">
        <v>2.5350000000000001</v>
      </c>
      <c r="Z999" s="195">
        <f t="shared" si="822"/>
        <v>16858.82</v>
      </c>
      <c r="AA999" s="195">
        <f t="shared" si="823"/>
        <v>5619.6066666666666</v>
      </c>
      <c r="AB999" s="1092">
        <f t="shared" si="824"/>
        <v>19512523.148148149</v>
      </c>
      <c r="AC999" s="499" t="s">
        <v>69</v>
      </c>
      <c r="AD999" s="195">
        <f t="shared" si="825"/>
        <v>460.58666992187602</v>
      </c>
      <c r="AE999" s="500" t="s">
        <v>41</v>
      </c>
      <c r="AF999" s="567">
        <f t="shared" si="826"/>
        <v>797.38366699218795</v>
      </c>
      <c r="AG999" s="567">
        <f t="shared" si="827"/>
        <v>153528.88997395869</v>
      </c>
      <c r="AH999" s="567">
        <f t="shared" si="828"/>
        <v>265794.55566406267</v>
      </c>
      <c r="AI999" s="568">
        <f t="shared" si="829"/>
        <v>533086.42352068995</v>
      </c>
      <c r="AJ999" s="568">
        <f t="shared" si="830"/>
        <v>922897.76272243995</v>
      </c>
      <c r="AK999" s="569">
        <f t="shared" si="831"/>
        <v>2.7320219915858646E-2</v>
      </c>
      <c r="AL999" s="999">
        <f t="shared" si="832"/>
        <v>4.7297715201430938E-2</v>
      </c>
      <c r="AM999" s="571"/>
      <c r="AN999" s="572"/>
      <c r="AO999" s="572"/>
      <c r="AP999" s="573"/>
      <c r="AQ999" s="53"/>
      <c r="AR999" s="53"/>
      <c r="AS999" s="53"/>
      <c r="AT999" s="53"/>
    </row>
    <row r="1000" spans="1:48" customFormat="1">
      <c r="A1000" s="46">
        <v>44412</v>
      </c>
      <c r="B1000" s="122" t="s">
        <v>820</v>
      </c>
      <c r="C1000" s="769">
        <f t="shared" si="833"/>
        <v>44407</v>
      </c>
      <c r="D1000" s="1170">
        <v>44408</v>
      </c>
      <c r="E1000" s="924" t="s">
        <v>69</v>
      </c>
      <c r="F1000" s="1149">
        <v>30.9785461425782</v>
      </c>
      <c r="G1000" s="500" t="s">
        <v>41</v>
      </c>
      <c r="H1000" s="998">
        <v>47.133010864257798</v>
      </c>
      <c r="I1000" s="414" t="s">
        <v>313</v>
      </c>
      <c r="J1000" s="415" t="s">
        <v>133</v>
      </c>
      <c r="K1000" s="429" t="s">
        <v>93</v>
      </c>
      <c r="L1000" s="390">
        <v>288</v>
      </c>
      <c r="M1000" s="390"/>
      <c r="N1000" s="390"/>
      <c r="O1000" s="564">
        <v>3</v>
      </c>
      <c r="P1000" s="564">
        <v>1.5</v>
      </c>
      <c r="Q1000" s="564">
        <f t="shared" si="820"/>
        <v>4.5</v>
      </c>
      <c r="R1000" s="82">
        <f t="shared" si="821"/>
        <v>3</v>
      </c>
      <c r="S1000" s="81"/>
      <c r="T1000" s="81">
        <v>20</v>
      </c>
      <c r="U1000" s="122" t="s">
        <v>820</v>
      </c>
      <c r="V1000" s="494"/>
      <c r="W1000" s="195">
        <v>813.25099999999998</v>
      </c>
      <c r="X1000" s="82">
        <v>2.1829999999999998</v>
      </c>
      <c r="Y1000" s="82">
        <v>2.5129999999999999</v>
      </c>
      <c r="Z1000" s="195">
        <f t="shared" si="822"/>
        <v>16265.02</v>
      </c>
      <c r="AA1000" s="195">
        <f t="shared" si="823"/>
        <v>5421.6733333333332</v>
      </c>
      <c r="AB1000" s="1092">
        <f t="shared" si="824"/>
        <v>18825254.629629631</v>
      </c>
      <c r="AC1000" s="499" t="s">
        <v>69</v>
      </c>
      <c r="AD1000" s="195">
        <f t="shared" si="825"/>
        <v>619.57092285156398</v>
      </c>
      <c r="AE1000" s="500" t="s">
        <v>41</v>
      </c>
      <c r="AF1000" s="567">
        <f t="shared" si="826"/>
        <v>942.66021728515602</v>
      </c>
      <c r="AG1000" s="567">
        <f t="shared" si="827"/>
        <v>206523.64095052134</v>
      </c>
      <c r="AH1000" s="567">
        <f t="shared" si="828"/>
        <v>314220.07242838532</v>
      </c>
      <c r="AI1000" s="568">
        <f t="shared" si="829"/>
        <v>717095.97552264354</v>
      </c>
      <c r="AJ1000" s="568">
        <f t="shared" si="830"/>
        <v>1091041.9181541156</v>
      </c>
      <c r="AK1000" s="569">
        <f t="shared" si="831"/>
        <v>3.8092232462767578E-2</v>
      </c>
      <c r="AL1000" s="999">
        <f t="shared" si="832"/>
        <v>5.7956290080501342E-2</v>
      </c>
      <c r="AM1000" s="571"/>
      <c r="AN1000" s="572"/>
      <c r="AO1000" s="572"/>
      <c r="AP1000" s="573"/>
      <c r="AQ1000" s="53"/>
      <c r="AR1000" s="53"/>
      <c r="AS1000" s="53"/>
      <c r="AT1000" s="53"/>
    </row>
    <row r="1001" spans="1:48" customFormat="1">
      <c r="A1001" s="46">
        <v>44412</v>
      </c>
      <c r="B1001" s="122" t="s">
        <v>821</v>
      </c>
      <c r="C1001" s="769">
        <f t="shared" si="833"/>
        <v>44408</v>
      </c>
      <c r="D1001" s="1170">
        <v>44409</v>
      </c>
      <c r="E1001" s="924" t="s">
        <v>69</v>
      </c>
      <c r="F1001" s="1149">
        <v>41.132128906250003</v>
      </c>
      <c r="G1001" s="500" t="s">
        <v>41</v>
      </c>
      <c r="H1001" s="998">
        <v>63.849633789062601</v>
      </c>
      <c r="I1001" s="414" t="s">
        <v>313</v>
      </c>
      <c r="J1001" s="415" t="s">
        <v>133</v>
      </c>
      <c r="K1001" s="429" t="s">
        <v>93</v>
      </c>
      <c r="L1001" s="390">
        <v>168</v>
      </c>
      <c r="M1001" s="390"/>
      <c r="N1001" s="390"/>
      <c r="O1001" s="564">
        <v>3</v>
      </c>
      <c r="P1001" s="564">
        <v>1.5</v>
      </c>
      <c r="Q1001" s="564">
        <f t="shared" si="820"/>
        <v>4.5</v>
      </c>
      <c r="R1001" s="82">
        <f t="shared" si="821"/>
        <v>3</v>
      </c>
      <c r="S1001" s="81"/>
      <c r="T1001" s="81">
        <v>20</v>
      </c>
      <c r="U1001" s="122" t="s">
        <v>821</v>
      </c>
      <c r="V1001" s="494"/>
      <c r="W1001" s="195">
        <v>840.11199999999997</v>
      </c>
      <c r="X1001" s="82">
        <v>2.1829999999999998</v>
      </c>
      <c r="Y1001" s="82">
        <v>2.5590000000000002</v>
      </c>
      <c r="Z1001" s="195">
        <f t="shared" si="822"/>
        <v>16802.239999999998</v>
      </c>
      <c r="AA1001" s="195">
        <f t="shared" si="823"/>
        <v>5600.746666666666</v>
      </c>
      <c r="AB1001" s="1092">
        <f t="shared" si="824"/>
        <v>33337777.777777772</v>
      </c>
      <c r="AC1001" s="499" t="s">
        <v>69</v>
      </c>
      <c r="AD1001" s="195">
        <f t="shared" si="825"/>
        <v>822.642578125</v>
      </c>
      <c r="AE1001" s="500" t="s">
        <v>41</v>
      </c>
      <c r="AF1001" s="567">
        <f t="shared" si="826"/>
        <v>1276.992675781252</v>
      </c>
      <c r="AG1001" s="567">
        <f t="shared" si="827"/>
        <v>274214.19270833331</v>
      </c>
      <c r="AH1001" s="567">
        <f t="shared" si="828"/>
        <v>425664.22526041738</v>
      </c>
      <c r="AI1001" s="568">
        <f t="shared" si="829"/>
        <v>1632227.3375496031</v>
      </c>
      <c r="AJ1001" s="568">
        <f t="shared" si="830"/>
        <v>2533715.6265501035</v>
      </c>
      <c r="AK1001" s="569">
        <f t="shared" si="831"/>
        <v>4.8960292087543093E-2</v>
      </c>
      <c r="AL1001" s="999">
        <f t="shared" si="832"/>
        <v>7.6001335285131755E-2</v>
      </c>
      <c r="AM1001" s="571"/>
      <c r="AN1001" s="572"/>
      <c r="AO1001" s="572"/>
      <c r="AP1001" s="573"/>
      <c r="AQ1001" s="53"/>
      <c r="AR1001" s="535"/>
      <c r="AS1001" s="535"/>
      <c r="AT1001" s="53"/>
    </row>
    <row r="1002" spans="1:48" customFormat="1">
      <c r="A1002" s="46">
        <v>44412</v>
      </c>
      <c r="B1002" s="122" t="s">
        <v>822</v>
      </c>
      <c r="C1002" s="769">
        <f t="shared" si="833"/>
        <v>44408</v>
      </c>
      <c r="D1002" s="1170">
        <v>44409</v>
      </c>
      <c r="E1002" s="924" t="s">
        <v>69</v>
      </c>
      <c r="F1002" s="1149">
        <v>43.6279479980468</v>
      </c>
      <c r="G1002" s="500" t="s">
        <v>41</v>
      </c>
      <c r="H1002" s="998">
        <v>66.637792968750006</v>
      </c>
      <c r="I1002" s="414" t="s">
        <v>313</v>
      </c>
      <c r="J1002" s="415" t="s">
        <v>133</v>
      </c>
      <c r="K1002" s="429" t="s">
        <v>93</v>
      </c>
      <c r="L1002" s="390">
        <v>168</v>
      </c>
      <c r="M1002" s="390"/>
      <c r="N1002" s="390"/>
      <c r="O1002" s="564">
        <v>3</v>
      </c>
      <c r="P1002" s="564">
        <v>1.5</v>
      </c>
      <c r="Q1002" s="564">
        <f t="shared" si="820"/>
        <v>4.5</v>
      </c>
      <c r="R1002" s="82">
        <f t="shared" si="821"/>
        <v>3</v>
      </c>
      <c r="S1002" s="81"/>
      <c r="T1002" s="81">
        <v>20</v>
      </c>
      <c r="U1002" s="122" t="s">
        <v>822</v>
      </c>
      <c r="V1002" s="494"/>
      <c r="W1002" s="195">
        <v>831.23500000000001</v>
      </c>
      <c r="X1002" s="82">
        <v>2.1890000000000001</v>
      </c>
      <c r="Y1002" s="82">
        <v>2.581</v>
      </c>
      <c r="Z1002" s="195">
        <f t="shared" si="822"/>
        <v>16624.7</v>
      </c>
      <c r="AA1002" s="195">
        <f t="shared" si="823"/>
        <v>5541.5666666666666</v>
      </c>
      <c r="AB1002" s="1092">
        <f t="shared" si="824"/>
        <v>32985515.873015873</v>
      </c>
      <c r="AC1002" s="499" t="s">
        <v>69</v>
      </c>
      <c r="AD1002" s="195">
        <f t="shared" si="825"/>
        <v>872.55895996093602</v>
      </c>
      <c r="AE1002" s="500" t="s">
        <v>41</v>
      </c>
      <c r="AF1002" s="567">
        <f t="shared" si="826"/>
        <v>1332.755859375</v>
      </c>
      <c r="AG1002" s="567">
        <f t="shared" si="827"/>
        <v>290852.98665364535</v>
      </c>
      <c r="AH1002" s="567">
        <f t="shared" si="828"/>
        <v>444251.953125</v>
      </c>
      <c r="AI1002" s="568">
        <f t="shared" si="829"/>
        <v>1731267.7777002701</v>
      </c>
      <c r="AJ1002" s="568">
        <f t="shared" si="830"/>
        <v>2644356.8638392859</v>
      </c>
      <c r="AK1002" s="569">
        <f t="shared" si="831"/>
        <v>5.2485696581648748E-2</v>
      </c>
      <c r="AL1002" s="999">
        <f t="shared" si="832"/>
        <v>8.0167212603836455E-2</v>
      </c>
      <c r="AM1002" s="571"/>
      <c r="AN1002" s="572"/>
      <c r="AO1002" s="572"/>
      <c r="AP1002" s="573"/>
      <c r="AQ1002" s="53"/>
      <c r="AR1002" s="53"/>
      <c r="AS1002" s="53"/>
      <c r="AT1002" s="53"/>
    </row>
    <row r="1003" spans="1:48" customFormat="1">
      <c r="A1003" s="46">
        <v>44412</v>
      </c>
      <c r="B1003" s="122" t="s">
        <v>823</v>
      </c>
      <c r="C1003" s="769">
        <f t="shared" si="833"/>
        <v>44409</v>
      </c>
      <c r="D1003" s="1170">
        <v>44410</v>
      </c>
      <c r="E1003" s="924" t="s">
        <v>69</v>
      </c>
      <c r="F1003" s="1149">
        <v>33.4262512207032</v>
      </c>
      <c r="G1003" s="500" t="s">
        <v>41</v>
      </c>
      <c r="H1003" s="998">
        <v>52.191467285156207</v>
      </c>
      <c r="I1003" s="414" t="s">
        <v>313</v>
      </c>
      <c r="J1003" s="415" t="s">
        <v>133</v>
      </c>
      <c r="K1003" s="429" t="s">
        <v>93</v>
      </c>
      <c r="L1003" s="390">
        <v>256</v>
      </c>
      <c r="M1003" s="390"/>
      <c r="N1003" s="390"/>
      <c r="O1003" s="564">
        <v>3</v>
      </c>
      <c r="P1003" s="564">
        <v>1.5</v>
      </c>
      <c r="Q1003" s="564">
        <f t="shared" si="820"/>
        <v>4.5</v>
      </c>
      <c r="R1003" s="82">
        <f t="shared" si="821"/>
        <v>3</v>
      </c>
      <c r="S1003" s="81"/>
      <c r="T1003" s="81">
        <v>20</v>
      </c>
      <c r="U1003" s="122" t="s">
        <v>823</v>
      </c>
      <c r="V1003" s="193"/>
      <c r="W1003" s="195">
        <v>791.73800000000006</v>
      </c>
      <c r="X1003" s="82">
        <v>2.177</v>
      </c>
      <c r="Y1003" s="82">
        <v>2.5960000000000001</v>
      </c>
      <c r="Z1003" s="195">
        <f t="shared" si="822"/>
        <v>15834.760000000002</v>
      </c>
      <c r="AA1003" s="195">
        <f t="shared" si="823"/>
        <v>5278.253333333334</v>
      </c>
      <c r="AB1003" s="1092">
        <f t="shared" si="824"/>
        <v>20618177.083333336</v>
      </c>
      <c r="AC1003" s="499" t="s">
        <v>69</v>
      </c>
      <c r="AD1003" s="195">
        <f t="shared" si="825"/>
        <v>668.52502441406398</v>
      </c>
      <c r="AE1003" s="500" t="s">
        <v>41</v>
      </c>
      <c r="AF1003" s="567">
        <f t="shared" si="826"/>
        <v>1043.8293457031241</v>
      </c>
      <c r="AG1003" s="567">
        <f t="shared" si="827"/>
        <v>222841.67480468799</v>
      </c>
      <c r="AH1003" s="567">
        <f t="shared" si="828"/>
        <v>347943.11523437471</v>
      </c>
      <c r="AI1003" s="568">
        <f t="shared" si="829"/>
        <v>870475.29220581253</v>
      </c>
      <c r="AJ1003" s="568">
        <f t="shared" si="830"/>
        <v>1359152.7938842762</v>
      </c>
      <c r="AK1003" s="569">
        <f t="shared" si="831"/>
        <v>4.2218828982192584E-2</v>
      </c>
      <c r="AL1003" s="999">
        <f t="shared" si="832"/>
        <v>6.5920124189007223E-2</v>
      </c>
      <c r="AM1003" s="571"/>
      <c r="AN1003" s="572"/>
      <c r="AO1003" s="572"/>
      <c r="AP1003" s="573"/>
      <c r="AQ1003" s="53"/>
      <c r="AR1003" s="535"/>
      <c r="AS1003" s="535"/>
      <c r="AT1003" s="53"/>
    </row>
    <row r="1004" spans="1:48" customFormat="1">
      <c r="A1004" s="46">
        <v>44412</v>
      </c>
      <c r="B1004" s="122" t="s">
        <v>824</v>
      </c>
      <c r="C1004" s="769">
        <f t="shared" si="833"/>
        <v>44409</v>
      </c>
      <c r="D1004" s="1170">
        <v>44410</v>
      </c>
      <c r="E1004" s="924" t="s">
        <v>69</v>
      </c>
      <c r="F1004" s="1149">
        <v>30.296972656249999</v>
      </c>
      <c r="G1004" s="500" t="s">
        <v>41</v>
      </c>
      <c r="H1004" s="998">
        <v>42.675033569336001</v>
      </c>
      <c r="I1004" s="414" t="s">
        <v>313</v>
      </c>
      <c r="J1004" s="415" t="s">
        <v>133</v>
      </c>
      <c r="K1004" s="429" t="s">
        <v>93</v>
      </c>
      <c r="L1004" s="390">
        <v>256</v>
      </c>
      <c r="M1004" s="390"/>
      <c r="N1004" s="390"/>
      <c r="O1004" s="564">
        <v>3</v>
      </c>
      <c r="P1004" s="564">
        <v>1.5</v>
      </c>
      <c r="Q1004" s="564">
        <f t="shared" si="820"/>
        <v>4.5</v>
      </c>
      <c r="R1004" s="82">
        <f t="shared" si="821"/>
        <v>3</v>
      </c>
      <c r="S1004" s="81"/>
      <c r="T1004" s="81">
        <v>20</v>
      </c>
      <c r="U1004" s="122" t="s">
        <v>824</v>
      </c>
      <c r="V1004" s="193"/>
      <c r="W1004" s="195">
        <v>837.36099999999999</v>
      </c>
      <c r="X1004" s="82">
        <v>2.194</v>
      </c>
      <c r="Y1004" s="82">
        <v>2.573</v>
      </c>
      <c r="Z1004" s="195">
        <f t="shared" si="822"/>
        <v>16747.22</v>
      </c>
      <c r="AA1004" s="195">
        <f t="shared" si="823"/>
        <v>5582.4066666666668</v>
      </c>
      <c r="AB1004" s="1092">
        <f t="shared" si="824"/>
        <v>21806276.041666668</v>
      </c>
      <c r="AC1004" s="499" t="s">
        <v>69</v>
      </c>
      <c r="AD1004" s="195">
        <f t="shared" si="825"/>
        <v>605.939453125</v>
      </c>
      <c r="AE1004" s="500" t="s">
        <v>41</v>
      </c>
      <c r="AF1004" s="567">
        <f t="shared" si="826"/>
        <v>853.50067138672</v>
      </c>
      <c r="AG1004" s="567">
        <f t="shared" si="827"/>
        <v>201979.81770833334</v>
      </c>
      <c r="AH1004" s="567">
        <f t="shared" si="828"/>
        <v>284500.22379557334</v>
      </c>
      <c r="AI1004" s="568">
        <f t="shared" si="829"/>
        <v>788983.66292317712</v>
      </c>
      <c r="AJ1004" s="568">
        <f t="shared" si="830"/>
        <v>1111328.9992014584</v>
      </c>
      <c r="AK1004" s="569">
        <f t="shared" si="831"/>
        <v>3.6181494786895974E-2</v>
      </c>
      <c r="AL1004" s="999">
        <f t="shared" si="832"/>
        <v>5.0963722420002841E-2</v>
      </c>
      <c r="AM1004" s="571"/>
      <c r="AN1004" s="572"/>
      <c r="AO1004" s="572"/>
      <c r="AP1004" s="573"/>
      <c r="AQ1004" s="53"/>
      <c r="AR1004" s="53"/>
      <c r="AS1004" s="53"/>
      <c r="AT1004" s="53"/>
    </row>
    <row r="1005" spans="1:48" customFormat="1">
      <c r="A1005" s="46">
        <v>44412</v>
      </c>
      <c r="B1005" s="122" t="s">
        <v>825</v>
      </c>
      <c r="C1005" s="769">
        <f t="shared" si="833"/>
        <v>44410</v>
      </c>
      <c r="D1005" s="1170">
        <v>44411</v>
      </c>
      <c r="E1005" s="924" t="s">
        <v>69</v>
      </c>
      <c r="F1005" s="1149">
        <v>37.796472167968801</v>
      </c>
      <c r="G1005" s="500" t="s">
        <v>41</v>
      </c>
      <c r="H1005" s="998">
        <v>50.995916748046803</v>
      </c>
      <c r="I1005" s="414" t="s">
        <v>313</v>
      </c>
      <c r="J1005" s="415" t="s">
        <v>133</v>
      </c>
      <c r="K1005" s="429" t="s">
        <v>93</v>
      </c>
      <c r="L1005" s="390">
        <v>280</v>
      </c>
      <c r="M1005" s="390"/>
      <c r="N1005" s="390"/>
      <c r="O1005" s="564">
        <v>3</v>
      </c>
      <c r="P1005" s="564">
        <v>1.5</v>
      </c>
      <c r="Q1005" s="564">
        <f t="shared" si="820"/>
        <v>4.5</v>
      </c>
      <c r="R1005" s="82">
        <f t="shared" si="821"/>
        <v>3</v>
      </c>
      <c r="S1005" s="81"/>
      <c r="T1005" s="81">
        <v>20</v>
      </c>
      <c r="U1005" s="122" t="s">
        <v>825</v>
      </c>
      <c r="V1005" s="494"/>
      <c r="W1005" s="195">
        <v>845.86199999999997</v>
      </c>
      <c r="X1005" s="82">
        <v>2.1749999999999998</v>
      </c>
      <c r="Y1005" s="82">
        <v>2.52</v>
      </c>
      <c r="Z1005" s="195">
        <f t="shared" si="822"/>
        <v>16917.239999999998</v>
      </c>
      <c r="AA1005" s="195">
        <f t="shared" si="823"/>
        <v>5639.079999999999</v>
      </c>
      <c r="AB1005" s="1092">
        <f t="shared" si="824"/>
        <v>20139571.428571422</v>
      </c>
      <c r="AC1005" s="499" t="s">
        <v>69</v>
      </c>
      <c r="AD1005" s="195">
        <f t="shared" si="825"/>
        <v>755.92944335937602</v>
      </c>
      <c r="AE1005" s="500" t="s">
        <v>41</v>
      </c>
      <c r="AF1005" s="567">
        <f t="shared" si="826"/>
        <v>1019.918334960936</v>
      </c>
      <c r="AG1005" s="567">
        <f t="shared" si="827"/>
        <v>251976.48111979201</v>
      </c>
      <c r="AH1005" s="567">
        <f t="shared" si="828"/>
        <v>339972.77832031198</v>
      </c>
      <c r="AI1005" s="568">
        <f t="shared" si="829"/>
        <v>899916.00399925723</v>
      </c>
      <c r="AJ1005" s="568">
        <f t="shared" si="830"/>
        <v>1214188.494001114</v>
      </c>
      <c r="AK1005" s="569">
        <f t="shared" si="831"/>
        <v>4.4683969924135147E-2</v>
      </c>
      <c r="AL1005" s="999">
        <f t="shared" si="832"/>
        <v>6.028869573056457E-2</v>
      </c>
      <c r="AM1005" s="571"/>
      <c r="AN1005" s="572"/>
      <c r="AO1005" s="572"/>
      <c r="AP1005" s="573"/>
      <c r="AQ1005" s="53"/>
      <c r="AR1005" s="53"/>
      <c r="AS1005" s="53"/>
      <c r="AT1005" s="53"/>
    </row>
    <row r="1006" spans="1:48" customFormat="1">
      <c r="A1006" s="46">
        <v>44412</v>
      </c>
      <c r="B1006" s="122" t="s">
        <v>826</v>
      </c>
      <c r="C1006" s="769">
        <f t="shared" si="833"/>
        <v>44410</v>
      </c>
      <c r="D1006" s="1170">
        <v>44411</v>
      </c>
      <c r="E1006" s="924" t="s">
        <v>69</v>
      </c>
      <c r="F1006" s="1149">
        <v>34.1650390625</v>
      </c>
      <c r="G1006" s="500" t="s">
        <v>41</v>
      </c>
      <c r="H1006" s="998">
        <v>48.142440795898395</v>
      </c>
      <c r="I1006" s="414" t="s">
        <v>313</v>
      </c>
      <c r="J1006" s="415" t="s">
        <v>133</v>
      </c>
      <c r="K1006" s="429" t="s">
        <v>93</v>
      </c>
      <c r="L1006" s="390">
        <v>280</v>
      </c>
      <c r="M1006" s="390"/>
      <c r="N1006" s="390"/>
      <c r="O1006" s="564">
        <v>3</v>
      </c>
      <c r="P1006" s="564">
        <v>1.5</v>
      </c>
      <c r="Q1006" s="564">
        <f t="shared" si="820"/>
        <v>4.5</v>
      </c>
      <c r="R1006" s="82">
        <f t="shared" si="821"/>
        <v>3</v>
      </c>
      <c r="S1006" s="81"/>
      <c r="T1006" s="81">
        <v>20</v>
      </c>
      <c r="U1006" s="122" t="s">
        <v>826</v>
      </c>
      <c r="V1006" s="494"/>
      <c r="W1006" s="195">
        <v>844.82399999999996</v>
      </c>
      <c r="X1006" s="82">
        <v>2.19</v>
      </c>
      <c r="Y1006" s="82">
        <v>2.5369999999999999</v>
      </c>
      <c r="Z1006" s="195">
        <f t="shared" si="822"/>
        <v>16896.48</v>
      </c>
      <c r="AA1006" s="195">
        <f t="shared" si="823"/>
        <v>5632.16</v>
      </c>
      <c r="AB1006" s="1092">
        <f t="shared" si="824"/>
        <v>20114857.142857142</v>
      </c>
      <c r="AC1006" s="499" t="s">
        <v>69</v>
      </c>
      <c r="AD1006" s="195">
        <f t="shared" si="825"/>
        <v>683.30078125</v>
      </c>
      <c r="AE1006" s="500" t="s">
        <v>41</v>
      </c>
      <c r="AF1006" s="567">
        <f t="shared" si="826"/>
        <v>962.84881591796784</v>
      </c>
      <c r="AG1006" s="567">
        <f t="shared" si="827"/>
        <v>227766.92708333334</v>
      </c>
      <c r="AH1006" s="567">
        <f t="shared" si="828"/>
        <v>320949.60530598927</v>
      </c>
      <c r="AI1006" s="568">
        <f t="shared" si="829"/>
        <v>813453.31101190485</v>
      </c>
      <c r="AJ1006" s="568">
        <f t="shared" si="830"/>
        <v>1146248.5903785331</v>
      </c>
      <c r="AK1006" s="569">
        <f t="shared" si="831"/>
        <v>4.0440421984342299E-2</v>
      </c>
      <c r="AL1006" s="999">
        <f t="shared" si="832"/>
        <v>5.6985171817915202E-2</v>
      </c>
      <c r="AM1006" s="571"/>
      <c r="AN1006" s="572"/>
      <c r="AO1006" s="572"/>
      <c r="AP1006" s="573"/>
      <c r="AQ1006" s="53"/>
      <c r="AR1006" s="53"/>
      <c r="AS1006" s="53"/>
      <c r="AT1006" s="53"/>
    </row>
    <row r="1007" spans="1:48" customFormat="1">
      <c r="A1007" s="46">
        <v>44412</v>
      </c>
      <c r="B1007" s="122" t="s">
        <v>827</v>
      </c>
      <c r="C1007" s="769">
        <f t="shared" si="833"/>
        <v>44411</v>
      </c>
      <c r="D1007" s="1170">
        <v>44412</v>
      </c>
      <c r="E1007" s="924" t="s">
        <v>69</v>
      </c>
      <c r="F1007" s="1149">
        <v>29.9809753417968</v>
      </c>
      <c r="G1007" s="500" t="s">
        <v>41</v>
      </c>
      <c r="H1007" s="998">
        <v>41.434667968749999</v>
      </c>
      <c r="I1007" s="414" t="s">
        <v>313</v>
      </c>
      <c r="J1007" s="415" t="s">
        <v>133</v>
      </c>
      <c r="K1007" s="429" t="s">
        <v>93</v>
      </c>
      <c r="L1007" s="390">
        <v>264</v>
      </c>
      <c r="M1007" s="390"/>
      <c r="N1007" s="390"/>
      <c r="O1007" s="564">
        <v>3</v>
      </c>
      <c r="P1007" s="564">
        <v>1.5</v>
      </c>
      <c r="Q1007" s="564">
        <f t="shared" si="820"/>
        <v>4.5</v>
      </c>
      <c r="R1007" s="82">
        <f t="shared" si="821"/>
        <v>3</v>
      </c>
      <c r="S1007" s="81"/>
      <c r="T1007" s="81">
        <v>20</v>
      </c>
      <c r="U1007" s="122" t="s">
        <v>827</v>
      </c>
      <c r="V1007" s="193"/>
      <c r="W1007" s="195">
        <v>793.26</v>
      </c>
      <c r="X1007" s="82">
        <v>2.173</v>
      </c>
      <c r="Y1007" s="82">
        <v>2.54</v>
      </c>
      <c r="Z1007" s="195">
        <f t="shared" si="822"/>
        <v>15865.2</v>
      </c>
      <c r="AA1007" s="195">
        <f t="shared" si="823"/>
        <v>5288.4000000000005</v>
      </c>
      <c r="AB1007" s="1092">
        <f t="shared" si="824"/>
        <v>20031818.181818184</v>
      </c>
      <c r="AC1007" s="499" t="s">
        <v>69</v>
      </c>
      <c r="AD1007" s="195">
        <f t="shared" si="825"/>
        <v>599.61950683593602</v>
      </c>
      <c r="AE1007" s="500" t="s">
        <v>41</v>
      </c>
      <c r="AF1007" s="567">
        <f t="shared" si="826"/>
        <v>828.693359375</v>
      </c>
      <c r="AG1007" s="567">
        <f t="shared" si="827"/>
        <v>199873.16894531201</v>
      </c>
      <c r="AH1007" s="567">
        <f t="shared" si="828"/>
        <v>276231.11979166669</v>
      </c>
      <c r="AI1007" s="568">
        <f t="shared" si="829"/>
        <v>757095.33691406064</v>
      </c>
      <c r="AJ1007" s="568">
        <f t="shared" si="830"/>
        <v>1046329.9992108587</v>
      </c>
      <c r="AK1007" s="569">
        <f t="shared" si="831"/>
        <v>3.7794639010912942E-2</v>
      </c>
      <c r="AL1007" s="999">
        <f t="shared" si="832"/>
        <v>5.2233401367458333E-2</v>
      </c>
      <c r="AM1007" s="571"/>
      <c r="AN1007" s="572"/>
      <c r="AO1007" s="572"/>
      <c r="AP1007" s="573"/>
      <c r="AQ1007" s="53"/>
      <c r="AR1007" s="53"/>
      <c r="AS1007" s="53"/>
      <c r="AT1007" s="53"/>
    </row>
    <row r="1008" spans="1:48" customFormat="1">
      <c r="A1008" s="46">
        <v>44412</v>
      </c>
      <c r="B1008" s="122" t="s">
        <v>828</v>
      </c>
      <c r="C1008" s="769">
        <f t="shared" si="833"/>
        <v>44411</v>
      </c>
      <c r="D1008" s="1170">
        <v>44412</v>
      </c>
      <c r="E1008" s="924" t="s">
        <v>69</v>
      </c>
      <c r="F1008" s="1149">
        <v>33.202957153320398</v>
      </c>
      <c r="G1008" s="500" t="s">
        <v>41</v>
      </c>
      <c r="H1008" s="998">
        <v>48.462017822265601</v>
      </c>
      <c r="I1008" s="414" t="s">
        <v>313</v>
      </c>
      <c r="J1008" s="415" t="s">
        <v>133</v>
      </c>
      <c r="K1008" s="429" t="s">
        <v>93</v>
      </c>
      <c r="L1008" s="390">
        <v>264</v>
      </c>
      <c r="M1008" s="390"/>
      <c r="N1008" s="390"/>
      <c r="O1008" s="564">
        <v>3</v>
      </c>
      <c r="P1008" s="564">
        <v>1.5</v>
      </c>
      <c r="Q1008" s="564">
        <f t="shared" si="820"/>
        <v>4.5</v>
      </c>
      <c r="R1008" s="82">
        <f t="shared" si="821"/>
        <v>3</v>
      </c>
      <c r="S1008" s="81"/>
      <c r="T1008" s="81">
        <v>20</v>
      </c>
      <c r="U1008" s="122" t="s">
        <v>828</v>
      </c>
      <c r="V1008" s="193"/>
      <c r="W1008" s="195">
        <v>855.24800000000005</v>
      </c>
      <c r="X1008" s="82">
        <v>2.19</v>
      </c>
      <c r="Y1008" s="82">
        <v>2.5310000000000001</v>
      </c>
      <c r="Z1008" s="195">
        <f t="shared" si="822"/>
        <v>17104.96</v>
      </c>
      <c r="AA1008" s="195">
        <f t="shared" si="823"/>
        <v>5701.6533333333327</v>
      </c>
      <c r="AB1008" s="1092">
        <f t="shared" si="824"/>
        <v>21597171.717171714</v>
      </c>
      <c r="AC1008" s="499" t="s">
        <v>69</v>
      </c>
      <c r="AD1008" s="195">
        <f t="shared" si="825"/>
        <v>664.05914306640796</v>
      </c>
      <c r="AE1008" s="500" t="s">
        <v>41</v>
      </c>
      <c r="AF1008" s="567">
        <f t="shared" si="826"/>
        <v>969.24035644531205</v>
      </c>
      <c r="AG1008" s="567">
        <f t="shared" si="827"/>
        <v>221353.04768880268</v>
      </c>
      <c r="AH1008" s="567">
        <f t="shared" si="828"/>
        <v>323080.11881510401</v>
      </c>
      <c r="AI1008" s="568">
        <f t="shared" si="829"/>
        <v>838458.51397273736</v>
      </c>
      <c r="AJ1008" s="568">
        <f t="shared" si="830"/>
        <v>1223788.3288450909</v>
      </c>
      <c r="AK1008" s="569">
        <f t="shared" si="831"/>
        <v>3.882260718916665E-2</v>
      </c>
      <c r="AL1008" s="999">
        <f t="shared" si="832"/>
        <v>5.6664286642313814E-2</v>
      </c>
      <c r="AN1008" s="572"/>
      <c r="AO1008" s="572"/>
      <c r="AP1008" s="573"/>
      <c r="AQ1008" s="571"/>
      <c r="AR1008" s="53"/>
      <c r="AS1008" s="53"/>
      <c r="AT1008" s="53"/>
    </row>
    <row r="1009" spans="1:46" customFormat="1">
      <c r="A1009" s="46" t="s">
        <v>60</v>
      </c>
      <c r="B1009" s="122" t="s">
        <v>60</v>
      </c>
      <c r="C1009" s="122"/>
      <c r="D1009" s="563"/>
      <c r="E1009" s="924" t="s">
        <v>69</v>
      </c>
      <c r="F1009" s="1149">
        <v>0</v>
      </c>
      <c r="G1009" s="500" t="s">
        <v>41</v>
      </c>
      <c r="H1009" s="998">
        <v>0</v>
      </c>
      <c r="I1009" s="81"/>
      <c r="J1009" s="575"/>
      <c r="K1009" s="390"/>
      <c r="L1009" s="390"/>
      <c r="M1009" s="390"/>
      <c r="N1009" s="390"/>
      <c r="O1009" s="564"/>
      <c r="P1009" s="564"/>
      <c r="Q1009" s="564"/>
      <c r="R1009" s="82"/>
      <c r="S1009" s="81"/>
      <c r="T1009" s="81"/>
      <c r="U1009" s="122" t="s">
        <v>60</v>
      </c>
      <c r="V1009" s="39"/>
      <c r="W1009" s="195"/>
      <c r="X1009" s="82"/>
      <c r="Y1009" s="82"/>
      <c r="Z1009" s="195"/>
      <c r="AA1009" s="195"/>
      <c r="AB1009" s="195"/>
      <c r="AC1009" s="483"/>
      <c r="AD1009" s="576"/>
      <c r="AE1009" s="577"/>
      <c r="AF1009" s="576"/>
      <c r="AG1009" s="390"/>
      <c r="AH1009" s="390"/>
      <c r="AI1009" s="568"/>
      <c r="AJ1009" s="568"/>
      <c r="AK1009" s="569"/>
      <c r="AL1009" s="999"/>
      <c r="AM1009" s="571"/>
      <c r="AN1009" s="572"/>
      <c r="AO1009" s="572"/>
      <c r="AP1009" s="573"/>
      <c r="AQ1009" s="53"/>
      <c r="AR1009" s="53"/>
      <c r="AS1009" s="53"/>
      <c r="AT1009" s="53"/>
    </row>
    <row r="1010" spans="1:46" customFormat="1" ht="15" thickBot="1">
      <c r="A1010" s="49" t="s">
        <v>64</v>
      </c>
      <c r="B1010" s="123" t="s">
        <v>64</v>
      </c>
      <c r="C1010" s="1072"/>
      <c r="D1010" s="1003"/>
      <c r="E1010" s="1029" t="s">
        <v>69</v>
      </c>
      <c r="F1010" s="1150">
        <v>31.654589843749999</v>
      </c>
      <c r="G1010" s="1030" t="s">
        <v>41</v>
      </c>
      <c r="H1010" s="1006">
        <v>34.318347167968803</v>
      </c>
      <c r="I1010" s="1242"/>
      <c r="J1010" s="1243"/>
      <c r="K1010" s="1244"/>
      <c r="L1010" s="395"/>
      <c r="M1010" s="395"/>
      <c r="N1010" s="395"/>
      <c r="O1010" s="1007"/>
      <c r="P1010" s="1007"/>
      <c r="Q1010" s="1007"/>
      <c r="R1010" s="590"/>
      <c r="S1010" s="588"/>
      <c r="T1010" s="588"/>
      <c r="U1010" s="123" t="s">
        <v>64</v>
      </c>
      <c r="V1010" s="189"/>
      <c r="W1010" s="591"/>
      <c r="X1010" s="590"/>
      <c r="Y1010" s="590"/>
      <c r="Z1010" s="591"/>
      <c r="AA1010" s="591"/>
      <c r="AB1010" s="1126"/>
      <c r="AC1010" s="1246"/>
      <c r="AD1010" s="591"/>
      <c r="AE1010" s="1030"/>
      <c r="AF1010" s="1115"/>
      <c r="AG1010" s="1115"/>
      <c r="AH1010" s="1115"/>
      <c r="AI1010" s="592"/>
      <c r="AJ1010" s="592"/>
      <c r="AK1010" s="593"/>
      <c r="AL1010" s="1008"/>
      <c r="AM1010" s="571"/>
      <c r="AN1010" s="572"/>
      <c r="AO1010" s="572"/>
      <c r="AP1010" s="573"/>
      <c r="AQ1010" s="53"/>
      <c r="AR1010" s="53"/>
      <c r="AS1010" s="53"/>
      <c r="AT1010" s="53"/>
    </row>
    <row r="1011" spans="1:46" customFormat="1">
      <c r="A1011" s="460">
        <v>44419</v>
      </c>
      <c r="B1011" s="118" t="s">
        <v>829</v>
      </c>
      <c r="C1011" s="1133">
        <f>D1011-1</f>
        <v>44412</v>
      </c>
      <c r="D1011" s="1191">
        <v>44413</v>
      </c>
      <c r="E1011" s="1110" t="s">
        <v>69</v>
      </c>
      <c r="F1011" s="1147">
        <v>27.431207275390602</v>
      </c>
      <c r="G1011" s="477" t="s">
        <v>41</v>
      </c>
      <c r="H1011" s="994">
        <v>40.621490478515604</v>
      </c>
      <c r="I1011" s="1155" t="s">
        <v>313</v>
      </c>
      <c r="J1011" s="1156" t="s">
        <v>133</v>
      </c>
      <c r="K1011" s="462" t="s">
        <v>93</v>
      </c>
      <c r="L1011" s="465">
        <v>280</v>
      </c>
      <c r="M1011" s="463"/>
      <c r="N1011" s="922"/>
      <c r="O1011" s="491">
        <v>3</v>
      </c>
      <c r="P1011" s="492">
        <v>1.5</v>
      </c>
      <c r="Q1011" s="492">
        <f t="shared" ref="Q1011:Q1024" si="834">O1011+P1011</f>
        <v>4.5</v>
      </c>
      <c r="R1011" s="490">
        <f t="shared" ref="R1011:R1024" si="835">O1011/(O1011+P1011)*Q1011*200/200</f>
        <v>3</v>
      </c>
      <c r="S1011" s="491"/>
      <c r="T1011" s="493">
        <v>20</v>
      </c>
      <c r="U1011" s="118" t="s">
        <v>829</v>
      </c>
      <c r="V1011" s="923"/>
      <c r="W1011" s="145">
        <v>857.92100000000005</v>
      </c>
      <c r="X1011" s="472">
        <v>2.1970000000000001</v>
      </c>
      <c r="Y1011" s="472">
        <v>2.5859999999999999</v>
      </c>
      <c r="Z1011" s="145">
        <f t="shared" ref="Z1011:Z1024" si="836">T1011*W1011</f>
        <v>17158.420000000002</v>
      </c>
      <c r="AA1011" s="145">
        <f t="shared" ref="AA1011:AA1024" si="837">Z1011/R1011</f>
        <v>5719.4733333333343</v>
      </c>
      <c r="AB1011" s="1157">
        <f t="shared" ref="AB1011:AB1024" si="838">AA1011*1000/(L1011/1000)</f>
        <v>20426690.476190478</v>
      </c>
      <c r="AC1011" s="1110" t="s">
        <v>69</v>
      </c>
      <c r="AD1011" s="194">
        <f t="shared" ref="AD1011:AD1024" si="839">T1011*F1011</f>
        <v>548.62414550781205</v>
      </c>
      <c r="AE1011" s="477" t="s">
        <v>41</v>
      </c>
      <c r="AF1011" s="586">
        <f t="shared" ref="AF1011:AF1024" si="840">T1011*H1011</f>
        <v>812.42980957031205</v>
      </c>
      <c r="AG1011" s="478">
        <f t="shared" ref="AG1011:AG1024" si="841">AD1011/R1011*1000</f>
        <v>182874.71516927067</v>
      </c>
      <c r="AH1011" s="478">
        <f t="shared" ref="AH1011:AH1024" si="842">AF1011/R1011*1000</f>
        <v>270809.93652343733</v>
      </c>
      <c r="AI1011" s="478">
        <f t="shared" ref="AI1011:AI1024" si="843">AG1011/L1011*1000</f>
        <v>653123.98274739517</v>
      </c>
      <c r="AJ1011" s="478">
        <f t="shared" ref="AJ1011:AJ1024" si="844">AH1011/L1011*1000</f>
        <v>967178.34472656192</v>
      </c>
      <c r="AK1011" s="1084">
        <f t="shared" ref="AK1011:AK1024" si="845">AD1011/Z1011</f>
        <v>3.1974048048002787E-2</v>
      </c>
      <c r="AL1011" s="1085">
        <f t="shared" ref="AL1011:AL1024" si="846">AF1011/Z1011</f>
        <v>4.7348754114324744E-2</v>
      </c>
      <c r="AP1011" s="602"/>
    </row>
    <row r="1012" spans="1:46" customFormat="1">
      <c r="A1012" s="35">
        <v>44419</v>
      </c>
      <c r="B1012" s="119" t="s">
        <v>830</v>
      </c>
      <c r="C1012" s="782">
        <f>D1012-1</f>
        <v>44412</v>
      </c>
      <c r="D1012" s="1158">
        <f>D1011</f>
        <v>44413</v>
      </c>
      <c r="E1012" s="924" t="s">
        <v>69</v>
      </c>
      <c r="F1012" s="1149">
        <v>29.208245849609398</v>
      </c>
      <c r="G1012" s="500" t="s">
        <v>41</v>
      </c>
      <c r="H1012" s="998">
        <v>34.763989257812604</v>
      </c>
      <c r="I1012" s="1160" t="s">
        <v>313</v>
      </c>
      <c r="J1012" s="1161" t="s">
        <v>133</v>
      </c>
      <c r="K1012" s="484" t="s">
        <v>93</v>
      </c>
      <c r="L1012" s="488">
        <v>280</v>
      </c>
      <c r="M1012" s="485"/>
      <c r="N1012" s="504"/>
      <c r="O1012" s="491">
        <v>3</v>
      </c>
      <c r="P1012" s="492">
        <v>1.5</v>
      </c>
      <c r="Q1012" s="492">
        <f t="shared" si="834"/>
        <v>4.5</v>
      </c>
      <c r="R1012" s="490">
        <f t="shared" si="835"/>
        <v>3</v>
      </c>
      <c r="S1012" s="491"/>
      <c r="T1012" s="493">
        <v>20</v>
      </c>
      <c r="U1012" s="119" t="s">
        <v>830</v>
      </c>
      <c r="V1012" s="925"/>
      <c r="W1012" s="129">
        <v>896.80600000000004</v>
      </c>
      <c r="X1012" s="223">
        <v>2.1949999999999998</v>
      </c>
      <c r="Y1012" s="223">
        <v>2.5859999999999999</v>
      </c>
      <c r="Z1012" s="129">
        <f t="shared" si="836"/>
        <v>17936.120000000003</v>
      </c>
      <c r="AA1012" s="129">
        <f t="shared" si="837"/>
        <v>5978.7066666666678</v>
      </c>
      <c r="AB1012" s="149">
        <f t="shared" si="838"/>
        <v>21352523.809523813</v>
      </c>
      <c r="AC1012" s="924" t="s">
        <v>69</v>
      </c>
      <c r="AD1012" s="195">
        <f t="shared" si="839"/>
        <v>584.16491699218795</v>
      </c>
      <c r="AE1012" s="500" t="s">
        <v>41</v>
      </c>
      <c r="AF1012" s="567">
        <f t="shared" si="840"/>
        <v>695.27978515625205</v>
      </c>
      <c r="AG1012" s="497">
        <f t="shared" si="841"/>
        <v>194721.63899739599</v>
      </c>
      <c r="AH1012" s="497">
        <f t="shared" si="842"/>
        <v>231759.92838541733</v>
      </c>
      <c r="AI1012" s="497">
        <f t="shared" si="843"/>
        <v>695434.42499069998</v>
      </c>
      <c r="AJ1012" s="497">
        <f t="shared" si="844"/>
        <v>827714.02994791907</v>
      </c>
      <c r="AK1012" s="959">
        <f t="shared" si="845"/>
        <v>3.256919093941097E-2</v>
      </c>
      <c r="AL1012" s="1086">
        <f t="shared" si="846"/>
        <v>3.8764224657074769E-2</v>
      </c>
      <c r="AP1012" s="602"/>
    </row>
    <row r="1013" spans="1:46" customFormat="1">
      <c r="A1013" s="35">
        <v>44419</v>
      </c>
      <c r="B1013" s="119" t="s">
        <v>831</v>
      </c>
      <c r="C1013" s="782">
        <f t="shared" ref="C1013:C1024" si="847">D1013-1</f>
        <v>44413</v>
      </c>
      <c r="D1013" s="1158">
        <f>D1011+1</f>
        <v>44414</v>
      </c>
      <c r="E1013" s="924" t="s">
        <v>69</v>
      </c>
      <c r="F1013" s="1149">
        <v>34.325793457031196</v>
      </c>
      <c r="G1013" s="500" t="s">
        <v>41</v>
      </c>
      <c r="H1013" s="998">
        <v>36.789184570312599</v>
      </c>
      <c r="I1013" s="1160" t="s">
        <v>313</v>
      </c>
      <c r="J1013" s="1161" t="s">
        <v>133</v>
      </c>
      <c r="K1013" s="484" t="s">
        <v>93</v>
      </c>
      <c r="L1013" s="488">
        <v>304</v>
      </c>
      <c r="M1013" s="485"/>
      <c r="N1013" s="504"/>
      <c r="O1013" s="491">
        <v>3</v>
      </c>
      <c r="P1013" s="492">
        <v>1.5</v>
      </c>
      <c r="Q1013" s="492">
        <f t="shared" si="834"/>
        <v>4.5</v>
      </c>
      <c r="R1013" s="490">
        <f t="shared" si="835"/>
        <v>3</v>
      </c>
      <c r="S1013" s="491"/>
      <c r="T1013" s="493">
        <v>20</v>
      </c>
      <c r="U1013" s="119" t="s">
        <v>831</v>
      </c>
      <c r="V1013" s="925"/>
      <c r="W1013" s="129">
        <v>829.18299999999999</v>
      </c>
      <c r="X1013" s="223">
        <v>2.177</v>
      </c>
      <c r="Y1013" s="223">
        <v>2.5419999999999998</v>
      </c>
      <c r="Z1013" s="129">
        <f t="shared" si="836"/>
        <v>16583.66</v>
      </c>
      <c r="AA1013" s="129">
        <f t="shared" si="837"/>
        <v>5527.8866666666663</v>
      </c>
      <c r="AB1013" s="149">
        <f t="shared" si="838"/>
        <v>18183837.719298244</v>
      </c>
      <c r="AC1013" s="924" t="s">
        <v>69</v>
      </c>
      <c r="AD1013" s="195">
        <f t="shared" si="839"/>
        <v>686.51586914062386</v>
      </c>
      <c r="AE1013" s="500" t="s">
        <v>41</v>
      </c>
      <c r="AF1013" s="567">
        <f t="shared" si="840"/>
        <v>735.78369140625205</v>
      </c>
      <c r="AG1013" s="497">
        <f t="shared" si="841"/>
        <v>228838.62304687462</v>
      </c>
      <c r="AH1013" s="497">
        <f t="shared" si="842"/>
        <v>245261.23046875067</v>
      </c>
      <c r="AI1013" s="497">
        <f t="shared" si="843"/>
        <v>752758.62844366662</v>
      </c>
      <c r="AJ1013" s="497">
        <f t="shared" si="844"/>
        <v>806780.36338404822</v>
      </c>
      <c r="AK1013" s="959">
        <f t="shared" si="845"/>
        <v>4.1397126396743776E-2</v>
      </c>
      <c r="AL1013" s="1086">
        <f t="shared" si="846"/>
        <v>4.4367991830889686E-2</v>
      </c>
      <c r="AP1013" s="602"/>
    </row>
    <row r="1014" spans="1:46" customFormat="1">
      <c r="A1014" s="35">
        <v>44419</v>
      </c>
      <c r="B1014" s="119" t="s">
        <v>832</v>
      </c>
      <c r="C1014" s="782">
        <f t="shared" si="847"/>
        <v>44413</v>
      </c>
      <c r="D1014" s="1158">
        <f t="shared" ref="D1014:D1024" si="848">D1012+1</f>
        <v>44414</v>
      </c>
      <c r="E1014" s="924" t="s">
        <v>69</v>
      </c>
      <c r="F1014" s="1149">
        <v>28.427749633788999</v>
      </c>
      <c r="G1014" s="500" t="s">
        <v>41</v>
      </c>
      <c r="H1014" s="998">
        <v>40.061743164062605</v>
      </c>
      <c r="I1014" s="1160" t="s">
        <v>313</v>
      </c>
      <c r="J1014" s="1161" t="s">
        <v>133</v>
      </c>
      <c r="K1014" s="484" t="s">
        <v>93</v>
      </c>
      <c r="L1014" s="488">
        <v>304</v>
      </c>
      <c r="M1014" s="485"/>
      <c r="N1014" s="504"/>
      <c r="O1014" s="491">
        <v>3</v>
      </c>
      <c r="P1014" s="492">
        <v>1.5</v>
      </c>
      <c r="Q1014" s="492">
        <f t="shared" si="834"/>
        <v>4.5</v>
      </c>
      <c r="R1014" s="490">
        <f t="shared" si="835"/>
        <v>3</v>
      </c>
      <c r="S1014" s="491"/>
      <c r="T1014" s="493">
        <v>20</v>
      </c>
      <c r="U1014" s="119" t="s">
        <v>832</v>
      </c>
      <c r="V1014" s="925"/>
      <c r="W1014" s="129">
        <v>799.81299999999999</v>
      </c>
      <c r="X1014" s="223">
        <v>2.1819999999999999</v>
      </c>
      <c r="Y1014" s="223">
        <v>2.5230000000000001</v>
      </c>
      <c r="Z1014" s="129">
        <f t="shared" si="836"/>
        <v>15996.26</v>
      </c>
      <c r="AA1014" s="129">
        <f t="shared" si="837"/>
        <v>5332.086666666667</v>
      </c>
      <c r="AB1014" s="149">
        <f t="shared" si="838"/>
        <v>17539758.771929827</v>
      </c>
      <c r="AC1014" s="924" t="s">
        <v>69</v>
      </c>
      <c r="AD1014" s="195">
        <f t="shared" si="839"/>
        <v>568.55499267578</v>
      </c>
      <c r="AE1014" s="500" t="s">
        <v>41</v>
      </c>
      <c r="AF1014" s="567">
        <f t="shared" si="840"/>
        <v>801.23486328125205</v>
      </c>
      <c r="AG1014" s="497">
        <f t="shared" si="841"/>
        <v>189518.33089192666</v>
      </c>
      <c r="AH1014" s="497">
        <f t="shared" si="842"/>
        <v>267078.28776041738</v>
      </c>
      <c r="AI1014" s="497">
        <f t="shared" si="843"/>
        <v>623415.56214449555</v>
      </c>
      <c r="AJ1014" s="497">
        <f t="shared" si="844"/>
        <v>878546.99921189935</v>
      </c>
      <c r="AK1014" s="959">
        <f t="shared" si="845"/>
        <v>3.5542995217368312E-2</v>
      </c>
      <c r="AL1014" s="1086">
        <f t="shared" si="846"/>
        <v>5.0088887232468841E-2</v>
      </c>
      <c r="AP1014" s="602"/>
    </row>
    <row r="1015" spans="1:46" customFormat="1">
      <c r="A1015" s="35">
        <v>44419</v>
      </c>
      <c r="B1015" s="119" t="s">
        <v>833</v>
      </c>
      <c r="C1015" s="782">
        <f t="shared" si="847"/>
        <v>44414</v>
      </c>
      <c r="D1015" s="1158">
        <f t="shared" si="848"/>
        <v>44415</v>
      </c>
      <c r="E1015" s="924" t="s">
        <v>69</v>
      </c>
      <c r="F1015" s="1149">
        <v>38.156008911132801</v>
      </c>
      <c r="G1015" s="500" t="s">
        <v>41</v>
      </c>
      <c r="H1015" s="998">
        <v>44.488558959960997</v>
      </c>
      <c r="I1015" s="1160" t="s">
        <v>313</v>
      </c>
      <c r="J1015" s="1161" t="s">
        <v>133</v>
      </c>
      <c r="K1015" s="484" t="s">
        <v>93</v>
      </c>
      <c r="L1015" s="488">
        <v>244</v>
      </c>
      <c r="M1015" s="485"/>
      <c r="N1015" s="504"/>
      <c r="O1015" s="491">
        <v>3</v>
      </c>
      <c r="P1015" s="492">
        <v>1.5</v>
      </c>
      <c r="Q1015" s="492">
        <f t="shared" si="834"/>
        <v>4.5</v>
      </c>
      <c r="R1015" s="490">
        <f t="shared" si="835"/>
        <v>3</v>
      </c>
      <c r="S1015" s="491"/>
      <c r="T1015" s="493">
        <v>20</v>
      </c>
      <c r="U1015" s="119" t="s">
        <v>833</v>
      </c>
      <c r="V1015" s="925"/>
      <c r="W1015" s="129">
        <v>867.76900000000001</v>
      </c>
      <c r="X1015" s="223">
        <v>2.1749999999999998</v>
      </c>
      <c r="Y1015" s="223">
        <v>2.4740000000000002</v>
      </c>
      <c r="Z1015" s="129">
        <f t="shared" si="836"/>
        <v>17355.38</v>
      </c>
      <c r="AA1015" s="129">
        <f t="shared" si="837"/>
        <v>5785.126666666667</v>
      </c>
      <c r="AB1015" s="149">
        <f t="shared" si="838"/>
        <v>23709535.519125685</v>
      </c>
      <c r="AC1015" s="924" t="s">
        <v>69</v>
      </c>
      <c r="AD1015" s="195">
        <f t="shared" si="839"/>
        <v>763.12017822265602</v>
      </c>
      <c r="AE1015" s="500" t="s">
        <v>41</v>
      </c>
      <c r="AF1015" s="567">
        <f t="shared" si="840"/>
        <v>889.77117919921989</v>
      </c>
      <c r="AG1015" s="497">
        <f t="shared" si="841"/>
        <v>254373.39274088535</v>
      </c>
      <c r="AH1015" s="497">
        <f t="shared" si="842"/>
        <v>296590.39306640666</v>
      </c>
      <c r="AI1015" s="497">
        <f t="shared" si="843"/>
        <v>1042513.9046757597</v>
      </c>
      <c r="AJ1015" s="497">
        <f t="shared" si="844"/>
        <v>1215534.397813142</v>
      </c>
      <c r="AK1015" s="959">
        <f t="shared" si="845"/>
        <v>4.3970237368623218E-2</v>
      </c>
      <c r="AL1015" s="1086">
        <f t="shared" si="846"/>
        <v>5.1267744019388793E-2</v>
      </c>
      <c r="AP1015" s="602"/>
    </row>
    <row r="1016" spans="1:46" customFormat="1">
      <c r="A1016" s="35">
        <v>44419</v>
      </c>
      <c r="B1016" s="119" t="s">
        <v>834</v>
      </c>
      <c r="C1016" s="782">
        <f t="shared" si="847"/>
        <v>44414</v>
      </c>
      <c r="D1016" s="1158">
        <f t="shared" si="848"/>
        <v>44415</v>
      </c>
      <c r="E1016" s="924" t="s">
        <v>69</v>
      </c>
      <c r="F1016" s="1149">
        <v>39.012149047851601</v>
      </c>
      <c r="G1016" s="500" t="s">
        <v>41</v>
      </c>
      <c r="H1016" s="998">
        <v>41.945245361328197</v>
      </c>
      <c r="I1016" s="1160" t="s">
        <v>313</v>
      </c>
      <c r="J1016" s="1161" t="s">
        <v>133</v>
      </c>
      <c r="K1016" s="484" t="s">
        <v>93</v>
      </c>
      <c r="L1016" s="488">
        <v>244</v>
      </c>
      <c r="M1016" s="485"/>
      <c r="N1016" s="504"/>
      <c r="O1016" s="491">
        <v>3</v>
      </c>
      <c r="P1016" s="492">
        <v>1.5</v>
      </c>
      <c r="Q1016" s="492">
        <f t="shared" si="834"/>
        <v>4.5</v>
      </c>
      <c r="R1016" s="490">
        <f t="shared" si="835"/>
        <v>3</v>
      </c>
      <c r="S1016" s="491"/>
      <c r="T1016" s="493">
        <v>20</v>
      </c>
      <c r="U1016" s="119" t="s">
        <v>834</v>
      </c>
      <c r="V1016" s="925"/>
      <c r="W1016" s="129">
        <v>849.25099999999998</v>
      </c>
      <c r="X1016" s="223">
        <v>2.1850000000000001</v>
      </c>
      <c r="Y1016" s="223">
        <v>2.516</v>
      </c>
      <c r="Z1016" s="129">
        <f t="shared" si="836"/>
        <v>16985.02</v>
      </c>
      <c r="AA1016" s="129">
        <f t="shared" si="837"/>
        <v>5661.6733333333332</v>
      </c>
      <c r="AB1016" s="149">
        <f t="shared" si="838"/>
        <v>23203579.234972678</v>
      </c>
      <c r="AC1016" s="924" t="s">
        <v>69</v>
      </c>
      <c r="AD1016" s="195">
        <f t="shared" si="839"/>
        <v>780.24298095703205</v>
      </c>
      <c r="AE1016" s="500" t="s">
        <v>41</v>
      </c>
      <c r="AF1016" s="567">
        <f t="shared" si="840"/>
        <v>838.90490722656398</v>
      </c>
      <c r="AG1016" s="497">
        <f t="shared" si="841"/>
        <v>260080.99365234404</v>
      </c>
      <c r="AH1016" s="497">
        <f t="shared" si="842"/>
        <v>279634.96907552134</v>
      </c>
      <c r="AI1016" s="497">
        <f t="shared" si="843"/>
        <v>1065905.7116899346</v>
      </c>
      <c r="AJ1016" s="497">
        <f t="shared" si="844"/>
        <v>1146044.9552275466</v>
      </c>
      <c r="AK1016" s="959">
        <f t="shared" si="845"/>
        <v>4.5937124652018782E-2</v>
      </c>
      <c r="AL1016" s="1086">
        <f t="shared" si="846"/>
        <v>4.9390869556030191E-2</v>
      </c>
      <c r="AP1016" s="602"/>
    </row>
    <row r="1017" spans="1:46" customFormat="1">
      <c r="A1017" s="35">
        <v>44419</v>
      </c>
      <c r="B1017" s="119" t="s">
        <v>835</v>
      </c>
      <c r="C1017" s="782">
        <f t="shared" si="847"/>
        <v>44415</v>
      </c>
      <c r="D1017" s="1158">
        <f t="shared" si="848"/>
        <v>44416</v>
      </c>
      <c r="E1017" s="924" t="s">
        <v>69</v>
      </c>
      <c r="F1017" s="1149">
        <v>48.172409057617202</v>
      </c>
      <c r="G1017" s="500" t="s">
        <v>41</v>
      </c>
      <c r="H1017" s="998">
        <v>50.353808593750003</v>
      </c>
      <c r="I1017" s="1160" t="s">
        <v>313</v>
      </c>
      <c r="J1017" s="1161" t="s">
        <v>133</v>
      </c>
      <c r="K1017" s="484" t="s">
        <v>93</v>
      </c>
      <c r="L1017" s="488">
        <v>276</v>
      </c>
      <c r="M1017" s="485"/>
      <c r="N1017" s="504"/>
      <c r="O1017" s="491">
        <v>3</v>
      </c>
      <c r="P1017" s="492">
        <v>1.5</v>
      </c>
      <c r="Q1017" s="492">
        <f t="shared" si="834"/>
        <v>4.5</v>
      </c>
      <c r="R1017" s="490">
        <f t="shared" si="835"/>
        <v>3</v>
      </c>
      <c r="S1017" s="491"/>
      <c r="T1017" s="493">
        <v>20</v>
      </c>
      <c r="U1017" s="119" t="s">
        <v>835</v>
      </c>
      <c r="V1017" s="925"/>
      <c r="W1017" s="129">
        <v>785.226</v>
      </c>
      <c r="X1017" s="223">
        <v>2.1909999999999998</v>
      </c>
      <c r="Y1017" s="223">
        <v>2.57</v>
      </c>
      <c r="Z1017" s="129">
        <f t="shared" si="836"/>
        <v>15704.52</v>
      </c>
      <c r="AA1017" s="129">
        <f t="shared" si="837"/>
        <v>5234.84</v>
      </c>
      <c r="AB1017" s="149">
        <f t="shared" si="838"/>
        <v>18966811.594202898</v>
      </c>
      <c r="AC1017" s="924" t="s">
        <v>69</v>
      </c>
      <c r="AD1017" s="195">
        <f t="shared" si="839"/>
        <v>963.44818115234398</v>
      </c>
      <c r="AE1017" s="500" t="s">
        <v>41</v>
      </c>
      <c r="AF1017" s="567">
        <f t="shared" si="840"/>
        <v>1007.076171875</v>
      </c>
      <c r="AG1017" s="497">
        <f t="shared" si="841"/>
        <v>321149.39371744799</v>
      </c>
      <c r="AH1017" s="497">
        <f t="shared" si="842"/>
        <v>335692.05729166669</v>
      </c>
      <c r="AI1017" s="497">
        <f t="shared" si="843"/>
        <v>1163584.7598458261</v>
      </c>
      <c r="AJ1017" s="497">
        <f t="shared" si="844"/>
        <v>1216275.5698973432</v>
      </c>
      <c r="AK1017" s="959">
        <f t="shared" si="845"/>
        <v>6.1348464082464409E-2</v>
      </c>
      <c r="AL1017" s="1086">
        <f t="shared" si="846"/>
        <v>6.4126517198551752E-2</v>
      </c>
      <c r="AP1017" s="602"/>
    </row>
    <row r="1018" spans="1:46" customFormat="1">
      <c r="A1018" s="35">
        <v>44419</v>
      </c>
      <c r="B1018" s="119" t="s">
        <v>836</v>
      </c>
      <c r="C1018" s="782">
        <f t="shared" si="847"/>
        <v>44415</v>
      </c>
      <c r="D1018" s="1158">
        <f t="shared" si="848"/>
        <v>44416</v>
      </c>
      <c r="E1018" s="924" t="s">
        <v>69</v>
      </c>
      <c r="F1018" s="1149">
        <v>29.253598022460999</v>
      </c>
      <c r="G1018" s="500" t="s">
        <v>41</v>
      </c>
      <c r="H1018" s="998">
        <v>44.241879272460999</v>
      </c>
      <c r="I1018" s="1160" t="s">
        <v>313</v>
      </c>
      <c r="J1018" s="1161" t="s">
        <v>133</v>
      </c>
      <c r="K1018" s="484" t="s">
        <v>93</v>
      </c>
      <c r="L1018" s="488">
        <v>276</v>
      </c>
      <c r="M1018" s="485"/>
      <c r="N1018" s="504"/>
      <c r="O1018" s="491">
        <v>3</v>
      </c>
      <c r="P1018" s="492">
        <v>1.5</v>
      </c>
      <c r="Q1018" s="492">
        <f t="shared" si="834"/>
        <v>4.5</v>
      </c>
      <c r="R1018" s="490">
        <f t="shared" si="835"/>
        <v>3</v>
      </c>
      <c r="S1018" s="491"/>
      <c r="T1018" s="493">
        <v>20</v>
      </c>
      <c r="U1018" s="119" t="s">
        <v>836</v>
      </c>
      <c r="V1018" s="925"/>
      <c r="W1018" s="129">
        <v>776.99699999999996</v>
      </c>
      <c r="X1018" s="223">
        <v>2.1739999999999999</v>
      </c>
      <c r="Y1018" s="223">
        <v>2.5419999999999998</v>
      </c>
      <c r="Z1018" s="129">
        <f t="shared" si="836"/>
        <v>15539.939999999999</v>
      </c>
      <c r="AA1018" s="129">
        <f t="shared" si="837"/>
        <v>5179.9799999999996</v>
      </c>
      <c r="AB1018" s="149">
        <f t="shared" si="838"/>
        <v>18768043.478260867</v>
      </c>
      <c r="AC1018" s="924" t="s">
        <v>69</v>
      </c>
      <c r="AD1018" s="195">
        <f t="shared" si="839"/>
        <v>585.07196044922</v>
      </c>
      <c r="AE1018" s="500" t="s">
        <v>41</v>
      </c>
      <c r="AF1018" s="567">
        <f t="shared" si="840"/>
        <v>884.83758544922</v>
      </c>
      <c r="AG1018" s="497">
        <f t="shared" si="841"/>
        <v>195023.98681640669</v>
      </c>
      <c r="AH1018" s="497">
        <f t="shared" si="842"/>
        <v>294945.86181640666</v>
      </c>
      <c r="AI1018" s="497">
        <f t="shared" si="843"/>
        <v>706608.64788553142</v>
      </c>
      <c r="AJ1018" s="497">
        <f t="shared" si="844"/>
        <v>1068644.4268710385</v>
      </c>
      <c r="AK1018" s="959">
        <f t="shared" si="845"/>
        <v>3.7649563669436309E-2</v>
      </c>
      <c r="AL1018" s="1086">
        <f t="shared" si="846"/>
        <v>5.6939575406933368E-2</v>
      </c>
      <c r="AP1018" s="602"/>
    </row>
    <row r="1019" spans="1:46" customFormat="1">
      <c r="A1019" s="35">
        <v>44419</v>
      </c>
      <c r="B1019" s="119" t="s">
        <v>837</v>
      </c>
      <c r="C1019" s="782">
        <f t="shared" si="847"/>
        <v>44416</v>
      </c>
      <c r="D1019" s="1158">
        <f t="shared" si="848"/>
        <v>44417</v>
      </c>
      <c r="E1019" s="924" t="s">
        <v>69</v>
      </c>
      <c r="F1019" s="1149">
        <v>26.803524780273399</v>
      </c>
      <c r="G1019" s="500" t="s">
        <v>41</v>
      </c>
      <c r="H1019" s="998">
        <v>36.141482543945401</v>
      </c>
      <c r="I1019" s="1160" t="s">
        <v>313</v>
      </c>
      <c r="J1019" s="1161" t="s">
        <v>133</v>
      </c>
      <c r="K1019" s="484" t="s">
        <v>93</v>
      </c>
      <c r="L1019" s="488">
        <v>240</v>
      </c>
      <c r="M1019" s="485"/>
      <c r="N1019" s="504"/>
      <c r="O1019" s="491">
        <v>3</v>
      </c>
      <c r="P1019" s="492">
        <v>1.5</v>
      </c>
      <c r="Q1019" s="492">
        <f t="shared" si="834"/>
        <v>4.5</v>
      </c>
      <c r="R1019" s="490">
        <f t="shared" si="835"/>
        <v>3</v>
      </c>
      <c r="S1019" s="491"/>
      <c r="T1019" s="493">
        <v>20</v>
      </c>
      <c r="U1019" s="119" t="s">
        <v>837</v>
      </c>
      <c r="V1019" s="925"/>
      <c r="W1019" s="129">
        <v>796.15300000000002</v>
      </c>
      <c r="X1019" s="223">
        <v>2.1760000000000002</v>
      </c>
      <c r="Y1019" s="223">
        <v>2.5139999999999998</v>
      </c>
      <c r="Z1019" s="129">
        <f t="shared" si="836"/>
        <v>15923.060000000001</v>
      </c>
      <c r="AA1019" s="129">
        <f t="shared" si="837"/>
        <v>5307.6866666666674</v>
      </c>
      <c r="AB1019" s="149">
        <f t="shared" si="838"/>
        <v>22115361.111111112</v>
      </c>
      <c r="AC1019" s="924" t="s">
        <v>69</v>
      </c>
      <c r="AD1019" s="195">
        <f t="shared" si="839"/>
        <v>536.07049560546795</v>
      </c>
      <c r="AE1019" s="500" t="s">
        <v>41</v>
      </c>
      <c r="AF1019" s="567">
        <f t="shared" si="840"/>
        <v>722.82965087890807</v>
      </c>
      <c r="AG1019" s="497">
        <f t="shared" si="841"/>
        <v>178690.16520182265</v>
      </c>
      <c r="AH1019" s="497">
        <f t="shared" si="842"/>
        <v>240943.21695963602</v>
      </c>
      <c r="AI1019" s="497">
        <f t="shared" si="843"/>
        <v>744542.35500759433</v>
      </c>
      <c r="AJ1019" s="497">
        <f t="shared" si="844"/>
        <v>1003930.0706651501</v>
      </c>
      <c r="AK1019" s="959">
        <f t="shared" si="845"/>
        <v>3.3666298789646457E-2</v>
      </c>
      <c r="AL1019" s="1086">
        <f t="shared" si="846"/>
        <v>4.5395147093517704E-2</v>
      </c>
      <c r="AP1019" s="602"/>
    </row>
    <row r="1020" spans="1:46" customFormat="1">
      <c r="A1020" s="35">
        <v>44419</v>
      </c>
      <c r="B1020" s="119" t="s">
        <v>838</v>
      </c>
      <c r="C1020" s="782">
        <f t="shared" si="847"/>
        <v>44416</v>
      </c>
      <c r="D1020" s="1158">
        <f t="shared" si="848"/>
        <v>44417</v>
      </c>
      <c r="E1020" s="924" t="s">
        <v>69</v>
      </c>
      <c r="F1020" s="1149">
        <v>34.201947021484401</v>
      </c>
      <c r="G1020" s="500" t="s">
        <v>41</v>
      </c>
      <c r="H1020" s="998">
        <v>45.4895202636718</v>
      </c>
      <c r="I1020" s="1160" t="s">
        <v>313</v>
      </c>
      <c r="J1020" s="1161" t="s">
        <v>133</v>
      </c>
      <c r="K1020" s="484" t="s">
        <v>93</v>
      </c>
      <c r="L1020" s="488">
        <v>240</v>
      </c>
      <c r="M1020" s="485"/>
      <c r="N1020" s="504"/>
      <c r="O1020" s="491">
        <v>3</v>
      </c>
      <c r="P1020" s="492">
        <v>1.5</v>
      </c>
      <c r="Q1020" s="492">
        <f t="shared" si="834"/>
        <v>4.5</v>
      </c>
      <c r="R1020" s="490">
        <f t="shared" si="835"/>
        <v>3</v>
      </c>
      <c r="S1020" s="491"/>
      <c r="T1020" s="493">
        <v>20</v>
      </c>
      <c r="U1020" s="119" t="s">
        <v>838</v>
      </c>
      <c r="V1020" s="925"/>
      <c r="W1020" s="129">
        <v>851.72199999999998</v>
      </c>
      <c r="X1020" s="223">
        <v>2.1760000000000002</v>
      </c>
      <c r="Y1020" s="223">
        <v>2.5840000000000001</v>
      </c>
      <c r="Z1020" s="129">
        <f t="shared" si="836"/>
        <v>17034.439999999999</v>
      </c>
      <c r="AA1020" s="129">
        <f t="shared" si="837"/>
        <v>5678.1466666666665</v>
      </c>
      <c r="AB1020" s="149">
        <f t="shared" si="838"/>
        <v>23658944.444444448</v>
      </c>
      <c r="AC1020" s="924" t="s">
        <v>69</v>
      </c>
      <c r="AD1020" s="195">
        <f t="shared" si="839"/>
        <v>684.03894042968795</v>
      </c>
      <c r="AE1020" s="500" t="s">
        <v>41</v>
      </c>
      <c r="AF1020" s="567">
        <f t="shared" si="840"/>
        <v>909.79040527343602</v>
      </c>
      <c r="AG1020" s="497">
        <f t="shared" si="841"/>
        <v>228012.98014322933</v>
      </c>
      <c r="AH1020" s="497">
        <f t="shared" si="842"/>
        <v>303263.46842447866</v>
      </c>
      <c r="AI1020" s="497">
        <f t="shared" si="843"/>
        <v>950054.08393012232</v>
      </c>
      <c r="AJ1020" s="497">
        <f t="shared" si="844"/>
        <v>1263597.7851019946</v>
      </c>
      <c r="AK1020" s="959">
        <f t="shared" si="845"/>
        <v>4.015623292750968E-2</v>
      </c>
      <c r="AL1020" s="1086">
        <f t="shared" si="846"/>
        <v>5.3408882550493947E-2</v>
      </c>
      <c r="AP1020" s="602"/>
    </row>
    <row r="1021" spans="1:46" customFormat="1">
      <c r="A1021" s="35">
        <v>44419</v>
      </c>
      <c r="B1021" s="119" t="s">
        <v>839</v>
      </c>
      <c r="C1021" s="782">
        <f t="shared" si="847"/>
        <v>44417</v>
      </c>
      <c r="D1021" s="1158">
        <f t="shared" si="848"/>
        <v>44418</v>
      </c>
      <c r="E1021" s="924" t="s">
        <v>69</v>
      </c>
      <c r="F1021" s="1149">
        <v>29.462237548828199</v>
      </c>
      <c r="G1021" s="500" t="s">
        <v>41</v>
      </c>
      <c r="H1021" s="998">
        <v>24.5258270263672</v>
      </c>
      <c r="I1021" s="1160" t="s">
        <v>313</v>
      </c>
      <c r="J1021" s="1161" t="s">
        <v>133</v>
      </c>
      <c r="K1021" s="484" t="s">
        <v>93</v>
      </c>
      <c r="L1021" s="488">
        <v>272</v>
      </c>
      <c r="M1021" s="485"/>
      <c r="N1021" s="504"/>
      <c r="O1021" s="491">
        <v>3</v>
      </c>
      <c r="P1021" s="492">
        <v>1.5</v>
      </c>
      <c r="Q1021" s="492">
        <f t="shared" si="834"/>
        <v>4.5</v>
      </c>
      <c r="R1021" s="490">
        <f t="shared" si="835"/>
        <v>3</v>
      </c>
      <c r="S1021" s="491"/>
      <c r="T1021" s="493">
        <v>20</v>
      </c>
      <c r="U1021" s="119" t="s">
        <v>839</v>
      </c>
      <c r="V1021" s="925"/>
      <c r="W1021" s="129">
        <v>882.399</v>
      </c>
      <c r="X1021" s="223">
        <v>2.1949999999999998</v>
      </c>
      <c r="Y1021" s="223">
        <v>2.5339999999999998</v>
      </c>
      <c r="Z1021" s="129">
        <f t="shared" si="836"/>
        <v>17647.98</v>
      </c>
      <c r="AA1021" s="129">
        <f t="shared" si="837"/>
        <v>5882.66</v>
      </c>
      <c r="AB1021" s="149">
        <f t="shared" si="838"/>
        <v>21627426.470588233</v>
      </c>
      <c r="AC1021" s="924" t="s">
        <v>69</v>
      </c>
      <c r="AD1021" s="195">
        <f t="shared" si="839"/>
        <v>589.24475097656398</v>
      </c>
      <c r="AE1021" s="500" t="s">
        <v>41</v>
      </c>
      <c r="AF1021" s="567">
        <f t="shared" si="840"/>
        <v>490.51654052734398</v>
      </c>
      <c r="AG1021" s="497">
        <f t="shared" si="841"/>
        <v>196414.91699218799</v>
      </c>
      <c r="AH1021" s="497">
        <f t="shared" si="842"/>
        <v>163505.51350911465</v>
      </c>
      <c r="AI1021" s="497">
        <f t="shared" si="843"/>
        <v>722113.6654124558</v>
      </c>
      <c r="AJ1021" s="497">
        <f t="shared" si="844"/>
        <v>601123.21143056848</v>
      </c>
      <c r="AK1021" s="959">
        <f t="shared" si="845"/>
        <v>3.3388792993677689E-2</v>
      </c>
      <c r="AL1021" s="1086">
        <f t="shared" si="846"/>
        <v>2.7794486424358143E-2</v>
      </c>
      <c r="AP1021" s="602"/>
    </row>
    <row r="1022" spans="1:46" customFormat="1">
      <c r="A1022" s="35">
        <v>44419</v>
      </c>
      <c r="B1022" s="119" t="s">
        <v>840</v>
      </c>
      <c r="C1022" s="782">
        <f t="shared" si="847"/>
        <v>44417</v>
      </c>
      <c r="D1022" s="1158">
        <f t="shared" si="848"/>
        <v>44418</v>
      </c>
      <c r="E1022" s="924" t="s">
        <v>69</v>
      </c>
      <c r="F1022" s="1149">
        <v>31.402322387695399</v>
      </c>
      <c r="G1022" s="500" t="s">
        <v>41</v>
      </c>
      <c r="H1022" s="998">
        <v>35.370651245117202</v>
      </c>
      <c r="I1022" s="1160" t="s">
        <v>313</v>
      </c>
      <c r="J1022" s="1161" t="s">
        <v>133</v>
      </c>
      <c r="K1022" s="484" t="s">
        <v>93</v>
      </c>
      <c r="L1022" s="488">
        <v>272</v>
      </c>
      <c r="M1022" s="485"/>
      <c r="N1022" s="504"/>
      <c r="O1022" s="491">
        <v>3</v>
      </c>
      <c r="P1022" s="492">
        <v>1.5</v>
      </c>
      <c r="Q1022" s="492">
        <f t="shared" si="834"/>
        <v>4.5</v>
      </c>
      <c r="R1022" s="490">
        <f t="shared" si="835"/>
        <v>3</v>
      </c>
      <c r="S1022" s="491"/>
      <c r="T1022" s="493">
        <v>20</v>
      </c>
      <c r="U1022" s="119" t="s">
        <v>840</v>
      </c>
      <c r="V1022" s="925"/>
      <c r="W1022" s="129">
        <v>855.33399999999995</v>
      </c>
      <c r="X1022" s="223">
        <v>2.1850000000000001</v>
      </c>
      <c r="Y1022" s="223">
        <v>2.544</v>
      </c>
      <c r="Z1022" s="129">
        <f t="shared" si="836"/>
        <v>17106.68</v>
      </c>
      <c r="AA1022" s="129">
        <f t="shared" si="837"/>
        <v>5702.2266666666665</v>
      </c>
      <c r="AB1022" s="149">
        <f t="shared" si="838"/>
        <v>20964068.627450977</v>
      </c>
      <c r="AC1022" s="924" t="s">
        <v>69</v>
      </c>
      <c r="AD1022" s="195">
        <f t="shared" si="839"/>
        <v>628.04644775390796</v>
      </c>
      <c r="AE1022" s="500" t="s">
        <v>41</v>
      </c>
      <c r="AF1022" s="567">
        <f t="shared" si="840"/>
        <v>707.41302490234398</v>
      </c>
      <c r="AG1022" s="497">
        <f t="shared" si="841"/>
        <v>209348.81591796933</v>
      </c>
      <c r="AH1022" s="497">
        <f t="shared" si="842"/>
        <v>235804.34163411465</v>
      </c>
      <c r="AI1022" s="497">
        <f t="shared" si="843"/>
        <v>769664.76440429909</v>
      </c>
      <c r="AJ1022" s="497">
        <f t="shared" si="844"/>
        <v>866927.72659600968</v>
      </c>
      <c r="AK1022" s="959">
        <f t="shared" si="845"/>
        <v>3.6713520551849219E-2</v>
      </c>
      <c r="AL1022" s="1086">
        <f t="shared" si="846"/>
        <v>4.1353028460364254E-2</v>
      </c>
      <c r="AP1022" s="602"/>
    </row>
    <row r="1023" spans="1:46" customFormat="1">
      <c r="A1023" s="35">
        <v>44419</v>
      </c>
      <c r="B1023" s="119" t="s">
        <v>841</v>
      </c>
      <c r="C1023" s="782">
        <f t="shared" si="847"/>
        <v>44418</v>
      </c>
      <c r="D1023" s="1158">
        <f t="shared" si="848"/>
        <v>44419</v>
      </c>
      <c r="E1023" s="924" t="s">
        <v>69</v>
      </c>
      <c r="F1023" s="1149">
        <v>31.4295867919922</v>
      </c>
      <c r="G1023" s="500" t="s">
        <v>41</v>
      </c>
      <c r="H1023" s="998">
        <v>36.050195312500001</v>
      </c>
      <c r="I1023" s="1160" t="s">
        <v>313</v>
      </c>
      <c r="J1023" s="1161" t="s">
        <v>133</v>
      </c>
      <c r="K1023" s="484" t="s">
        <v>93</v>
      </c>
      <c r="L1023" s="488">
        <v>272</v>
      </c>
      <c r="M1023" s="485"/>
      <c r="N1023" s="504"/>
      <c r="O1023" s="491">
        <v>3</v>
      </c>
      <c r="P1023" s="492">
        <v>1.5</v>
      </c>
      <c r="Q1023" s="492">
        <f t="shared" si="834"/>
        <v>4.5</v>
      </c>
      <c r="R1023" s="490">
        <f t="shared" si="835"/>
        <v>3</v>
      </c>
      <c r="S1023" s="491"/>
      <c r="T1023" s="493">
        <v>20</v>
      </c>
      <c r="U1023" s="119" t="s">
        <v>841</v>
      </c>
      <c r="V1023" s="925"/>
      <c r="W1023" s="129">
        <v>808.875</v>
      </c>
      <c r="X1023" s="223">
        <v>2.1669999999999998</v>
      </c>
      <c r="Y1023" s="223">
        <v>2.5529999999999999</v>
      </c>
      <c r="Z1023" s="129">
        <f t="shared" si="836"/>
        <v>16177.5</v>
      </c>
      <c r="AA1023" s="129">
        <f t="shared" si="837"/>
        <v>5392.5</v>
      </c>
      <c r="AB1023" s="149">
        <f t="shared" si="838"/>
        <v>19825367.647058822</v>
      </c>
      <c r="AC1023" s="924" t="s">
        <v>69</v>
      </c>
      <c r="AD1023" s="195">
        <f t="shared" si="839"/>
        <v>628.59173583984398</v>
      </c>
      <c r="AE1023" s="500" t="s">
        <v>41</v>
      </c>
      <c r="AF1023" s="567">
        <f t="shared" si="840"/>
        <v>721.00390625</v>
      </c>
      <c r="AG1023" s="497">
        <f t="shared" si="841"/>
        <v>209530.57861328134</v>
      </c>
      <c r="AH1023" s="497">
        <f t="shared" si="842"/>
        <v>240334.63541666666</v>
      </c>
      <c r="AI1023" s="497">
        <f t="shared" si="843"/>
        <v>770333.00960765197</v>
      </c>
      <c r="AJ1023" s="497">
        <f t="shared" si="844"/>
        <v>883583.21844362735</v>
      </c>
      <c r="AK1023" s="959">
        <f t="shared" si="845"/>
        <v>3.8855925565745263E-2</v>
      </c>
      <c r="AL1023" s="1086">
        <f t="shared" si="846"/>
        <v>4.4568314402719827E-2</v>
      </c>
      <c r="AP1023" s="602"/>
    </row>
    <row r="1024" spans="1:46" customFormat="1">
      <c r="A1024" s="35">
        <v>44419</v>
      </c>
      <c r="B1024" s="119" t="s">
        <v>842</v>
      </c>
      <c r="C1024" s="782">
        <f t="shared" si="847"/>
        <v>44418</v>
      </c>
      <c r="D1024" s="1158">
        <f t="shared" si="848"/>
        <v>44419</v>
      </c>
      <c r="E1024" s="924" t="s">
        <v>69</v>
      </c>
      <c r="F1024" s="1149">
        <v>34.827337646484395</v>
      </c>
      <c r="G1024" s="500" t="s">
        <v>41</v>
      </c>
      <c r="H1024" s="998">
        <v>43.487728881835999</v>
      </c>
      <c r="I1024" s="1160" t="s">
        <v>313</v>
      </c>
      <c r="J1024" s="1161" t="s">
        <v>133</v>
      </c>
      <c r="K1024" s="484" t="s">
        <v>93</v>
      </c>
      <c r="L1024" s="488">
        <v>272</v>
      </c>
      <c r="M1024" s="485"/>
      <c r="N1024" s="504"/>
      <c r="O1024" s="491">
        <v>3</v>
      </c>
      <c r="P1024" s="492">
        <v>1.5</v>
      </c>
      <c r="Q1024" s="492">
        <f t="shared" si="834"/>
        <v>4.5</v>
      </c>
      <c r="R1024" s="490">
        <f t="shared" si="835"/>
        <v>3</v>
      </c>
      <c r="S1024" s="491"/>
      <c r="T1024" s="493">
        <v>20</v>
      </c>
      <c r="U1024" s="119" t="s">
        <v>842</v>
      </c>
      <c r="V1024" s="925"/>
      <c r="W1024" s="129">
        <v>834.45299999999997</v>
      </c>
      <c r="X1024" s="223">
        <v>2.1800000000000002</v>
      </c>
      <c r="Y1024" s="223">
        <v>2.5579999999999998</v>
      </c>
      <c r="Z1024" s="129">
        <f t="shared" si="836"/>
        <v>16689.059999999998</v>
      </c>
      <c r="AA1024" s="129">
        <f t="shared" si="837"/>
        <v>5563.0199999999995</v>
      </c>
      <c r="AB1024" s="149">
        <f t="shared" si="838"/>
        <v>20452279.4117647</v>
      </c>
      <c r="AC1024" s="924" t="s">
        <v>69</v>
      </c>
      <c r="AD1024" s="195">
        <f t="shared" si="839"/>
        <v>696.54675292968795</v>
      </c>
      <c r="AE1024" s="500" t="s">
        <v>41</v>
      </c>
      <c r="AF1024" s="567">
        <f t="shared" si="840"/>
        <v>869.75457763672</v>
      </c>
      <c r="AG1024" s="497">
        <f t="shared" si="841"/>
        <v>232182.25097656265</v>
      </c>
      <c r="AH1024" s="497">
        <f t="shared" si="842"/>
        <v>289918.19254557334</v>
      </c>
      <c r="AI1024" s="497">
        <f t="shared" si="843"/>
        <v>853611.21682559792</v>
      </c>
      <c r="AJ1024" s="497">
        <f t="shared" si="844"/>
        <v>1065875.7078881371</v>
      </c>
      <c r="AK1024" s="959">
        <f t="shared" si="845"/>
        <v>4.1736727708432231E-2</v>
      </c>
      <c r="AL1024" s="1086">
        <f t="shared" si="846"/>
        <v>5.2115252604803396E-2</v>
      </c>
      <c r="AP1024" s="602"/>
    </row>
    <row r="1025" spans="1:48" customFormat="1">
      <c r="A1025" s="35">
        <v>44419</v>
      </c>
      <c r="B1025" s="119" t="s">
        <v>60</v>
      </c>
      <c r="C1025" s="782"/>
      <c r="D1025" s="1158"/>
      <c r="E1025" s="924" t="s">
        <v>69</v>
      </c>
      <c r="F1025" s="1149">
        <v>0</v>
      </c>
      <c r="G1025" s="500" t="s">
        <v>41</v>
      </c>
      <c r="H1025" s="998" t="s">
        <v>843</v>
      </c>
      <c r="I1025" s="1160"/>
      <c r="J1025" s="1161"/>
      <c r="K1025" s="484"/>
      <c r="L1025" s="488"/>
      <c r="M1025" s="485"/>
      <c r="N1025" s="504"/>
      <c r="O1025" s="491"/>
      <c r="P1025" s="491"/>
      <c r="Q1025" s="491"/>
      <c r="R1025" s="492"/>
      <c r="S1025" s="491"/>
      <c r="T1025" s="493"/>
      <c r="U1025" s="119" t="s">
        <v>60</v>
      </c>
      <c r="V1025" s="948"/>
      <c r="W1025" s="129"/>
      <c r="X1025" s="223"/>
      <c r="Y1025" s="223"/>
      <c r="Z1025" s="129"/>
      <c r="AA1025" s="129"/>
      <c r="AB1025" s="149"/>
      <c r="AC1025" s="924"/>
      <c r="AD1025" s="195"/>
      <c r="AE1025" s="500"/>
      <c r="AF1025" s="567"/>
      <c r="AG1025" s="497"/>
      <c r="AH1025" s="497"/>
      <c r="AI1025" s="497"/>
      <c r="AJ1025" s="497"/>
      <c r="AK1025" s="959"/>
      <c r="AL1025" s="1086"/>
      <c r="AP1025" s="602"/>
      <c r="AQ1025" s="1"/>
      <c r="AR1025" s="1"/>
      <c r="AV1025" s="1"/>
    </row>
    <row r="1026" spans="1:48" customFormat="1" ht="15" thickBot="1">
      <c r="A1026" s="41">
        <v>44419</v>
      </c>
      <c r="B1026" s="120" t="s">
        <v>64</v>
      </c>
      <c r="C1026" s="939"/>
      <c r="D1026" s="1259"/>
      <c r="E1026" s="1102" t="s">
        <v>69</v>
      </c>
      <c r="F1026" s="1171">
        <v>35.248171997070401</v>
      </c>
      <c r="G1026" s="1079" t="s">
        <v>41</v>
      </c>
      <c r="H1026" s="1260">
        <v>31.431652832031197</v>
      </c>
      <c r="I1026" s="1261"/>
      <c r="J1026" s="1262"/>
      <c r="K1026" s="943"/>
      <c r="L1026" s="944"/>
      <c r="M1026" s="1093"/>
      <c r="N1026" s="942"/>
      <c r="O1026" s="1094"/>
      <c r="P1026" s="1094"/>
      <c r="Q1026" s="1094"/>
      <c r="R1026" s="1095"/>
      <c r="S1026" s="1094"/>
      <c r="T1026" s="1096"/>
      <c r="U1026" s="120" t="s">
        <v>64</v>
      </c>
      <c r="V1026" s="1097"/>
      <c r="W1026" s="1101"/>
      <c r="X1026" s="1099"/>
      <c r="Y1026" s="1099"/>
      <c r="Z1026" s="1101"/>
      <c r="AA1026" s="1101"/>
      <c r="AB1026" s="267"/>
      <c r="AC1026" s="1102"/>
      <c r="AD1026" s="375"/>
      <c r="AE1026" s="1079"/>
      <c r="AF1026" s="1080"/>
      <c r="AG1026" s="1100"/>
      <c r="AH1026" s="1100"/>
      <c r="AI1026" s="1100"/>
      <c r="AJ1026" s="1100"/>
      <c r="AK1026" s="1263"/>
      <c r="AL1026" s="1264"/>
      <c r="AP1026" s="602"/>
    </row>
    <row r="1027" spans="1:48" customFormat="1">
      <c r="A1027" s="1167">
        <v>44426</v>
      </c>
      <c r="B1027" s="121" t="s">
        <v>844</v>
      </c>
      <c r="C1027" s="1168">
        <v>44419</v>
      </c>
      <c r="D1027" s="1169">
        <v>44420</v>
      </c>
      <c r="E1027" s="1110" t="s">
        <v>69</v>
      </c>
      <c r="F1027" s="1147">
        <v>38.606387329101601</v>
      </c>
      <c r="G1027" s="477" t="s">
        <v>41</v>
      </c>
      <c r="H1027" s="994">
        <v>47.475244140625001</v>
      </c>
      <c r="I1027" s="456" t="s">
        <v>313</v>
      </c>
      <c r="J1027" s="457" t="s">
        <v>133</v>
      </c>
      <c r="K1027" s="582" t="s">
        <v>93</v>
      </c>
      <c r="L1027" s="583">
        <v>264</v>
      </c>
      <c r="M1027" s="583"/>
      <c r="N1027" s="583"/>
      <c r="O1027" s="584">
        <v>3</v>
      </c>
      <c r="P1027" s="584">
        <v>1.5</v>
      </c>
      <c r="Q1027" s="584">
        <f t="shared" ref="Q1027:Q1040" si="849">O1027+P1027</f>
        <v>4.5</v>
      </c>
      <c r="R1027" s="184">
        <f t="shared" ref="R1027:R1040" si="850">O1027/(O1027+P1027)*Q1027*200/200</f>
        <v>3</v>
      </c>
      <c r="S1027" s="183"/>
      <c r="T1027" s="183">
        <v>20</v>
      </c>
      <c r="U1027" s="121" t="s">
        <v>844</v>
      </c>
      <c r="V1027" s="470"/>
      <c r="W1027" s="194">
        <v>859.88599999999997</v>
      </c>
      <c r="X1027" s="184">
        <v>2.194</v>
      </c>
      <c r="Y1027" s="184">
        <v>2.5139999999999998</v>
      </c>
      <c r="Z1027" s="194">
        <f t="shared" ref="Z1027:Z1040" si="851">T1027*W1027</f>
        <v>17197.72</v>
      </c>
      <c r="AA1027" s="194">
        <f t="shared" ref="AA1027:AA1040" si="852">Z1027/R1027</f>
        <v>5732.5733333333337</v>
      </c>
      <c r="AB1027" s="1113">
        <f t="shared" ref="AB1027:AB1040" si="853">AA1027*1000/(L1027/1000)</f>
        <v>21714292.929292932</v>
      </c>
      <c r="AC1027" s="476" t="s">
        <v>69</v>
      </c>
      <c r="AD1027" s="194">
        <f t="shared" ref="AD1027:AD1040" si="854">T1027*F1027</f>
        <v>772.12774658203205</v>
      </c>
      <c r="AE1027" s="477" t="s">
        <v>41</v>
      </c>
      <c r="AF1027" s="586">
        <f t="shared" ref="AF1027:AF1040" si="855">T1027*H1027</f>
        <v>949.5048828125</v>
      </c>
      <c r="AG1027" s="586">
        <f t="shared" ref="AG1027:AG1040" si="856">AD1027/R1027*1000</f>
        <v>257375.91552734404</v>
      </c>
      <c r="AH1027" s="586">
        <f t="shared" ref="AH1027:AH1040" si="857">AF1027/R1027*1000</f>
        <v>316501.62760416669</v>
      </c>
      <c r="AI1027" s="586">
        <f t="shared" ref="AI1027:AI1040" si="858">AG1027/L1027*1000</f>
        <v>974908.77093690925</v>
      </c>
      <c r="AJ1027" s="586">
        <f t="shared" ref="AJ1027:AJ1040" si="859">AH1027/L1027*1000</f>
        <v>1198869.8015309344</v>
      </c>
      <c r="AK1027" s="587">
        <f t="shared" ref="AK1027:AK1040" si="860">AD1027/Z1027</f>
        <v>4.48970995330795E-2</v>
      </c>
      <c r="AL1027" s="995">
        <f t="shared" ref="AL1027:AL1040" si="861">AF1027/Z1027</f>
        <v>5.5211090936036863E-2</v>
      </c>
      <c r="AM1027" s="605"/>
      <c r="AN1027" s="606"/>
      <c r="AO1027" s="606"/>
      <c r="AP1027" s="607"/>
      <c r="AQ1027" s="53"/>
      <c r="AR1027" s="53"/>
      <c r="AS1027" s="53"/>
      <c r="AT1027" s="53"/>
    </row>
    <row r="1028" spans="1:48" customFormat="1">
      <c r="A1028" s="46">
        <v>44426</v>
      </c>
      <c r="B1028" s="122" t="s">
        <v>845</v>
      </c>
      <c r="C1028" s="769">
        <v>44419</v>
      </c>
      <c r="D1028" s="1170">
        <v>44420</v>
      </c>
      <c r="E1028" s="924" t="s">
        <v>69</v>
      </c>
      <c r="F1028" s="1149">
        <v>37.389297485351605</v>
      </c>
      <c r="G1028" s="500" t="s">
        <v>41</v>
      </c>
      <c r="H1028" s="998">
        <v>61.311437988281206</v>
      </c>
      <c r="I1028" s="414" t="s">
        <v>313</v>
      </c>
      <c r="J1028" s="415" t="s">
        <v>133</v>
      </c>
      <c r="K1028" s="429" t="s">
        <v>93</v>
      </c>
      <c r="L1028" s="390">
        <v>264</v>
      </c>
      <c r="M1028" s="390"/>
      <c r="N1028" s="390"/>
      <c r="O1028" s="564">
        <v>3</v>
      </c>
      <c r="P1028" s="564">
        <v>1.5</v>
      </c>
      <c r="Q1028" s="564">
        <f t="shared" si="849"/>
        <v>4.5</v>
      </c>
      <c r="R1028" s="82">
        <f t="shared" si="850"/>
        <v>3</v>
      </c>
      <c r="S1028" s="81"/>
      <c r="T1028" s="81">
        <v>20</v>
      </c>
      <c r="U1028" s="122" t="s">
        <v>845</v>
      </c>
      <c r="V1028" s="494"/>
      <c r="W1028" s="195">
        <v>852.67399999999998</v>
      </c>
      <c r="X1028" s="82">
        <v>2.19</v>
      </c>
      <c r="Y1028" s="82">
        <v>2.5470000000000002</v>
      </c>
      <c r="Z1028" s="195">
        <f t="shared" si="851"/>
        <v>17053.48</v>
      </c>
      <c r="AA1028" s="195">
        <f t="shared" si="852"/>
        <v>5684.4933333333329</v>
      </c>
      <c r="AB1028" s="1092">
        <f t="shared" si="853"/>
        <v>21532171.717171714</v>
      </c>
      <c r="AC1028" s="499" t="s">
        <v>69</v>
      </c>
      <c r="AD1028" s="195">
        <f t="shared" si="854"/>
        <v>747.78594970703216</v>
      </c>
      <c r="AE1028" s="500" t="s">
        <v>41</v>
      </c>
      <c r="AF1028" s="567">
        <f t="shared" si="855"/>
        <v>1226.2287597656241</v>
      </c>
      <c r="AG1028" s="567">
        <f t="shared" si="856"/>
        <v>249261.98323567738</v>
      </c>
      <c r="AH1028" s="567">
        <f t="shared" si="857"/>
        <v>408742.91992187471</v>
      </c>
      <c r="AI1028" s="568">
        <f t="shared" si="858"/>
        <v>944174.17892302037</v>
      </c>
      <c r="AJ1028" s="568">
        <f t="shared" si="859"/>
        <v>1548268.6360677071</v>
      </c>
      <c r="AK1028" s="569">
        <f t="shared" si="860"/>
        <v>4.384946355271957E-2</v>
      </c>
      <c r="AL1028" s="999">
        <f t="shared" si="861"/>
        <v>7.190489916226038E-2</v>
      </c>
      <c r="AM1028" s="571"/>
      <c r="AN1028" s="572"/>
      <c r="AO1028" s="572"/>
      <c r="AP1028" s="573"/>
      <c r="AQ1028" s="53"/>
      <c r="AR1028" s="53"/>
      <c r="AS1028" s="53"/>
      <c r="AT1028" s="53"/>
    </row>
    <row r="1029" spans="1:48" customFormat="1">
      <c r="A1029" s="46">
        <v>44426</v>
      </c>
      <c r="B1029" s="122" t="s">
        <v>846</v>
      </c>
      <c r="C1029" s="769">
        <v>44420</v>
      </c>
      <c r="D1029" s="1170">
        <v>44421</v>
      </c>
      <c r="E1029" s="924" t="s">
        <v>69</v>
      </c>
      <c r="F1029" s="1149">
        <v>24.584550476074199</v>
      </c>
      <c r="G1029" s="500" t="s">
        <v>41</v>
      </c>
      <c r="H1029" s="998">
        <v>41.271514892578196</v>
      </c>
      <c r="I1029" s="414" t="s">
        <v>313</v>
      </c>
      <c r="J1029" s="415" t="s">
        <v>133</v>
      </c>
      <c r="K1029" s="429" t="s">
        <v>93</v>
      </c>
      <c r="L1029" s="390">
        <v>280</v>
      </c>
      <c r="M1029" s="390"/>
      <c r="N1029" s="390"/>
      <c r="O1029" s="564">
        <v>3</v>
      </c>
      <c r="P1029" s="564">
        <v>1.5</v>
      </c>
      <c r="Q1029" s="564">
        <f t="shared" si="849"/>
        <v>4.5</v>
      </c>
      <c r="R1029" s="82">
        <f t="shared" si="850"/>
        <v>3</v>
      </c>
      <c r="S1029" s="81"/>
      <c r="T1029" s="81">
        <v>20</v>
      </c>
      <c r="U1029" s="122" t="s">
        <v>846</v>
      </c>
      <c r="V1029" s="494"/>
      <c r="W1029" s="195">
        <v>817.59400000000005</v>
      </c>
      <c r="X1029" s="82">
        <v>2.1659999999999999</v>
      </c>
      <c r="Y1029" s="82">
        <v>2.5059999999999998</v>
      </c>
      <c r="Z1029" s="195">
        <f t="shared" si="851"/>
        <v>16351.880000000001</v>
      </c>
      <c r="AA1029" s="195">
        <f t="shared" si="852"/>
        <v>5450.626666666667</v>
      </c>
      <c r="AB1029" s="1092">
        <f t="shared" si="853"/>
        <v>19466523.80952381</v>
      </c>
      <c r="AC1029" s="499" t="s">
        <v>69</v>
      </c>
      <c r="AD1029" s="195">
        <f t="shared" si="854"/>
        <v>491.69100952148398</v>
      </c>
      <c r="AE1029" s="500" t="s">
        <v>41</v>
      </c>
      <c r="AF1029" s="567">
        <f t="shared" si="855"/>
        <v>825.43029785156386</v>
      </c>
      <c r="AG1029" s="567">
        <f t="shared" si="856"/>
        <v>163897.00317382798</v>
      </c>
      <c r="AH1029" s="567">
        <f t="shared" si="857"/>
        <v>275143.43261718797</v>
      </c>
      <c r="AI1029" s="568">
        <f t="shared" si="858"/>
        <v>585346.43990652857</v>
      </c>
      <c r="AJ1029" s="568">
        <f t="shared" si="859"/>
        <v>982655.11648995697</v>
      </c>
      <c r="AK1029" s="569">
        <f t="shared" si="860"/>
        <v>3.0069387099311146E-2</v>
      </c>
      <c r="AL1029" s="999">
        <f t="shared" si="861"/>
        <v>5.0479229168240214E-2</v>
      </c>
      <c r="AM1029" s="571"/>
      <c r="AN1029" s="572"/>
      <c r="AO1029" s="572"/>
      <c r="AP1029" s="573"/>
      <c r="AQ1029" s="53"/>
      <c r="AR1029" s="53"/>
      <c r="AS1029" s="53"/>
      <c r="AT1029" s="53"/>
    </row>
    <row r="1030" spans="1:48" customFormat="1">
      <c r="A1030" s="46">
        <v>44426</v>
      </c>
      <c r="B1030" s="122" t="s">
        <v>847</v>
      </c>
      <c r="C1030" s="769">
        <v>44420</v>
      </c>
      <c r="D1030" s="1170">
        <v>44421</v>
      </c>
      <c r="E1030" s="924" t="s">
        <v>69</v>
      </c>
      <c r="F1030" s="1149">
        <v>24.370527648925801</v>
      </c>
      <c r="G1030" s="500" t="s">
        <v>41</v>
      </c>
      <c r="H1030" s="998">
        <v>45.806869506836001</v>
      </c>
      <c r="I1030" s="414" t="s">
        <v>313</v>
      </c>
      <c r="J1030" s="415" t="s">
        <v>133</v>
      </c>
      <c r="K1030" s="429" t="s">
        <v>93</v>
      </c>
      <c r="L1030" s="390">
        <v>280</v>
      </c>
      <c r="M1030" s="390"/>
      <c r="N1030" s="390"/>
      <c r="O1030" s="564">
        <v>3</v>
      </c>
      <c r="P1030" s="564">
        <v>1.5</v>
      </c>
      <c r="Q1030" s="564">
        <f t="shared" si="849"/>
        <v>4.5</v>
      </c>
      <c r="R1030" s="82">
        <f t="shared" si="850"/>
        <v>3</v>
      </c>
      <c r="S1030" s="81"/>
      <c r="T1030" s="81">
        <v>20</v>
      </c>
      <c r="U1030" s="122" t="s">
        <v>847</v>
      </c>
      <c r="V1030" s="494"/>
      <c r="W1030" s="195">
        <v>829.04700000000003</v>
      </c>
      <c r="X1030" s="82">
        <v>2.1869999999999998</v>
      </c>
      <c r="Y1030" s="82">
        <v>2.456</v>
      </c>
      <c r="Z1030" s="195">
        <f t="shared" si="851"/>
        <v>16580.940000000002</v>
      </c>
      <c r="AA1030" s="195">
        <f t="shared" si="852"/>
        <v>5526.9800000000005</v>
      </c>
      <c r="AB1030" s="1092">
        <f t="shared" si="853"/>
        <v>19739214.285714287</v>
      </c>
      <c r="AC1030" s="499" t="s">
        <v>69</v>
      </c>
      <c r="AD1030" s="195">
        <f t="shared" si="854"/>
        <v>487.41055297851602</v>
      </c>
      <c r="AE1030" s="500" t="s">
        <v>41</v>
      </c>
      <c r="AF1030" s="567">
        <f t="shared" si="855"/>
        <v>916.13739013672</v>
      </c>
      <c r="AG1030" s="567">
        <f t="shared" si="856"/>
        <v>162470.18432617202</v>
      </c>
      <c r="AH1030" s="567">
        <f t="shared" si="857"/>
        <v>305379.13004557334</v>
      </c>
      <c r="AI1030" s="568">
        <f t="shared" si="858"/>
        <v>580250.65830775723</v>
      </c>
      <c r="AJ1030" s="568">
        <f t="shared" si="859"/>
        <v>1090639.7501627619</v>
      </c>
      <c r="AK1030" s="569">
        <f t="shared" si="860"/>
        <v>2.9395833588356027E-2</v>
      </c>
      <c r="AL1030" s="999">
        <f t="shared" si="861"/>
        <v>5.5252439857856057E-2</v>
      </c>
      <c r="AM1030" s="571"/>
      <c r="AN1030" s="572"/>
      <c r="AO1030" s="572"/>
      <c r="AP1030" s="573"/>
      <c r="AQ1030" s="53"/>
      <c r="AR1030" s="53"/>
      <c r="AS1030" s="53"/>
      <c r="AT1030" s="53"/>
    </row>
    <row r="1031" spans="1:48" customFormat="1">
      <c r="A1031" s="46">
        <v>44426</v>
      </c>
      <c r="B1031" s="122" t="s">
        <v>848</v>
      </c>
      <c r="C1031" s="769">
        <v>44421</v>
      </c>
      <c r="D1031" s="1170">
        <v>44422</v>
      </c>
      <c r="E1031" s="924" t="s">
        <v>69</v>
      </c>
      <c r="F1031" s="1149">
        <v>27.447033691406197</v>
      </c>
      <c r="G1031" s="500" t="s">
        <v>41</v>
      </c>
      <c r="H1031" s="998">
        <v>42.760522460937601</v>
      </c>
      <c r="I1031" s="414" t="s">
        <v>313</v>
      </c>
      <c r="J1031" s="415" t="s">
        <v>133</v>
      </c>
      <c r="K1031" s="429" t="s">
        <v>93</v>
      </c>
      <c r="L1031" s="390">
        <v>276</v>
      </c>
      <c r="M1031" s="390"/>
      <c r="N1031" s="390"/>
      <c r="O1031" s="564">
        <v>3</v>
      </c>
      <c r="P1031" s="564">
        <v>1.5</v>
      </c>
      <c r="Q1031" s="564">
        <f t="shared" si="849"/>
        <v>4.5</v>
      </c>
      <c r="R1031" s="82">
        <f t="shared" si="850"/>
        <v>3</v>
      </c>
      <c r="S1031" s="81"/>
      <c r="T1031" s="81">
        <v>20</v>
      </c>
      <c r="U1031" s="122" t="s">
        <v>848</v>
      </c>
      <c r="V1031" s="494"/>
      <c r="W1031" s="195">
        <v>830.58</v>
      </c>
      <c r="X1031" s="82">
        <v>2.1930000000000001</v>
      </c>
      <c r="Y1031" s="82">
        <v>2.5459999999999998</v>
      </c>
      <c r="Z1031" s="195">
        <f t="shared" si="851"/>
        <v>16611.600000000002</v>
      </c>
      <c r="AA1031" s="195">
        <f t="shared" si="852"/>
        <v>5537.2000000000007</v>
      </c>
      <c r="AB1031" s="1092">
        <f t="shared" si="853"/>
        <v>20062318.840579711</v>
      </c>
      <c r="AC1031" s="499" t="s">
        <v>69</v>
      </c>
      <c r="AD1031" s="195">
        <f t="shared" si="854"/>
        <v>548.94067382812398</v>
      </c>
      <c r="AE1031" s="500" t="s">
        <v>41</v>
      </c>
      <c r="AF1031" s="567">
        <f t="shared" si="855"/>
        <v>855.21044921875205</v>
      </c>
      <c r="AG1031" s="567">
        <f t="shared" si="856"/>
        <v>182980.22460937465</v>
      </c>
      <c r="AH1031" s="567">
        <f t="shared" si="857"/>
        <v>285070.14973958401</v>
      </c>
      <c r="AI1031" s="568">
        <f t="shared" si="858"/>
        <v>662971.82829483575</v>
      </c>
      <c r="AJ1031" s="568">
        <f t="shared" si="859"/>
        <v>1032862.8613753044</v>
      </c>
      <c r="AK1031" s="569">
        <f t="shared" si="860"/>
        <v>3.3045623168636608E-2</v>
      </c>
      <c r="AL1031" s="999">
        <f t="shared" si="861"/>
        <v>5.1482725879430757E-2</v>
      </c>
      <c r="AM1031" s="571"/>
      <c r="AN1031" s="572"/>
      <c r="AO1031" s="572"/>
      <c r="AP1031" s="573"/>
      <c r="AQ1031" s="53"/>
      <c r="AR1031" s="53"/>
      <c r="AS1031" s="53"/>
      <c r="AT1031" s="53"/>
    </row>
    <row r="1032" spans="1:48" customFormat="1">
      <c r="A1032" s="46">
        <v>44426</v>
      </c>
      <c r="B1032" s="122" t="s">
        <v>849</v>
      </c>
      <c r="C1032" s="769">
        <v>44421</v>
      </c>
      <c r="D1032" s="1170">
        <v>44422</v>
      </c>
      <c r="E1032" s="924" t="s">
        <v>69</v>
      </c>
      <c r="F1032" s="1149">
        <v>36.128414916992199</v>
      </c>
      <c r="G1032" s="500" t="s">
        <v>41</v>
      </c>
      <c r="H1032" s="998">
        <v>40.8191101074218</v>
      </c>
      <c r="I1032" s="414" t="s">
        <v>313</v>
      </c>
      <c r="J1032" s="415" t="s">
        <v>133</v>
      </c>
      <c r="K1032" s="429" t="s">
        <v>93</v>
      </c>
      <c r="L1032" s="390">
        <v>276</v>
      </c>
      <c r="M1032" s="390"/>
      <c r="N1032" s="390"/>
      <c r="O1032" s="564">
        <v>3</v>
      </c>
      <c r="P1032" s="564">
        <v>1.5</v>
      </c>
      <c r="Q1032" s="564">
        <f t="shared" si="849"/>
        <v>4.5</v>
      </c>
      <c r="R1032" s="82">
        <f t="shared" si="850"/>
        <v>3</v>
      </c>
      <c r="S1032" s="81"/>
      <c r="T1032" s="81">
        <v>20</v>
      </c>
      <c r="U1032" s="122" t="s">
        <v>849</v>
      </c>
      <c r="V1032" s="494"/>
      <c r="W1032" s="195">
        <v>841.85400000000004</v>
      </c>
      <c r="X1032" s="82">
        <v>2.181</v>
      </c>
      <c r="Y1032" s="82">
        <v>2.56</v>
      </c>
      <c r="Z1032" s="195">
        <f t="shared" si="851"/>
        <v>16837.080000000002</v>
      </c>
      <c r="AA1032" s="195">
        <f t="shared" si="852"/>
        <v>5612.3600000000006</v>
      </c>
      <c r="AB1032" s="1092">
        <f t="shared" si="853"/>
        <v>20334637.681159422</v>
      </c>
      <c r="AC1032" s="499" t="s">
        <v>69</v>
      </c>
      <c r="AD1032" s="195">
        <f t="shared" si="854"/>
        <v>722.56829833984398</v>
      </c>
      <c r="AE1032" s="500" t="s">
        <v>41</v>
      </c>
      <c r="AF1032" s="567">
        <f t="shared" si="855"/>
        <v>816.38220214843602</v>
      </c>
      <c r="AG1032" s="567">
        <f t="shared" si="856"/>
        <v>240856.09944661465</v>
      </c>
      <c r="AH1032" s="567">
        <f t="shared" si="857"/>
        <v>272127.40071614535</v>
      </c>
      <c r="AI1032" s="568">
        <f t="shared" si="858"/>
        <v>872667.02698048786</v>
      </c>
      <c r="AJ1032" s="568">
        <f t="shared" si="859"/>
        <v>985968.84317443974</v>
      </c>
      <c r="AK1032" s="569">
        <f t="shared" si="860"/>
        <v>4.2915297565839436E-2</v>
      </c>
      <c r="AL1032" s="999">
        <f t="shared" si="861"/>
        <v>4.8487160609110125E-2</v>
      </c>
      <c r="AM1032" s="571"/>
      <c r="AN1032" s="572"/>
      <c r="AO1032" s="572"/>
      <c r="AP1032" s="573"/>
      <c r="AQ1032" s="53"/>
      <c r="AR1032" s="53"/>
      <c r="AS1032" s="53"/>
      <c r="AT1032" s="53"/>
    </row>
    <row r="1033" spans="1:48" customFormat="1">
      <c r="A1033" s="46">
        <v>44426</v>
      </c>
      <c r="B1033" s="122" t="s">
        <v>850</v>
      </c>
      <c r="C1033" s="769">
        <v>44422</v>
      </c>
      <c r="D1033" s="1170">
        <v>44423</v>
      </c>
      <c r="E1033" s="924" t="s">
        <v>69</v>
      </c>
      <c r="F1033" s="1149">
        <v>27.301562499999999</v>
      </c>
      <c r="G1033" s="500" t="s">
        <v>41</v>
      </c>
      <c r="H1033" s="998">
        <v>36.765856933593803</v>
      </c>
      <c r="I1033" s="414" t="s">
        <v>313</v>
      </c>
      <c r="J1033" s="415" t="s">
        <v>133</v>
      </c>
      <c r="K1033" s="429" t="s">
        <v>93</v>
      </c>
      <c r="L1033" s="390">
        <v>236</v>
      </c>
      <c r="M1033" s="390"/>
      <c r="N1033" s="390"/>
      <c r="O1033" s="564">
        <v>3</v>
      </c>
      <c r="P1033" s="564">
        <v>1.5</v>
      </c>
      <c r="Q1033" s="564">
        <f t="shared" si="849"/>
        <v>4.5</v>
      </c>
      <c r="R1033" s="82">
        <f t="shared" si="850"/>
        <v>3</v>
      </c>
      <c r="S1033" s="81"/>
      <c r="T1033" s="81">
        <v>20</v>
      </c>
      <c r="U1033" s="122" t="s">
        <v>850</v>
      </c>
      <c r="V1033" s="494"/>
      <c r="W1033" s="195">
        <v>831.08299999999997</v>
      </c>
      <c r="X1033" s="82">
        <v>2.16</v>
      </c>
      <c r="Y1033" s="82">
        <v>2.5880000000000001</v>
      </c>
      <c r="Z1033" s="195">
        <f t="shared" si="851"/>
        <v>16621.66</v>
      </c>
      <c r="AA1033" s="195">
        <f t="shared" si="852"/>
        <v>5540.5533333333333</v>
      </c>
      <c r="AB1033" s="1092">
        <f t="shared" si="853"/>
        <v>23476920.903954804</v>
      </c>
      <c r="AC1033" s="499" t="s">
        <v>69</v>
      </c>
      <c r="AD1033" s="195">
        <f t="shared" si="854"/>
        <v>546.03125</v>
      </c>
      <c r="AE1033" s="500" t="s">
        <v>41</v>
      </c>
      <c r="AF1033" s="567">
        <f t="shared" si="855"/>
        <v>735.31713867187602</v>
      </c>
      <c r="AG1033" s="567">
        <f t="shared" si="856"/>
        <v>182010.41666666666</v>
      </c>
      <c r="AH1033" s="567">
        <f t="shared" si="857"/>
        <v>245105.71289062535</v>
      </c>
      <c r="AI1033" s="568">
        <f t="shared" si="858"/>
        <v>771230.57909604523</v>
      </c>
      <c r="AJ1033" s="568">
        <f t="shared" si="859"/>
        <v>1038583.5291975649</v>
      </c>
      <c r="AK1033" s="569">
        <f t="shared" si="860"/>
        <v>3.2850584718975118E-2</v>
      </c>
      <c r="AL1033" s="999">
        <f t="shared" si="861"/>
        <v>4.4238489938542604E-2</v>
      </c>
      <c r="AM1033" s="571"/>
      <c r="AN1033" s="572"/>
      <c r="AO1033" s="572"/>
      <c r="AP1033" s="573"/>
      <c r="AQ1033" s="53"/>
      <c r="AR1033" s="535"/>
      <c r="AS1033" s="535"/>
      <c r="AT1033" s="53"/>
    </row>
    <row r="1034" spans="1:48" customFormat="1">
      <c r="A1034" s="46">
        <v>44426</v>
      </c>
      <c r="B1034" s="122" t="s">
        <v>851</v>
      </c>
      <c r="C1034" s="769">
        <v>44422</v>
      </c>
      <c r="D1034" s="1170">
        <v>44423</v>
      </c>
      <c r="E1034" s="924" t="s">
        <v>69</v>
      </c>
      <c r="F1034" s="1149">
        <v>28.212203979492198</v>
      </c>
      <c r="G1034" s="500" t="s">
        <v>41</v>
      </c>
      <c r="H1034" s="998">
        <v>32.654144287109396</v>
      </c>
      <c r="I1034" s="414" t="s">
        <v>313</v>
      </c>
      <c r="J1034" s="415" t="s">
        <v>133</v>
      </c>
      <c r="K1034" s="429" t="s">
        <v>93</v>
      </c>
      <c r="L1034" s="390">
        <v>236</v>
      </c>
      <c r="M1034" s="390"/>
      <c r="N1034" s="390"/>
      <c r="O1034" s="564">
        <v>3</v>
      </c>
      <c r="P1034" s="564">
        <v>1.5</v>
      </c>
      <c r="Q1034" s="564">
        <f t="shared" si="849"/>
        <v>4.5</v>
      </c>
      <c r="R1034" s="82">
        <f t="shared" si="850"/>
        <v>3</v>
      </c>
      <c r="S1034" s="81"/>
      <c r="T1034" s="81">
        <v>20</v>
      </c>
      <c r="U1034" s="122" t="s">
        <v>851</v>
      </c>
      <c r="V1034" s="494"/>
      <c r="W1034" s="195">
        <v>872.64099999999996</v>
      </c>
      <c r="X1034" s="82">
        <v>2.181</v>
      </c>
      <c r="Y1034" s="82">
        <v>2.6190000000000002</v>
      </c>
      <c r="Z1034" s="195">
        <f t="shared" si="851"/>
        <v>17452.82</v>
      </c>
      <c r="AA1034" s="195">
        <f t="shared" si="852"/>
        <v>5817.6066666666666</v>
      </c>
      <c r="AB1034" s="1092">
        <f t="shared" si="853"/>
        <v>24650875.706214692</v>
      </c>
      <c r="AC1034" s="499" t="s">
        <v>69</v>
      </c>
      <c r="AD1034" s="195">
        <f t="shared" si="854"/>
        <v>564.24407958984398</v>
      </c>
      <c r="AE1034" s="500" t="s">
        <v>41</v>
      </c>
      <c r="AF1034" s="567">
        <f t="shared" si="855"/>
        <v>653.08288574218795</v>
      </c>
      <c r="AG1034" s="567">
        <f t="shared" si="856"/>
        <v>188081.35986328134</v>
      </c>
      <c r="AH1034" s="567">
        <f t="shared" si="857"/>
        <v>217694.29524739599</v>
      </c>
      <c r="AI1034" s="568">
        <f t="shared" si="858"/>
        <v>796954.91467492096</v>
      </c>
      <c r="AJ1034" s="568">
        <f t="shared" si="859"/>
        <v>922433.45443811861</v>
      </c>
      <c r="AK1034" s="569">
        <f t="shared" si="860"/>
        <v>3.2329679650041881E-2</v>
      </c>
      <c r="AL1034" s="999">
        <f t="shared" si="861"/>
        <v>3.7419906109281365E-2</v>
      </c>
      <c r="AM1034" s="571"/>
      <c r="AN1034" s="572"/>
      <c r="AO1034" s="572"/>
      <c r="AP1034" s="573"/>
      <c r="AQ1034" s="53"/>
      <c r="AR1034" s="53"/>
      <c r="AS1034" s="53"/>
      <c r="AT1034" s="53"/>
    </row>
    <row r="1035" spans="1:48" customFormat="1">
      <c r="A1035" s="46">
        <v>44426</v>
      </c>
      <c r="B1035" s="122" t="s">
        <v>852</v>
      </c>
      <c r="C1035" s="769">
        <v>44423</v>
      </c>
      <c r="D1035" s="1170">
        <v>44424</v>
      </c>
      <c r="E1035" s="924" t="s">
        <v>69</v>
      </c>
      <c r="F1035" s="1149">
        <v>78.846319580078202</v>
      </c>
      <c r="G1035" s="500" t="s">
        <v>41</v>
      </c>
      <c r="H1035" s="998">
        <v>89.453637695312608</v>
      </c>
      <c r="I1035" s="414" t="s">
        <v>313</v>
      </c>
      <c r="J1035" s="415" t="s">
        <v>133</v>
      </c>
      <c r="K1035" s="429" t="s">
        <v>93</v>
      </c>
      <c r="L1035" s="390">
        <v>280</v>
      </c>
      <c r="M1035" s="390"/>
      <c r="N1035" s="390"/>
      <c r="O1035" s="564">
        <v>3</v>
      </c>
      <c r="P1035" s="564">
        <v>1.5</v>
      </c>
      <c r="Q1035" s="564">
        <f t="shared" si="849"/>
        <v>4.5</v>
      </c>
      <c r="R1035" s="82">
        <f t="shared" si="850"/>
        <v>3</v>
      </c>
      <c r="S1035" s="81"/>
      <c r="T1035" s="81">
        <v>20</v>
      </c>
      <c r="U1035" s="122" t="s">
        <v>852</v>
      </c>
      <c r="V1035" s="193"/>
      <c r="W1035" s="195">
        <v>886.57299999999998</v>
      </c>
      <c r="X1035" s="82">
        <v>2.173</v>
      </c>
      <c r="Y1035" s="82">
        <v>2.532</v>
      </c>
      <c r="Z1035" s="195">
        <f t="shared" si="851"/>
        <v>17731.46</v>
      </c>
      <c r="AA1035" s="195">
        <f t="shared" si="852"/>
        <v>5910.4866666666667</v>
      </c>
      <c r="AB1035" s="1092">
        <f t="shared" si="853"/>
        <v>21108880.952380951</v>
      </c>
      <c r="AC1035" s="499" t="s">
        <v>69</v>
      </c>
      <c r="AD1035" s="195">
        <f t="shared" si="854"/>
        <v>1576.9263916015641</v>
      </c>
      <c r="AE1035" s="500" t="s">
        <v>41</v>
      </c>
      <c r="AF1035" s="567">
        <f t="shared" si="855"/>
        <v>1789.0727539062523</v>
      </c>
      <c r="AG1035" s="567">
        <f t="shared" si="856"/>
        <v>525642.13053385471</v>
      </c>
      <c r="AH1035" s="567">
        <f t="shared" si="857"/>
        <v>596357.58463541744</v>
      </c>
      <c r="AI1035" s="568">
        <f t="shared" si="858"/>
        <v>1877293.3233351952</v>
      </c>
      <c r="AJ1035" s="568">
        <f t="shared" si="859"/>
        <v>2129848.5165550625</v>
      </c>
      <c r="AK1035" s="569">
        <f t="shared" si="860"/>
        <v>8.8933815467060473E-2</v>
      </c>
      <c r="AL1035" s="999">
        <f t="shared" si="861"/>
        <v>0.10089822010743911</v>
      </c>
      <c r="AM1035" s="571"/>
      <c r="AN1035" s="572"/>
      <c r="AO1035" s="572"/>
      <c r="AP1035" s="573"/>
      <c r="AQ1035" s="53"/>
      <c r="AR1035" s="535"/>
      <c r="AS1035" s="535"/>
      <c r="AT1035" s="53"/>
    </row>
    <row r="1036" spans="1:48" customFormat="1">
      <c r="A1036" s="46">
        <v>44426</v>
      </c>
      <c r="B1036" s="122" t="s">
        <v>853</v>
      </c>
      <c r="C1036" s="769">
        <v>44423</v>
      </c>
      <c r="D1036" s="1170">
        <v>44424</v>
      </c>
      <c r="E1036" s="924" t="s">
        <v>69</v>
      </c>
      <c r="F1036" s="1149">
        <v>78.527368164062608</v>
      </c>
      <c r="G1036" s="500" t="s">
        <v>41</v>
      </c>
      <c r="H1036" s="998">
        <v>93.075488281250003</v>
      </c>
      <c r="I1036" s="414" t="s">
        <v>313</v>
      </c>
      <c r="J1036" s="415" t="s">
        <v>133</v>
      </c>
      <c r="K1036" s="429" t="s">
        <v>93</v>
      </c>
      <c r="L1036" s="390">
        <v>280</v>
      </c>
      <c r="M1036" s="390"/>
      <c r="N1036" s="390"/>
      <c r="O1036" s="564">
        <v>3</v>
      </c>
      <c r="P1036" s="564">
        <v>1.5</v>
      </c>
      <c r="Q1036" s="564">
        <f t="shared" si="849"/>
        <v>4.5</v>
      </c>
      <c r="R1036" s="82">
        <f t="shared" si="850"/>
        <v>3</v>
      </c>
      <c r="S1036" s="81"/>
      <c r="T1036" s="81">
        <v>20</v>
      </c>
      <c r="U1036" s="122" t="s">
        <v>853</v>
      </c>
      <c r="V1036" s="193"/>
      <c r="W1036" s="195">
        <v>822.255</v>
      </c>
      <c r="X1036" s="82">
        <v>2.1709999999999998</v>
      </c>
      <c r="Y1036" s="82">
        <v>2.5489999999999999</v>
      </c>
      <c r="Z1036" s="195">
        <f t="shared" si="851"/>
        <v>16445.099999999999</v>
      </c>
      <c r="AA1036" s="195">
        <f t="shared" si="852"/>
        <v>5481.7</v>
      </c>
      <c r="AB1036" s="1092">
        <f t="shared" si="853"/>
        <v>19577499.999999996</v>
      </c>
      <c r="AC1036" s="499" t="s">
        <v>69</v>
      </c>
      <c r="AD1036" s="195">
        <f t="shared" si="854"/>
        <v>1570.5473632812523</v>
      </c>
      <c r="AE1036" s="500" t="s">
        <v>41</v>
      </c>
      <c r="AF1036" s="567">
        <f t="shared" si="855"/>
        <v>1861.509765625</v>
      </c>
      <c r="AG1036" s="567">
        <f t="shared" si="856"/>
        <v>523515.78776041744</v>
      </c>
      <c r="AH1036" s="567">
        <f t="shared" si="857"/>
        <v>620503.25520833337</v>
      </c>
      <c r="AI1036" s="568">
        <f t="shared" si="858"/>
        <v>1869699.2420014909</v>
      </c>
      <c r="AJ1036" s="568">
        <f t="shared" si="859"/>
        <v>2216083.0543154762</v>
      </c>
      <c r="AK1036" s="569">
        <f t="shared" si="860"/>
        <v>9.5502451385595252E-2</v>
      </c>
      <c r="AL1036" s="999">
        <f t="shared" si="861"/>
        <v>0.11319540566034869</v>
      </c>
      <c r="AM1036" s="571"/>
      <c r="AN1036" s="572"/>
      <c r="AO1036" s="572"/>
      <c r="AP1036" s="573"/>
      <c r="AQ1036" s="53"/>
      <c r="AR1036" s="53"/>
      <c r="AS1036" s="53"/>
      <c r="AT1036" s="53"/>
    </row>
    <row r="1037" spans="1:48" customFormat="1">
      <c r="A1037" s="46">
        <v>44426</v>
      </c>
      <c r="B1037" s="122" t="s">
        <v>854</v>
      </c>
      <c r="C1037" s="769">
        <v>44424</v>
      </c>
      <c r="D1037" s="1170">
        <v>44425</v>
      </c>
      <c r="E1037" s="924" t="s">
        <v>69</v>
      </c>
      <c r="F1037" s="1149">
        <v>33.934616088867202</v>
      </c>
      <c r="G1037" s="500" t="s">
        <v>41</v>
      </c>
      <c r="H1037" s="998">
        <v>41.861352539062601</v>
      </c>
      <c r="I1037" s="414" t="s">
        <v>313</v>
      </c>
      <c r="J1037" s="415" t="s">
        <v>133</v>
      </c>
      <c r="K1037" s="429" t="s">
        <v>93</v>
      </c>
      <c r="L1037" s="390">
        <v>248</v>
      </c>
      <c r="M1037" s="390"/>
      <c r="N1037" s="390"/>
      <c r="O1037" s="564">
        <v>3</v>
      </c>
      <c r="P1037" s="564">
        <v>1.5</v>
      </c>
      <c r="Q1037" s="564">
        <f t="shared" si="849"/>
        <v>4.5</v>
      </c>
      <c r="R1037" s="82">
        <f t="shared" si="850"/>
        <v>3</v>
      </c>
      <c r="S1037" s="81"/>
      <c r="T1037" s="81">
        <v>20</v>
      </c>
      <c r="U1037" s="122" t="s">
        <v>854</v>
      </c>
      <c r="V1037" s="494"/>
      <c r="W1037" s="195">
        <v>854.94799999999998</v>
      </c>
      <c r="X1037" s="82">
        <v>2.19</v>
      </c>
      <c r="Y1037" s="82">
        <v>2.5459999999999998</v>
      </c>
      <c r="Z1037" s="195">
        <f t="shared" si="851"/>
        <v>17098.96</v>
      </c>
      <c r="AA1037" s="195">
        <f t="shared" si="852"/>
        <v>5699.6533333333327</v>
      </c>
      <c r="AB1037" s="1092">
        <f t="shared" si="853"/>
        <v>22982473.118279569</v>
      </c>
      <c r="AC1037" s="499" t="s">
        <v>69</v>
      </c>
      <c r="AD1037" s="195">
        <f t="shared" si="854"/>
        <v>678.69232177734398</v>
      </c>
      <c r="AE1037" s="500" t="s">
        <v>41</v>
      </c>
      <c r="AF1037" s="567">
        <f t="shared" si="855"/>
        <v>837.22705078125205</v>
      </c>
      <c r="AG1037" s="567">
        <f t="shared" si="856"/>
        <v>226230.77392578134</v>
      </c>
      <c r="AH1037" s="567">
        <f t="shared" si="857"/>
        <v>279075.6835937507</v>
      </c>
      <c r="AI1037" s="568">
        <f t="shared" si="858"/>
        <v>912220.86260395707</v>
      </c>
      <c r="AJ1037" s="568">
        <f t="shared" si="859"/>
        <v>1125305.1757812528</v>
      </c>
      <c r="AK1037" s="569">
        <f t="shared" si="860"/>
        <v>3.9692023478465593E-2</v>
      </c>
      <c r="AL1037" s="999">
        <f t="shared" si="861"/>
        <v>4.8963624149144278E-2</v>
      </c>
      <c r="AM1037" s="571"/>
      <c r="AN1037" s="572"/>
      <c r="AO1037" s="572"/>
      <c r="AP1037" s="573"/>
      <c r="AQ1037" s="53"/>
      <c r="AR1037" s="53"/>
      <c r="AS1037" s="53"/>
      <c r="AT1037" s="53"/>
    </row>
    <row r="1038" spans="1:48" customFormat="1">
      <c r="A1038" s="46">
        <v>44426</v>
      </c>
      <c r="B1038" s="122" t="s">
        <v>855</v>
      </c>
      <c r="C1038" s="769">
        <v>44424</v>
      </c>
      <c r="D1038" s="1170">
        <v>44425</v>
      </c>
      <c r="E1038" s="924" t="s">
        <v>69</v>
      </c>
      <c r="F1038" s="1149">
        <v>33.728265380859398</v>
      </c>
      <c r="G1038" s="500" t="s">
        <v>41</v>
      </c>
      <c r="H1038" s="998">
        <v>46.583941650390599</v>
      </c>
      <c r="I1038" s="414" t="s">
        <v>313</v>
      </c>
      <c r="J1038" s="415" t="s">
        <v>133</v>
      </c>
      <c r="K1038" s="429" t="s">
        <v>93</v>
      </c>
      <c r="L1038" s="390">
        <v>248</v>
      </c>
      <c r="M1038" s="390"/>
      <c r="N1038" s="390"/>
      <c r="O1038" s="564">
        <v>3</v>
      </c>
      <c r="P1038" s="564">
        <v>1.5</v>
      </c>
      <c r="Q1038" s="564">
        <f t="shared" si="849"/>
        <v>4.5</v>
      </c>
      <c r="R1038" s="82">
        <f t="shared" si="850"/>
        <v>3</v>
      </c>
      <c r="S1038" s="81"/>
      <c r="T1038" s="81">
        <v>20</v>
      </c>
      <c r="U1038" s="122" t="s">
        <v>855</v>
      </c>
      <c r="V1038" s="494"/>
      <c r="W1038" s="195">
        <v>832.78499999999997</v>
      </c>
      <c r="X1038" s="82">
        <v>2.1890000000000001</v>
      </c>
      <c r="Y1038" s="82">
        <v>2.5329999999999999</v>
      </c>
      <c r="Z1038" s="195">
        <f t="shared" si="851"/>
        <v>16655.7</v>
      </c>
      <c r="AA1038" s="195">
        <f t="shared" si="852"/>
        <v>5551.9000000000005</v>
      </c>
      <c r="AB1038" s="1092">
        <f t="shared" si="853"/>
        <v>22386693.548387099</v>
      </c>
      <c r="AC1038" s="499" t="s">
        <v>69</v>
      </c>
      <c r="AD1038" s="195">
        <f t="shared" si="854"/>
        <v>674.56530761718795</v>
      </c>
      <c r="AE1038" s="500" t="s">
        <v>41</v>
      </c>
      <c r="AF1038" s="567">
        <f t="shared" si="855"/>
        <v>931.67883300781205</v>
      </c>
      <c r="AG1038" s="567">
        <f t="shared" si="856"/>
        <v>224855.10253906265</v>
      </c>
      <c r="AH1038" s="567">
        <f t="shared" si="857"/>
        <v>310559.61100260401</v>
      </c>
      <c r="AI1038" s="568">
        <f t="shared" si="858"/>
        <v>906673.80056073645</v>
      </c>
      <c r="AJ1038" s="568">
        <f t="shared" si="859"/>
        <v>1252256.4959782418</v>
      </c>
      <c r="AK1038" s="569">
        <f t="shared" si="860"/>
        <v>4.0500567830663851E-2</v>
      </c>
      <c r="AL1038" s="999">
        <f t="shared" si="861"/>
        <v>5.5937536879735586E-2</v>
      </c>
      <c r="AM1038" s="571"/>
      <c r="AN1038" s="572"/>
      <c r="AO1038" s="572"/>
      <c r="AP1038" s="573"/>
      <c r="AQ1038" s="53"/>
      <c r="AR1038" s="53"/>
      <c r="AS1038" s="53"/>
      <c r="AT1038" s="53"/>
    </row>
    <row r="1039" spans="1:48" customFormat="1">
      <c r="A1039" s="46">
        <v>44426</v>
      </c>
      <c r="B1039" s="122" t="s">
        <v>856</v>
      </c>
      <c r="C1039" s="769">
        <v>44425</v>
      </c>
      <c r="D1039" s="1170">
        <v>44426</v>
      </c>
      <c r="E1039" s="924" t="s">
        <v>69</v>
      </c>
      <c r="F1039" s="1149">
        <v>26.085333251953198</v>
      </c>
      <c r="G1039" s="500" t="s">
        <v>41</v>
      </c>
      <c r="H1039" s="998">
        <v>41.3200866699218</v>
      </c>
      <c r="I1039" s="414" t="s">
        <v>313</v>
      </c>
      <c r="J1039" s="415" t="s">
        <v>133</v>
      </c>
      <c r="K1039" s="429" t="s">
        <v>93</v>
      </c>
      <c r="L1039" s="390">
        <v>312</v>
      </c>
      <c r="M1039" s="390"/>
      <c r="N1039" s="390"/>
      <c r="O1039" s="564">
        <v>3</v>
      </c>
      <c r="P1039" s="564">
        <v>1.5</v>
      </c>
      <c r="Q1039" s="564">
        <f t="shared" si="849"/>
        <v>4.5</v>
      </c>
      <c r="R1039" s="82">
        <f t="shared" si="850"/>
        <v>3</v>
      </c>
      <c r="S1039" s="81"/>
      <c r="T1039" s="81">
        <v>20</v>
      </c>
      <c r="U1039" s="122" t="s">
        <v>856</v>
      </c>
      <c r="V1039" s="193"/>
      <c r="W1039" s="195">
        <v>794.81</v>
      </c>
      <c r="X1039" s="82">
        <v>2.1669999999999998</v>
      </c>
      <c r="Y1039" s="82">
        <v>2.5529999999999999</v>
      </c>
      <c r="Z1039" s="195">
        <f t="shared" si="851"/>
        <v>15896.199999999999</v>
      </c>
      <c r="AA1039" s="195">
        <f t="shared" si="852"/>
        <v>5298.7333333333327</v>
      </c>
      <c r="AB1039" s="1092">
        <f t="shared" si="853"/>
        <v>16983119.658119656</v>
      </c>
      <c r="AC1039" s="499" t="s">
        <v>69</v>
      </c>
      <c r="AD1039" s="195">
        <f t="shared" si="854"/>
        <v>521.70666503906398</v>
      </c>
      <c r="AE1039" s="500" t="s">
        <v>41</v>
      </c>
      <c r="AF1039" s="567">
        <f t="shared" si="855"/>
        <v>826.40173339843602</v>
      </c>
      <c r="AG1039" s="567">
        <f t="shared" si="856"/>
        <v>173902.22167968799</v>
      </c>
      <c r="AH1039" s="567">
        <f t="shared" si="857"/>
        <v>275467.24446614535</v>
      </c>
      <c r="AI1039" s="568">
        <f t="shared" si="858"/>
        <v>557378.91564002563</v>
      </c>
      <c r="AJ1039" s="568">
        <f t="shared" si="859"/>
        <v>882907.83482738887</v>
      </c>
      <c r="AK1039" s="569">
        <f t="shared" si="860"/>
        <v>3.2819583613634955E-2</v>
      </c>
      <c r="AL1039" s="999">
        <f t="shared" si="861"/>
        <v>5.1987376442070188E-2</v>
      </c>
      <c r="AM1039" s="571"/>
      <c r="AN1039" s="572"/>
      <c r="AO1039" s="572"/>
      <c r="AP1039" s="573"/>
      <c r="AQ1039" s="53"/>
      <c r="AR1039" s="53"/>
      <c r="AS1039" s="53"/>
      <c r="AT1039" s="53"/>
    </row>
    <row r="1040" spans="1:48" customFormat="1">
      <c r="A1040" s="46">
        <v>44426</v>
      </c>
      <c r="B1040" s="122" t="s">
        <v>857</v>
      </c>
      <c r="C1040" s="769">
        <v>44425</v>
      </c>
      <c r="D1040" s="1170">
        <v>44426</v>
      </c>
      <c r="E1040" s="924" t="s">
        <v>69</v>
      </c>
      <c r="F1040" s="1149">
        <v>30.278253173828197</v>
      </c>
      <c r="G1040" s="500" t="s">
        <v>41</v>
      </c>
      <c r="H1040" s="998">
        <v>40.020501708984398</v>
      </c>
      <c r="I1040" s="414" t="s">
        <v>313</v>
      </c>
      <c r="J1040" s="415" t="s">
        <v>133</v>
      </c>
      <c r="K1040" s="429" t="s">
        <v>93</v>
      </c>
      <c r="L1040" s="390">
        <v>312</v>
      </c>
      <c r="M1040" s="390"/>
      <c r="N1040" s="390"/>
      <c r="O1040" s="564">
        <v>3</v>
      </c>
      <c r="P1040" s="564">
        <v>1.5</v>
      </c>
      <c r="Q1040" s="564">
        <f t="shared" si="849"/>
        <v>4.5</v>
      </c>
      <c r="R1040" s="82">
        <f t="shared" si="850"/>
        <v>3</v>
      </c>
      <c r="S1040" s="81"/>
      <c r="T1040" s="81">
        <v>20</v>
      </c>
      <c r="U1040" s="122" t="s">
        <v>857</v>
      </c>
      <c r="V1040" s="193"/>
      <c r="W1040" s="195">
        <v>793.74199999999996</v>
      </c>
      <c r="X1040" s="82">
        <v>2.177</v>
      </c>
      <c r="Y1040" s="82">
        <v>2.5579999999999998</v>
      </c>
      <c r="Z1040" s="195">
        <f t="shared" si="851"/>
        <v>15874.84</v>
      </c>
      <c r="AA1040" s="195">
        <f t="shared" si="852"/>
        <v>5291.6133333333337</v>
      </c>
      <c r="AB1040" s="1092">
        <f t="shared" si="853"/>
        <v>16960299.145299148</v>
      </c>
      <c r="AC1040" s="499" t="s">
        <v>69</v>
      </c>
      <c r="AD1040" s="195">
        <f t="shared" si="854"/>
        <v>605.56506347656398</v>
      </c>
      <c r="AE1040" s="500" t="s">
        <v>41</v>
      </c>
      <c r="AF1040" s="567">
        <f t="shared" si="855"/>
        <v>800.41003417968795</v>
      </c>
      <c r="AG1040" s="567">
        <f t="shared" si="856"/>
        <v>201855.02115885468</v>
      </c>
      <c r="AH1040" s="567">
        <f t="shared" si="857"/>
        <v>266803.34472656267</v>
      </c>
      <c r="AI1040" s="568">
        <f t="shared" si="858"/>
        <v>646971.22166299575</v>
      </c>
      <c r="AJ1040" s="568">
        <f t="shared" si="859"/>
        <v>855138.92540564958</v>
      </c>
      <c r="AK1040" s="569">
        <f t="shared" si="860"/>
        <v>3.814621523596861E-2</v>
      </c>
      <c r="AL1040" s="999">
        <f t="shared" si="861"/>
        <v>5.0420037882566875E-2</v>
      </c>
      <c r="AN1040" s="572"/>
      <c r="AO1040" s="572"/>
      <c r="AP1040" s="573"/>
      <c r="AQ1040" s="571"/>
      <c r="AR1040" s="53"/>
      <c r="AS1040" s="53"/>
      <c r="AT1040" s="53"/>
    </row>
    <row r="1041" spans="1:46" customFormat="1">
      <c r="A1041" s="46"/>
      <c r="B1041" s="122" t="s">
        <v>60</v>
      </c>
      <c r="C1041" s="122"/>
      <c r="D1041" s="563"/>
      <c r="E1041" s="924" t="s">
        <v>69</v>
      </c>
      <c r="F1041" s="1149">
        <v>0</v>
      </c>
      <c r="G1041" s="500" t="s">
        <v>41</v>
      </c>
      <c r="H1041" s="998">
        <v>0.48554296493530202</v>
      </c>
      <c r="I1041" s="81"/>
      <c r="J1041" s="575"/>
      <c r="K1041" s="390"/>
      <c r="L1041" s="390"/>
      <c r="M1041" s="390"/>
      <c r="N1041" s="390"/>
      <c r="O1041" s="564"/>
      <c r="P1041" s="564"/>
      <c r="Q1041" s="564"/>
      <c r="R1041" s="82"/>
      <c r="S1041" s="81"/>
      <c r="T1041" s="81"/>
      <c r="U1041" s="122" t="s">
        <v>60</v>
      </c>
      <c r="V1041" s="39"/>
      <c r="W1041" s="195"/>
      <c r="X1041" s="82"/>
      <c r="Y1041" s="82"/>
      <c r="Z1041" s="195"/>
      <c r="AA1041" s="195"/>
      <c r="AB1041" s="195"/>
      <c r="AC1041" s="483"/>
      <c r="AD1041" s="576"/>
      <c r="AE1041" s="577"/>
      <c r="AF1041" s="576"/>
      <c r="AG1041" s="390"/>
      <c r="AH1041" s="390"/>
      <c r="AI1041" s="568"/>
      <c r="AJ1041" s="568"/>
      <c r="AK1041" s="569"/>
      <c r="AL1041" s="999"/>
      <c r="AM1041" s="571"/>
      <c r="AN1041" s="572"/>
      <c r="AO1041" s="572"/>
      <c r="AP1041" s="573"/>
      <c r="AQ1041" s="53"/>
      <c r="AR1041" s="53"/>
      <c r="AS1041" s="53"/>
      <c r="AT1041" s="53"/>
    </row>
    <row r="1042" spans="1:46" customFormat="1" ht="15" thickBot="1">
      <c r="A1042" s="49"/>
      <c r="B1042" s="123" t="s">
        <v>64</v>
      </c>
      <c r="C1042" s="1072"/>
      <c r="D1042" s="1003"/>
      <c r="E1042" s="1029" t="s">
        <v>69</v>
      </c>
      <c r="F1042" s="1150">
        <v>36.917056274414001</v>
      </c>
      <c r="G1042" s="1030" t="s">
        <v>41</v>
      </c>
      <c r="H1042" s="1006">
        <v>19.119451904296881</v>
      </c>
      <c r="I1042" s="1242"/>
      <c r="J1042" s="1243"/>
      <c r="K1042" s="1244"/>
      <c r="L1042" s="395"/>
      <c r="M1042" s="395"/>
      <c r="N1042" s="395"/>
      <c r="O1042" s="1007"/>
      <c r="P1042" s="1007"/>
      <c r="Q1042" s="1007"/>
      <c r="R1042" s="590"/>
      <c r="S1042" s="588"/>
      <c r="T1042" s="588"/>
      <c r="U1042" s="123" t="s">
        <v>64</v>
      </c>
      <c r="V1042" s="189"/>
      <c r="W1042" s="591"/>
      <c r="X1042" s="590"/>
      <c r="Y1042" s="590"/>
      <c r="Z1042" s="591"/>
      <c r="AA1042" s="591"/>
      <c r="AB1042" s="1126"/>
      <c r="AC1042" s="1246"/>
      <c r="AD1042" s="591"/>
      <c r="AE1042" s="1030"/>
      <c r="AF1042" s="1115"/>
      <c r="AG1042" s="1115"/>
      <c r="AH1042" s="1115"/>
      <c r="AI1042" s="592"/>
      <c r="AJ1042" s="592"/>
      <c r="AK1042" s="593"/>
      <c r="AL1042" s="1008"/>
      <c r="AM1042" s="571"/>
      <c r="AN1042" s="572"/>
      <c r="AO1042" s="572"/>
      <c r="AP1042" s="573"/>
      <c r="AQ1042" s="53"/>
      <c r="AR1042" s="53"/>
      <c r="AS1042" s="53"/>
      <c r="AT1042" s="53"/>
    </row>
    <row r="1043" spans="1:46" customFormat="1">
      <c r="A1043" s="460">
        <v>44433</v>
      </c>
      <c r="B1043" s="118" t="s">
        <v>858</v>
      </c>
      <c r="C1043" s="1133">
        <f>D1043-1</f>
        <v>44426</v>
      </c>
      <c r="D1043" s="1191">
        <v>44427</v>
      </c>
      <c r="E1043" s="1110" t="s">
        <v>69</v>
      </c>
      <c r="F1043" s="1147">
        <v>28.971557617187603</v>
      </c>
      <c r="G1043" s="477" t="s">
        <v>41</v>
      </c>
      <c r="H1043" s="994">
        <v>44.220043945312604</v>
      </c>
      <c r="I1043" s="1155" t="s">
        <v>313</v>
      </c>
      <c r="J1043" s="1156" t="s">
        <v>133</v>
      </c>
      <c r="K1043" s="462" t="s">
        <v>93</v>
      </c>
      <c r="L1043" s="465">
        <v>292</v>
      </c>
      <c r="M1043" s="463"/>
      <c r="N1043" s="922"/>
      <c r="O1043" s="491">
        <v>3</v>
      </c>
      <c r="P1043" s="492">
        <v>1.5</v>
      </c>
      <c r="Q1043" s="492">
        <f t="shared" ref="Q1043:Q1056" si="862">O1043+P1043</f>
        <v>4.5</v>
      </c>
      <c r="R1043" s="490">
        <f t="shared" ref="R1043:R1056" si="863">O1043/(O1043+P1043)*Q1043*200/200</f>
        <v>3</v>
      </c>
      <c r="S1043" s="491"/>
      <c r="T1043" s="493">
        <v>20</v>
      </c>
      <c r="U1043" s="118" t="s">
        <v>858</v>
      </c>
      <c r="V1043" s="923"/>
      <c r="W1043" s="145">
        <v>842.15</v>
      </c>
      <c r="X1043" s="472">
        <v>2.1789999999999998</v>
      </c>
      <c r="Y1043" s="472">
        <v>2.4849999999999999</v>
      </c>
      <c r="Z1043" s="145">
        <f t="shared" ref="Z1043:Z1056" si="864">T1043*W1043</f>
        <v>16843</v>
      </c>
      <c r="AA1043" s="145">
        <f t="shared" ref="AA1043:AA1056" si="865">Z1043/R1043</f>
        <v>5614.333333333333</v>
      </c>
      <c r="AB1043" s="1157">
        <f t="shared" ref="AB1043:AB1056" si="866">AA1043*1000/(L1043/1000)</f>
        <v>19227168.949771691</v>
      </c>
      <c r="AC1043" s="1110" t="s">
        <v>69</v>
      </c>
      <c r="AD1043" s="194">
        <f t="shared" ref="AD1043:AD1056" si="867">T1043*F1043</f>
        <v>579.43115234375205</v>
      </c>
      <c r="AE1043" s="477" t="s">
        <v>41</v>
      </c>
      <c r="AF1043" s="586">
        <f t="shared" ref="AF1043:AF1056" si="868">T1043*H1043</f>
        <v>884.40087890625205</v>
      </c>
      <c r="AG1043" s="478">
        <f t="shared" ref="AG1043:AG1056" si="869">AD1043/R1043*1000</f>
        <v>193143.71744791733</v>
      </c>
      <c r="AH1043" s="478">
        <f t="shared" ref="AH1043:AH1056" si="870">AF1043/R1043*1000</f>
        <v>294800.2929687507</v>
      </c>
      <c r="AI1043" s="478">
        <f t="shared" ref="AI1043:AI1056" si="871">AG1043/L1043*1000</f>
        <v>661451.08715040179</v>
      </c>
      <c r="AJ1043" s="478">
        <f t="shared" ref="AJ1043:AJ1056" si="872">AH1043/L1043*1000</f>
        <v>1009590.0444135298</v>
      </c>
      <c r="AK1043" s="1084">
        <f t="shared" ref="AK1043:AK1056" si="873">AD1043/Z1043</f>
        <v>3.4401897069628457E-2</v>
      </c>
      <c r="AL1043" s="1085">
        <f t="shared" ref="AL1043:AL1056" si="874">AF1043/Z1043</f>
        <v>5.2508512670323103E-2</v>
      </c>
      <c r="AP1043" s="602"/>
    </row>
    <row r="1044" spans="1:46" customFormat="1">
      <c r="A1044" s="35">
        <v>44433</v>
      </c>
      <c r="B1044" s="119" t="s">
        <v>859</v>
      </c>
      <c r="C1044" s="782">
        <f t="shared" ref="C1044:C1056" si="875">D1044-1</f>
        <v>44426</v>
      </c>
      <c r="D1044" s="1158">
        <f>D1043</f>
        <v>44427</v>
      </c>
      <c r="E1044" s="924" t="s">
        <v>69</v>
      </c>
      <c r="F1044" s="1149">
        <v>35.331356811523399</v>
      </c>
      <c r="G1044" s="500" t="s">
        <v>41</v>
      </c>
      <c r="H1044" s="998">
        <v>40.302392578125001</v>
      </c>
      <c r="I1044" s="1160" t="s">
        <v>313</v>
      </c>
      <c r="J1044" s="1161" t="s">
        <v>133</v>
      </c>
      <c r="K1044" s="484" t="s">
        <v>93</v>
      </c>
      <c r="L1044" s="488">
        <v>292</v>
      </c>
      <c r="M1044" s="485"/>
      <c r="N1044" s="504"/>
      <c r="O1044" s="491">
        <v>3</v>
      </c>
      <c r="P1044" s="492">
        <v>1.5</v>
      </c>
      <c r="Q1044" s="492">
        <f t="shared" si="862"/>
        <v>4.5</v>
      </c>
      <c r="R1044" s="490">
        <f t="shared" si="863"/>
        <v>3</v>
      </c>
      <c r="S1044" s="491"/>
      <c r="T1044" s="493">
        <v>20</v>
      </c>
      <c r="U1044" s="119" t="s">
        <v>859</v>
      </c>
      <c r="V1044" s="925"/>
      <c r="W1044" s="129">
        <v>806.64499999999998</v>
      </c>
      <c r="X1044" s="223">
        <v>2.1709999999999998</v>
      </c>
      <c r="Y1044" s="223">
        <v>2.5110000000000001</v>
      </c>
      <c r="Z1044" s="129">
        <f t="shared" si="864"/>
        <v>16132.9</v>
      </c>
      <c r="AA1044" s="129">
        <f t="shared" si="865"/>
        <v>5377.6333333333332</v>
      </c>
      <c r="AB1044" s="149">
        <f t="shared" si="866"/>
        <v>18416552.511415526</v>
      </c>
      <c r="AC1044" s="924" t="s">
        <v>69</v>
      </c>
      <c r="AD1044" s="195">
        <f t="shared" si="867"/>
        <v>706.62713623046795</v>
      </c>
      <c r="AE1044" s="500" t="s">
        <v>41</v>
      </c>
      <c r="AF1044" s="567">
        <f t="shared" si="868"/>
        <v>806.0478515625</v>
      </c>
      <c r="AG1044" s="497">
        <f t="shared" si="869"/>
        <v>235542.3787434893</v>
      </c>
      <c r="AH1044" s="497">
        <f t="shared" si="870"/>
        <v>268682.6171875</v>
      </c>
      <c r="AI1044" s="497">
        <f t="shared" si="871"/>
        <v>806651.98199825105</v>
      </c>
      <c r="AJ1044" s="497">
        <f t="shared" si="872"/>
        <v>920145.9492722603</v>
      </c>
      <c r="AK1044" s="959">
        <f t="shared" si="873"/>
        <v>4.3800379115377146E-2</v>
      </c>
      <c r="AL1044" s="1086">
        <f t="shared" si="874"/>
        <v>4.9962985672910638E-2</v>
      </c>
      <c r="AP1044" s="602"/>
    </row>
    <row r="1045" spans="1:46" customFormat="1">
      <c r="A1045" s="35">
        <v>44433</v>
      </c>
      <c r="B1045" s="119" t="s">
        <v>860</v>
      </c>
      <c r="C1045" s="782">
        <f t="shared" si="875"/>
        <v>44427</v>
      </c>
      <c r="D1045" s="1158">
        <f>D1043+1</f>
        <v>44428</v>
      </c>
      <c r="E1045" s="924" t="s">
        <v>69</v>
      </c>
      <c r="F1045" s="1149">
        <v>37.637222290038999</v>
      </c>
      <c r="G1045" s="500" t="s">
        <v>41</v>
      </c>
      <c r="H1045" s="998">
        <v>45.179498291015605</v>
      </c>
      <c r="I1045" s="1160" t="s">
        <v>313</v>
      </c>
      <c r="J1045" s="1161" t="s">
        <v>133</v>
      </c>
      <c r="K1045" s="484" t="s">
        <v>93</v>
      </c>
      <c r="L1045" s="488">
        <v>276</v>
      </c>
      <c r="M1045" s="485"/>
      <c r="N1045" s="504"/>
      <c r="O1045" s="491">
        <v>3</v>
      </c>
      <c r="P1045" s="492">
        <v>1.5</v>
      </c>
      <c r="Q1045" s="492">
        <f t="shared" si="862"/>
        <v>4.5</v>
      </c>
      <c r="R1045" s="490">
        <f t="shared" si="863"/>
        <v>3</v>
      </c>
      <c r="S1045" s="491"/>
      <c r="T1045" s="493">
        <v>20</v>
      </c>
      <c r="U1045" s="119" t="s">
        <v>860</v>
      </c>
      <c r="V1045" s="925"/>
      <c r="W1045" s="129">
        <v>815.57100000000003</v>
      </c>
      <c r="X1045" s="223">
        <v>2.1680000000000001</v>
      </c>
      <c r="Y1045" s="223">
        <v>2.4710000000000001</v>
      </c>
      <c r="Z1045" s="129">
        <f t="shared" si="864"/>
        <v>16311.42</v>
      </c>
      <c r="AA1045" s="129">
        <f t="shared" si="865"/>
        <v>5437.14</v>
      </c>
      <c r="AB1045" s="149">
        <f t="shared" si="866"/>
        <v>19699782.608695652</v>
      </c>
      <c r="AC1045" s="924" t="s">
        <v>69</v>
      </c>
      <c r="AD1045" s="195">
        <f t="shared" si="867"/>
        <v>752.74444580078</v>
      </c>
      <c r="AE1045" s="500" t="s">
        <v>41</v>
      </c>
      <c r="AF1045" s="567">
        <f t="shared" si="868"/>
        <v>903.58996582031205</v>
      </c>
      <c r="AG1045" s="497">
        <f t="shared" si="869"/>
        <v>250914.81526692666</v>
      </c>
      <c r="AH1045" s="497">
        <f t="shared" si="870"/>
        <v>301196.65527343733</v>
      </c>
      <c r="AI1045" s="497">
        <f t="shared" si="871"/>
        <v>909111.64951785025</v>
      </c>
      <c r="AJ1045" s="497">
        <f t="shared" si="872"/>
        <v>1091292.2292515845</v>
      </c>
      <c r="AK1045" s="959">
        <f t="shared" si="873"/>
        <v>4.6148308718724669E-2</v>
      </c>
      <c r="AL1045" s="1086">
        <f t="shared" si="874"/>
        <v>5.5396155933714664E-2</v>
      </c>
      <c r="AP1045" s="602"/>
    </row>
    <row r="1046" spans="1:46" customFormat="1">
      <c r="A1046" s="35">
        <v>44433</v>
      </c>
      <c r="B1046" s="119" t="s">
        <v>861</v>
      </c>
      <c r="C1046" s="782">
        <f t="shared" si="875"/>
        <v>44427</v>
      </c>
      <c r="D1046" s="1158">
        <f t="shared" ref="D1046:D1056" si="876">D1044+1</f>
        <v>44428</v>
      </c>
      <c r="E1046" s="924" t="s">
        <v>69</v>
      </c>
      <c r="F1046" s="1149">
        <v>37.512600708007803</v>
      </c>
      <c r="G1046" s="500" t="s">
        <v>41</v>
      </c>
      <c r="H1046" s="998">
        <v>44.367541503906196</v>
      </c>
      <c r="I1046" s="1160" t="s">
        <v>313</v>
      </c>
      <c r="J1046" s="1161" t="s">
        <v>133</v>
      </c>
      <c r="K1046" s="484" t="s">
        <v>93</v>
      </c>
      <c r="L1046" s="488">
        <v>276</v>
      </c>
      <c r="M1046" s="485"/>
      <c r="N1046" s="504"/>
      <c r="O1046" s="491">
        <v>3</v>
      </c>
      <c r="P1046" s="492">
        <v>1.5</v>
      </c>
      <c r="Q1046" s="492">
        <f t="shared" si="862"/>
        <v>4.5</v>
      </c>
      <c r="R1046" s="490">
        <f t="shared" si="863"/>
        <v>3</v>
      </c>
      <c r="S1046" s="491"/>
      <c r="T1046" s="493">
        <v>20</v>
      </c>
      <c r="U1046" s="119" t="s">
        <v>861</v>
      </c>
      <c r="V1046" s="925"/>
      <c r="W1046" s="129">
        <v>846.03099999999995</v>
      </c>
      <c r="X1046" s="223">
        <v>2.1890000000000001</v>
      </c>
      <c r="Y1046" s="223">
        <v>2.589</v>
      </c>
      <c r="Z1046" s="129">
        <f t="shared" si="864"/>
        <v>16920.62</v>
      </c>
      <c r="AA1046" s="129">
        <f t="shared" si="865"/>
        <v>5640.206666666666</v>
      </c>
      <c r="AB1046" s="149">
        <f t="shared" si="866"/>
        <v>20435531.400966179</v>
      </c>
      <c r="AC1046" s="924" t="s">
        <v>69</v>
      </c>
      <c r="AD1046" s="195">
        <f t="shared" si="867"/>
        <v>750.25201416015602</v>
      </c>
      <c r="AE1046" s="500" t="s">
        <v>41</v>
      </c>
      <c r="AF1046" s="567">
        <f t="shared" si="868"/>
        <v>887.35083007812386</v>
      </c>
      <c r="AG1046" s="497">
        <f t="shared" si="869"/>
        <v>250084.00472005201</v>
      </c>
      <c r="AH1046" s="497">
        <f t="shared" si="870"/>
        <v>295783.61002604128</v>
      </c>
      <c r="AI1046" s="497">
        <f t="shared" si="871"/>
        <v>906101.46637700009</v>
      </c>
      <c r="AJ1046" s="497">
        <f t="shared" si="872"/>
        <v>1071679.746471164</v>
      </c>
      <c r="AK1046" s="959">
        <f t="shared" si="873"/>
        <v>4.4339510854812414E-2</v>
      </c>
      <c r="AL1046" s="1086">
        <f t="shared" si="874"/>
        <v>5.2441980854018584E-2</v>
      </c>
      <c r="AP1046" s="602"/>
    </row>
    <row r="1047" spans="1:46" customFormat="1">
      <c r="A1047" s="35">
        <v>44433</v>
      </c>
      <c r="B1047" s="119" t="s">
        <v>862</v>
      </c>
      <c r="C1047" s="782">
        <f t="shared" si="875"/>
        <v>44428</v>
      </c>
      <c r="D1047" s="1158">
        <f t="shared" si="876"/>
        <v>44429</v>
      </c>
      <c r="E1047" s="924" t="s">
        <v>69</v>
      </c>
      <c r="F1047" s="1149">
        <v>61.681787109375001</v>
      </c>
      <c r="G1047" s="500" t="s">
        <v>41</v>
      </c>
      <c r="H1047" s="998">
        <v>68.457727050781202</v>
      </c>
      <c r="I1047" s="1160" t="s">
        <v>313</v>
      </c>
      <c r="J1047" s="1161" t="s">
        <v>133</v>
      </c>
      <c r="K1047" s="484" t="s">
        <v>93</v>
      </c>
      <c r="L1047" s="488">
        <v>332</v>
      </c>
      <c r="M1047" s="485"/>
      <c r="N1047" s="504"/>
      <c r="O1047" s="491">
        <v>3</v>
      </c>
      <c r="P1047" s="492">
        <v>1.5</v>
      </c>
      <c r="Q1047" s="492">
        <f t="shared" si="862"/>
        <v>4.5</v>
      </c>
      <c r="R1047" s="490">
        <f t="shared" si="863"/>
        <v>3</v>
      </c>
      <c r="S1047" s="491"/>
      <c r="T1047" s="493">
        <v>20</v>
      </c>
      <c r="U1047" s="119" t="s">
        <v>862</v>
      </c>
      <c r="V1047" s="925"/>
      <c r="W1047" s="129">
        <v>860.14200000000005</v>
      </c>
      <c r="X1047" s="223">
        <v>2.1789999999999998</v>
      </c>
      <c r="Y1047" s="223">
        <v>2.5089999999999999</v>
      </c>
      <c r="Z1047" s="129">
        <f t="shared" si="864"/>
        <v>17202.84</v>
      </c>
      <c r="AA1047" s="129">
        <f t="shared" si="865"/>
        <v>5734.28</v>
      </c>
      <c r="AB1047" s="149">
        <f t="shared" si="866"/>
        <v>17271927.710843373</v>
      </c>
      <c r="AC1047" s="924" t="s">
        <v>69</v>
      </c>
      <c r="AD1047" s="195">
        <f t="shared" si="867"/>
        <v>1233.6357421875</v>
      </c>
      <c r="AE1047" s="500" t="s">
        <v>41</v>
      </c>
      <c r="AF1047" s="567">
        <f t="shared" si="868"/>
        <v>1369.1545410156241</v>
      </c>
      <c r="AG1047" s="497">
        <f t="shared" si="869"/>
        <v>411211.9140625</v>
      </c>
      <c r="AH1047" s="497">
        <f t="shared" si="870"/>
        <v>456384.84700520802</v>
      </c>
      <c r="AI1047" s="497">
        <f t="shared" si="871"/>
        <v>1238590.1025978916</v>
      </c>
      <c r="AJ1047" s="497">
        <f t="shared" si="872"/>
        <v>1374653.1536301447</v>
      </c>
      <c r="AK1047" s="959">
        <f t="shared" si="873"/>
        <v>7.1711167585555638E-2</v>
      </c>
      <c r="AL1047" s="1086">
        <f t="shared" si="874"/>
        <v>7.9588866781044529E-2</v>
      </c>
      <c r="AP1047" s="602"/>
    </row>
    <row r="1048" spans="1:46" customFormat="1">
      <c r="A1048" s="35">
        <v>44433</v>
      </c>
      <c r="B1048" s="119" t="s">
        <v>863</v>
      </c>
      <c r="C1048" s="782">
        <f t="shared" si="875"/>
        <v>44428</v>
      </c>
      <c r="D1048" s="1158">
        <f t="shared" si="876"/>
        <v>44429</v>
      </c>
      <c r="E1048" s="924" t="s">
        <v>69</v>
      </c>
      <c r="F1048" s="1149">
        <v>0.94876661300659193</v>
      </c>
      <c r="G1048" s="500" t="s">
        <v>41</v>
      </c>
      <c r="H1048" s="998">
        <v>0.43842945098876995</v>
      </c>
      <c r="I1048" s="1160" t="s">
        <v>864</v>
      </c>
      <c r="J1048" s="1161" t="s">
        <v>133</v>
      </c>
      <c r="K1048" s="484" t="s">
        <v>93</v>
      </c>
      <c r="L1048" s="488">
        <v>332</v>
      </c>
      <c r="M1048" s="485"/>
      <c r="N1048" s="504"/>
      <c r="O1048" s="491">
        <v>3</v>
      </c>
      <c r="P1048" s="492">
        <v>1.5</v>
      </c>
      <c r="Q1048" s="492">
        <f t="shared" si="862"/>
        <v>4.5</v>
      </c>
      <c r="R1048" s="490">
        <f t="shared" si="863"/>
        <v>3</v>
      </c>
      <c r="S1048" s="491"/>
      <c r="T1048" s="493">
        <v>20</v>
      </c>
      <c r="U1048" s="119" t="s">
        <v>863</v>
      </c>
      <c r="V1048" s="925"/>
      <c r="W1048" s="129">
        <v>1009.896</v>
      </c>
      <c r="X1048" s="223">
        <v>2.16</v>
      </c>
      <c r="Y1048" s="223">
        <v>2.536</v>
      </c>
      <c r="Z1048" s="129">
        <f t="shared" si="864"/>
        <v>20197.919999999998</v>
      </c>
      <c r="AA1048" s="129">
        <f t="shared" si="865"/>
        <v>6732.6399999999994</v>
      </c>
      <c r="AB1048" s="149">
        <f t="shared" si="866"/>
        <v>20279036.144578308</v>
      </c>
      <c r="AC1048" s="924" t="s">
        <v>69</v>
      </c>
      <c r="AD1048" s="195">
        <f t="shared" si="867"/>
        <v>18.975332260131839</v>
      </c>
      <c r="AE1048" s="500" t="s">
        <v>41</v>
      </c>
      <c r="AF1048" s="567">
        <f t="shared" si="868"/>
        <v>8.7685890197753995</v>
      </c>
      <c r="AG1048" s="497">
        <f t="shared" si="869"/>
        <v>6325.1107533772802</v>
      </c>
      <c r="AH1048" s="497">
        <f t="shared" si="870"/>
        <v>2922.8630065918001</v>
      </c>
      <c r="AI1048" s="497">
        <f t="shared" si="871"/>
        <v>19051.538413786988</v>
      </c>
      <c r="AJ1048" s="497">
        <f t="shared" si="872"/>
        <v>8803.8042367222897</v>
      </c>
      <c r="AK1048" s="959">
        <f t="shared" si="873"/>
        <v>9.3946962163093234E-4</v>
      </c>
      <c r="AL1048" s="1086">
        <f t="shared" si="874"/>
        <v>4.3413326816698949E-4</v>
      </c>
      <c r="AP1048" s="602"/>
    </row>
    <row r="1049" spans="1:46" customFormat="1">
      <c r="A1049" s="35">
        <v>44433</v>
      </c>
      <c r="B1049" s="119" t="s">
        <v>865</v>
      </c>
      <c r="C1049" s="782">
        <f t="shared" si="875"/>
        <v>44429</v>
      </c>
      <c r="D1049" s="1158">
        <f t="shared" si="876"/>
        <v>44430</v>
      </c>
      <c r="E1049" s="924" t="s">
        <v>69</v>
      </c>
      <c r="F1049" s="1149">
        <v>47.518414306640601</v>
      </c>
      <c r="G1049" s="500" t="s">
        <v>41</v>
      </c>
      <c r="H1049" s="998">
        <v>63.141247558593797</v>
      </c>
      <c r="I1049" s="1160" t="s">
        <v>313</v>
      </c>
      <c r="J1049" s="1161" t="s">
        <v>133</v>
      </c>
      <c r="K1049" s="484" t="s">
        <v>93</v>
      </c>
      <c r="L1049" s="488">
        <v>312</v>
      </c>
      <c r="M1049" s="485"/>
      <c r="N1049" s="504"/>
      <c r="O1049" s="491">
        <v>3</v>
      </c>
      <c r="P1049" s="492">
        <v>1.5</v>
      </c>
      <c r="Q1049" s="492">
        <f t="shared" si="862"/>
        <v>4.5</v>
      </c>
      <c r="R1049" s="490">
        <f t="shared" si="863"/>
        <v>3</v>
      </c>
      <c r="S1049" s="491"/>
      <c r="T1049" s="493">
        <v>20</v>
      </c>
      <c r="U1049" s="119" t="s">
        <v>865</v>
      </c>
      <c r="V1049" s="925"/>
      <c r="W1049" s="129">
        <v>930.10699999999997</v>
      </c>
      <c r="X1049" s="223">
        <v>2.1779999999999999</v>
      </c>
      <c r="Y1049" s="223">
        <v>2.528</v>
      </c>
      <c r="Z1049" s="129">
        <f t="shared" si="864"/>
        <v>18602.14</v>
      </c>
      <c r="AA1049" s="129">
        <f t="shared" si="865"/>
        <v>6200.7133333333331</v>
      </c>
      <c r="AB1049" s="149">
        <f t="shared" si="866"/>
        <v>19874081.196581196</v>
      </c>
      <c r="AC1049" s="924" t="s">
        <v>69</v>
      </c>
      <c r="AD1049" s="195">
        <f t="shared" si="867"/>
        <v>950.36828613281205</v>
      </c>
      <c r="AE1049" s="500" t="s">
        <v>41</v>
      </c>
      <c r="AF1049" s="567">
        <f t="shared" si="868"/>
        <v>1262.8249511718759</v>
      </c>
      <c r="AG1049" s="497">
        <f t="shared" si="869"/>
        <v>316789.42871093733</v>
      </c>
      <c r="AH1049" s="497">
        <f t="shared" si="870"/>
        <v>420941.65039062529</v>
      </c>
      <c r="AI1049" s="497">
        <f t="shared" si="871"/>
        <v>1015350.733047876</v>
      </c>
      <c r="AJ1049" s="497">
        <f t="shared" si="872"/>
        <v>1349171.9563802092</v>
      </c>
      <c r="AK1049" s="959">
        <f t="shared" si="873"/>
        <v>5.1089191143213204E-2</v>
      </c>
      <c r="AL1049" s="1086">
        <f t="shared" si="874"/>
        <v>6.788600403888348E-2</v>
      </c>
      <c r="AP1049" s="602"/>
    </row>
    <row r="1050" spans="1:46" customFormat="1">
      <c r="A1050" s="35">
        <v>44433</v>
      </c>
      <c r="B1050" s="119" t="s">
        <v>866</v>
      </c>
      <c r="C1050" s="782">
        <f t="shared" si="875"/>
        <v>44429</v>
      </c>
      <c r="D1050" s="1158">
        <f t="shared" si="876"/>
        <v>44430</v>
      </c>
      <c r="E1050" s="924" t="s">
        <v>69</v>
      </c>
      <c r="F1050" s="1149">
        <v>0</v>
      </c>
      <c r="G1050" s="500" t="s">
        <v>41</v>
      </c>
      <c r="H1050" s="998">
        <v>0.91208114624023406</v>
      </c>
      <c r="I1050" s="1160" t="s">
        <v>864</v>
      </c>
      <c r="J1050" s="1161" t="s">
        <v>133</v>
      </c>
      <c r="K1050" s="484" t="s">
        <v>93</v>
      </c>
      <c r="L1050" s="488">
        <v>312</v>
      </c>
      <c r="M1050" s="485"/>
      <c r="N1050" s="504"/>
      <c r="O1050" s="491">
        <v>3</v>
      </c>
      <c r="P1050" s="492">
        <v>1.5</v>
      </c>
      <c r="Q1050" s="492">
        <f t="shared" si="862"/>
        <v>4.5</v>
      </c>
      <c r="R1050" s="490">
        <f t="shared" si="863"/>
        <v>3</v>
      </c>
      <c r="S1050" s="491"/>
      <c r="T1050" s="493">
        <v>20</v>
      </c>
      <c r="U1050" s="119" t="s">
        <v>866</v>
      </c>
      <c r="V1050" s="925"/>
      <c r="W1050" s="129">
        <v>965.51300000000003</v>
      </c>
      <c r="X1050" s="223">
        <v>2.1539999999999999</v>
      </c>
      <c r="Y1050" s="223">
        <v>2.5310000000000001</v>
      </c>
      <c r="Z1050" s="129">
        <f t="shared" si="864"/>
        <v>19310.260000000002</v>
      </c>
      <c r="AA1050" s="129">
        <f t="shared" si="865"/>
        <v>6436.753333333334</v>
      </c>
      <c r="AB1050" s="149">
        <f t="shared" si="866"/>
        <v>20630619.65811966</v>
      </c>
      <c r="AC1050" s="924" t="s">
        <v>69</v>
      </c>
      <c r="AD1050" s="195">
        <f t="shared" si="867"/>
        <v>0</v>
      </c>
      <c r="AE1050" s="500" t="s">
        <v>41</v>
      </c>
      <c r="AF1050" s="567">
        <f t="shared" si="868"/>
        <v>18.24162292480468</v>
      </c>
      <c r="AG1050" s="497">
        <f t="shared" si="869"/>
        <v>0</v>
      </c>
      <c r="AH1050" s="497">
        <f t="shared" si="870"/>
        <v>6080.5409749348937</v>
      </c>
      <c r="AI1050" s="497">
        <f t="shared" si="871"/>
        <v>0</v>
      </c>
      <c r="AJ1050" s="497">
        <f t="shared" si="872"/>
        <v>19488.913381201579</v>
      </c>
      <c r="AK1050" s="959">
        <f t="shared" si="873"/>
        <v>0</v>
      </c>
      <c r="AL1050" s="1086">
        <f t="shared" si="874"/>
        <v>9.4465962264644171E-4</v>
      </c>
      <c r="AP1050" s="602"/>
    </row>
    <row r="1051" spans="1:46" customFormat="1">
      <c r="A1051" s="35">
        <v>44433</v>
      </c>
      <c r="B1051" s="119" t="s">
        <v>867</v>
      </c>
      <c r="C1051" s="782">
        <f t="shared" si="875"/>
        <v>44430</v>
      </c>
      <c r="D1051" s="1158">
        <f t="shared" si="876"/>
        <v>44431</v>
      </c>
      <c r="E1051" s="924" t="s">
        <v>69</v>
      </c>
      <c r="F1051" s="1149">
        <v>26.932601928711001</v>
      </c>
      <c r="G1051" s="500" t="s">
        <v>41</v>
      </c>
      <c r="H1051" s="998">
        <v>32.748095703125003</v>
      </c>
      <c r="I1051" s="1160" t="s">
        <v>313</v>
      </c>
      <c r="J1051" s="1161" t="s">
        <v>133</v>
      </c>
      <c r="K1051" s="484" t="s">
        <v>93</v>
      </c>
      <c r="L1051" s="488">
        <v>288</v>
      </c>
      <c r="M1051" s="485"/>
      <c r="N1051" s="504"/>
      <c r="O1051" s="491">
        <v>2</v>
      </c>
      <c r="P1051" s="492">
        <v>1</v>
      </c>
      <c r="Q1051" s="492">
        <f t="shared" si="862"/>
        <v>3</v>
      </c>
      <c r="R1051" s="490">
        <f t="shared" si="863"/>
        <v>2</v>
      </c>
      <c r="S1051" s="491"/>
      <c r="T1051" s="493">
        <v>20</v>
      </c>
      <c r="U1051" s="119" t="s">
        <v>867</v>
      </c>
      <c r="V1051" s="925"/>
      <c r="W1051" s="129">
        <v>518.154</v>
      </c>
      <c r="X1051" s="223">
        <v>2.15</v>
      </c>
      <c r="Y1051" s="223">
        <v>2.496</v>
      </c>
      <c r="Z1051" s="129">
        <f t="shared" si="864"/>
        <v>10363.08</v>
      </c>
      <c r="AA1051" s="129">
        <f t="shared" si="865"/>
        <v>5181.54</v>
      </c>
      <c r="AB1051" s="149">
        <f t="shared" si="866"/>
        <v>17991458.333333336</v>
      </c>
      <c r="AC1051" s="924" t="s">
        <v>69</v>
      </c>
      <c r="AD1051" s="195">
        <f t="shared" si="867"/>
        <v>538.65203857422</v>
      </c>
      <c r="AE1051" s="500" t="s">
        <v>41</v>
      </c>
      <c r="AF1051" s="567">
        <f t="shared" si="868"/>
        <v>654.9619140625</v>
      </c>
      <c r="AG1051" s="497">
        <f t="shared" si="869"/>
        <v>269326.01928711002</v>
      </c>
      <c r="AH1051" s="497">
        <f t="shared" si="870"/>
        <v>327480.95703125</v>
      </c>
      <c r="AI1051" s="497">
        <f t="shared" si="871"/>
        <v>935159.78919135418</v>
      </c>
      <c r="AJ1051" s="497">
        <f t="shared" si="872"/>
        <v>1137086.6563585068</v>
      </c>
      <c r="AK1051" s="959">
        <f t="shared" si="873"/>
        <v>5.1977987101732306E-2</v>
      </c>
      <c r="AL1051" s="1086">
        <f t="shared" si="874"/>
        <v>6.3201472348230453E-2</v>
      </c>
      <c r="AP1051" s="602"/>
    </row>
    <row r="1052" spans="1:46" customFormat="1">
      <c r="A1052" s="35">
        <v>44433</v>
      </c>
      <c r="B1052" s="119" t="s">
        <v>868</v>
      </c>
      <c r="C1052" s="782">
        <f t="shared" si="875"/>
        <v>44430</v>
      </c>
      <c r="D1052" s="1158">
        <f t="shared" si="876"/>
        <v>44431</v>
      </c>
      <c r="E1052" s="924" t="s">
        <v>69</v>
      </c>
      <c r="F1052" s="1149">
        <v>0</v>
      </c>
      <c r="G1052" s="500" t="s">
        <v>41</v>
      </c>
      <c r="H1052" s="998">
        <v>0</v>
      </c>
      <c r="I1052" s="1160" t="s">
        <v>864</v>
      </c>
      <c r="J1052" s="1161" t="s">
        <v>133</v>
      </c>
      <c r="K1052" s="484" t="s">
        <v>93</v>
      </c>
      <c r="L1052" s="488">
        <v>288</v>
      </c>
      <c r="M1052" s="485"/>
      <c r="N1052" s="504"/>
      <c r="O1052" s="491">
        <v>2</v>
      </c>
      <c r="P1052" s="492">
        <v>1</v>
      </c>
      <c r="Q1052" s="492">
        <f t="shared" si="862"/>
        <v>3</v>
      </c>
      <c r="R1052" s="490">
        <f t="shared" si="863"/>
        <v>2</v>
      </c>
      <c r="S1052" s="491"/>
      <c r="T1052" s="493">
        <v>20</v>
      </c>
      <c r="U1052" s="119" t="s">
        <v>868</v>
      </c>
      <c r="V1052" s="925"/>
      <c r="W1052" s="129">
        <v>546.74699999999996</v>
      </c>
      <c r="X1052" s="223">
        <v>2.1269999999999998</v>
      </c>
      <c r="Y1052" s="223">
        <v>2.456</v>
      </c>
      <c r="Z1052" s="129">
        <f t="shared" si="864"/>
        <v>10934.939999999999</v>
      </c>
      <c r="AA1052" s="129">
        <f t="shared" si="865"/>
        <v>5467.4699999999993</v>
      </c>
      <c r="AB1052" s="149">
        <f t="shared" si="866"/>
        <v>18984270.833333332</v>
      </c>
      <c r="AC1052" s="924" t="s">
        <v>69</v>
      </c>
      <c r="AD1052" s="195">
        <f t="shared" si="867"/>
        <v>0</v>
      </c>
      <c r="AE1052" s="500" t="s">
        <v>41</v>
      </c>
      <c r="AF1052" s="567">
        <f t="shared" si="868"/>
        <v>0</v>
      </c>
      <c r="AG1052" s="497">
        <f t="shared" si="869"/>
        <v>0</v>
      </c>
      <c r="AH1052" s="497">
        <f t="shared" si="870"/>
        <v>0</v>
      </c>
      <c r="AI1052" s="497">
        <f t="shared" si="871"/>
        <v>0</v>
      </c>
      <c r="AJ1052" s="497">
        <f t="shared" si="872"/>
        <v>0</v>
      </c>
      <c r="AK1052" s="959">
        <f t="shared" si="873"/>
        <v>0</v>
      </c>
      <c r="AL1052" s="1086">
        <f t="shared" si="874"/>
        <v>0</v>
      </c>
      <c r="AP1052" s="602"/>
    </row>
    <row r="1053" spans="1:46" customFormat="1">
      <c r="A1053" s="35">
        <v>44433</v>
      </c>
      <c r="B1053" s="119" t="s">
        <v>869</v>
      </c>
      <c r="C1053" s="782">
        <f t="shared" si="875"/>
        <v>44431</v>
      </c>
      <c r="D1053" s="1158">
        <f t="shared" si="876"/>
        <v>44432</v>
      </c>
      <c r="E1053" s="924" t="s">
        <v>69</v>
      </c>
      <c r="F1053" s="1149">
        <v>21.483178710937601</v>
      </c>
      <c r="G1053" s="500" t="s">
        <v>41</v>
      </c>
      <c r="H1053" s="998">
        <v>29.655236816406198</v>
      </c>
      <c r="I1053" s="1160" t="s">
        <v>313</v>
      </c>
      <c r="J1053" s="1161" t="s">
        <v>133</v>
      </c>
      <c r="K1053" s="484" t="s">
        <v>93</v>
      </c>
      <c r="L1053" s="488">
        <v>316</v>
      </c>
      <c r="M1053" s="485"/>
      <c r="N1053" s="504"/>
      <c r="O1053" s="491">
        <v>2</v>
      </c>
      <c r="P1053" s="492">
        <v>1</v>
      </c>
      <c r="Q1053" s="492">
        <f t="shared" si="862"/>
        <v>3</v>
      </c>
      <c r="R1053" s="490">
        <f t="shared" si="863"/>
        <v>2</v>
      </c>
      <c r="S1053" s="491"/>
      <c r="T1053" s="493">
        <v>20</v>
      </c>
      <c r="U1053" s="119" t="s">
        <v>869</v>
      </c>
      <c r="V1053" s="925"/>
      <c r="W1053" s="129">
        <v>557.79899999999998</v>
      </c>
      <c r="X1053" s="223">
        <v>2.1549999999999998</v>
      </c>
      <c r="Y1053" s="223">
        <v>2.4670000000000001</v>
      </c>
      <c r="Z1053" s="129">
        <f t="shared" si="864"/>
        <v>11155.98</v>
      </c>
      <c r="AA1053" s="129">
        <f t="shared" si="865"/>
        <v>5577.99</v>
      </c>
      <c r="AB1053" s="149">
        <f t="shared" si="866"/>
        <v>17651867.088607594</v>
      </c>
      <c r="AC1053" s="924" t="s">
        <v>69</v>
      </c>
      <c r="AD1053" s="195">
        <f t="shared" si="867"/>
        <v>429.66357421875205</v>
      </c>
      <c r="AE1053" s="500" t="s">
        <v>41</v>
      </c>
      <c r="AF1053" s="567">
        <f t="shared" si="868"/>
        <v>593.10473632812398</v>
      </c>
      <c r="AG1053" s="497">
        <f t="shared" si="869"/>
        <v>214831.78710937602</v>
      </c>
      <c r="AH1053" s="497">
        <f t="shared" si="870"/>
        <v>296552.36816406198</v>
      </c>
      <c r="AI1053" s="497">
        <f t="shared" si="871"/>
        <v>679847.42756131652</v>
      </c>
      <c r="AJ1053" s="497">
        <f t="shared" si="872"/>
        <v>938456.86127867713</v>
      </c>
      <c r="AK1053" s="959">
        <f t="shared" si="873"/>
        <v>3.8514193662838411E-2</v>
      </c>
      <c r="AL1053" s="1086">
        <f t="shared" si="874"/>
        <v>5.3164736430875999E-2</v>
      </c>
      <c r="AP1053" s="602"/>
    </row>
    <row r="1054" spans="1:46" customFormat="1">
      <c r="A1054" s="35">
        <v>44433</v>
      </c>
      <c r="B1054" s="119" t="s">
        <v>870</v>
      </c>
      <c r="C1054" s="782">
        <f t="shared" si="875"/>
        <v>44431</v>
      </c>
      <c r="D1054" s="1158">
        <f t="shared" si="876"/>
        <v>44432</v>
      </c>
      <c r="E1054" s="924" t="s">
        <v>69</v>
      </c>
      <c r="F1054" s="1149">
        <v>0.66754841804504406</v>
      </c>
      <c r="G1054" s="500" t="s">
        <v>41</v>
      </c>
      <c r="H1054" s="998">
        <v>0.23151464462280197</v>
      </c>
      <c r="I1054" s="1160" t="s">
        <v>864</v>
      </c>
      <c r="J1054" s="1161" t="s">
        <v>133</v>
      </c>
      <c r="K1054" s="484" t="s">
        <v>93</v>
      </c>
      <c r="L1054" s="488">
        <v>316</v>
      </c>
      <c r="M1054" s="485"/>
      <c r="N1054" s="504"/>
      <c r="O1054" s="491">
        <v>2</v>
      </c>
      <c r="P1054" s="492">
        <v>1</v>
      </c>
      <c r="Q1054" s="492">
        <f t="shared" si="862"/>
        <v>3</v>
      </c>
      <c r="R1054" s="490">
        <f t="shared" si="863"/>
        <v>2</v>
      </c>
      <c r="S1054" s="491"/>
      <c r="T1054" s="493">
        <v>20</v>
      </c>
      <c r="U1054" s="119" t="s">
        <v>870</v>
      </c>
      <c r="V1054" s="925"/>
      <c r="W1054" s="129">
        <v>562.15099999999995</v>
      </c>
      <c r="X1054" s="223">
        <v>2.149</v>
      </c>
      <c r="Y1054" s="223">
        <v>2.5129999999999999</v>
      </c>
      <c r="Z1054" s="129">
        <f t="shared" si="864"/>
        <v>11243.019999999999</v>
      </c>
      <c r="AA1054" s="129">
        <f t="shared" si="865"/>
        <v>5621.5099999999993</v>
      </c>
      <c r="AB1054" s="149">
        <f t="shared" si="866"/>
        <v>17789588.607594933</v>
      </c>
      <c r="AC1054" s="924" t="s">
        <v>69</v>
      </c>
      <c r="AD1054" s="195">
        <f t="shared" si="867"/>
        <v>13.350968360900881</v>
      </c>
      <c r="AE1054" s="500" t="s">
        <v>41</v>
      </c>
      <c r="AF1054" s="567">
        <f t="shared" si="868"/>
        <v>4.6302928924560396</v>
      </c>
      <c r="AG1054" s="497">
        <f t="shared" si="869"/>
        <v>6675.4841804504404</v>
      </c>
      <c r="AH1054" s="497">
        <f t="shared" si="870"/>
        <v>2315.1464462280196</v>
      </c>
      <c r="AI1054" s="497">
        <f t="shared" si="871"/>
        <v>21124.949938134305</v>
      </c>
      <c r="AJ1054" s="497">
        <f t="shared" si="872"/>
        <v>7326.4128045190491</v>
      </c>
      <c r="AK1054" s="959">
        <f t="shared" si="873"/>
        <v>1.1874895144632744E-3</v>
      </c>
      <c r="AL1054" s="1086">
        <f t="shared" si="874"/>
        <v>4.1183711248899676E-4</v>
      </c>
      <c r="AP1054" s="602"/>
    </row>
    <row r="1055" spans="1:46" customFormat="1">
      <c r="A1055" s="35">
        <v>44433</v>
      </c>
      <c r="B1055" s="119" t="s">
        <v>871</v>
      </c>
      <c r="C1055" s="782">
        <f t="shared" si="875"/>
        <v>44432</v>
      </c>
      <c r="D1055" s="1158">
        <f t="shared" si="876"/>
        <v>44433</v>
      </c>
      <c r="E1055" s="924" t="s">
        <v>69</v>
      </c>
      <c r="F1055" s="1149">
        <v>34.128982543945398</v>
      </c>
      <c r="G1055" s="500" t="s">
        <v>41</v>
      </c>
      <c r="H1055" s="998">
        <v>37.805102539062602</v>
      </c>
      <c r="I1055" s="1160" t="s">
        <v>313</v>
      </c>
      <c r="J1055" s="1161" t="s">
        <v>133</v>
      </c>
      <c r="K1055" s="484" t="s">
        <v>93</v>
      </c>
      <c r="L1055" s="488">
        <v>330</v>
      </c>
      <c r="M1055" s="485"/>
      <c r="N1055" s="504"/>
      <c r="O1055" s="491">
        <v>3</v>
      </c>
      <c r="P1055" s="492">
        <v>1.5</v>
      </c>
      <c r="Q1055" s="492">
        <f t="shared" si="862"/>
        <v>4.5</v>
      </c>
      <c r="R1055" s="490">
        <f t="shared" si="863"/>
        <v>3</v>
      </c>
      <c r="S1055" s="491"/>
      <c r="T1055" s="493">
        <v>20</v>
      </c>
      <c r="U1055" s="119" t="s">
        <v>871</v>
      </c>
      <c r="V1055" s="925"/>
      <c r="W1055" s="129">
        <v>903.38900000000001</v>
      </c>
      <c r="X1055" s="223">
        <v>2.153</v>
      </c>
      <c r="Y1055" s="223">
        <v>2.516</v>
      </c>
      <c r="Z1055" s="129">
        <f t="shared" si="864"/>
        <v>18067.78</v>
      </c>
      <c r="AA1055" s="129">
        <f t="shared" si="865"/>
        <v>6022.5933333333332</v>
      </c>
      <c r="AB1055" s="149">
        <f t="shared" si="866"/>
        <v>18250282.828282826</v>
      </c>
      <c r="AC1055" s="924" t="s">
        <v>69</v>
      </c>
      <c r="AD1055" s="195">
        <f t="shared" si="867"/>
        <v>682.57965087890796</v>
      </c>
      <c r="AE1055" s="500" t="s">
        <v>41</v>
      </c>
      <c r="AF1055" s="567">
        <f t="shared" si="868"/>
        <v>756.10205078125205</v>
      </c>
      <c r="AG1055" s="497">
        <f t="shared" si="869"/>
        <v>227526.55029296933</v>
      </c>
      <c r="AH1055" s="497">
        <f t="shared" si="870"/>
        <v>252034.01692708401</v>
      </c>
      <c r="AI1055" s="497">
        <f t="shared" si="871"/>
        <v>689474.39482717984</v>
      </c>
      <c r="AJ1055" s="497">
        <f t="shared" si="872"/>
        <v>763739.44523358799</v>
      </c>
      <c r="AK1055" s="959">
        <f t="shared" si="873"/>
        <v>3.7778833419429947E-2</v>
      </c>
      <c r="AL1055" s="1086">
        <f t="shared" si="874"/>
        <v>4.1848088186885832E-2</v>
      </c>
      <c r="AP1055" s="602"/>
    </row>
    <row r="1056" spans="1:46" customFormat="1">
      <c r="A1056" s="35">
        <v>44433</v>
      </c>
      <c r="B1056" s="119" t="s">
        <v>872</v>
      </c>
      <c r="C1056" s="782">
        <f t="shared" si="875"/>
        <v>44432</v>
      </c>
      <c r="D1056" s="1158">
        <f t="shared" si="876"/>
        <v>44433</v>
      </c>
      <c r="E1056" s="924" t="s">
        <v>69</v>
      </c>
      <c r="F1056" s="1149">
        <v>31.109561157226601</v>
      </c>
      <c r="G1056" s="500" t="s">
        <v>41</v>
      </c>
      <c r="H1056" s="998">
        <v>40.284887695312605</v>
      </c>
      <c r="I1056" s="1160" t="s">
        <v>313</v>
      </c>
      <c r="J1056" s="1161" t="s">
        <v>133</v>
      </c>
      <c r="K1056" s="484" t="s">
        <v>93</v>
      </c>
      <c r="L1056" s="488">
        <v>330</v>
      </c>
      <c r="M1056" s="485"/>
      <c r="N1056" s="504"/>
      <c r="O1056" s="491">
        <v>3</v>
      </c>
      <c r="P1056" s="492">
        <v>1.5</v>
      </c>
      <c r="Q1056" s="492">
        <f t="shared" si="862"/>
        <v>4.5</v>
      </c>
      <c r="R1056" s="490">
        <f t="shared" si="863"/>
        <v>3</v>
      </c>
      <c r="S1056" s="491"/>
      <c r="T1056" s="493">
        <v>20</v>
      </c>
      <c r="U1056" s="119" t="s">
        <v>872</v>
      </c>
      <c r="V1056" s="925"/>
      <c r="W1056" s="129">
        <v>881.13199999999995</v>
      </c>
      <c r="X1056" s="223">
        <v>2.16</v>
      </c>
      <c r="Y1056" s="223">
        <v>2.5230000000000001</v>
      </c>
      <c r="Z1056" s="129">
        <f t="shared" si="864"/>
        <v>17622.64</v>
      </c>
      <c r="AA1056" s="129">
        <f t="shared" si="865"/>
        <v>5874.2133333333331</v>
      </c>
      <c r="AB1056" s="149">
        <f t="shared" si="866"/>
        <v>17800646.464646462</v>
      </c>
      <c r="AC1056" s="924" t="s">
        <v>69</v>
      </c>
      <c r="AD1056" s="195">
        <f t="shared" si="867"/>
        <v>622.19122314453205</v>
      </c>
      <c r="AE1056" s="500" t="s">
        <v>41</v>
      </c>
      <c r="AF1056" s="567">
        <f t="shared" si="868"/>
        <v>805.69775390625205</v>
      </c>
      <c r="AG1056" s="497">
        <f t="shared" si="869"/>
        <v>207397.0743815107</v>
      </c>
      <c r="AH1056" s="497">
        <f t="shared" si="870"/>
        <v>268565.9179687507</v>
      </c>
      <c r="AI1056" s="497">
        <f t="shared" si="871"/>
        <v>628475.9829742749</v>
      </c>
      <c r="AJ1056" s="497">
        <f t="shared" si="872"/>
        <v>813836.11505682033</v>
      </c>
      <c r="AK1056" s="959">
        <f t="shared" si="873"/>
        <v>3.5306357228232096E-2</v>
      </c>
      <c r="AL1056" s="1086">
        <f t="shared" si="874"/>
        <v>4.5719469608767591E-2</v>
      </c>
      <c r="AP1056" s="602"/>
    </row>
    <row r="1057" spans="1:48" customFormat="1">
      <c r="A1057" s="35">
        <v>44433</v>
      </c>
      <c r="B1057" s="119" t="s">
        <v>60</v>
      </c>
      <c r="C1057" s="782"/>
      <c r="D1057" s="1158"/>
      <c r="E1057" s="924" t="s">
        <v>69</v>
      </c>
      <c r="F1057" s="1149">
        <v>0</v>
      </c>
      <c r="G1057" s="500" t="s">
        <v>41</v>
      </c>
      <c r="H1057" s="998">
        <v>0.49006843566894603</v>
      </c>
      <c r="I1057" s="1160"/>
      <c r="J1057" s="1161"/>
      <c r="K1057" s="484"/>
      <c r="L1057" s="488"/>
      <c r="M1057" s="485"/>
      <c r="N1057" s="504"/>
      <c r="O1057" s="491"/>
      <c r="P1057" s="491"/>
      <c r="Q1057" s="491"/>
      <c r="R1057" s="492"/>
      <c r="S1057" s="491"/>
      <c r="T1057" s="493"/>
      <c r="U1057" s="119" t="s">
        <v>60</v>
      </c>
      <c r="V1057" s="948"/>
      <c r="W1057" s="129"/>
      <c r="X1057" s="223"/>
      <c r="Y1057" s="223"/>
      <c r="Z1057" s="129"/>
      <c r="AA1057" s="129"/>
      <c r="AB1057" s="149"/>
      <c r="AC1057" s="924"/>
      <c r="AD1057" s="195"/>
      <c r="AE1057" s="500"/>
      <c r="AF1057" s="567"/>
      <c r="AG1057" s="497"/>
      <c r="AH1057" s="497"/>
      <c r="AI1057" s="497"/>
      <c r="AJ1057" s="497"/>
      <c r="AK1057" s="959"/>
      <c r="AL1057" s="1086"/>
      <c r="AP1057" s="602"/>
      <c r="AQ1057" s="1"/>
      <c r="AR1057" s="1"/>
      <c r="AV1057" s="1"/>
    </row>
    <row r="1058" spans="1:48" customFormat="1" ht="15" thickBot="1">
      <c r="A1058" s="41">
        <v>44433</v>
      </c>
      <c r="B1058" s="120" t="s">
        <v>64</v>
      </c>
      <c r="C1058" s="939"/>
      <c r="D1058" s="1259"/>
      <c r="E1058" s="1102" t="s">
        <v>69</v>
      </c>
      <c r="F1058" s="1171">
        <v>33.855413818359395</v>
      </c>
      <c r="G1058" s="1079" t="s">
        <v>41</v>
      </c>
      <c r="H1058" s="1260">
        <v>35.015957641601602</v>
      </c>
      <c r="I1058" s="1261"/>
      <c r="J1058" s="1262"/>
      <c r="K1058" s="943"/>
      <c r="L1058" s="944"/>
      <c r="M1058" s="1093"/>
      <c r="N1058" s="942"/>
      <c r="O1058" s="1094"/>
      <c r="P1058" s="1094"/>
      <c r="Q1058" s="1094"/>
      <c r="R1058" s="1095"/>
      <c r="S1058" s="1094"/>
      <c r="T1058" s="1096"/>
      <c r="U1058" s="120" t="s">
        <v>64</v>
      </c>
      <c r="V1058" s="1097"/>
      <c r="W1058" s="1101"/>
      <c r="X1058" s="1099"/>
      <c r="Y1058" s="1099"/>
      <c r="Z1058" s="1101"/>
      <c r="AA1058" s="1101"/>
      <c r="AB1058" s="267"/>
      <c r="AC1058" s="1102"/>
      <c r="AD1058" s="375"/>
      <c r="AE1058" s="1079"/>
      <c r="AF1058" s="1080"/>
      <c r="AG1058" s="1100"/>
      <c r="AH1058" s="1100"/>
      <c r="AI1058" s="1100"/>
      <c r="AJ1058" s="1100"/>
      <c r="AK1058" s="1263"/>
      <c r="AL1058" s="1264"/>
      <c r="AP1058" s="602"/>
    </row>
    <row r="1059" spans="1:48" customFormat="1">
      <c r="A1059" s="1167">
        <v>44440</v>
      </c>
      <c r="B1059" s="121" t="s">
        <v>873</v>
      </c>
      <c r="C1059" s="1168">
        <f>D1059-1</f>
        <v>44433</v>
      </c>
      <c r="D1059" s="1169">
        <v>44434</v>
      </c>
      <c r="E1059" s="1110" t="s">
        <v>69</v>
      </c>
      <c r="F1059" s="1147">
        <v>34.380761718750001</v>
      </c>
      <c r="G1059" s="477" t="s">
        <v>41</v>
      </c>
      <c r="H1059" s="994">
        <v>44.287969970703202</v>
      </c>
      <c r="I1059" s="456" t="s">
        <v>313</v>
      </c>
      <c r="J1059" s="457" t="s">
        <v>133</v>
      </c>
      <c r="K1059" s="582" t="s">
        <v>93</v>
      </c>
      <c r="L1059" s="583">
        <v>282</v>
      </c>
      <c r="M1059" s="583"/>
      <c r="N1059" s="583"/>
      <c r="O1059" s="584">
        <v>3</v>
      </c>
      <c r="P1059" s="584">
        <v>1.5</v>
      </c>
      <c r="Q1059" s="584">
        <f t="shared" ref="Q1059:Q1072" si="877">O1059+P1059</f>
        <v>4.5</v>
      </c>
      <c r="R1059" s="184">
        <f t="shared" ref="R1059:R1072" si="878">O1059/(O1059+P1059)*Q1059*200/200</f>
        <v>3</v>
      </c>
      <c r="S1059" s="183"/>
      <c r="T1059" s="183">
        <v>20</v>
      </c>
      <c r="U1059" s="121" t="s">
        <v>873</v>
      </c>
      <c r="V1059" s="470"/>
      <c r="W1059" s="194">
        <v>830.20399999999995</v>
      </c>
      <c r="X1059" s="184">
        <v>2.169</v>
      </c>
      <c r="Y1059" s="184">
        <v>2.4969999999999999</v>
      </c>
      <c r="Z1059" s="194">
        <f t="shared" ref="Z1059:Z1072" si="879">T1059*W1059</f>
        <v>16604.079999999998</v>
      </c>
      <c r="AA1059" s="194">
        <f t="shared" ref="AA1059:AA1072" si="880">Z1059/R1059</f>
        <v>5534.6933333333327</v>
      </c>
      <c r="AB1059" s="1113">
        <f t="shared" ref="AB1059:AB1072" si="881">AA1059*1000/(L1059/1000)</f>
        <v>19626572.104018912</v>
      </c>
      <c r="AC1059" s="476" t="s">
        <v>69</v>
      </c>
      <c r="AD1059" s="194">
        <f t="shared" ref="AD1059:AD1072" si="882">T1059*F1059</f>
        <v>687.615234375</v>
      </c>
      <c r="AE1059" s="477" t="s">
        <v>41</v>
      </c>
      <c r="AF1059" s="586">
        <f t="shared" ref="AF1059:AF1072" si="883">T1059*H1059</f>
        <v>885.75939941406409</v>
      </c>
      <c r="AG1059" s="586">
        <f t="shared" ref="AG1059:AG1072" si="884">AD1059/R1059*1000</f>
        <v>229205.078125</v>
      </c>
      <c r="AH1059" s="586">
        <f t="shared" ref="AH1059:AH1072" si="885">AF1059/R1059*1000</f>
        <v>295253.1331380214</v>
      </c>
      <c r="AI1059" s="586">
        <f t="shared" ref="AI1059:AI1072" si="886">AG1059/L1059*1000</f>
        <v>812783.96498226945</v>
      </c>
      <c r="AJ1059" s="586">
        <f t="shared" ref="AJ1059:AJ1072" si="887">AH1059/L1059*1000</f>
        <v>1046996.9260213524</v>
      </c>
      <c r="AK1059" s="587">
        <f t="shared" ref="AK1059:AK1072" si="888">AD1059/Z1059</f>
        <v>4.1412426004632602E-2</v>
      </c>
      <c r="AL1059" s="995">
        <f t="shared" ref="AL1059:AL1072" si="889">AF1059/Z1059</f>
        <v>5.3345888445133015E-2</v>
      </c>
      <c r="AM1059" s="605"/>
      <c r="AN1059" s="606"/>
      <c r="AO1059" s="606"/>
      <c r="AP1059" s="607"/>
      <c r="AQ1059" s="53"/>
      <c r="AR1059" s="53"/>
      <c r="AS1059" s="53"/>
      <c r="AT1059" s="53"/>
    </row>
    <row r="1060" spans="1:48" customFormat="1">
      <c r="A1060" s="46">
        <v>44440</v>
      </c>
      <c r="B1060" s="122" t="s">
        <v>874</v>
      </c>
      <c r="C1060" s="769">
        <f t="shared" ref="C1060:C1072" si="890">D1060-1</f>
        <v>44433</v>
      </c>
      <c r="D1060" s="1170">
        <f>D1059</f>
        <v>44434</v>
      </c>
      <c r="E1060" s="924" t="s">
        <v>69</v>
      </c>
      <c r="F1060" s="1149">
        <v>38.0363586425782</v>
      </c>
      <c r="G1060" s="500" t="s">
        <v>41</v>
      </c>
      <c r="H1060" s="998">
        <v>47.447781372070395</v>
      </c>
      <c r="I1060" s="414" t="s">
        <v>313</v>
      </c>
      <c r="J1060" s="415" t="s">
        <v>133</v>
      </c>
      <c r="K1060" s="429" t="s">
        <v>93</v>
      </c>
      <c r="L1060" s="390">
        <v>282</v>
      </c>
      <c r="M1060" s="390"/>
      <c r="N1060" s="390"/>
      <c r="O1060" s="564">
        <v>3</v>
      </c>
      <c r="P1060" s="564">
        <v>1.5</v>
      </c>
      <c r="Q1060" s="564">
        <f t="shared" si="877"/>
        <v>4.5</v>
      </c>
      <c r="R1060" s="82">
        <f t="shared" si="878"/>
        <v>3</v>
      </c>
      <c r="S1060" s="81"/>
      <c r="T1060" s="81">
        <v>20</v>
      </c>
      <c r="U1060" s="122" t="s">
        <v>874</v>
      </c>
      <c r="V1060" s="494"/>
      <c r="W1060" s="195">
        <v>826.654</v>
      </c>
      <c r="X1060" s="82">
        <v>2.1880000000000002</v>
      </c>
      <c r="Y1060" s="82">
        <v>2.5529999999999999</v>
      </c>
      <c r="Z1060" s="195">
        <f t="shared" si="879"/>
        <v>16533.080000000002</v>
      </c>
      <c r="AA1060" s="195">
        <f t="shared" si="880"/>
        <v>5511.0266666666676</v>
      </c>
      <c r="AB1060" s="1092">
        <f t="shared" si="881"/>
        <v>19542647.754137121</v>
      </c>
      <c r="AC1060" s="499" t="s">
        <v>69</v>
      </c>
      <c r="AD1060" s="195">
        <f t="shared" si="882"/>
        <v>760.72717285156398</v>
      </c>
      <c r="AE1060" s="500" t="s">
        <v>41</v>
      </c>
      <c r="AF1060" s="567">
        <f t="shared" si="883"/>
        <v>948.95562744140784</v>
      </c>
      <c r="AG1060" s="567">
        <f t="shared" si="884"/>
        <v>253575.72428385468</v>
      </c>
      <c r="AH1060" s="567">
        <f t="shared" si="885"/>
        <v>316318.54248046927</v>
      </c>
      <c r="AI1060" s="568">
        <f t="shared" si="886"/>
        <v>899204.69604203792</v>
      </c>
      <c r="AJ1060" s="568">
        <f t="shared" si="887"/>
        <v>1121696.9591506002</v>
      </c>
      <c r="AK1060" s="569">
        <f t="shared" si="888"/>
        <v>4.6012429193566108E-2</v>
      </c>
      <c r="AL1060" s="999">
        <f t="shared" si="889"/>
        <v>5.7397389200403541E-2</v>
      </c>
      <c r="AM1060" s="571"/>
      <c r="AN1060" s="572"/>
      <c r="AO1060" s="572"/>
      <c r="AP1060" s="573"/>
      <c r="AQ1060" s="53"/>
      <c r="AR1060" s="53"/>
      <c r="AS1060" s="53"/>
      <c r="AT1060" s="53"/>
    </row>
    <row r="1061" spans="1:48" customFormat="1">
      <c r="A1061" s="46">
        <v>44440</v>
      </c>
      <c r="B1061" s="122" t="s">
        <v>875</v>
      </c>
      <c r="C1061" s="769">
        <f t="shared" si="890"/>
        <v>44434</v>
      </c>
      <c r="D1061" s="1170">
        <f>D1059+1</f>
        <v>44435</v>
      </c>
      <c r="E1061" s="924" t="s">
        <v>69</v>
      </c>
      <c r="F1061" s="1149">
        <v>45.025061035156199</v>
      </c>
      <c r="G1061" s="500" t="s">
        <v>41</v>
      </c>
      <c r="H1061" s="998">
        <v>61.176403808593797</v>
      </c>
      <c r="I1061" s="414" t="s">
        <v>313</v>
      </c>
      <c r="J1061" s="415" t="s">
        <v>133</v>
      </c>
      <c r="K1061" s="429" t="s">
        <v>93</v>
      </c>
      <c r="L1061" s="390">
        <v>360</v>
      </c>
      <c r="M1061" s="390"/>
      <c r="N1061" s="390"/>
      <c r="O1061" s="564">
        <v>3</v>
      </c>
      <c r="P1061" s="564">
        <v>1.5</v>
      </c>
      <c r="Q1061" s="564">
        <f t="shared" si="877"/>
        <v>4.5</v>
      </c>
      <c r="R1061" s="82">
        <f t="shared" si="878"/>
        <v>3</v>
      </c>
      <c r="S1061" s="81"/>
      <c r="T1061" s="81">
        <v>20</v>
      </c>
      <c r="U1061" s="122" t="s">
        <v>875</v>
      </c>
      <c r="V1061" s="494"/>
      <c r="W1061" s="195">
        <v>825.16399999999999</v>
      </c>
      <c r="X1061" s="82">
        <v>2.1720000000000002</v>
      </c>
      <c r="Y1061" s="82">
        <v>2.4809999999999999</v>
      </c>
      <c r="Z1061" s="195">
        <f t="shared" si="879"/>
        <v>16503.28</v>
      </c>
      <c r="AA1061" s="195">
        <f t="shared" si="880"/>
        <v>5501.0933333333332</v>
      </c>
      <c r="AB1061" s="1092">
        <f t="shared" si="881"/>
        <v>15280814.814814815</v>
      </c>
      <c r="AC1061" s="499" t="s">
        <v>69</v>
      </c>
      <c r="AD1061" s="195">
        <f t="shared" si="882"/>
        <v>900.50122070312398</v>
      </c>
      <c r="AE1061" s="500" t="s">
        <v>41</v>
      </c>
      <c r="AF1061" s="567">
        <f t="shared" si="883"/>
        <v>1223.5280761718759</v>
      </c>
      <c r="AG1061" s="567">
        <f t="shared" si="884"/>
        <v>300167.07356770796</v>
      </c>
      <c r="AH1061" s="567">
        <f t="shared" si="885"/>
        <v>407842.69205729198</v>
      </c>
      <c r="AI1061" s="568">
        <f t="shared" si="886"/>
        <v>833797.42657696654</v>
      </c>
      <c r="AJ1061" s="568">
        <f t="shared" si="887"/>
        <v>1132896.3668258111</v>
      </c>
      <c r="AK1061" s="569">
        <f t="shared" si="888"/>
        <v>5.456498470020045E-2</v>
      </c>
      <c r="AL1061" s="999">
        <f t="shared" si="889"/>
        <v>7.4138478906731031E-2</v>
      </c>
      <c r="AM1061" s="571"/>
      <c r="AN1061" s="572"/>
      <c r="AO1061" s="572"/>
      <c r="AP1061" s="573"/>
      <c r="AQ1061" s="53"/>
      <c r="AR1061" s="53"/>
      <c r="AS1061" s="53"/>
      <c r="AT1061" s="53"/>
    </row>
    <row r="1062" spans="1:48" customFormat="1">
      <c r="A1062" s="46">
        <v>44440</v>
      </c>
      <c r="B1062" s="122" t="s">
        <v>876</v>
      </c>
      <c r="C1062" s="769">
        <f t="shared" si="890"/>
        <v>44434</v>
      </c>
      <c r="D1062" s="1170">
        <f t="shared" ref="D1062:D1072" si="891">D1060+1</f>
        <v>44435</v>
      </c>
      <c r="E1062" s="924" t="s">
        <v>69</v>
      </c>
      <c r="F1062" s="1149">
        <v>46.6445922851562</v>
      </c>
      <c r="G1062" s="500" t="s">
        <v>41</v>
      </c>
      <c r="H1062" s="998">
        <v>54.136071777343794</v>
      </c>
      <c r="I1062" s="414" t="s">
        <v>313</v>
      </c>
      <c r="J1062" s="415" t="s">
        <v>133</v>
      </c>
      <c r="K1062" s="429" t="s">
        <v>93</v>
      </c>
      <c r="L1062" s="390">
        <v>360</v>
      </c>
      <c r="M1062" s="390"/>
      <c r="N1062" s="390"/>
      <c r="O1062" s="564">
        <v>3</v>
      </c>
      <c r="P1062" s="564">
        <v>1.5</v>
      </c>
      <c r="Q1062" s="564">
        <f t="shared" si="877"/>
        <v>4.5</v>
      </c>
      <c r="R1062" s="82">
        <f t="shared" si="878"/>
        <v>3</v>
      </c>
      <c r="S1062" s="81"/>
      <c r="T1062" s="81">
        <v>20</v>
      </c>
      <c r="U1062" s="122" t="s">
        <v>876</v>
      </c>
      <c r="V1062" s="494"/>
      <c r="W1062" s="195">
        <v>821.54300000000001</v>
      </c>
      <c r="X1062" s="82">
        <v>2.1760000000000002</v>
      </c>
      <c r="Y1062" s="82">
        <v>2.5390000000000001</v>
      </c>
      <c r="Z1062" s="195">
        <f t="shared" si="879"/>
        <v>16430.86</v>
      </c>
      <c r="AA1062" s="195">
        <f t="shared" si="880"/>
        <v>5476.9533333333338</v>
      </c>
      <c r="AB1062" s="1092">
        <f t="shared" si="881"/>
        <v>15213759.259259261</v>
      </c>
      <c r="AC1062" s="499" t="s">
        <v>69</v>
      </c>
      <c r="AD1062" s="195">
        <f t="shared" si="882"/>
        <v>932.89184570312398</v>
      </c>
      <c r="AE1062" s="500" t="s">
        <v>41</v>
      </c>
      <c r="AF1062" s="567">
        <f t="shared" si="883"/>
        <v>1082.7214355468759</v>
      </c>
      <c r="AG1062" s="567">
        <f t="shared" si="884"/>
        <v>310963.94856770796</v>
      </c>
      <c r="AH1062" s="567">
        <f t="shared" si="885"/>
        <v>360907.14518229198</v>
      </c>
      <c r="AI1062" s="568">
        <f t="shared" si="886"/>
        <v>863788.74602141103</v>
      </c>
      <c r="AJ1062" s="568">
        <f t="shared" si="887"/>
        <v>1002519.8477285889</v>
      </c>
      <c r="AK1062" s="569">
        <f t="shared" si="888"/>
        <v>5.6776811786061344E-2</v>
      </c>
      <c r="AL1062" s="999">
        <f t="shared" si="889"/>
        <v>6.5895603489219426E-2</v>
      </c>
      <c r="AM1062" s="571"/>
      <c r="AN1062" s="572"/>
      <c r="AO1062" s="572"/>
      <c r="AP1062" s="573"/>
      <c r="AQ1062" s="53"/>
      <c r="AR1062" s="53"/>
      <c r="AS1062" s="53"/>
      <c r="AT1062" s="53"/>
    </row>
    <row r="1063" spans="1:48" customFormat="1">
      <c r="A1063" s="46">
        <v>44440</v>
      </c>
      <c r="B1063" s="122" t="s">
        <v>877</v>
      </c>
      <c r="C1063" s="769">
        <f t="shared" si="890"/>
        <v>44435</v>
      </c>
      <c r="D1063" s="1170">
        <f t="shared" si="891"/>
        <v>44436</v>
      </c>
      <c r="E1063" s="924" t="s">
        <v>69</v>
      </c>
      <c r="F1063" s="1149">
        <v>30.090579223632801</v>
      </c>
      <c r="G1063" s="500" t="s">
        <v>41</v>
      </c>
      <c r="H1063" s="998">
        <v>37.121264648437602</v>
      </c>
      <c r="I1063" s="414" t="s">
        <v>313</v>
      </c>
      <c r="J1063" s="415" t="s">
        <v>133</v>
      </c>
      <c r="K1063" s="429" t="s">
        <v>93</v>
      </c>
      <c r="L1063" s="390">
        <v>280</v>
      </c>
      <c r="M1063" s="390"/>
      <c r="N1063" s="390"/>
      <c r="O1063" s="564">
        <v>3</v>
      </c>
      <c r="P1063" s="564">
        <v>1.5</v>
      </c>
      <c r="Q1063" s="564">
        <f t="shared" si="877"/>
        <v>4.5</v>
      </c>
      <c r="R1063" s="82">
        <f t="shared" si="878"/>
        <v>3</v>
      </c>
      <c r="S1063" s="81"/>
      <c r="T1063" s="81">
        <v>20</v>
      </c>
      <c r="U1063" s="122" t="s">
        <v>877</v>
      </c>
      <c r="V1063" s="494"/>
      <c r="W1063" s="195">
        <v>856.86900000000003</v>
      </c>
      <c r="X1063" s="82">
        <v>2.1859999999999999</v>
      </c>
      <c r="Y1063" s="82">
        <v>2.5179999999999998</v>
      </c>
      <c r="Z1063" s="195">
        <f t="shared" si="879"/>
        <v>17137.38</v>
      </c>
      <c r="AA1063" s="195">
        <f t="shared" si="880"/>
        <v>5712.46</v>
      </c>
      <c r="AB1063" s="1092">
        <f t="shared" si="881"/>
        <v>20401642.857142854</v>
      </c>
      <c r="AC1063" s="499" t="s">
        <v>69</v>
      </c>
      <c r="AD1063" s="195">
        <f t="shared" si="882"/>
        <v>601.81158447265602</v>
      </c>
      <c r="AE1063" s="500" t="s">
        <v>41</v>
      </c>
      <c r="AF1063" s="567">
        <f t="shared" si="883"/>
        <v>742.42529296875205</v>
      </c>
      <c r="AG1063" s="567">
        <f t="shared" si="884"/>
        <v>200603.86149088535</v>
      </c>
      <c r="AH1063" s="567">
        <f t="shared" si="885"/>
        <v>247475.09765625067</v>
      </c>
      <c r="AI1063" s="568">
        <f t="shared" si="886"/>
        <v>716442.36246744765</v>
      </c>
      <c r="AJ1063" s="568">
        <f t="shared" si="887"/>
        <v>883839.63448660949</v>
      </c>
      <c r="AK1063" s="569">
        <f t="shared" si="888"/>
        <v>3.5116895609052026E-2</v>
      </c>
      <c r="AL1063" s="999">
        <f t="shared" si="889"/>
        <v>4.3321983463560476E-2</v>
      </c>
      <c r="AM1063" s="571"/>
      <c r="AN1063" s="572"/>
      <c r="AO1063" s="572"/>
      <c r="AP1063" s="573"/>
      <c r="AQ1063" s="53"/>
      <c r="AR1063" s="53"/>
      <c r="AS1063" s="53"/>
      <c r="AT1063" s="53"/>
    </row>
    <row r="1064" spans="1:48" customFormat="1">
      <c r="A1064" s="46">
        <v>44440</v>
      </c>
      <c r="B1064" s="122" t="s">
        <v>878</v>
      </c>
      <c r="C1064" s="769">
        <f t="shared" si="890"/>
        <v>44435</v>
      </c>
      <c r="D1064" s="1170">
        <f t="shared" si="891"/>
        <v>44436</v>
      </c>
      <c r="E1064" s="924" t="s">
        <v>69</v>
      </c>
      <c r="F1064" s="1149">
        <v>39.1337707519532</v>
      </c>
      <c r="G1064" s="500" t="s">
        <v>41</v>
      </c>
      <c r="H1064" s="998">
        <v>51.409027099609396</v>
      </c>
      <c r="I1064" s="414" t="s">
        <v>313</v>
      </c>
      <c r="J1064" s="415" t="s">
        <v>133</v>
      </c>
      <c r="K1064" s="429" t="s">
        <v>93</v>
      </c>
      <c r="L1064" s="390">
        <v>280</v>
      </c>
      <c r="M1064" s="390"/>
      <c r="N1064" s="390"/>
      <c r="O1064" s="564">
        <v>3</v>
      </c>
      <c r="P1064" s="564">
        <v>1.5</v>
      </c>
      <c r="Q1064" s="564">
        <f t="shared" si="877"/>
        <v>4.5</v>
      </c>
      <c r="R1064" s="82">
        <f t="shared" si="878"/>
        <v>3</v>
      </c>
      <c r="S1064" s="81"/>
      <c r="T1064" s="81">
        <v>20</v>
      </c>
      <c r="U1064" s="122" t="s">
        <v>878</v>
      </c>
      <c r="V1064" s="494"/>
      <c r="W1064" s="195">
        <v>868.62400000000002</v>
      </c>
      <c r="X1064" s="82">
        <v>2.1829999999999998</v>
      </c>
      <c r="Y1064" s="82">
        <v>2.2240000000000002</v>
      </c>
      <c r="Z1064" s="195">
        <f t="shared" si="879"/>
        <v>17372.48</v>
      </c>
      <c r="AA1064" s="195">
        <f t="shared" si="880"/>
        <v>5790.8266666666668</v>
      </c>
      <c r="AB1064" s="1092">
        <f t="shared" si="881"/>
        <v>20681523.80952381</v>
      </c>
      <c r="AC1064" s="499" t="s">
        <v>69</v>
      </c>
      <c r="AD1064" s="195">
        <f t="shared" si="882"/>
        <v>782.67541503906398</v>
      </c>
      <c r="AE1064" s="500" t="s">
        <v>41</v>
      </c>
      <c r="AF1064" s="567">
        <f t="shared" si="883"/>
        <v>1028.180541992188</v>
      </c>
      <c r="AG1064" s="567">
        <f t="shared" si="884"/>
        <v>260891.80501302134</v>
      </c>
      <c r="AH1064" s="567">
        <f t="shared" si="885"/>
        <v>342726.8473307293</v>
      </c>
      <c r="AI1064" s="568">
        <f t="shared" si="886"/>
        <v>931756.44647507626</v>
      </c>
      <c r="AJ1064" s="568">
        <f t="shared" si="887"/>
        <v>1224024.4547526047</v>
      </c>
      <c r="AK1064" s="569">
        <f t="shared" si="888"/>
        <v>4.5052601300393728E-2</v>
      </c>
      <c r="AL1064" s="999">
        <f t="shared" si="889"/>
        <v>5.9184442405009995E-2</v>
      </c>
      <c r="AM1064" s="571"/>
      <c r="AN1064" s="572"/>
      <c r="AO1064" s="572"/>
      <c r="AP1064" s="573"/>
      <c r="AQ1064" s="53"/>
      <c r="AR1064" s="53"/>
      <c r="AS1064" s="53"/>
      <c r="AT1064" s="53"/>
    </row>
    <row r="1065" spans="1:48" customFormat="1">
      <c r="A1065" s="46">
        <v>44440</v>
      </c>
      <c r="B1065" s="122" t="s">
        <v>879</v>
      </c>
      <c r="C1065" s="769">
        <f t="shared" si="890"/>
        <v>44436</v>
      </c>
      <c r="D1065" s="1170">
        <f t="shared" si="891"/>
        <v>44437</v>
      </c>
      <c r="E1065" s="924" t="s">
        <v>69</v>
      </c>
      <c r="F1065" s="1149">
        <v>32.285354614257798</v>
      </c>
      <c r="G1065" s="500" t="s">
        <v>41</v>
      </c>
      <c r="H1065" s="998">
        <v>44.709216308593803</v>
      </c>
      <c r="I1065" s="414" t="s">
        <v>313</v>
      </c>
      <c r="J1065" s="415" t="s">
        <v>133</v>
      </c>
      <c r="K1065" s="429" t="s">
        <v>93</v>
      </c>
      <c r="L1065" s="390">
        <v>244</v>
      </c>
      <c r="M1065" s="390"/>
      <c r="N1065" s="390"/>
      <c r="O1065" s="564">
        <v>3</v>
      </c>
      <c r="P1065" s="564">
        <v>1.5</v>
      </c>
      <c r="Q1065" s="564">
        <f t="shared" si="877"/>
        <v>4.5</v>
      </c>
      <c r="R1065" s="82">
        <f t="shared" si="878"/>
        <v>3</v>
      </c>
      <c r="S1065" s="81"/>
      <c r="T1065" s="81">
        <v>20</v>
      </c>
      <c r="U1065" s="122" t="s">
        <v>879</v>
      </c>
      <c r="V1065" s="494"/>
      <c r="W1065" s="195">
        <v>776.64800000000002</v>
      </c>
      <c r="X1065" s="82">
        <v>2.169</v>
      </c>
      <c r="Y1065" s="82">
        <v>2.5329999999999999</v>
      </c>
      <c r="Z1065" s="195">
        <f t="shared" si="879"/>
        <v>15532.960000000001</v>
      </c>
      <c r="AA1065" s="195">
        <f t="shared" si="880"/>
        <v>5177.6533333333336</v>
      </c>
      <c r="AB1065" s="1092">
        <f t="shared" si="881"/>
        <v>21219890.710382517</v>
      </c>
      <c r="AC1065" s="499" t="s">
        <v>69</v>
      </c>
      <c r="AD1065" s="195">
        <f t="shared" si="882"/>
        <v>645.70709228515602</v>
      </c>
      <c r="AE1065" s="500" t="s">
        <v>41</v>
      </c>
      <c r="AF1065" s="567">
        <f t="shared" si="883"/>
        <v>894.18432617187602</v>
      </c>
      <c r="AG1065" s="567">
        <f t="shared" si="884"/>
        <v>215235.69742838535</v>
      </c>
      <c r="AH1065" s="567">
        <f t="shared" si="885"/>
        <v>298061.44205729204</v>
      </c>
      <c r="AI1065" s="568">
        <f t="shared" si="886"/>
        <v>882113.51405075961</v>
      </c>
      <c r="AJ1065" s="568">
        <f t="shared" si="887"/>
        <v>1221563.2871200494</v>
      </c>
      <c r="AK1065" s="569">
        <f t="shared" si="888"/>
        <v>4.1570125223084071E-2</v>
      </c>
      <c r="AL1065" s="999">
        <f t="shared" si="889"/>
        <v>5.7566898142522478E-2</v>
      </c>
      <c r="AM1065" s="571"/>
      <c r="AN1065" s="572"/>
      <c r="AO1065" s="572"/>
      <c r="AP1065" s="573"/>
      <c r="AQ1065" s="53"/>
      <c r="AR1065" s="535"/>
      <c r="AS1065" s="535"/>
      <c r="AT1065" s="53"/>
    </row>
    <row r="1066" spans="1:48" customFormat="1">
      <c r="A1066" s="46">
        <v>44440</v>
      </c>
      <c r="B1066" s="122" t="s">
        <v>880</v>
      </c>
      <c r="C1066" s="769">
        <f t="shared" si="890"/>
        <v>44436</v>
      </c>
      <c r="D1066" s="1170">
        <f t="shared" si="891"/>
        <v>44437</v>
      </c>
      <c r="E1066" s="924" t="s">
        <v>69</v>
      </c>
      <c r="F1066" s="1149">
        <v>37.959875488281199</v>
      </c>
      <c r="G1066" s="500" t="s">
        <v>41</v>
      </c>
      <c r="H1066" s="998">
        <v>57.773675537109398</v>
      </c>
      <c r="I1066" s="414" t="s">
        <v>313</v>
      </c>
      <c r="J1066" s="415" t="s">
        <v>133</v>
      </c>
      <c r="K1066" s="429" t="s">
        <v>93</v>
      </c>
      <c r="L1066" s="390">
        <v>244</v>
      </c>
      <c r="M1066" s="390"/>
      <c r="N1066" s="390"/>
      <c r="O1066" s="564">
        <v>3</v>
      </c>
      <c r="P1066" s="564">
        <v>1.5</v>
      </c>
      <c r="Q1066" s="564">
        <f t="shared" si="877"/>
        <v>4.5</v>
      </c>
      <c r="R1066" s="82">
        <f t="shared" si="878"/>
        <v>3</v>
      </c>
      <c r="S1066" s="81"/>
      <c r="T1066" s="81">
        <v>20</v>
      </c>
      <c r="U1066" s="122" t="s">
        <v>880</v>
      </c>
      <c r="V1066" s="494"/>
      <c r="W1066" s="195">
        <v>824.90499999999997</v>
      </c>
      <c r="X1066" s="82">
        <v>2.1659999999999999</v>
      </c>
      <c r="Y1066" s="82">
        <v>2.52</v>
      </c>
      <c r="Z1066" s="195">
        <f t="shared" si="879"/>
        <v>16498.099999999999</v>
      </c>
      <c r="AA1066" s="195">
        <f t="shared" si="880"/>
        <v>5499.3666666666659</v>
      </c>
      <c r="AB1066" s="1092">
        <f t="shared" si="881"/>
        <v>22538387.978142075</v>
      </c>
      <c r="AC1066" s="499" t="s">
        <v>69</v>
      </c>
      <c r="AD1066" s="195">
        <f t="shared" si="882"/>
        <v>759.19750976562398</v>
      </c>
      <c r="AE1066" s="500" t="s">
        <v>41</v>
      </c>
      <c r="AF1066" s="567">
        <f t="shared" si="883"/>
        <v>1155.473510742188</v>
      </c>
      <c r="AG1066" s="567">
        <f t="shared" si="884"/>
        <v>253065.83658854131</v>
      </c>
      <c r="AH1066" s="567">
        <f t="shared" si="885"/>
        <v>385157.83691406267</v>
      </c>
      <c r="AI1066" s="568">
        <f t="shared" si="886"/>
        <v>1037155.0679858251</v>
      </c>
      <c r="AJ1066" s="568">
        <f t="shared" si="887"/>
        <v>1578515.7250576341</v>
      </c>
      <c r="AK1066" s="569">
        <f t="shared" si="888"/>
        <v>4.6017269247102636E-2</v>
      </c>
      <c r="AL1066" s="999">
        <f t="shared" si="889"/>
        <v>7.0036762460052249E-2</v>
      </c>
      <c r="AM1066" s="571"/>
      <c r="AN1066" s="572"/>
      <c r="AO1066" s="572"/>
      <c r="AP1066" s="573"/>
      <c r="AQ1066" s="53"/>
      <c r="AR1066" s="53"/>
      <c r="AS1066" s="53"/>
      <c r="AT1066" s="53"/>
    </row>
    <row r="1067" spans="1:48" customFormat="1">
      <c r="A1067" s="46">
        <v>44440</v>
      </c>
      <c r="B1067" s="122" t="s">
        <v>881</v>
      </c>
      <c r="C1067" s="769">
        <f t="shared" si="890"/>
        <v>44437</v>
      </c>
      <c r="D1067" s="1170">
        <f t="shared" si="891"/>
        <v>44438</v>
      </c>
      <c r="E1067" s="924" t="s">
        <v>69</v>
      </c>
      <c r="F1067" s="1149">
        <v>34.385247802734398</v>
      </c>
      <c r="G1067" s="500" t="s">
        <v>41</v>
      </c>
      <c r="H1067" s="998">
        <v>41.153155517578199</v>
      </c>
      <c r="I1067" s="414" t="s">
        <v>313</v>
      </c>
      <c r="J1067" s="415" t="s">
        <v>133</v>
      </c>
      <c r="K1067" s="429" t="s">
        <v>93</v>
      </c>
      <c r="L1067" s="390">
        <v>232</v>
      </c>
      <c r="M1067" s="390"/>
      <c r="N1067" s="390"/>
      <c r="O1067" s="564">
        <v>3</v>
      </c>
      <c r="P1067" s="564">
        <v>1.5</v>
      </c>
      <c r="Q1067" s="564">
        <f t="shared" si="877"/>
        <v>4.5</v>
      </c>
      <c r="R1067" s="82">
        <f t="shared" si="878"/>
        <v>3</v>
      </c>
      <c r="S1067" s="81"/>
      <c r="T1067" s="81">
        <v>20</v>
      </c>
      <c r="U1067" s="122" t="s">
        <v>881</v>
      </c>
      <c r="V1067" s="193"/>
      <c r="W1067" s="195">
        <v>708.78899999999999</v>
      </c>
      <c r="X1067" s="82">
        <v>2.157</v>
      </c>
      <c r="Y1067" s="82">
        <v>2.4329999999999998</v>
      </c>
      <c r="Z1067" s="195">
        <f t="shared" si="879"/>
        <v>14175.779999999999</v>
      </c>
      <c r="AA1067" s="195">
        <f t="shared" si="880"/>
        <v>4725.2599999999993</v>
      </c>
      <c r="AB1067" s="1092">
        <f t="shared" si="881"/>
        <v>20367499.999999996</v>
      </c>
      <c r="AC1067" s="499" t="s">
        <v>69</v>
      </c>
      <c r="AD1067" s="195">
        <f t="shared" si="882"/>
        <v>687.70495605468795</v>
      </c>
      <c r="AE1067" s="500" t="s">
        <v>41</v>
      </c>
      <c r="AF1067" s="567">
        <f t="shared" si="883"/>
        <v>823.06311035156398</v>
      </c>
      <c r="AG1067" s="567">
        <f t="shared" si="884"/>
        <v>229234.98535156265</v>
      </c>
      <c r="AH1067" s="567">
        <f t="shared" si="885"/>
        <v>274354.37011718802</v>
      </c>
      <c r="AI1067" s="568">
        <f t="shared" si="886"/>
        <v>988081.83341190789</v>
      </c>
      <c r="AJ1067" s="568">
        <f t="shared" si="887"/>
        <v>1182561.9401602934</v>
      </c>
      <c r="AK1067" s="569">
        <f t="shared" si="888"/>
        <v>4.8512671334818118E-2</v>
      </c>
      <c r="AL1067" s="999">
        <f t="shared" si="889"/>
        <v>5.8061222052794556E-2</v>
      </c>
      <c r="AM1067" s="571"/>
      <c r="AN1067" s="572"/>
      <c r="AO1067" s="572"/>
      <c r="AP1067" s="573"/>
      <c r="AQ1067" s="53"/>
      <c r="AR1067" s="535"/>
      <c r="AS1067" s="535"/>
      <c r="AT1067" s="53"/>
    </row>
    <row r="1068" spans="1:48" customFormat="1">
      <c r="A1068" s="46">
        <v>44440</v>
      </c>
      <c r="B1068" s="122" t="s">
        <v>882</v>
      </c>
      <c r="C1068" s="769">
        <f t="shared" si="890"/>
        <v>44437</v>
      </c>
      <c r="D1068" s="1170">
        <f t="shared" si="891"/>
        <v>44438</v>
      </c>
      <c r="E1068" s="924" t="s">
        <v>69</v>
      </c>
      <c r="F1068" s="1149">
        <v>34.030139160156196</v>
      </c>
      <c r="G1068" s="500" t="s">
        <v>41</v>
      </c>
      <c r="H1068" s="998">
        <v>42.624865722656196</v>
      </c>
      <c r="I1068" s="414" t="s">
        <v>313</v>
      </c>
      <c r="J1068" s="415" t="s">
        <v>133</v>
      </c>
      <c r="K1068" s="429" t="s">
        <v>93</v>
      </c>
      <c r="L1068" s="390">
        <v>232</v>
      </c>
      <c r="M1068" s="390"/>
      <c r="N1068" s="390"/>
      <c r="O1068" s="564">
        <v>3</v>
      </c>
      <c r="P1068" s="564">
        <v>1.5</v>
      </c>
      <c r="Q1068" s="564">
        <f t="shared" si="877"/>
        <v>4.5</v>
      </c>
      <c r="R1068" s="82">
        <f t="shared" si="878"/>
        <v>3</v>
      </c>
      <c r="S1068" s="81"/>
      <c r="T1068" s="81">
        <v>20</v>
      </c>
      <c r="U1068" s="122" t="s">
        <v>882</v>
      </c>
      <c r="V1068" s="193"/>
      <c r="W1068" s="195">
        <v>704.38099999999997</v>
      </c>
      <c r="X1068" s="82">
        <v>2.161</v>
      </c>
      <c r="Y1068" s="82">
        <v>2.593</v>
      </c>
      <c r="Z1068" s="195">
        <f t="shared" si="879"/>
        <v>14087.619999999999</v>
      </c>
      <c r="AA1068" s="195">
        <f t="shared" si="880"/>
        <v>4695.873333333333</v>
      </c>
      <c r="AB1068" s="1092">
        <f t="shared" si="881"/>
        <v>20240833.333333332</v>
      </c>
      <c r="AC1068" s="499" t="s">
        <v>69</v>
      </c>
      <c r="AD1068" s="195">
        <f t="shared" si="882"/>
        <v>680.60278320312386</v>
      </c>
      <c r="AE1068" s="500" t="s">
        <v>41</v>
      </c>
      <c r="AF1068" s="567">
        <f t="shared" si="883"/>
        <v>852.49731445312386</v>
      </c>
      <c r="AG1068" s="567">
        <f t="shared" si="884"/>
        <v>226867.59440104128</v>
      </c>
      <c r="AH1068" s="567">
        <f t="shared" si="885"/>
        <v>284165.77148437459</v>
      </c>
      <c r="AI1068" s="568">
        <f t="shared" si="886"/>
        <v>977877.5620734538</v>
      </c>
      <c r="AJ1068" s="568">
        <f t="shared" si="887"/>
        <v>1224852.4632947179</v>
      </c>
      <c r="AK1068" s="569">
        <f t="shared" si="888"/>
        <v>4.8312119662733938E-2</v>
      </c>
      <c r="AL1068" s="999">
        <f t="shared" si="889"/>
        <v>6.0513934536360572E-2</v>
      </c>
      <c r="AM1068" s="571"/>
      <c r="AN1068" s="572"/>
      <c r="AO1068" s="572"/>
      <c r="AP1068" s="573"/>
      <c r="AQ1068" s="53"/>
      <c r="AR1068" s="53"/>
      <c r="AS1068" s="53"/>
      <c r="AT1068" s="53"/>
    </row>
    <row r="1069" spans="1:48" customFormat="1">
      <c r="A1069" s="46">
        <v>44440</v>
      </c>
      <c r="B1069" s="122" t="s">
        <v>883</v>
      </c>
      <c r="C1069" s="769">
        <f t="shared" si="890"/>
        <v>44438</v>
      </c>
      <c r="D1069" s="1170">
        <f t="shared" si="891"/>
        <v>44439</v>
      </c>
      <c r="E1069" s="924" t="s">
        <v>69</v>
      </c>
      <c r="F1069" s="1149">
        <v>23.271386718750001</v>
      </c>
      <c r="G1069" s="500" t="s">
        <v>41</v>
      </c>
      <c r="H1069" s="998">
        <v>34.222744750976602</v>
      </c>
      <c r="I1069" s="414" t="s">
        <v>313</v>
      </c>
      <c r="J1069" s="415" t="s">
        <v>133</v>
      </c>
      <c r="K1069" s="429" t="s">
        <v>93</v>
      </c>
      <c r="L1069" s="390">
        <v>264</v>
      </c>
      <c r="M1069" s="390"/>
      <c r="N1069" s="390"/>
      <c r="O1069" s="564">
        <v>3</v>
      </c>
      <c r="P1069" s="564">
        <v>1.5</v>
      </c>
      <c r="Q1069" s="564">
        <f t="shared" si="877"/>
        <v>4.5</v>
      </c>
      <c r="R1069" s="82">
        <f t="shared" si="878"/>
        <v>3</v>
      </c>
      <c r="S1069" s="81"/>
      <c r="T1069" s="81">
        <v>25</v>
      </c>
      <c r="U1069" s="122" t="s">
        <v>883</v>
      </c>
      <c r="V1069" s="494"/>
      <c r="W1069" s="195">
        <v>660.65</v>
      </c>
      <c r="X1069" s="82">
        <v>2.153</v>
      </c>
      <c r="Y1069" s="82">
        <v>2.5030000000000001</v>
      </c>
      <c r="Z1069" s="195">
        <f t="shared" si="879"/>
        <v>16516.25</v>
      </c>
      <c r="AA1069" s="195">
        <f t="shared" si="880"/>
        <v>5505.416666666667</v>
      </c>
      <c r="AB1069" s="1092">
        <f t="shared" si="881"/>
        <v>20853851.010101009</v>
      </c>
      <c r="AC1069" s="499" t="s">
        <v>69</v>
      </c>
      <c r="AD1069" s="195">
        <f t="shared" si="882"/>
        <v>581.78466796875</v>
      </c>
      <c r="AE1069" s="500" t="s">
        <v>41</v>
      </c>
      <c r="AF1069" s="567">
        <f t="shared" si="883"/>
        <v>855.56861877441509</v>
      </c>
      <c r="AG1069" s="567">
        <f t="shared" si="884"/>
        <v>193928.22265625</v>
      </c>
      <c r="AH1069" s="567">
        <f t="shared" si="885"/>
        <v>285189.53959147172</v>
      </c>
      <c r="AI1069" s="568">
        <f t="shared" si="886"/>
        <v>734576.60097064404</v>
      </c>
      <c r="AJ1069" s="568">
        <f t="shared" si="887"/>
        <v>1080263.4075434534</v>
      </c>
      <c r="AK1069" s="569">
        <f t="shared" si="888"/>
        <v>3.5224985572920607E-2</v>
      </c>
      <c r="AL1069" s="999">
        <f t="shared" si="889"/>
        <v>5.1801626808410814E-2</v>
      </c>
      <c r="AM1069" s="571"/>
      <c r="AN1069" s="572"/>
      <c r="AO1069" s="572"/>
      <c r="AP1069" s="573"/>
      <c r="AQ1069" s="53"/>
      <c r="AR1069" s="53"/>
      <c r="AS1069" s="53"/>
      <c r="AT1069" s="53"/>
    </row>
    <row r="1070" spans="1:48" customFormat="1">
      <c r="A1070" s="46">
        <v>44440</v>
      </c>
      <c r="B1070" s="122" t="s">
        <v>884</v>
      </c>
      <c r="C1070" s="769">
        <f t="shared" si="890"/>
        <v>44438</v>
      </c>
      <c r="D1070" s="1170">
        <f t="shared" si="891"/>
        <v>44439</v>
      </c>
      <c r="E1070" s="924" t="s">
        <v>69</v>
      </c>
      <c r="F1070" s="1149">
        <v>27.536328125000001</v>
      </c>
      <c r="G1070" s="500" t="s">
        <v>41</v>
      </c>
      <c r="H1070" s="998">
        <v>32.129684448242202</v>
      </c>
      <c r="I1070" s="414" t="s">
        <v>313</v>
      </c>
      <c r="J1070" s="415" t="s">
        <v>133</v>
      </c>
      <c r="K1070" s="429" t="s">
        <v>93</v>
      </c>
      <c r="L1070" s="390">
        <v>264</v>
      </c>
      <c r="M1070" s="390"/>
      <c r="N1070" s="390"/>
      <c r="O1070" s="564">
        <v>3</v>
      </c>
      <c r="P1070" s="564">
        <v>1.5</v>
      </c>
      <c r="Q1070" s="564">
        <f t="shared" si="877"/>
        <v>4.5</v>
      </c>
      <c r="R1070" s="82">
        <f t="shared" si="878"/>
        <v>3</v>
      </c>
      <c r="S1070" s="81"/>
      <c r="T1070" s="81">
        <v>25</v>
      </c>
      <c r="U1070" s="122" t="s">
        <v>884</v>
      </c>
      <c r="V1070" s="494"/>
      <c r="W1070" s="195">
        <v>618.61500000000001</v>
      </c>
      <c r="X1070" s="82">
        <v>2.1779999999999999</v>
      </c>
      <c r="Y1070" s="82">
        <v>2.5510000000000002</v>
      </c>
      <c r="Z1070" s="195">
        <f t="shared" si="879"/>
        <v>15465.375</v>
      </c>
      <c r="AA1070" s="195">
        <f t="shared" si="880"/>
        <v>5155.125</v>
      </c>
      <c r="AB1070" s="1092">
        <f t="shared" si="881"/>
        <v>19526988.636363637</v>
      </c>
      <c r="AC1070" s="499" t="s">
        <v>69</v>
      </c>
      <c r="AD1070" s="195">
        <f t="shared" si="882"/>
        <v>688.408203125</v>
      </c>
      <c r="AE1070" s="500" t="s">
        <v>41</v>
      </c>
      <c r="AF1070" s="567">
        <f t="shared" si="883"/>
        <v>803.24211120605503</v>
      </c>
      <c r="AG1070" s="567">
        <f t="shared" si="884"/>
        <v>229469.40104166666</v>
      </c>
      <c r="AH1070" s="567">
        <f t="shared" si="885"/>
        <v>267747.37040201836</v>
      </c>
      <c r="AI1070" s="568">
        <f t="shared" si="886"/>
        <v>869202.27667297982</v>
      </c>
      <c r="AJ1070" s="568">
        <f t="shared" si="887"/>
        <v>1014194.5848561302</v>
      </c>
      <c r="AK1070" s="569">
        <f t="shared" si="888"/>
        <v>4.4512868464230582E-2</v>
      </c>
      <c r="AL1070" s="999">
        <f t="shared" si="889"/>
        <v>5.1938094692566786E-2</v>
      </c>
      <c r="AM1070" s="571"/>
      <c r="AN1070" s="572"/>
      <c r="AO1070" s="572"/>
      <c r="AP1070" s="573"/>
      <c r="AQ1070" s="53"/>
      <c r="AR1070" s="53"/>
      <c r="AS1070" s="53"/>
      <c r="AT1070" s="53"/>
    </row>
    <row r="1071" spans="1:48" customFormat="1">
      <c r="A1071" s="46">
        <v>44440</v>
      </c>
      <c r="B1071" s="122" t="s">
        <v>885</v>
      </c>
      <c r="C1071" s="769">
        <f t="shared" si="890"/>
        <v>44439</v>
      </c>
      <c r="D1071" s="1170">
        <f t="shared" si="891"/>
        <v>44440</v>
      </c>
      <c r="E1071" s="924" t="s">
        <v>69</v>
      </c>
      <c r="F1071" s="1149">
        <v>33.117309570312599</v>
      </c>
      <c r="G1071" s="500" t="s">
        <v>41</v>
      </c>
      <c r="H1071" s="998">
        <v>42.150631713867199</v>
      </c>
      <c r="I1071" s="414" t="s">
        <v>313</v>
      </c>
      <c r="J1071" s="415" t="s">
        <v>133</v>
      </c>
      <c r="K1071" s="429" t="s">
        <v>93</v>
      </c>
      <c r="L1071" s="390">
        <v>372</v>
      </c>
      <c r="M1071" s="390"/>
      <c r="N1071" s="390"/>
      <c r="O1071" s="564">
        <v>3</v>
      </c>
      <c r="P1071" s="564">
        <v>1.5</v>
      </c>
      <c r="Q1071" s="564">
        <f t="shared" si="877"/>
        <v>4.5</v>
      </c>
      <c r="R1071" s="82">
        <f t="shared" si="878"/>
        <v>3</v>
      </c>
      <c r="S1071" s="81"/>
      <c r="T1071" s="81">
        <v>20</v>
      </c>
      <c r="U1071" s="122" t="s">
        <v>885</v>
      </c>
      <c r="V1071" s="193"/>
      <c r="W1071" s="195">
        <v>830.70899999999995</v>
      </c>
      <c r="X1071" s="82">
        <v>2.16</v>
      </c>
      <c r="Y1071" s="82">
        <v>2.5049999999999999</v>
      </c>
      <c r="Z1071" s="195">
        <f t="shared" si="879"/>
        <v>16614.18</v>
      </c>
      <c r="AA1071" s="195">
        <f t="shared" si="880"/>
        <v>5538.06</v>
      </c>
      <c r="AB1071" s="1092">
        <f t="shared" si="881"/>
        <v>14887258.064516129</v>
      </c>
      <c r="AC1071" s="499" t="s">
        <v>69</v>
      </c>
      <c r="AD1071" s="195">
        <f t="shared" si="882"/>
        <v>662.34619140625205</v>
      </c>
      <c r="AE1071" s="500" t="s">
        <v>41</v>
      </c>
      <c r="AF1071" s="567">
        <f t="shared" si="883"/>
        <v>843.01263427734398</v>
      </c>
      <c r="AG1071" s="567">
        <f t="shared" si="884"/>
        <v>220782.06380208401</v>
      </c>
      <c r="AH1071" s="567">
        <f t="shared" si="885"/>
        <v>281004.21142578131</v>
      </c>
      <c r="AI1071" s="568">
        <f t="shared" si="886"/>
        <v>593500.17151097849</v>
      </c>
      <c r="AJ1071" s="568">
        <f t="shared" si="887"/>
        <v>755387.66512306803</v>
      </c>
      <c r="AK1071" s="569">
        <f t="shared" si="888"/>
        <v>3.9866318494578251E-2</v>
      </c>
      <c r="AL1071" s="999">
        <f t="shared" si="889"/>
        <v>5.0740550197322043E-2</v>
      </c>
      <c r="AM1071" s="571"/>
      <c r="AN1071" s="572"/>
      <c r="AO1071" s="572"/>
      <c r="AP1071" s="573"/>
      <c r="AQ1071" s="53"/>
      <c r="AR1071" s="53"/>
      <c r="AS1071" s="53"/>
      <c r="AT1071" s="53"/>
    </row>
    <row r="1072" spans="1:48" customFormat="1">
      <c r="A1072" s="46">
        <v>44440</v>
      </c>
      <c r="B1072" s="122" t="s">
        <v>886</v>
      </c>
      <c r="C1072" s="769">
        <f t="shared" si="890"/>
        <v>44439</v>
      </c>
      <c r="D1072" s="1170">
        <f t="shared" si="891"/>
        <v>44440</v>
      </c>
      <c r="E1072" s="924" t="s">
        <v>69</v>
      </c>
      <c r="F1072" s="1149">
        <v>34.405322265625003</v>
      </c>
      <c r="G1072" s="500" t="s">
        <v>41</v>
      </c>
      <c r="H1072" s="998">
        <v>42.662869262695395</v>
      </c>
      <c r="I1072" s="414" t="s">
        <v>313</v>
      </c>
      <c r="J1072" s="415" t="s">
        <v>133</v>
      </c>
      <c r="K1072" s="429" t="s">
        <v>93</v>
      </c>
      <c r="L1072" s="390">
        <v>372</v>
      </c>
      <c r="M1072" s="390"/>
      <c r="N1072" s="390"/>
      <c r="O1072" s="564">
        <v>3</v>
      </c>
      <c r="P1072" s="564">
        <v>1.5</v>
      </c>
      <c r="Q1072" s="564">
        <f t="shared" si="877"/>
        <v>4.5</v>
      </c>
      <c r="R1072" s="82">
        <f t="shared" si="878"/>
        <v>3</v>
      </c>
      <c r="S1072" s="81"/>
      <c r="T1072" s="81">
        <v>20</v>
      </c>
      <c r="U1072" s="122" t="s">
        <v>886</v>
      </c>
      <c r="V1072" s="193"/>
      <c r="W1072" s="195">
        <v>821.72699999999998</v>
      </c>
      <c r="X1072" s="82">
        <v>2.165</v>
      </c>
      <c r="Y1072" s="82">
        <v>2.5139999999999998</v>
      </c>
      <c r="Z1072" s="195">
        <f t="shared" si="879"/>
        <v>16434.54</v>
      </c>
      <c r="AA1072" s="195">
        <f t="shared" si="880"/>
        <v>5478.18</v>
      </c>
      <c r="AB1072" s="1092">
        <f t="shared" si="881"/>
        <v>14726290.322580645</v>
      </c>
      <c r="AC1072" s="499" t="s">
        <v>69</v>
      </c>
      <c r="AD1072" s="195">
        <f t="shared" si="882"/>
        <v>688.1064453125</v>
      </c>
      <c r="AE1072" s="500" t="s">
        <v>41</v>
      </c>
      <c r="AF1072" s="567">
        <f t="shared" si="883"/>
        <v>853.25738525390784</v>
      </c>
      <c r="AG1072" s="567">
        <f t="shared" si="884"/>
        <v>229368.81510416666</v>
      </c>
      <c r="AH1072" s="567">
        <f t="shared" si="885"/>
        <v>284419.12841796927</v>
      </c>
      <c r="AI1072" s="568">
        <f t="shared" si="886"/>
        <v>616582.83630152326</v>
      </c>
      <c r="AJ1072" s="568">
        <f t="shared" si="887"/>
        <v>764567.54951067013</v>
      </c>
      <c r="AK1072" s="569">
        <f t="shared" si="888"/>
        <v>4.1869528767613816E-2</v>
      </c>
      <c r="AL1072" s="999">
        <f t="shared" si="889"/>
        <v>5.1918543826228652E-2</v>
      </c>
      <c r="AN1072" s="572"/>
      <c r="AO1072" s="572"/>
      <c r="AP1072" s="573"/>
      <c r="AQ1072" s="571"/>
      <c r="AR1072" s="53"/>
      <c r="AS1072" s="53"/>
      <c r="AT1072" s="53"/>
    </row>
    <row r="1073" spans="1:46" customFormat="1">
      <c r="A1073" s="46">
        <v>44440</v>
      </c>
      <c r="B1073" s="122" t="s">
        <v>60</v>
      </c>
      <c r="C1073" s="122"/>
      <c r="D1073" s="563"/>
      <c r="E1073" s="924" t="s">
        <v>69</v>
      </c>
      <c r="F1073" s="1149">
        <v>0</v>
      </c>
      <c r="G1073" s="500" t="s">
        <v>41</v>
      </c>
      <c r="H1073" s="998">
        <v>1.297208309173584</v>
      </c>
      <c r="I1073" s="81"/>
      <c r="J1073" s="575"/>
      <c r="K1073" s="390"/>
      <c r="L1073" s="390"/>
      <c r="M1073" s="390"/>
      <c r="N1073" s="390"/>
      <c r="O1073" s="564"/>
      <c r="P1073" s="564"/>
      <c r="Q1073" s="564"/>
      <c r="R1073" s="82"/>
      <c r="S1073" s="81"/>
      <c r="T1073" s="81"/>
      <c r="U1073" s="122" t="s">
        <v>60</v>
      </c>
      <c r="V1073" s="39"/>
      <c r="W1073" s="195"/>
      <c r="X1073" s="82"/>
      <c r="Y1073" s="82"/>
      <c r="Z1073" s="195"/>
      <c r="AA1073" s="195"/>
      <c r="AB1073" s="195"/>
      <c r="AC1073" s="483"/>
      <c r="AD1073" s="576"/>
      <c r="AE1073" s="577"/>
      <c r="AF1073" s="576"/>
      <c r="AG1073" s="390"/>
      <c r="AH1073" s="390"/>
      <c r="AI1073" s="568"/>
      <c r="AJ1073" s="568"/>
      <c r="AK1073" s="569"/>
      <c r="AL1073" s="999"/>
      <c r="AM1073" s="571"/>
      <c r="AN1073" s="572"/>
      <c r="AO1073" s="572"/>
      <c r="AP1073" s="573"/>
      <c r="AQ1073" s="53"/>
      <c r="AR1073" s="53"/>
      <c r="AS1073" s="53"/>
      <c r="AT1073" s="53"/>
    </row>
    <row r="1074" spans="1:46" customFormat="1" ht="15" thickBot="1">
      <c r="A1074" s="49">
        <v>44440</v>
      </c>
      <c r="B1074" s="123" t="s">
        <v>64</v>
      </c>
      <c r="C1074" s="1072"/>
      <c r="D1074" s="1003"/>
      <c r="E1074" s="1029" t="s">
        <v>69</v>
      </c>
      <c r="F1074" s="1150">
        <v>32.530865478515601</v>
      </c>
      <c r="G1074" s="1030" t="s">
        <v>41</v>
      </c>
      <c r="H1074" s="1006">
        <v>34.031524658203196</v>
      </c>
      <c r="I1074" s="1242"/>
      <c r="J1074" s="1243"/>
      <c r="K1074" s="1244"/>
      <c r="L1074" s="395"/>
      <c r="M1074" s="395"/>
      <c r="N1074" s="395"/>
      <c r="O1074" s="1007"/>
      <c r="P1074" s="1007"/>
      <c r="Q1074" s="1007"/>
      <c r="R1074" s="590"/>
      <c r="S1074" s="588"/>
      <c r="T1074" s="588"/>
      <c r="U1074" s="123" t="s">
        <v>64</v>
      </c>
      <c r="V1074" s="189"/>
      <c r="W1074" s="591"/>
      <c r="X1074" s="590"/>
      <c r="Y1074" s="590"/>
      <c r="Z1074" s="591"/>
      <c r="AA1074" s="591"/>
      <c r="AB1074" s="1126"/>
      <c r="AC1074" s="1246"/>
      <c r="AD1074" s="591"/>
      <c r="AE1074" s="1030"/>
      <c r="AF1074" s="1115"/>
      <c r="AG1074" s="1115"/>
      <c r="AH1074" s="1115"/>
      <c r="AI1074" s="592"/>
      <c r="AJ1074" s="592"/>
      <c r="AK1074" s="593"/>
      <c r="AL1074" s="1008"/>
      <c r="AM1074" s="571"/>
      <c r="AN1074" s="572"/>
      <c r="AO1074" s="572"/>
      <c r="AP1074" s="573"/>
      <c r="AQ1074" s="53"/>
      <c r="AR1074" s="53"/>
      <c r="AS1074" s="53"/>
      <c r="AT1074" s="53"/>
    </row>
    <row r="1075" spans="1:46" customFormat="1">
      <c r="A1075" s="460">
        <v>44447</v>
      </c>
      <c r="B1075" s="118" t="s">
        <v>887</v>
      </c>
      <c r="C1075" s="1133">
        <v>44440</v>
      </c>
      <c r="D1075" s="1191">
        <v>44441</v>
      </c>
      <c r="E1075" s="1110" t="s">
        <v>69</v>
      </c>
      <c r="F1075" s="1147">
        <v>42.056842041015599</v>
      </c>
      <c r="G1075" s="477" t="s">
        <v>41</v>
      </c>
      <c r="H1075" s="994">
        <v>50.944750976562602</v>
      </c>
      <c r="I1075" s="1155" t="s">
        <v>313</v>
      </c>
      <c r="J1075" s="1156" t="s">
        <v>133</v>
      </c>
      <c r="K1075" s="462" t="s">
        <v>93</v>
      </c>
      <c r="L1075" s="465">
        <v>272</v>
      </c>
      <c r="M1075" s="463"/>
      <c r="N1075" s="922"/>
      <c r="O1075" s="467">
        <v>3</v>
      </c>
      <c r="P1075" s="468">
        <v>1.5</v>
      </c>
      <c r="Q1075" s="468">
        <f t="shared" ref="Q1075:Q1088" si="892">O1075+P1075</f>
        <v>4.5</v>
      </c>
      <c r="R1075" s="466">
        <f t="shared" ref="R1075:R1088" si="893">O1075/(O1075+P1075)*Q1075*200/200</f>
        <v>3</v>
      </c>
      <c r="S1075" s="467"/>
      <c r="T1075" s="469">
        <v>20</v>
      </c>
      <c r="U1075" s="118" t="s">
        <v>887</v>
      </c>
      <c r="V1075" s="923"/>
      <c r="W1075" s="145">
        <v>908.67100000000005</v>
      </c>
      <c r="X1075" s="472">
        <v>2.17</v>
      </c>
      <c r="Y1075" s="472">
        <v>2.548</v>
      </c>
      <c r="Z1075" s="145">
        <f t="shared" ref="Z1075:Z1088" si="894">T1075*W1075</f>
        <v>18173.420000000002</v>
      </c>
      <c r="AA1075" s="145">
        <f t="shared" ref="AA1075:AA1088" si="895">Z1075/R1075</f>
        <v>6057.8066666666673</v>
      </c>
      <c r="AB1075" s="1157">
        <f t="shared" ref="AB1075:AB1088" si="896">AA1075*1000/(L1075/1000)</f>
        <v>22271348.039215688</v>
      </c>
      <c r="AC1075" s="1110" t="s">
        <v>69</v>
      </c>
      <c r="AD1075" s="194">
        <f t="shared" ref="AD1075:AD1088" si="897">T1075*F1075</f>
        <v>841.13684082031205</v>
      </c>
      <c r="AE1075" s="477" t="s">
        <v>41</v>
      </c>
      <c r="AF1075" s="586">
        <f t="shared" ref="AF1075:AF1088" si="898">T1075*H1075</f>
        <v>1018.895019531252</v>
      </c>
      <c r="AG1075" s="478">
        <f t="shared" ref="AG1075:AG1088" si="899">AD1075/R1075*1000</f>
        <v>280378.94694010401</v>
      </c>
      <c r="AH1075" s="478">
        <f t="shared" ref="AH1075:AH1088" si="900">AF1075/R1075*1000</f>
        <v>339631.67317708401</v>
      </c>
      <c r="AI1075" s="478">
        <f t="shared" ref="AI1075:AI1088" si="901">AG1075/L1075*1000</f>
        <v>1030804.9519856765</v>
      </c>
      <c r="AJ1075" s="478">
        <f t="shared" ref="AJ1075:AJ1088" si="902">AH1075/L1075*1000</f>
        <v>1248645.8572686913</v>
      </c>
      <c r="AK1075" s="1084">
        <f t="shared" ref="AK1075:AK1088" si="903">AD1075/Z1075</f>
        <v>4.628390478073538E-2</v>
      </c>
      <c r="AL1075" s="1085">
        <f t="shared" ref="AL1075:AL1088" si="904">AF1075/Z1075</f>
        <v>5.6065122554326698E-2</v>
      </c>
      <c r="AP1075" s="602"/>
    </row>
    <row r="1076" spans="1:46" customFormat="1">
      <c r="A1076" s="35">
        <v>44447</v>
      </c>
      <c r="B1076" s="119" t="s">
        <v>888</v>
      </c>
      <c r="C1076" s="782">
        <v>44440</v>
      </c>
      <c r="D1076" s="1158">
        <v>44441</v>
      </c>
      <c r="E1076" s="924" t="s">
        <v>69</v>
      </c>
      <c r="F1076" s="1149">
        <v>44.349395751953196</v>
      </c>
      <c r="G1076" s="500" t="s">
        <v>41</v>
      </c>
      <c r="H1076" s="998">
        <v>59.808850097656205</v>
      </c>
      <c r="I1076" s="1160" t="s">
        <v>313</v>
      </c>
      <c r="J1076" s="1161" t="s">
        <v>133</v>
      </c>
      <c r="K1076" s="484" t="s">
        <v>93</v>
      </c>
      <c r="L1076" s="488">
        <v>272</v>
      </c>
      <c r="M1076" s="485"/>
      <c r="N1076" s="504"/>
      <c r="O1076" s="491">
        <v>3</v>
      </c>
      <c r="P1076" s="492">
        <v>1.5</v>
      </c>
      <c r="Q1076" s="492">
        <f t="shared" si="892"/>
        <v>4.5</v>
      </c>
      <c r="R1076" s="490">
        <f t="shared" si="893"/>
        <v>3</v>
      </c>
      <c r="S1076" s="491"/>
      <c r="T1076" s="493">
        <v>20</v>
      </c>
      <c r="U1076" s="119" t="s">
        <v>888</v>
      </c>
      <c r="V1076" s="925"/>
      <c r="W1076" s="129">
        <v>938.72199999999998</v>
      </c>
      <c r="X1076" s="223">
        <v>2.1659999999999999</v>
      </c>
      <c r="Y1076" s="223">
        <v>2.5419999999999998</v>
      </c>
      <c r="Z1076" s="129">
        <f t="shared" si="894"/>
        <v>18774.439999999999</v>
      </c>
      <c r="AA1076" s="129">
        <f t="shared" si="895"/>
        <v>6258.1466666666665</v>
      </c>
      <c r="AB1076" s="149">
        <f t="shared" si="896"/>
        <v>23007892.156862743</v>
      </c>
      <c r="AC1076" s="924" t="s">
        <v>69</v>
      </c>
      <c r="AD1076" s="195">
        <f t="shared" si="897"/>
        <v>886.98791503906386</v>
      </c>
      <c r="AE1076" s="500" t="s">
        <v>41</v>
      </c>
      <c r="AF1076" s="567">
        <f t="shared" si="898"/>
        <v>1196.1770019531241</v>
      </c>
      <c r="AG1076" s="497">
        <f t="shared" si="899"/>
        <v>295662.63834635465</v>
      </c>
      <c r="AH1076" s="497">
        <f t="shared" si="900"/>
        <v>398725.66731770802</v>
      </c>
      <c r="AI1076" s="497">
        <f t="shared" si="901"/>
        <v>1086994.9939204217</v>
      </c>
      <c r="AJ1076" s="497">
        <f t="shared" si="902"/>
        <v>1465903.1886680441</v>
      </c>
      <c r="AK1076" s="959">
        <f t="shared" si="903"/>
        <v>4.7244440581932882E-2</v>
      </c>
      <c r="AL1076" s="1086">
        <f t="shared" si="904"/>
        <v>6.37130589222967E-2</v>
      </c>
      <c r="AP1076" s="602"/>
    </row>
    <row r="1077" spans="1:46" customFormat="1">
      <c r="A1077" s="35">
        <v>44447</v>
      </c>
      <c r="B1077" s="119" t="s">
        <v>889</v>
      </c>
      <c r="C1077" s="782">
        <v>44441</v>
      </c>
      <c r="D1077" s="1158">
        <v>44442</v>
      </c>
      <c r="E1077" s="924" t="s">
        <v>69</v>
      </c>
      <c r="F1077" s="1149">
        <v>39.346102905273398</v>
      </c>
      <c r="G1077" s="500" t="s">
        <v>41</v>
      </c>
      <c r="H1077" s="998">
        <v>54.626409912109395</v>
      </c>
      <c r="I1077" s="1160" t="s">
        <v>313</v>
      </c>
      <c r="J1077" s="1161" t="s">
        <v>133</v>
      </c>
      <c r="K1077" s="484" t="s">
        <v>93</v>
      </c>
      <c r="L1077" s="488">
        <v>372</v>
      </c>
      <c r="M1077" s="485"/>
      <c r="N1077" s="504"/>
      <c r="O1077" s="491">
        <v>3</v>
      </c>
      <c r="P1077" s="492">
        <v>1.5</v>
      </c>
      <c r="Q1077" s="492">
        <f t="shared" si="892"/>
        <v>4.5</v>
      </c>
      <c r="R1077" s="490">
        <f t="shared" si="893"/>
        <v>3</v>
      </c>
      <c r="S1077" s="491"/>
      <c r="T1077" s="493">
        <v>20</v>
      </c>
      <c r="U1077" s="119" t="s">
        <v>889</v>
      </c>
      <c r="V1077" s="925"/>
      <c r="W1077" s="129">
        <v>819.75800000000004</v>
      </c>
      <c r="X1077" s="223">
        <v>2.165</v>
      </c>
      <c r="Y1077" s="223">
        <v>2.5539999999999998</v>
      </c>
      <c r="Z1077" s="129">
        <f t="shared" si="894"/>
        <v>16395.16</v>
      </c>
      <c r="AA1077" s="129">
        <f t="shared" si="895"/>
        <v>5465.0533333333333</v>
      </c>
      <c r="AB1077" s="149">
        <f t="shared" si="896"/>
        <v>14691003.584229389</v>
      </c>
      <c r="AC1077" s="924" t="s">
        <v>69</v>
      </c>
      <c r="AD1077" s="195">
        <f t="shared" si="897"/>
        <v>786.92205810546795</v>
      </c>
      <c r="AE1077" s="500" t="s">
        <v>41</v>
      </c>
      <c r="AF1077" s="567">
        <f t="shared" si="898"/>
        <v>1092.528198242188</v>
      </c>
      <c r="AG1077" s="497">
        <f t="shared" si="899"/>
        <v>262307.35270182265</v>
      </c>
      <c r="AH1077" s="497">
        <f t="shared" si="900"/>
        <v>364176.0660807293</v>
      </c>
      <c r="AI1077" s="497">
        <f t="shared" si="901"/>
        <v>705127.29220920056</v>
      </c>
      <c r="AJ1077" s="497">
        <f t="shared" si="902"/>
        <v>978967.91957185289</v>
      </c>
      <c r="AK1077" s="959">
        <f t="shared" si="903"/>
        <v>4.7997217355943339E-2</v>
      </c>
      <c r="AL1077" s="1086">
        <f t="shared" si="904"/>
        <v>6.6637239175597426E-2</v>
      </c>
      <c r="AP1077" s="602"/>
    </row>
    <row r="1078" spans="1:46" customFormat="1">
      <c r="A1078" s="35">
        <v>44447</v>
      </c>
      <c r="B1078" s="119" t="s">
        <v>890</v>
      </c>
      <c r="C1078" s="782">
        <v>44441</v>
      </c>
      <c r="D1078" s="1158">
        <v>44442</v>
      </c>
      <c r="E1078" s="924" t="s">
        <v>69</v>
      </c>
      <c r="F1078" s="1149">
        <v>39.3625305175782</v>
      </c>
      <c r="G1078" s="500" t="s">
        <v>41</v>
      </c>
      <c r="H1078" s="998">
        <v>48.229956054687605</v>
      </c>
      <c r="I1078" s="1160" t="s">
        <v>313</v>
      </c>
      <c r="J1078" s="1161" t="s">
        <v>133</v>
      </c>
      <c r="K1078" s="484" t="s">
        <v>93</v>
      </c>
      <c r="L1078" s="488">
        <v>372</v>
      </c>
      <c r="M1078" s="485"/>
      <c r="N1078" s="504"/>
      <c r="O1078" s="491">
        <v>3</v>
      </c>
      <c r="P1078" s="492">
        <v>1.5</v>
      </c>
      <c r="Q1078" s="492">
        <f t="shared" si="892"/>
        <v>4.5</v>
      </c>
      <c r="R1078" s="490">
        <f t="shared" si="893"/>
        <v>3</v>
      </c>
      <c r="S1078" s="491"/>
      <c r="T1078" s="493">
        <v>20</v>
      </c>
      <c r="U1078" s="119" t="s">
        <v>890</v>
      </c>
      <c r="V1078" s="925"/>
      <c r="W1078" s="129">
        <v>849.476</v>
      </c>
      <c r="X1078" s="223">
        <v>2.1629999999999998</v>
      </c>
      <c r="Y1078" s="223">
        <v>2.5129999999999999</v>
      </c>
      <c r="Z1078" s="129">
        <f t="shared" si="894"/>
        <v>16989.52</v>
      </c>
      <c r="AA1078" s="129">
        <f t="shared" si="895"/>
        <v>5663.1733333333332</v>
      </c>
      <c r="AB1078" s="149">
        <f t="shared" si="896"/>
        <v>15223584.229390681</v>
      </c>
      <c r="AC1078" s="924" t="s">
        <v>69</v>
      </c>
      <c r="AD1078" s="195">
        <f t="shared" si="897"/>
        <v>787.25061035156398</v>
      </c>
      <c r="AE1078" s="500" t="s">
        <v>41</v>
      </c>
      <c r="AF1078" s="567">
        <f t="shared" si="898"/>
        <v>964.59912109375205</v>
      </c>
      <c r="AG1078" s="497">
        <f t="shared" si="899"/>
        <v>262416.87011718802</v>
      </c>
      <c r="AH1078" s="497">
        <f t="shared" si="900"/>
        <v>321533.04036458401</v>
      </c>
      <c r="AI1078" s="497">
        <f t="shared" si="901"/>
        <v>705421.69386340864</v>
      </c>
      <c r="AJ1078" s="497">
        <f t="shared" si="902"/>
        <v>864336.13001232268</v>
      </c>
      <c r="AK1078" s="959">
        <f t="shared" si="903"/>
        <v>4.6337425092148804E-2</v>
      </c>
      <c r="AL1078" s="1086">
        <f t="shared" si="904"/>
        <v>5.6776125581755814E-2</v>
      </c>
      <c r="AP1078" s="602"/>
    </row>
    <row r="1079" spans="1:46" customFormat="1">
      <c r="A1079" s="35">
        <v>44447</v>
      </c>
      <c r="B1079" s="119" t="s">
        <v>891</v>
      </c>
      <c r="C1079" s="782">
        <v>44442</v>
      </c>
      <c r="D1079" s="1158">
        <v>44443</v>
      </c>
      <c r="E1079" s="924" t="s">
        <v>69</v>
      </c>
      <c r="F1079" s="1149">
        <v>34.570196533203202</v>
      </c>
      <c r="G1079" s="500" t="s">
        <v>41</v>
      </c>
      <c r="H1079" s="998">
        <v>46.184497070312602</v>
      </c>
      <c r="I1079" s="1160" t="s">
        <v>313</v>
      </c>
      <c r="J1079" s="1161" t="s">
        <v>133</v>
      </c>
      <c r="K1079" s="484" t="s">
        <v>93</v>
      </c>
      <c r="L1079" s="488">
        <v>336</v>
      </c>
      <c r="M1079" s="485"/>
      <c r="N1079" s="504"/>
      <c r="O1079" s="491">
        <v>3</v>
      </c>
      <c r="P1079" s="492">
        <v>1.5</v>
      </c>
      <c r="Q1079" s="492">
        <f t="shared" si="892"/>
        <v>4.5</v>
      </c>
      <c r="R1079" s="490">
        <f t="shared" si="893"/>
        <v>3</v>
      </c>
      <c r="S1079" s="491"/>
      <c r="T1079" s="493">
        <v>20</v>
      </c>
      <c r="U1079" s="119" t="s">
        <v>891</v>
      </c>
      <c r="V1079" s="925"/>
      <c r="W1079" s="129">
        <v>881.65</v>
      </c>
      <c r="X1079" s="223">
        <v>2.1760000000000002</v>
      </c>
      <c r="Y1079" s="223">
        <v>2.496</v>
      </c>
      <c r="Z1079" s="129">
        <f t="shared" si="894"/>
        <v>17633</v>
      </c>
      <c r="AA1079" s="129">
        <f t="shared" si="895"/>
        <v>5877.666666666667</v>
      </c>
      <c r="AB1079" s="149">
        <f t="shared" si="896"/>
        <v>17493055.555555556</v>
      </c>
      <c r="AC1079" s="924" t="s">
        <v>69</v>
      </c>
      <c r="AD1079" s="195">
        <f t="shared" si="897"/>
        <v>691.40393066406409</v>
      </c>
      <c r="AE1079" s="500" t="s">
        <v>41</v>
      </c>
      <c r="AF1079" s="567">
        <f t="shared" si="898"/>
        <v>923.68994140625205</v>
      </c>
      <c r="AG1079" s="497">
        <f t="shared" si="899"/>
        <v>230467.97688802137</v>
      </c>
      <c r="AH1079" s="497">
        <f t="shared" si="900"/>
        <v>307896.64713541738</v>
      </c>
      <c r="AI1079" s="497">
        <f t="shared" si="901"/>
        <v>685916.59788101597</v>
      </c>
      <c r="AJ1079" s="497">
        <f t="shared" si="902"/>
        <v>916359.06885540881</v>
      </c>
      <c r="AK1079" s="959">
        <f t="shared" si="903"/>
        <v>3.9210794003519768E-2</v>
      </c>
      <c r="AL1079" s="1086">
        <f t="shared" si="904"/>
        <v>5.2384162729328651E-2</v>
      </c>
      <c r="AP1079" s="602"/>
    </row>
    <row r="1080" spans="1:46" customFormat="1">
      <c r="A1080" s="35">
        <v>44447</v>
      </c>
      <c r="B1080" s="119" t="s">
        <v>892</v>
      </c>
      <c r="C1080" s="782">
        <v>44442</v>
      </c>
      <c r="D1080" s="1158">
        <v>44443</v>
      </c>
      <c r="E1080" s="924" t="s">
        <v>69</v>
      </c>
      <c r="F1080" s="1149">
        <v>16.78628234863282</v>
      </c>
      <c r="G1080" s="500" t="s">
        <v>41</v>
      </c>
      <c r="H1080" s="998">
        <v>19.129629516601561</v>
      </c>
      <c r="I1080" s="1160" t="s">
        <v>864</v>
      </c>
      <c r="J1080" s="1161" t="s">
        <v>133</v>
      </c>
      <c r="K1080" s="484" t="s">
        <v>93</v>
      </c>
      <c r="L1080" s="488">
        <v>336</v>
      </c>
      <c r="M1080" s="485"/>
      <c r="N1080" s="504"/>
      <c r="O1080" s="491">
        <v>3</v>
      </c>
      <c r="P1080" s="492">
        <v>1.5</v>
      </c>
      <c r="Q1080" s="492">
        <v>2.25</v>
      </c>
      <c r="R1080" s="490">
        <f t="shared" si="893"/>
        <v>1.5</v>
      </c>
      <c r="S1080" s="491"/>
      <c r="T1080" s="493">
        <v>20</v>
      </c>
      <c r="U1080" s="119" t="s">
        <v>892</v>
      </c>
      <c r="V1080" s="925"/>
      <c r="W1080" s="129">
        <v>464.42599999999999</v>
      </c>
      <c r="X1080" s="223">
        <v>2.198</v>
      </c>
      <c r="Y1080" s="223">
        <v>2.5099999999999998</v>
      </c>
      <c r="Z1080" s="129">
        <f t="shared" si="894"/>
        <v>9288.52</v>
      </c>
      <c r="AA1080" s="129">
        <f t="shared" si="895"/>
        <v>6192.3466666666673</v>
      </c>
      <c r="AB1080" s="149">
        <f t="shared" si="896"/>
        <v>18429603.174603175</v>
      </c>
      <c r="AC1080" s="924" t="s">
        <v>69</v>
      </c>
      <c r="AD1080" s="195">
        <f t="shared" si="897"/>
        <v>335.72564697265642</v>
      </c>
      <c r="AE1080" s="500" t="s">
        <v>41</v>
      </c>
      <c r="AF1080" s="567">
        <f t="shared" si="898"/>
        <v>382.59259033203125</v>
      </c>
      <c r="AG1080" s="497">
        <f t="shared" si="899"/>
        <v>223817.09798177096</v>
      </c>
      <c r="AH1080" s="497">
        <f t="shared" si="900"/>
        <v>255061.72688802084</v>
      </c>
      <c r="AI1080" s="497">
        <f t="shared" si="901"/>
        <v>666122.31542193738</v>
      </c>
      <c r="AJ1080" s="497">
        <f t="shared" si="902"/>
        <v>759112.28240482404</v>
      </c>
      <c r="AK1080" s="959">
        <f t="shared" si="903"/>
        <v>3.6144148580468841E-2</v>
      </c>
      <c r="AL1080" s="1086">
        <f t="shared" si="904"/>
        <v>4.1189833292282436E-2</v>
      </c>
      <c r="AP1080" s="602"/>
    </row>
    <row r="1081" spans="1:46" customFormat="1">
      <c r="A1081" s="35">
        <v>44447</v>
      </c>
      <c r="B1081" s="119" t="s">
        <v>893</v>
      </c>
      <c r="C1081" s="782">
        <v>44443</v>
      </c>
      <c r="D1081" s="1158">
        <v>44444</v>
      </c>
      <c r="E1081" s="924" t="s">
        <v>69</v>
      </c>
      <c r="F1081" s="1149">
        <v>32.297845458984398</v>
      </c>
      <c r="G1081" s="500" t="s">
        <v>41</v>
      </c>
      <c r="H1081" s="998">
        <v>41.979095458984396</v>
      </c>
      <c r="I1081" s="1160" t="s">
        <v>313</v>
      </c>
      <c r="J1081" s="1161" t="s">
        <v>133</v>
      </c>
      <c r="K1081" s="484" t="s">
        <v>93</v>
      </c>
      <c r="L1081" s="488">
        <v>236</v>
      </c>
      <c r="M1081" s="485"/>
      <c r="N1081" s="504"/>
      <c r="O1081" s="491">
        <v>3</v>
      </c>
      <c r="P1081" s="492">
        <v>1.5</v>
      </c>
      <c r="Q1081" s="492">
        <f t="shared" si="892"/>
        <v>4.5</v>
      </c>
      <c r="R1081" s="490">
        <f t="shared" si="893"/>
        <v>3</v>
      </c>
      <c r="S1081" s="491"/>
      <c r="T1081" s="493">
        <v>20</v>
      </c>
      <c r="U1081" s="119" t="s">
        <v>893</v>
      </c>
      <c r="V1081" s="925"/>
      <c r="W1081" s="129">
        <v>812.74599999999998</v>
      </c>
      <c r="X1081" s="223">
        <v>2.1669999999999998</v>
      </c>
      <c r="Y1081" s="223">
        <v>2.5139999999999998</v>
      </c>
      <c r="Z1081" s="129">
        <f t="shared" si="894"/>
        <v>16254.92</v>
      </c>
      <c r="AA1081" s="129">
        <f t="shared" si="895"/>
        <v>5418.3066666666664</v>
      </c>
      <c r="AB1081" s="149">
        <f t="shared" si="896"/>
        <v>22958926.553672314</v>
      </c>
      <c r="AC1081" s="924" t="s">
        <v>69</v>
      </c>
      <c r="AD1081" s="195">
        <f t="shared" si="897"/>
        <v>645.95690917968795</v>
      </c>
      <c r="AE1081" s="500" t="s">
        <v>41</v>
      </c>
      <c r="AF1081" s="567">
        <f t="shared" si="898"/>
        <v>839.58190917968795</v>
      </c>
      <c r="AG1081" s="497">
        <f t="shared" si="899"/>
        <v>215318.96972656265</v>
      </c>
      <c r="AH1081" s="497">
        <f t="shared" si="900"/>
        <v>279860.6363932293</v>
      </c>
      <c r="AI1081" s="497">
        <f t="shared" si="901"/>
        <v>912368.51579051977</v>
      </c>
      <c r="AJ1081" s="497">
        <f t="shared" si="902"/>
        <v>1185850.1542085987</v>
      </c>
      <c r="AK1081" s="959">
        <f t="shared" si="903"/>
        <v>3.9739162615361256E-2</v>
      </c>
      <c r="AL1081" s="1086">
        <f t="shared" si="904"/>
        <v>5.1650940710854805E-2</v>
      </c>
      <c r="AP1081" s="602"/>
    </row>
    <row r="1082" spans="1:46" customFormat="1">
      <c r="A1082" s="35">
        <v>44447</v>
      </c>
      <c r="B1082" s="119" t="s">
        <v>894</v>
      </c>
      <c r="C1082" s="782">
        <v>44443</v>
      </c>
      <c r="D1082" s="1158">
        <v>44444</v>
      </c>
      <c r="E1082" s="924" t="s">
        <v>69</v>
      </c>
      <c r="F1082" s="1149">
        <v>16.31156768798828</v>
      </c>
      <c r="G1082" s="500" t="s">
        <v>41</v>
      </c>
      <c r="H1082" s="998">
        <v>24.767860412597599</v>
      </c>
      <c r="I1082" s="1160" t="s">
        <v>864</v>
      </c>
      <c r="J1082" s="1161" t="s">
        <v>133</v>
      </c>
      <c r="K1082" s="484" t="s">
        <v>93</v>
      </c>
      <c r="L1082" s="488">
        <v>236</v>
      </c>
      <c r="M1082" s="485"/>
      <c r="N1082" s="504"/>
      <c r="O1082" s="491">
        <v>3</v>
      </c>
      <c r="P1082" s="492">
        <v>1.5</v>
      </c>
      <c r="Q1082" s="492">
        <v>2.25</v>
      </c>
      <c r="R1082" s="490">
        <f t="shared" si="893"/>
        <v>1.5</v>
      </c>
      <c r="S1082" s="491"/>
      <c r="T1082" s="493">
        <v>20</v>
      </c>
      <c r="U1082" s="119" t="s">
        <v>894</v>
      </c>
      <c r="V1082" s="925"/>
      <c r="W1082" s="129">
        <v>427.995</v>
      </c>
      <c r="X1082" s="223">
        <v>2.1989999999999998</v>
      </c>
      <c r="Y1082" s="223">
        <v>2.5539999999999998</v>
      </c>
      <c r="Z1082" s="129">
        <f t="shared" si="894"/>
        <v>8559.9</v>
      </c>
      <c r="AA1082" s="129">
        <f t="shared" si="895"/>
        <v>5706.5999999999995</v>
      </c>
      <c r="AB1082" s="149">
        <f t="shared" si="896"/>
        <v>24180508.474576268</v>
      </c>
      <c r="AC1082" s="924" t="s">
        <v>69</v>
      </c>
      <c r="AD1082" s="195">
        <f t="shared" si="897"/>
        <v>326.23135375976563</v>
      </c>
      <c r="AE1082" s="500" t="s">
        <v>41</v>
      </c>
      <c r="AF1082" s="567">
        <f t="shared" si="898"/>
        <v>495.35720825195199</v>
      </c>
      <c r="AG1082" s="497">
        <f t="shared" si="899"/>
        <v>217487.56917317709</v>
      </c>
      <c r="AH1082" s="497">
        <f t="shared" si="900"/>
        <v>330238.13883463462</v>
      </c>
      <c r="AI1082" s="497">
        <f t="shared" si="901"/>
        <v>921557.49649651302</v>
      </c>
      <c r="AJ1082" s="497">
        <f t="shared" si="902"/>
        <v>1399314.147604384</v>
      </c>
      <c r="AK1082" s="959">
        <f t="shared" si="903"/>
        <v>3.8111584686709617E-2</v>
      </c>
      <c r="AL1082" s="1086">
        <f t="shared" si="904"/>
        <v>5.7869508785377402E-2</v>
      </c>
      <c r="AP1082" s="602"/>
    </row>
    <row r="1083" spans="1:46" customFormat="1">
      <c r="A1083" s="35">
        <v>44447</v>
      </c>
      <c r="B1083" s="119" t="s">
        <v>895</v>
      </c>
      <c r="C1083" s="782">
        <v>44444</v>
      </c>
      <c r="D1083" s="1158">
        <v>44445</v>
      </c>
      <c r="E1083" s="924" t="s">
        <v>69</v>
      </c>
      <c r="F1083" s="1149">
        <v>36.4958312988282</v>
      </c>
      <c r="G1083" s="500" t="s">
        <v>41</v>
      </c>
      <c r="H1083" s="998">
        <v>48.692013549804599</v>
      </c>
      <c r="I1083" s="1160" t="s">
        <v>313</v>
      </c>
      <c r="J1083" s="1161" t="s">
        <v>133</v>
      </c>
      <c r="K1083" s="484" t="s">
        <v>93</v>
      </c>
      <c r="L1083" s="488">
        <v>268</v>
      </c>
      <c r="M1083" s="485"/>
      <c r="N1083" s="504"/>
      <c r="O1083" s="491">
        <v>3</v>
      </c>
      <c r="P1083" s="492">
        <v>1.5</v>
      </c>
      <c r="Q1083" s="492">
        <f t="shared" si="892"/>
        <v>4.5</v>
      </c>
      <c r="R1083" s="490">
        <f t="shared" si="893"/>
        <v>3</v>
      </c>
      <c r="S1083" s="491"/>
      <c r="T1083" s="493">
        <v>20</v>
      </c>
      <c r="U1083" s="119" t="s">
        <v>895</v>
      </c>
      <c r="V1083" s="925"/>
      <c r="W1083" s="129">
        <v>832.33799999999997</v>
      </c>
      <c r="X1083" s="223">
        <v>2.1720000000000002</v>
      </c>
      <c r="Y1083" s="223">
        <v>2.5750000000000002</v>
      </c>
      <c r="Z1083" s="129">
        <f t="shared" si="894"/>
        <v>16646.759999999998</v>
      </c>
      <c r="AA1083" s="129">
        <f t="shared" si="895"/>
        <v>5548.9199999999992</v>
      </c>
      <c r="AB1083" s="149">
        <f t="shared" si="896"/>
        <v>20704925.373134322</v>
      </c>
      <c r="AC1083" s="924" t="s">
        <v>69</v>
      </c>
      <c r="AD1083" s="195">
        <f t="shared" si="897"/>
        <v>729.91662597656398</v>
      </c>
      <c r="AE1083" s="500" t="s">
        <v>41</v>
      </c>
      <c r="AF1083" s="567">
        <f t="shared" si="898"/>
        <v>973.84027099609193</v>
      </c>
      <c r="AG1083" s="497">
        <f t="shared" si="899"/>
        <v>243305.54199218799</v>
      </c>
      <c r="AH1083" s="497">
        <f t="shared" si="900"/>
        <v>324613.42366536398</v>
      </c>
      <c r="AI1083" s="497">
        <f t="shared" si="901"/>
        <v>907856.49997085065</v>
      </c>
      <c r="AJ1083" s="497">
        <f t="shared" si="902"/>
        <v>1211244.1181543432</v>
      </c>
      <c r="AK1083" s="959">
        <f t="shared" si="903"/>
        <v>4.3847368855955395E-2</v>
      </c>
      <c r="AL1083" s="1086">
        <f t="shared" si="904"/>
        <v>5.8500289004953035E-2</v>
      </c>
      <c r="AP1083" s="602"/>
    </row>
    <row r="1084" spans="1:46" customFormat="1">
      <c r="A1084" s="35">
        <v>44447</v>
      </c>
      <c r="B1084" s="119" t="s">
        <v>896</v>
      </c>
      <c r="C1084" s="782">
        <v>44444</v>
      </c>
      <c r="D1084" s="1158">
        <v>44445</v>
      </c>
      <c r="E1084" s="924" t="s">
        <v>69</v>
      </c>
      <c r="F1084" s="1149">
        <v>38.964147949218798</v>
      </c>
      <c r="G1084" s="500" t="s">
        <v>41</v>
      </c>
      <c r="H1084" s="998">
        <v>50.565127563476601</v>
      </c>
      <c r="I1084" s="1160" t="s">
        <v>864</v>
      </c>
      <c r="J1084" s="1161" t="s">
        <v>133</v>
      </c>
      <c r="K1084" s="484" t="s">
        <v>93</v>
      </c>
      <c r="L1084" s="488">
        <v>268</v>
      </c>
      <c r="M1084" s="485"/>
      <c r="N1084" s="504"/>
      <c r="O1084" s="491">
        <v>3</v>
      </c>
      <c r="P1084" s="492">
        <v>1.5</v>
      </c>
      <c r="Q1084" s="492">
        <f t="shared" si="892"/>
        <v>4.5</v>
      </c>
      <c r="R1084" s="490">
        <f t="shared" si="893"/>
        <v>3</v>
      </c>
      <c r="S1084" s="491"/>
      <c r="T1084" s="493">
        <v>20</v>
      </c>
      <c r="U1084" s="119" t="s">
        <v>896</v>
      </c>
      <c r="V1084" s="925"/>
      <c r="W1084" s="129">
        <v>849.31</v>
      </c>
      <c r="X1084" s="223">
        <v>2.177</v>
      </c>
      <c r="Y1084" s="223">
        <v>2.5710000000000002</v>
      </c>
      <c r="Z1084" s="129">
        <f t="shared" si="894"/>
        <v>16986.199999999997</v>
      </c>
      <c r="AA1084" s="129">
        <f t="shared" si="895"/>
        <v>5662.0666666666657</v>
      </c>
      <c r="AB1084" s="149">
        <f t="shared" si="896"/>
        <v>21127114.427860692</v>
      </c>
      <c r="AC1084" s="924" t="s">
        <v>69</v>
      </c>
      <c r="AD1084" s="195">
        <f t="shared" si="897"/>
        <v>779.28295898437591</v>
      </c>
      <c r="AE1084" s="500" t="s">
        <v>41</v>
      </c>
      <c r="AF1084" s="567">
        <f t="shared" si="898"/>
        <v>1011.302551269532</v>
      </c>
      <c r="AG1084" s="497">
        <f t="shared" si="899"/>
        <v>259760.98632812529</v>
      </c>
      <c r="AH1084" s="497">
        <f t="shared" si="900"/>
        <v>337100.85042317735</v>
      </c>
      <c r="AI1084" s="497">
        <f t="shared" si="901"/>
        <v>969257.41167210927</v>
      </c>
      <c r="AJ1084" s="497">
        <f t="shared" si="902"/>
        <v>1257838.9941163333</v>
      </c>
      <c r="AK1084" s="959">
        <f t="shared" si="903"/>
        <v>4.587741572478695E-2</v>
      </c>
      <c r="AL1084" s="1086">
        <f t="shared" si="904"/>
        <v>5.9536715172877522E-2</v>
      </c>
      <c r="AP1084" s="602"/>
    </row>
    <row r="1085" spans="1:46" customFormat="1">
      <c r="A1085" s="35">
        <v>44447</v>
      </c>
      <c r="B1085" s="119" t="s">
        <v>897</v>
      </c>
      <c r="C1085" s="782">
        <v>44445</v>
      </c>
      <c r="D1085" s="1158">
        <v>44446</v>
      </c>
      <c r="E1085" s="924" t="s">
        <v>69</v>
      </c>
      <c r="F1085" s="1149">
        <v>37.633776855468803</v>
      </c>
      <c r="G1085" s="500" t="s">
        <v>41</v>
      </c>
      <c r="H1085" s="998">
        <v>51.936566162109401</v>
      </c>
      <c r="I1085" s="1160" t="s">
        <v>313</v>
      </c>
      <c r="J1085" s="1161" t="s">
        <v>133</v>
      </c>
      <c r="K1085" s="484" t="s">
        <v>93</v>
      </c>
      <c r="L1085" s="488">
        <v>240</v>
      </c>
      <c r="M1085" s="485"/>
      <c r="N1085" s="504"/>
      <c r="O1085" s="491">
        <v>3</v>
      </c>
      <c r="P1085" s="492">
        <v>1.5</v>
      </c>
      <c r="Q1085" s="492">
        <f t="shared" si="892"/>
        <v>4.5</v>
      </c>
      <c r="R1085" s="490">
        <f t="shared" si="893"/>
        <v>3</v>
      </c>
      <c r="S1085" s="491"/>
      <c r="T1085" s="493">
        <v>20</v>
      </c>
      <c r="U1085" s="119" t="s">
        <v>897</v>
      </c>
      <c r="V1085" s="925"/>
      <c r="W1085" s="129">
        <v>754.71400000000006</v>
      </c>
      <c r="X1085" s="223">
        <v>2.1850000000000001</v>
      </c>
      <c r="Y1085" s="223">
        <v>2.5270000000000001</v>
      </c>
      <c r="Z1085" s="129">
        <f t="shared" si="894"/>
        <v>15094.28</v>
      </c>
      <c r="AA1085" s="129">
        <f t="shared" si="895"/>
        <v>5031.4266666666672</v>
      </c>
      <c r="AB1085" s="149">
        <f t="shared" si="896"/>
        <v>20964277.77777778</v>
      </c>
      <c r="AC1085" s="924" t="s">
        <v>69</v>
      </c>
      <c r="AD1085" s="195">
        <f t="shared" si="897"/>
        <v>752.67553710937602</v>
      </c>
      <c r="AE1085" s="500" t="s">
        <v>41</v>
      </c>
      <c r="AF1085" s="567">
        <f t="shared" si="898"/>
        <v>1038.731323242188</v>
      </c>
      <c r="AG1085" s="497">
        <f t="shared" si="899"/>
        <v>250891.84570312535</v>
      </c>
      <c r="AH1085" s="497">
        <f t="shared" si="900"/>
        <v>346243.77441406267</v>
      </c>
      <c r="AI1085" s="497">
        <f t="shared" si="901"/>
        <v>1045382.6904296889</v>
      </c>
      <c r="AJ1085" s="497">
        <f t="shared" si="902"/>
        <v>1442682.3933919279</v>
      </c>
      <c r="AK1085" s="959">
        <f t="shared" si="903"/>
        <v>4.9864951300053792E-2</v>
      </c>
      <c r="AL1085" s="1086">
        <f t="shared" si="904"/>
        <v>6.8816221988871801E-2</v>
      </c>
      <c r="AP1085" s="602"/>
    </row>
    <row r="1086" spans="1:46" customFormat="1">
      <c r="A1086" s="35">
        <v>44447</v>
      </c>
      <c r="B1086" s="119" t="s">
        <v>898</v>
      </c>
      <c r="C1086" s="782">
        <v>44445</v>
      </c>
      <c r="D1086" s="1158">
        <v>44446</v>
      </c>
      <c r="E1086" s="924" t="s">
        <v>69</v>
      </c>
      <c r="F1086" s="1149">
        <v>42.227218627929602</v>
      </c>
      <c r="G1086" s="500" t="s">
        <v>41</v>
      </c>
      <c r="H1086" s="998">
        <v>49.493090820312602</v>
      </c>
      <c r="I1086" s="1160" t="s">
        <v>864</v>
      </c>
      <c r="J1086" s="1161" t="s">
        <v>133</v>
      </c>
      <c r="K1086" s="484" t="s">
        <v>93</v>
      </c>
      <c r="L1086" s="488">
        <v>240</v>
      </c>
      <c r="M1086" s="485"/>
      <c r="N1086" s="504"/>
      <c r="O1086" s="491">
        <v>3</v>
      </c>
      <c r="P1086" s="492">
        <v>1.5</v>
      </c>
      <c r="Q1086" s="492">
        <f t="shared" si="892"/>
        <v>4.5</v>
      </c>
      <c r="R1086" s="490">
        <f t="shared" si="893"/>
        <v>3</v>
      </c>
      <c r="S1086" s="491"/>
      <c r="T1086" s="493">
        <v>20</v>
      </c>
      <c r="U1086" s="119" t="s">
        <v>898</v>
      </c>
      <c r="V1086" s="925"/>
      <c r="W1086" s="129">
        <v>781.73900000000003</v>
      </c>
      <c r="X1086" s="223">
        <v>2.1890000000000001</v>
      </c>
      <c r="Y1086" s="223">
        <v>2.5270000000000001</v>
      </c>
      <c r="Z1086" s="129">
        <f t="shared" si="894"/>
        <v>15634.78</v>
      </c>
      <c r="AA1086" s="129">
        <f t="shared" si="895"/>
        <v>5211.5933333333332</v>
      </c>
      <c r="AB1086" s="149">
        <f t="shared" si="896"/>
        <v>21714972.22222222</v>
      </c>
      <c r="AC1086" s="924" t="s">
        <v>69</v>
      </c>
      <c r="AD1086" s="195">
        <f t="shared" si="897"/>
        <v>844.54437255859204</v>
      </c>
      <c r="AE1086" s="500" t="s">
        <v>41</v>
      </c>
      <c r="AF1086" s="567">
        <f t="shared" si="898"/>
        <v>989.86181640625205</v>
      </c>
      <c r="AG1086" s="497">
        <f t="shared" si="899"/>
        <v>281514.79085286398</v>
      </c>
      <c r="AH1086" s="497">
        <f t="shared" si="900"/>
        <v>329953.93880208401</v>
      </c>
      <c r="AI1086" s="497">
        <f t="shared" si="901"/>
        <v>1172978.2952202666</v>
      </c>
      <c r="AJ1086" s="497">
        <f t="shared" si="902"/>
        <v>1374808.0783420166</v>
      </c>
      <c r="AK1086" s="959">
        <f t="shared" si="903"/>
        <v>5.4017029504642343E-2</v>
      </c>
      <c r="AL1086" s="1086">
        <f t="shared" si="904"/>
        <v>6.3311528298207714E-2</v>
      </c>
      <c r="AP1086" s="602"/>
    </row>
    <row r="1087" spans="1:46" customFormat="1">
      <c r="A1087" s="35">
        <v>44447</v>
      </c>
      <c r="B1087" s="119" t="s">
        <v>899</v>
      </c>
      <c r="C1087" s="782">
        <v>44446</v>
      </c>
      <c r="D1087" s="1158">
        <v>44447</v>
      </c>
      <c r="E1087" s="924" t="s">
        <v>69</v>
      </c>
      <c r="F1087" s="1149">
        <v>35.827435302734401</v>
      </c>
      <c r="G1087" s="500" t="s">
        <v>41</v>
      </c>
      <c r="H1087" s="998">
        <v>45.132379150390605</v>
      </c>
      <c r="I1087" s="1160" t="s">
        <v>313</v>
      </c>
      <c r="J1087" s="1161" t="s">
        <v>133</v>
      </c>
      <c r="K1087" s="484" t="s">
        <v>93</v>
      </c>
      <c r="L1087" s="488">
        <v>364</v>
      </c>
      <c r="M1087" s="485"/>
      <c r="N1087" s="504"/>
      <c r="O1087" s="491">
        <v>3</v>
      </c>
      <c r="P1087" s="492">
        <v>1.5</v>
      </c>
      <c r="Q1087" s="492">
        <f t="shared" si="892"/>
        <v>4.5</v>
      </c>
      <c r="R1087" s="490">
        <f t="shared" si="893"/>
        <v>3</v>
      </c>
      <c r="S1087" s="491"/>
      <c r="T1087" s="493">
        <v>20</v>
      </c>
      <c r="U1087" s="119" t="s">
        <v>899</v>
      </c>
      <c r="V1087" s="925"/>
      <c r="W1087" s="129">
        <v>887.29700000000003</v>
      </c>
      <c r="X1087" s="223">
        <v>2.157</v>
      </c>
      <c r="Y1087" s="223">
        <v>2.5030000000000001</v>
      </c>
      <c r="Z1087" s="129">
        <f t="shared" si="894"/>
        <v>17745.940000000002</v>
      </c>
      <c r="AA1087" s="129">
        <f t="shared" si="895"/>
        <v>5915.3133333333344</v>
      </c>
      <c r="AB1087" s="149">
        <f t="shared" si="896"/>
        <v>16250860.805860808</v>
      </c>
      <c r="AC1087" s="924" t="s">
        <v>69</v>
      </c>
      <c r="AD1087" s="195">
        <f t="shared" si="897"/>
        <v>716.54870605468795</v>
      </c>
      <c r="AE1087" s="500" t="s">
        <v>41</v>
      </c>
      <c r="AF1087" s="567">
        <f t="shared" si="898"/>
        <v>902.64758300781205</v>
      </c>
      <c r="AG1087" s="497">
        <f t="shared" si="899"/>
        <v>238849.56868489599</v>
      </c>
      <c r="AH1087" s="497">
        <f t="shared" si="900"/>
        <v>300882.5276692707</v>
      </c>
      <c r="AI1087" s="497">
        <f t="shared" si="901"/>
        <v>656180.13374971424</v>
      </c>
      <c r="AJ1087" s="497">
        <f t="shared" si="902"/>
        <v>826600.35073975462</v>
      </c>
      <c r="AK1087" s="959">
        <f t="shared" si="903"/>
        <v>4.0378176983281125E-2</v>
      </c>
      <c r="AL1087" s="1086">
        <f t="shared" si="904"/>
        <v>5.0865019435871635E-2</v>
      </c>
      <c r="AP1087" s="602"/>
    </row>
    <row r="1088" spans="1:46" customFormat="1">
      <c r="A1088" s="35">
        <v>44447</v>
      </c>
      <c r="B1088" s="119" t="s">
        <v>900</v>
      </c>
      <c r="C1088" s="782">
        <v>44446</v>
      </c>
      <c r="D1088" s="1158">
        <v>44447</v>
      </c>
      <c r="E1088" s="924" t="s">
        <v>69</v>
      </c>
      <c r="F1088" s="1149">
        <v>34.585556030273395</v>
      </c>
      <c r="G1088" s="500" t="s">
        <v>41</v>
      </c>
      <c r="H1088" s="998">
        <v>49.316662597656197</v>
      </c>
      <c r="I1088" s="1160" t="s">
        <v>313</v>
      </c>
      <c r="J1088" s="1161" t="s">
        <v>133</v>
      </c>
      <c r="K1088" s="484" t="s">
        <v>93</v>
      </c>
      <c r="L1088" s="488">
        <v>364</v>
      </c>
      <c r="M1088" s="485"/>
      <c r="N1088" s="504"/>
      <c r="O1088" s="491">
        <v>3</v>
      </c>
      <c r="P1088" s="492">
        <v>1.5</v>
      </c>
      <c r="Q1088" s="492">
        <f t="shared" si="892"/>
        <v>4.5</v>
      </c>
      <c r="R1088" s="490">
        <f t="shared" si="893"/>
        <v>3</v>
      </c>
      <c r="S1088" s="491"/>
      <c r="T1088" s="493">
        <v>20</v>
      </c>
      <c r="U1088" s="119" t="s">
        <v>900</v>
      </c>
      <c r="V1088" s="925"/>
      <c r="W1088" s="129">
        <v>926.89300000000003</v>
      </c>
      <c r="X1088" s="223">
        <v>2.173</v>
      </c>
      <c r="Y1088" s="223">
        <v>2.5070000000000001</v>
      </c>
      <c r="Z1088" s="129">
        <f t="shared" si="894"/>
        <v>18537.86</v>
      </c>
      <c r="AA1088" s="129">
        <f t="shared" si="895"/>
        <v>6179.2866666666669</v>
      </c>
      <c r="AB1088" s="149">
        <f t="shared" si="896"/>
        <v>16976062.271062274</v>
      </c>
      <c r="AC1088" s="924" t="s">
        <v>69</v>
      </c>
      <c r="AD1088" s="195">
        <f t="shared" si="897"/>
        <v>691.71112060546784</v>
      </c>
      <c r="AE1088" s="500" t="s">
        <v>41</v>
      </c>
      <c r="AF1088" s="567">
        <f t="shared" si="898"/>
        <v>986.33325195312398</v>
      </c>
      <c r="AG1088" s="497">
        <f t="shared" si="899"/>
        <v>230570.37353515593</v>
      </c>
      <c r="AH1088" s="497">
        <f t="shared" si="900"/>
        <v>328777.75065104134</v>
      </c>
      <c r="AI1088" s="497">
        <f t="shared" si="901"/>
        <v>633435.09212954924</v>
      </c>
      <c r="AJ1088" s="497">
        <f t="shared" si="902"/>
        <v>903235.57871165196</v>
      </c>
      <c r="AK1088" s="959">
        <f t="shared" si="903"/>
        <v>3.7313428875041015E-2</v>
      </c>
      <c r="AL1088" s="1086">
        <f t="shared" si="904"/>
        <v>5.3206424687268321E-2</v>
      </c>
      <c r="AP1088" s="602"/>
    </row>
    <row r="1089" spans="1:48" customFormat="1">
      <c r="A1089" s="35">
        <v>44447</v>
      </c>
      <c r="B1089" s="119" t="s">
        <v>60</v>
      </c>
      <c r="C1089" s="782"/>
      <c r="D1089" s="1158"/>
      <c r="E1089" s="924" t="s">
        <v>69</v>
      </c>
      <c r="F1089" s="1149">
        <v>0</v>
      </c>
      <c r="G1089" s="500" t="s">
        <v>41</v>
      </c>
      <c r="H1089" s="998">
        <v>0.51281886100769003</v>
      </c>
      <c r="I1089" s="1160"/>
      <c r="J1089" s="1161"/>
      <c r="K1089" s="484"/>
      <c r="L1089" s="488"/>
      <c r="M1089" s="485"/>
      <c r="N1089" s="504"/>
      <c r="O1089" s="491"/>
      <c r="P1089" s="491"/>
      <c r="Q1089" s="491"/>
      <c r="R1089" s="492"/>
      <c r="S1089" s="491"/>
      <c r="T1089" s="493"/>
      <c r="U1089" s="119" t="s">
        <v>60</v>
      </c>
      <c r="V1089" s="948"/>
      <c r="W1089" s="129"/>
      <c r="X1089" s="223"/>
      <c r="Y1089" s="223"/>
      <c r="Z1089" s="129"/>
      <c r="AA1089" s="129"/>
      <c r="AB1089" s="149"/>
      <c r="AC1089" s="924"/>
      <c r="AD1089" s="195"/>
      <c r="AE1089" s="500"/>
      <c r="AF1089" s="567"/>
      <c r="AG1089" s="497"/>
      <c r="AH1089" s="497"/>
      <c r="AI1089" s="497"/>
      <c r="AJ1089" s="497"/>
      <c r="AK1089" s="959"/>
      <c r="AL1089" s="1086"/>
      <c r="AP1089" s="602"/>
      <c r="AQ1089" s="1"/>
      <c r="AR1089" s="1"/>
      <c r="AV1089" s="1"/>
    </row>
    <row r="1090" spans="1:48" customFormat="1" ht="15" thickBot="1">
      <c r="A1090" s="56">
        <v>44447</v>
      </c>
      <c r="B1090" s="124" t="s">
        <v>64</v>
      </c>
      <c r="C1090" s="926"/>
      <c r="D1090" s="1162"/>
      <c r="E1090" s="1029" t="s">
        <v>69</v>
      </c>
      <c r="F1090" s="1150">
        <v>29.718667602539</v>
      </c>
      <c r="G1090" s="1030" t="s">
        <v>41</v>
      </c>
      <c r="H1090" s="1006">
        <v>33.100030517578197</v>
      </c>
      <c r="I1090" s="1164"/>
      <c r="J1090" s="1165"/>
      <c r="K1090" s="928"/>
      <c r="L1090" s="929"/>
      <c r="M1090" s="930"/>
      <c r="N1090" s="927"/>
      <c r="O1090" s="931"/>
      <c r="P1090" s="931"/>
      <c r="Q1090" s="931"/>
      <c r="R1090" s="932"/>
      <c r="S1090" s="931"/>
      <c r="T1090" s="933"/>
      <c r="U1090" s="124" t="s">
        <v>64</v>
      </c>
      <c r="V1090" s="955"/>
      <c r="W1090" s="937"/>
      <c r="X1090" s="935"/>
      <c r="Y1090" s="935"/>
      <c r="Z1090" s="937"/>
      <c r="AA1090" s="937"/>
      <c r="AB1090" s="161"/>
      <c r="AC1090" s="1029"/>
      <c r="AD1090" s="591"/>
      <c r="AE1090" s="1030"/>
      <c r="AF1090" s="1115"/>
      <c r="AG1090" s="936"/>
      <c r="AH1090" s="936"/>
      <c r="AI1090" s="936"/>
      <c r="AJ1090" s="936"/>
      <c r="AK1090" s="1088"/>
      <c r="AL1090" s="1089"/>
      <c r="AP1090" s="602"/>
    </row>
    <row r="1091" spans="1:48" customFormat="1">
      <c r="A1091" s="1167">
        <v>44454</v>
      </c>
      <c r="B1091" s="121" t="s">
        <v>901</v>
      </c>
      <c r="C1091" s="1168">
        <v>44447</v>
      </c>
      <c r="D1091" s="1169">
        <v>44448</v>
      </c>
      <c r="E1091" s="1110" t="s">
        <v>69</v>
      </c>
      <c r="F1091" s="1147">
        <v>51.750732421875</v>
      </c>
      <c r="G1091" s="477" t="s">
        <v>41</v>
      </c>
      <c r="H1091" s="994">
        <v>88.177746582031205</v>
      </c>
      <c r="I1091" s="456" t="s">
        <v>313</v>
      </c>
      <c r="J1091" s="457" t="s">
        <v>133</v>
      </c>
      <c r="K1091" s="582" t="s">
        <v>93</v>
      </c>
      <c r="L1091" s="583">
        <v>400</v>
      </c>
      <c r="M1091" s="583"/>
      <c r="N1091" s="583"/>
      <c r="O1091" s="584">
        <v>3</v>
      </c>
      <c r="P1091" s="584">
        <v>1.5</v>
      </c>
      <c r="Q1091" s="584">
        <f t="shared" ref="Q1091:Q1104" si="905">O1091+P1091</f>
        <v>4.5</v>
      </c>
      <c r="R1091" s="184">
        <f t="shared" ref="R1091:R1104" si="906">O1091/(O1091+P1091)*Q1091*200/200</f>
        <v>3</v>
      </c>
      <c r="S1091" s="183"/>
      <c r="T1091" s="183">
        <v>20</v>
      </c>
      <c r="U1091" s="121" t="s">
        <v>901</v>
      </c>
      <c r="V1091" s="470"/>
      <c r="W1091" s="194">
        <v>986.68600000000004</v>
      </c>
      <c r="X1091" s="184">
        <v>2.177</v>
      </c>
      <c r="Y1091" s="184">
        <v>2.4689999999999999</v>
      </c>
      <c r="Z1091" s="194">
        <f t="shared" ref="Z1091:Z1104" si="907">T1091*W1091</f>
        <v>19733.72</v>
      </c>
      <c r="AA1091" s="194">
        <f t="shared" ref="AA1091:AA1104" si="908">Z1091/R1091</f>
        <v>6577.9066666666668</v>
      </c>
      <c r="AB1091" s="1113">
        <f t="shared" ref="AB1091:AB1104" si="909">AA1091*1000/(L1091/1000)</f>
        <v>16444766.666666666</v>
      </c>
      <c r="AC1091" s="476" t="s">
        <v>69</v>
      </c>
      <c r="AD1091" s="194">
        <f t="shared" ref="AD1091:AD1104" si="910">T1091*F1091</f>
        <v>1035.0146484375</v>
      </c>
      <c r="AE1091" s="477" t="s">
        <v>41</v>
      </c>
      <c r="AF1091" s="586">
        <f t="shared" ref="AF1091:AF1104" si="911">T1091*H1091</f>
        <v>1763.5549316406241</v>
      </c>
      <c r="AG1091" s="586">
        <f t="shared" ref="AG1091:AG1104" si="912">AD1091/R1091*1000</f>
        <v>345004.8828125</v>
      </c>
      <c r="AH1091" s="586">
        <f t="shared" ref="AH1091:AH1104" si="913">AF1091/R1091*1000</f>
        <v>587851.64388020802</v>
      </c>
      <c r="AI1091" s="586">
        <f t="shared" ref="AI1091:AI1104" si="914">AG1091/L1091*1000</f>
        <v>862512.20703125</v>
      </c>
      <c r="AJ1091" s="586">
        <f t="shared" ref="AJ1091:AJ1104" si="915">AH1091/L1091*1000</f>
        <v>1469629.1097005201</v>
      </c>
      <c r="AK1091" s="587">
        <f t="shared" ref="AK1091:AK1104" si="916">AD1091/Z1091</f>
        <v>5.2449038926137594E-2</v>
      </c>
      <c r="AL1091" s="995">
        <f t="shared" ref="AL1091:AL1104" si="917">AF1091/Z1091</f>
        <v>8.9367586630428722E-2</v>
      </c>
      <c r="AM1091" s="605"/>
      <c r="AN1091" s="606"/>
      <c r="AO1091" s="606"/>
      <c r="AP1091" s="607"/>
      <c r="AQ1091" s="53"/>
      <c r="AR1091" s="53"/>
      <c r="AS1091" s="53"/>
      <c r="AT1091" s="53"/>
    </row>
    <row r="1092" spans="1:48" customFormat="1">
      <c r="A1092" s="46">
        <v>44454</v>
      </c>
      <c r="B1092" s="122" t="s">
        <v>902</v>
      </c>
      <c r="C1092" s="769">
        <v>44447</v>
      </c>
      <c r="D1092" s="1170">
        <v>44448</v>
      </c>
      <c r="E1092" s="924" t="s">
        <v>69</v>
      </c>
      <c r="F1092" s="1149">
        <v>37.534906005859398</v>
      </c>
      <c r="G1092" s="500" t="s">
        <v>41</v>
      </c>
      <c r="H1092" s="998">
        <v>84.42507934570321</v>
      </c>
      <c r="I1092" s="414" t="s">
        <v>313</v>
      </c>
      <c r="J1092" s="415" t="s">
        <v>133</v>
      </c>
      <c r="K1092" s="429" t="s">
        <v>93</v>
      </c>
      <c r="L1092" s="390">
        <v>400</v>
      </c>
      <c r="M1092" s="390"/>
      <c r="N1092" s="390"/>
      <c r="O1092" s="564">
        <v>3</v>
      </c>
      <c r="P1092" s="564">
        <v>1.5</v>
      </c>
      <c r="Q1092" s="564">
        <f t="shared" si="905"/>
        <v>4.5</v>
      </c>
      <c r="R1092" s="82">
        <f t="shared" si="906"/>
        <v>3</v>
      </c>
      <c r="S1092" s="81"/>
      <c r="T1092" s="81">
        <v>20</v>
      </c>
      <c r="U1092" s="122" t="s">
        <v>902</v>
      </c>
      <c r="V1092" s="494"/>
      <c r="W1092" s="195">
        <v>920.76900000000001</v>
      </c>
      <c r="X1092" s="82">
        <v>2.165</v>
      </c>
      <c r="Y1092" s="82">
        <v>2.464</v>
      </c>
      <c r="Z1092" s="195">
        <f t="shared" si="907"/>
        <v>18415.38</v>
      </c>
      <c r="AA1092" s="195">
        <f t="shared" si="908"/>
        <v>6138.46</v>
      </c>
      <c r="AB1092" s="1092">
        <f t="shared" si="909"/>
        <v>15346150</v>
      </c>
      <c r="AC1092" s="499" t="s">
        <v>69</v>
      </c>
      <c r="AD1092" s="195">
        <f t="shared" si="910"/>
        <v>750.69812011718795</v>
      </c>
      <c r="AE1092" s="500" t="s">
        <v>41</v>
      </c>
      <c r="AF1092" s="567">
        <f t="shared" si="911"/>
        <v>1688.5015869140643</v>
      </c>
      <c r="AG1092" s="567">
        <f t="shared" si="912"/>
        <v>250232.70670572933</v>
      </c>
      <c r="AH1092" s="567">
        <f t="shared" si="913"/>
        <v>562833.86230468808</v>
      </c>
      <c r="AI1092" s="568">
        <f t="shared" si="914"/>
        <v>625581.76676432334</v>
      </c>
      <c r="AJ1092" s="568">
        <f t="shared" si="915"/>
        <v>1407084.6557617201</v>
      </c>
      <c r="AK1092" s="569">
        <f t="shared" si="916"/>
        <v>4.0764736873047852E-2</v>
      </c>
      <c r="AL1092" s="999">
        <f t="shared" si="917"/>
        <v>9.1689749921753674E-2</v>
      </c>
      <c r="AM1092" s="571"/>
      <c r="AN1092" s="572"/>
      <c r="AO1092" s="572"/>
      <c r="AP1092" s="573"/>
      <c r="AQ1092" s="53"/>
      <c r="AR1092" s="53"/>
      <c r="AS1092" s="53"/>
      <c r="AT1092" s="53"/>
    </row>
    <row r="1093" spans="1:48" customFormat="1">
      <c r="A1093" s="46">
        <v>44454</v>
      </c>
      <c r="B1093" s="122" t="s">
        <v>903</v>
      </c>
      <c r="C1093" s="769">
        <v>44448</v>
      </c>
      <c r="D1093" s="1170">
        <v>44449</v>
      </c>
      <c r="E1093" s="924" t="s">
        <v>69</v>
      </c>
      <c r="F1093" s="1149">
        <v>43.163116455078196</v>
      </c>
      <c r="G1093" s="500" t="s">
        <v>41</v>
      </c>
      <c r="H1093" s="998">
        <v>46.164440917968804</v>
      </c>
      <c r="I1093" s="414" t="s">
        <v>313</v>
      </c>
      <c r="J1093" s="415" t="s">
        <v>133</v>
      </c>
      <c r="K1093" s="429" t="s">
        <v>93</v>
      </c>
      <c r="L1093" s="390">
        <v>388</v>
      </c>
      <c r="M1093" s="390"/>
      <c r="N1093" s="390"/>
      <c r="O1093" s="564">
        <v>3</v>
      </c>
      <c r="P1093" s="564">
        <v>1.5</v>
      </c>
      <c r="Q1093" s="564">
        <f t="shared" si="905"/>
        <v>4.5</v>
      </c>
      <c r="R1093" s="82">
        <f t="shared" si="906"/>
        <v>3</v>
      </c>
      <c r="S1093" s="81"/>
      <c r="T1093" s="81">
        <v>20</v>
      </c>
      <c r="U1093" s="122" t="s">
        <v>903</v>
      </c>
      <c r="V1093" s="494"/>
      <c r="W1093" s="195">
        <v>868.88300000000004</v>
      </c>
      <c r="X1093" s="82">
        <v>2.1640000000000001</v>
      </c>
      <c r="Y1093" s="82">
        <v>2.4340000000000002</v>
      </c>
      <c r="Z1093" s="195">
        <f t="shared" si="907"/>
        <v>17377.66</v>
      </c>
      <c r="AA1093" s="195">
        <f t="shared" si="908"/>
        <v>5792.5533333333333</v>
      </c>
      <c r="AB1093" s="1092">
        <f t="shared" si="909"/>
        <v>14929261.168384878</v>
      </c>
      <c r="AC1093" s="499" t="s">
        <v>69</v>
      </c>
      <c r="AD1093" s="195">
        <f t="shared" si="910"/>
        <v>863.26232910156386</v>
      </c>
      <c r="AE1093" s="500" t="s">
        <v>41</v>
      </c>
      <c r="AF1093" s="567">
        <f t="shared" si="911"/>
        <v>923.28881835937614</v>
      </c>
      <c r="AG1093" s="567">
        <f t="shared" si="912"/>
        <v>287754.10970052128</v>
      </c>
      <c r="AH1093" s="567">
        <f t="shared" si="913"/>
        <v>307762.93945312541</v>
      </c>
      <c r="AI1093" s="568">
        <f t="shared" si="914"/>
        <v>741634.30335185898</v>
      </c>
      <c r="AJ1093" s="568">
        <f t="shared" si="915"/>
        <v>793203.45219877688</v>
      </c>
      <c r="AK1093" s="569">
        <f t="shared" si="916"/>
        <v>4.9676557666657302E-2</v>
      </c>
      <c r="AL1093" s="999">
        <f t="shared" si="917"/>
        <v>5.3130790817600075E-2</v>
      </c>
      <c r="AM1093" s="571"/>
      <c r="AN1093" s="572"/>
      <c r="AO1093" s="572"/>
      <c r="AP1093" s="573"/>
      <c r="AQ1093" s="53"/>
      <c r="AR1093" s="53"/>
      <c r="AS1093" s="53"/>
      <c r="AT1093" s="53"/>
    </row>
    <row r="1094" spans="1:48" customFormat="1">
      <c r="A1094" s="46">
        <v>44454</v>
      </c>
      <c r="B1094" s="122" t="s">
        <v>904</v>
      </c>
      <c r="C1094" s="769">
        <v>44448</v>
      </c>
      <c r="D1094" s="1170">
        <v>44449</v>
      </c>
      <c r="E1094" s="924" t="s">
        <v>69</v>
      </c>
      <c r="F1094" s="1149">
        <v>39.572424316406199</v>
      </c>
      <c r="G1094" s="500" t="s">
        <v>41</v>
      </c>
      <c r="H1094" s="998">
        <v>54.423034667968793</v>
      </c>
      <c r="I1094" s="414" t="s">
        <v>313</v>
      </c>
      <c r="J1094" s="415" t="s">
        <v>133</v>
      </c>
      <c r="K1094" s="429" t="s">
        <v>93</v>
      </c>
      <c r="L1094" s="390">
        <v>388</v>
      </c>
      <c r="M1094" s="390"/>
      <c r="N1094" s="390"/>
      <c r="O1094" s="564">
        <v>3</v>
      </c>
      <c r="P1094" s="564">
        <v>1.5</v>
      </c>
      <c r="Q1094" s="564">
        <f t="shared" si="905"/>
        <v>4.5</v>
      </c>
      <c r="R1094" s="82">
        <f t="shared" si="906"/>
        <v>3</v>
      </c>
      <c r="S1094" s="81"/>
      <c r="T1094" s="81">
        <v>20</v>
      </c>
      <c r="U1094" s="122" t="s">
        <v>904</v>
      </c>
      <c r="V1094" s="494"/>
      <c r="W1094" s="195">
        <v>905.12199999999996</v>
      </c>
      <c r="X1094" s="82">
        <v>2.173</v>
      </c>
      <c r="Y1094" s="82">
        <v>2.5190000000000001</v>
      </c>
      <c r="Z1094" s="195">
        <f t="shared" si="907"/>
        <v>18102.439999999999</v>
      </c>
      <c r="AA1094" s="195">
        <f t="shared" si="908"/>
        <v>6034.1466666666665</v>
      </c>
      <c r="AB1094" s="1092">
        <f t="shared" si="909"/>
        <v>15551924.39862543</v>
      </c>
      <c r="AC1094" s="499" t="s">
        <v>69</v>
      </c>
      <c r="AD1094" s="195">
        <f t="shared" si="910"/>
        <v>791.44848632812398</v>
      </c>
      <c r="AE1094" s="500" t="s">
        <v>41</v>
      </c>
      <c r="AF1094" s="567">
        <f t="shared" si="911"/>
        <v>1088.4606933593759</v>
      </c>
      <c r="AG1094" s="567">
        <f t="shared" si="912"/>
        <v>263816.16210937465</v>
      </c>
      <c r="AH1094" s="567">
        <f t="shared" si="913"/>
        <v>362820.23111979198</v>
      </c>
      <c r="AI1094" s="568">
        <f t="shared" si="914"/>
        <v>679938.56213756348</v>
      </c>
      <c r="AJ1094" s="568">
        <f t="shared" si="915"/>
        <v>935103.6884530721</v>
      </c>
      <c r="AK1094" s="569">
        <f t="shared" si="916"/>
        <v>4.3720541889829441E-2</v>
      </c>
      <c r="AL1094" s="999">
        <f t="shared" si="917"/>
        <v>6.0127844277311569E-2</v>
      </c>
      <c r="AM1094" s="571"/>
      <c r="AN1094" s="572"/>
      <c r="AO1094" s="572"/>
      <c r="AP1094" s="573"/>
      <c r="AQ1094" s="53"/>
      <c r="AR1094" s="53"/>
      <c r="AS1094" s="53"/>
      <c r="AT1094" s="53"/>
    </row>
    <row r="1095" spans="1:48" customFormat="1">
      <c r="A1095" s="46">
        <v>44454</v>
      </c>
      <c r="B1095" s="122" t="s">
        <v>905</v>
      </c>
      <c r="C1095" s="769">
        <v>44449</v>
      </c>
      <c r="D1095" s="1170">
        <v>44450</v>
      </c>
      <c r="E1095" s="924" t="s">
        <v>69</v>
      </c>
      <c r="F1095" s="1149">
        <v>38.993792724609399</v>
      </c>
      <c r="G1095" s="500" t="s">
        <v>41</v>
      </c>
      <c r="H1095" s="998">
        <v>48.6386901855468</v>
      </c>
      <c r="I1095" s="414" t="s">
        <v>313</v>
      </c>
      <c r="J1095" s="415" t="s">
        <v>133</v>
      </c>
      <c r="K1095" s="429" t="s">
        <v>93</v>
      </c>
      <c r="L1095" s="390">
        <v>348</v>
      </c>
      <c r="M1095" s="390"/>
      <c r="N1095" s="390"/>
      <c r="O1095" s="564">
        <v>3</v>
      </c>
      <c r="P1095" s="564">
        <v>1.5</v>
      </c>
      <c r="Q1095" s="564">
        <f t="shared" si="905"/>
        <v>4.5</v>
      </c>
      <c r="R1095" s="82">
        <f t="shared" si="906"/>
        <v>3</v>
      </c>
      <c r="S1095" s="81"/>
      <c r="T1095" s="81">
        <v>20</v>
      </c>
      <c r="U1095" s="122" t="s">
        <v>905</v>
      </c>
      <c r="V1095" s="494"/>
      <c r="W1095" s="195">
        <v>882.69899999999996</v>
      </c>
      <c r="X1095" s="82">
        <v>2.181</v>
      </c>
      <c r="Y1095" s="82">
        <v>2.508</v>
      </c>
      <c r="Z1095" s="195">
        <f t="shared" si="907"/>
        <v>17653.98</v>
      </c>
      <c r="AA1095" s="195">
        <f t="shared" si="908"/>
        <v>5884.66</v>
      </c>
      <c r="AB1095" s="1092">
        <f t="shared" si="909"/>
        <v>16909942.528735634</v>
      </c>
      <c r="AC1095" s="499" t="s">
        <v>69</v>
      </c>
      <c r="AD1095" s="195">
        <f t="shared" si="910"/>
        <v>779.87585449218795</v>
      </c>
      <c r="AE1095" s="500" t="s">
        <v>41</v>
      </c>
      <c r="AF1095" s="567">
        <f t="shared" si="911"/>
        <v>972.77380371093602</v>
      </c>
      <c r="AG1095" s="567">
        <f t="shared" si="912"/>
        <v>259958.61816406267</v>
      </c>
      <c r="AH1095" s="567">
        <f t="shared" si="913"/>
        <v>324257.93457031198</v>
      </c>
      <c r="AI1095" s="568">
        <f t="shared" si="914"/>
        <v>747007.52345995023</v>
      </c>
      <c r="AJ1095" s="568">
        <f t="shared" si="915"/>
        <v>931775.67405262066</v>
      </c>
      <c r="AK1095" s="569">
        <f t="shared" si="916"/>
        <v>4.4175639402117141E-2</v>
      </c>
      <c r="AL1095" s="999">
        <f t="shared" si="917"/>
        <v>5.5102237779296001E-2</v>
      </c>
      <c r="AM1095" s="571"/>
      <c r="AN1095" s="572"/>
      <c r="AO1095" s="572"/>
      <c r="AP1095" s="573"/>
      <c r="AQ1095" s="53"/>
      <c r="AR1095" s="53"/>
      <c r="AS1095" s="53"/>
      <c r="AT1095" s="53"/>
    </row>
    <row r="1096" spans="1:48" customFormat="1">
      <c r="A1096" s="46">
        <v>44454</v>
      </c>
      <c r="B1096" s="122" t="s">
        <v>906</v>
      </c>
      <c r="C1096" s="769">
        <v>44449</v>
      </c>
      <c r="D1096" s="1170">
        <v>44450</v>
      </c>
      <c r="E1096" s="924" t="s">
        <v>69</v>
      </c>
      <c r="F1096" s="1149">
        <v>44.499218749999997</v>
      </c>
      <c r="G1096" s="500" t="s">
        <v>41</v>
      </c>
      <c r="H1096" s="998">
        <v>49.442132568359398</v>
      </c>
      <c r="I1096" s="414" t="s">
        <v>313</v>
      </c>
      <c r="J1096" s="415" t="s">
        <v>133</v>
      </c>
      <c r="K1096" s="429" t="s">
        <v>93</v>
      </c>
      <c r="L1096" s="390">
        <v>348</v>
      </c>
      <c r="M1096" s="390"/>
      <c r="N1096" s="390"/>
      <c r="O1096" s="564">
        <v>3</v>
      </c>
      <c r="P1096" s="564">
        <v>1.5</v>
      </c>
      <c r="Q1096" s="564">
        <f t="shared" si="905"/>
        <v>4.5</v>
      </c>
      <c r="R1096" s="82">
        <f t="shared" si="906"/>
        <v>3</v>
      </c>
      <c r="S1096" s="81"/>
      <c r="T1096" s="81">
        <v>20</v>
      </c>
      <c r="U1096" s="122" t="s">
        <v>906</v>
      </c>
      <c r="V1096" s="494"/>
      <c r="W1096" s="195">
        <v>975.2</v>
      </c>
      <c r="X1096" s="82">
        <v>2.1890000000000001</v>
      </c>
      <c r="Y1096" s="82">
        <v>2.512</v>
      </c>
      <c r="Z1096" s="195">
        <f t="shared" si="907"/>
        <v>19504</v>
      </c>
      <c r="AA1096" s="195">
        <f t="shared" si="908"/>
        <v>6501.333333333333</v>
      </c>
      <c r="AB1096" s="1092">
        <f t="shared" si="909"/>
        <v>18681992.337164752</v>
      </c>
      <c r="AC1096" s="499" t="s">
        <v>69</v>
      </c>
      <c r="AD1096" s="195">
        <f t="shared" si="910"/>
        <v>889.984375</v>
      </c>
      <c r="AE1096" s="500" t="s">
        <v>41</v>
      </c>
      <c r="AF1096" s="567">
        <f t="shared" si="911"/>
        <v>988.84265136718795</v>
      </c>
      <c r="AG1096" s="567">
        <f t="shared" si="912"/>
        <v>296661.45833333331</v>
      </c>
      <c r="AH1096" s="567">
        <f t="shared" si="913"/>
        <v>329614.21712239599</v>
      </c>
      <c r="AI1096" s="568">
        <f t="shared" si="914"/>
        <v>852475.45498084289</v>
      </c>
      <c r="AJ1096" s="568">
        <f t="shared" si="915"/>
        <v>947167.2905815976</v>
      </c>
      <c r="AK1096" s="569">
        <f t="shared" si="916"/>
        <v>4.5630864181706317E-2</v>
      </c>
      <c r="AL1096" s="999">
        <f t="shared" si="917"/>
        <v>5.0699479664027276E-2</v>
      </c>
      <c r="AM1096" s="571"/>
      <c r="AN1096" s="572"/>
      <c r="AO1096" s="572"/>
      <c r="AP1096" s="573"/>
      <c r="AQ1096" s="53"/>
      <c r="AR1096" s="53"/>
      <c r="AS1096" s="53"/>
      <c r="AT1096" s="53"/>
    </row>
    <row r="1097" spans="1:48" customFormat="1">
      <c r="A1097" s="46">
        <v>44454</v>
      </c>
      <c r="B1097" s="122" t="s">
        <v>907</v>
      </c>
      <c r="C1097" s="769">
        <v>44450</v>
      </c>
      <c r="D1097" s="1170">
        <v>44451</v>
      </c>
      <c r="E1097" s="924" t="s">
        <v>69</v>
      </c>
      <c r="F1097" s="1149">
        <v>51.478985595703207</v>
      </c>
      <c r="G1097" s="500" t="s">
        <v>41</v>
      </c>
      <c r="H1097" s="998">
        <v>63.679345703125001</v>
      </c>
      <c r="I1097" s="414" t="s">
        <v>313</v>
      </c>
      <c r="J1097" s="415" t="s">
        <v>133</v>
      </c>
      <c r="K1097" s="429" t="s">
        <v>93</v>
      </c>
      <c r="L1097" s="390">
        <v>316</v>
      </c>
      <c r="M1097" s="390"/>
      <c r="N1097" s="390"/>
      <c r="O1097" s="564">
        <v>3</v>
      </c>
      <c r="P1097" s="564">
        <v>1.5</v>
      </c>
      <c r="Q1097" s="564">
        <f t="shared" si="905"/>
        <v>4.5</v>
      </c>
      <c r="R1097" s="82">
        <f t="shared" si="906"/>
        <v>3</v>
      </c>
      <c r="S1097" s="81"/>
      <c r="T1097" s="81">
        <v>20</v>
      </c>
      <c r="U1097" s="122" t="s">
        <v>907</v>
      </c>
      <c r="V1097" s="494"/>
      <c r="W1097" s="195">
        <v>839.17200000000003</v>
      </c>
      <c r="X1097" s="82">
        <v>2.1789999999999998</v>
      </c>
      <c r="Y1097" s="82">
        <v>2.512</v>
      </c>
      <c r="Z1097" s="195">
        <f t="shared" si="907"/>
        <v>16783.440000000002</v>
      </c>
      <c r="AA1097" s="195">
        <f t="shared" si="908"/>
        <v>5594.4800000000005</v>
      </c>
      <c r="AB1097" s="1092">
        <f t="shared" si="909"/>
        <v>17704050.632911395</v>
      </c>
      <c r="AC1097" s="499" t="s">
        <v>69</v>
      </c>
      <c r="AD1097" s="195">
        <f t="shared" si="910"/>
        <v>1029.5797119140641</v>
      </c>
      <c r="AE1097" s="500" t="s">
        <v>41</v>
      </c>
      <c r="AF1097" s="567">
        <f t="shared" si="911"/>
        <v>1273.5869140625</v>
      </c>
      <c r="AG1097" s="567">
        <f t="shared" si="912"/>
        <v>343193.23730468802</v>
      </c>
      <c r="AH1097" s="567">
        <f t="shared" si="913"/>
        <v>424528.97135416669</v>
      </c>
      <c r="AI1097" s="568">
        <f t="shared" si="914"/>
        <v>1086054.5484325571</v>
      </c>
      <c r="AJ1097" s="568">
        <f t="shared" si="915"/>
        <v>1343446.1118802745</v>
      </c>
      <c r="AK1097" s="569">
        <f t="shared" si="916"/>
        <v>6.134497528004175E-2</v>
      </c>
      <c r="AL1097" s="999">
        <f t="shared" si="917"/>
        <v>7.5883544378417045E-2</v>
      </c>
      <c r="AM1097" s="571"/>
      <c r="AN1097" s="572"/>
      <c r="AO1097" s="572"/>
      <c r="AP1097" s="573"/>
      <c r="AQ1097" s="53"/>
      <c r="AR1097" s="535"/>
      <c r="AS1097" s="535"/>
      <c r="AT1097" s="53"/>
    </row>
    <row r="1098" spans="1:48" customFormat="1">
      <c r="A1098" s="46">
        <v>44454</v>
      </c>
      <c r="B1098" s="122" t="s">
        <v>908</v>
      </c>
      <c r="C1098" s="769">
        <v>44450</v>
      </c>
      <c r="D1098" s="1170">
        <v>44451</v>
      </c>
      <c r="E1098" s="924" t="s">
        <v>69</v>
      </c>
      <c r="F1098" s="1149">
        <v>42.846707153320395</v>
      </c>
      <c r="G1098" s="500" t="s">
        <v>41</v>
      </c>
      <c r="H1098" s="998">
        <v>56.923413085937604</v>
      </c>
      <c r="I1098" s="414" t="s">
        <v>313</v>
      </c>
      <c r="J1098" s="415" t="s">
        <v>133</v>
      </c>
      <c r="K1098" s="429" t="s">
        <v>93</v>
      </c>
      <c r="L1098" s="390">
        <v>316</v>
      </c>
      <c r="M1098" s="390"/>
      <c r="N1098" s="390"/>
      <c r="O1098" s="564">
        <v>3</v>
      </c>
      <c r="P1098" s="564">
        <v>1.5</v>
      </c>
      <c r="Q1098" s="564">
        <f t="shared" si="905"/>
        <v>4.5</v>
      </c>
      <c r="R1098" s="82">
        <f t="shared" si="906"/>
        <v>3</v>
      </c>
      <c r="S1098" s="81"/>
      <c r="T1098" s="81">
        <v>20</v>
      </c>
      <c r="U1098" s="122" t="s">
        <v>908</v>
      </c>
      <c r="V1098" s="494"/>
      <c r="W1098" s="195">
        <v>841.55399999999997</v>
      </c>
      <c r="X1098" s="82">
        <v>2.1829999999999998</v>
      </c>
      <c r="Y1098" s="82">
        <v>2.5499999999999998</v>
      </c>
      <c r="Z1098" s="195">
        <f t="shared" si="907"/>
        <v>16831.079999999998</v>
      </c>
      <c r="AA1098" s="195">
        <f t="shared" si="908"/>
        <v>5610.36</v>
      </c>
      <c r="AB1098" s="1092">
        <f t="shared" si="909"/>
        <v>17754303.797468353</v>
      </c>
      <c r="AC1098" s="499" t="s">
        <v>69</v>
      </c>
      <c r="AD1098" s="195">
        <f t="shared" si="910"/>
        <v>856.93414306640784</v>
      </c>
      <c r="AE1098" s="500" t="s">
        <v>41</v>
      </c>
      <c r="AF1098" s="567">
        <f t="shared" si="911"/>
        <v>1138.468261718752</v>
      </c>
      <c r="AG1098" s="567">
        <f t="shared" si="912"/>
        <v>285644.71435546927</v>
      </c>
      <c r="AH1098" s="567">
        <f t="shared" si="913"/>
        <v>379489.42057291738</v>
      </c>
      <c r="AI1098" s="568">
        <f t="shared" si="914"/>
        <v>903938.96947933314</v>
      </c>
      <c r="AJ1098" s="568">
        <f t="shared" si="915"/>
        <v>1200915.8878889792</v>
      </c>
      <c r="AK1098" s="569">
        <f t="shared" si="916"/>
        <v>5.0913794187087691E-2</v>
      </c>
      <c r="AL1098" s="999">
        <f t="shared" si="917"/>
        <v>6.7640832419473509E-2</v>
      </c>
      <c r="AM1098" s="571"/>
      <c r="AN1098" s="572"/>
      <c r="AO1098" s="572"/>
      <c r="AP1098" s="573"/>
      <c r="AQ1098" s="53"/>
      <c r="AR1098" s="53"/>
      <c r="AS1098" s="53"/>
      <c r="AT1098" s="53"/>
    </row>
    <row r="1099" spans="1:48" customFormat="1">
      <c r="A1099" s="46">
        <v>44454</v>
      </c>
      <c r="B1099" s="122" t="s">
        <v>909</v>
      </c>
      <c r="C1099" s="769">
        <v>44451</v>
      </c>
      <c r="D1099" s="1170">
        <v>44452</v>
      </c>
      <c r="E1099" s="924" t="s">
        <v>69</v>
      </c>
      <c r="F1099" s="1149">
        <v>50.0434387207032</v>
      </c>
      <c r="G1099" s="500" t="s">
        <v>41</v>
      </c>
      <c r="H1099" s="998">
        <v>57.720513916015605</v>
      </c>
      <c r="I1099" s="414" t="s">
        <v>313</v>
      </c>
      <c r="J1099" s="415" t="s">
        <v>133</v>
      </c>
      <c r="K1099" s="429" t="s">
        <v>93</v>
      </c>
      <c r="L1099" s="390">
        <v>260</v>
      </c>
      <c r="M1099" s="390"/>
      <c r="N1099" s="390"/>
      <c r="O1099" s="564">
        <v>3</v>
      </c>
      <c r="P1099" s="564">
        <v>1.5</v>
      </c>
      <c r="Q1099" s="564">
        <f t="shared" si="905"/>
        <v>4.5</v>
      </c>
      <c r="R1099" s="82">
        <f t="shared" si="906"/>
        <v>3</v>
      </c>
      <c r="S1099" s="81"/>
      <c r="T1099" s="81">
        <v>20</v>
      </c>
      <c r="U1099" s="122" t="s">
        <v>909</v>
      </c>
      <c r="V1099" s="193"/>
      <c r="W1099" s="195">
        <v>876.06799999999998</v>
      </c>
      <c r="X1099" s="82">
        <v>2.1789999999999998</v>
      </c>
      <c r="Y1099" s="82">
        <v>2.4550000000000001</v>
      </c>
      <c r="Z1099" s="195">
        <f t="shared" si="907"/>
        <v>17521.36</v>
      </c>
      <c r="AA1099" s="195">
        <f t="shared" si="908"/>
        <v>5840.4533333333338</v>
      </c>
      <c r="AB1099" s="1092">
        <f t="shared" si="909"/>
        <v>22463282.051282052</v>
      </c>
      <c r="AC1099" s="499" t="s">
        <v>69</v>
      </c>
      <c r="AD1099" s="195">
        <f t="shared" si="910"/>
        <v>1000.868774414064</v>
      </c>
      <c r="AE1099" s="500" t="s">
        <v>41</v>
      </c>
      <c r="AF1099" s="567">
        <f t="shared" si="911"/>
        <v>1154.410278320312</v>
      </c>
      <c r="AG1099" s="567">
        <f t="shared" si="912"/>
        <v>333622.92480468802</v>
      </c>
      <c r="AH1099" s="567">
        <f t="shared" si="913"/>
        <v>384803.4261067707</v>
      </c>
      <c r="AI1099" s="568">
        <f t="shared" si="914"/>
        <v>1283165.0954026463</v>
      </c>
      <c r="AJ1099" s="568">
        <f t="shared" si="915"/>
        <v>1480013.1773337335</v>
      </c>
      <c r="AK1099" s="569">
        <f t="shared" si="916"/>
        <v>5.7122778963166324E-2</v>
      </c>
      <c r="AL1099" s="999">
        <f t="shared" si="917"/>
        <v>6.5885883191733524E-2</v>
      </c>
      <c r="AM1099" s="571"/>
      <c r="AN1099" s="572"/>
      <c r="AO1099" s="572"/>
      <c r="AP1099" s="573"/>
      <c r="AQ1099" s="53"/>
      <c r="AR1099" s="535"/>
      <c r="AS1099" s="535"/>
      <c r="AT1099" s="53"/>
    </row>
    <row r="1100" spans="1:48" customFormat="1">
      <c r="A1100" s="46">
        <v>44454</v>
      </c>
      <c r="B1100" s="122" t="s">
        <v>910</v>
      </c>
      <c r="C1100" s="769">
        <v>44451</v>
      </c>
      <c r="D1100" s="1170">
        <v>44452</v>
      </c>
      <c r="E1100" s="924" t="s">
        <v>69</v>
      </c>
      <c r="F1100" s="1149">
        <v>48.891442871093801</v>
      </c>
      <c r="G1100" s="500" t="s">
        <v>41</v>
      </c>
      <c r="H1100" s="998">
        <v>48.118930053710997</v>
      </c>
      <c r="I1100" s="414" t="s">
        <v>313</v>
      </c>
      <c r="J1100" s="415" t="s">
        <v>133</v>
      </c>
      <c r="K1100" s="429" t="s">
        <v>93</v>
      </c>
      <c r="L1100" s="390">
        <v>260</v>
      </c>
      <c r="M1100" s="390"/>
      <c r="N1100" s="390"/>
      <c r="O1100" s="564">
        <v>3</v>
      </c>
      <c r="P1100" s="564">
        <v>1.5</v>
      </c>
      <c r="Q1100" s="564">
        <f t="shared" si="905"/>
        <v>4.5</v>
      </c>
      <c r="R1100" s="82">
        <f t="shared" si="906"/>
        <v>3</v>
      </c>
      <c r="S1100" s="81"/>
      <c r="T1100" s="81">
        <v>20</v>
      </c>
      <c r="U1100" s="122" t="s">
        <v>910</v>
      </c>
      <c r="V1100" s="193"/>
      <c r="W1100" s="195">
        <v>886.48800000000006</v>
      </c>
      <c r="X1100" s="82">
        <v>2.181</v>
      </c>
      <c r="Y1100" s="82">
        <v>2.528</v>
      </c>
      <c r="Z1100" s="195">
        <f t="shared" si="907"/>
        <v>17729.760000000002</v>
      </c>
      <c r="AA1100" s="195">
        <f t="shared" si="908"/>
        <v>5909.920000000001</v>
      </c>
      <c r="AB1100" s="1092">
        <f t="shared" si="909"/>
        <v>22730461.53846154</v>
      </c>
      <c r="AC1100" s="499" t="s">
        <v>69</v>
      </c>
      <c r="AD1100" s="195">
        <f t="shared" si="910"/>
        <v>977.82885742187602</v>
      </c>
      <c r="AE1100" s="500" t="s">
        <v>41</v>
      </c>
      <c r="AF1100" s="567">
        <f t="shared" si="911"/>
        <v>962.37860107421989</v>
      </c>
      <c r="AG1100" s="567">
        <f t="shared" si="912"/>
        <v>325942.95247395866</v>
      </c>
      <c r="AH1100" s="567">
        <f t="shared" si="913"/>
        <v>320792.86702473997</v>
      </c>
      <c r="AI1100" s="568">
        <f t="shared" si="914"/>
        <v>1253626.7402844564</v>
      </c>
      <c r="AJ1100" s="568">
        <f t="shared" si="915"/>
        <v>1233818.7193259229</v>
      </c>
      <c r="AK1100" s="569">
        <f t="shared" si="916"/>
        <v>5.5151838345351312E-2</v>
      </c>
      <c r="AL1100" s="999">
        <f t="shared" si="917"/>
        <v>5.428040769159987E-2</v>
      </c>
      <c r="AM1100" s="571"/>
      <c r="AN1100" s="572"/>
      <c r="AO1100" s="572"/>
      <c r="AP1100" s="573"/>
      <c r="AQ1100" s="53"/>
      <c r="AR1100" s="53"/>
      <c r="AS1100" s="53"/>
      <c r="AT1100" s="53"/>
    </row>
    <row r="1101" spans="1:48" customFormat="1">
      <c r="A1101" s="46">
        <v>44454</v>
      </c>
      <c r="B1101" s="122" t="s">
        <v>911</v>
      </c>
      <c r="C1101" s="769">
        <v>44452</v>
      </c>
      <c r="D1101" s="1170">
        <v>44453</v>
      </c>
      <c r="E1101" s="924" t="s">
        <v>69</v>
      </c>
      <c r="F1101" s="1149">
        <v>31.590289306640603</v>
      </c>
      <c r="G1101" s="500" t="s">
        <v>41</v>
      </c>
      <c r="H1101" s="998">
        <v>37.383316040038999</v>
      </c>
      <c r="I1101" s="414" t="s">
        <v>313</v>
      </c>
      <c r="J1101" s="415" t="s">
        <v>133</v>
      </c>
      <c r="K1101" s="429" t="s">
        <v>93</v>
      </c>
      <c r="L1101" s="390">
        <v>300</v>
      </c>
      <c r="M1101" s="390"/>
      <c r="N1101" s="390"/>
      <c r="O1101" s="564">
        <v>3</v>
      </c>
      <c r="P1101" s="564">
        <v>1.5</v>
      </c>
      <c r="Q1101" s="564">
        <f t="shared" si="905"/>
        <v>4.5</v>
      </c>
      <c r="R1101" s="82">
        <f t="shared" si="906"/>
        <v>3</v>
      </c>
      <c r="S1101" s="81"/>
      <c r="T1101" s="81">
        <v>20</v>
      </c>
      <c r="U1101" s="122" t="s">
        <v>911</v>
      </c>
      <c r="V1101" s="494"/>
      <c r="W1101" s="195">
        <v>761.94799999999998</v>
      </c>
      <c r="X1101" s="82">
        <v>2.177</v>
      </c>
      <c r="Y1101" s="82">
        <v>2.5150000000000001</v>
      </c>
      <c r="Z1101" s="195">
        <f t="shared" si="907"/>
        <v>15238.96</v>
      </c>
      <c r="AA1101" s="195">
        <f t="shared" si="908"/>
        <v>5079.6533333333327</v>
      </c>
      <c r="AB1101" s="1092">
        <f t="shared" si="909"/>
        <v>16932177.777777776</v>
      </c>
      <c r="AC1101" s="499" t="s">
        <v>69</v>
      </c>
      <c r="AD1101" s="195">
        <f t="shared" si="910"/>
        <v>631.80578613281205</v>
      </c>
      <c r="AE1101" s="500" t="s">
        <v>41</v>
      </c>
      <c r="AF1101" s="567">
        <f t="shared" si="911"/>
        <v>747.66632080078</v>
      </c>
      <c r="AG1101" s="567">
        <f t="shared" si="912"/>
        <v>210601.92871093735</v>
      </c>
      <c r="AH1101" s="567">
        <f t="shared" si="913"/>
        <v>249222.10693359331</v>
      </c>
      <c r="AI1101" s="568">
        <f t="shared" si="914"/>
        <v>702006.42903645779</v>
      </c>
      <c r="AJ1101" s="568">
        <f t="shared" si="915"/>
        <v>830740.35644531099</v>
      </c>
      <c r="AK1101" s="569">
        <f t="shared" si="916"/>
        <v>4.1459901865534922E-2</v>
      </c>
      <c r="AL1101" s="999">
        <f t="shared" si="917"/>
        <v>4.9062817987630389E-2</v>
      </c>
      <c r="AM1101" s="571"/>
      <c r="AN1101" s="572"/>
      <c r="AO1101" s="572"/>
      <c r="AP1101" s="573"/>
      <c r="AQ1101" s="53"/>
      <c r="AR1101" s="53"/>
      <c r="AS1101" s="53"/>
      <c r="AT1101" s="53"/>
    </row>
    <row r="1102" spans="1:48" customFormat="1">
      <c r="A1102" s="46">
        <v>44454</v>
      </c>
      <c r="B1102" s="122" t="s">
        <v>912</v>
      </c>
      <c r="C1102" s="769">
        <v>44452</v>
      </c>
      <c r="D1102" s="1170">
        <v>44453</v>
      </c>
      <c r="E1102" s="924" t="s">
        <v>69</v>
      </c>
      <c r="F1102" s="1149">
        <v>40.6671752929688</v>
      </c>
      <c r="G1102" s="500" t="s">
        <v>41</v>
      </c>
      <c r="H1102" s="998">
        <v>45.243206787109401</v>
      </c>
      <c r="I1102" s="414" t="s">
        <v>313</v>
      </c>
      <c r="J1102" s="415" t="s">
        <v>133</v>
      </c>
      <c r="K1102" s="429" t="s">
        <v>93</v>
      </c>
      <c r="L1102" s="390">
        <v>300</v>
      </c>
      <c r="M1102" s="390"/>
      <c r="N1102" s="390"/>
      <c r="O1102" s="564">
        <v>3</v>
      </c>
      <c r="P1102" s="564">
        <v>1.5</v>
      </c>
      <c r="Q1102" s="564">
        <f t="shared" si="905"/>
        <v>4.5</v>
      </c>
      <c r="R1102" s="82">
        <f t="shared" si="906"/>
        <v>3</v>
      </c>
      <c r="S1102" s="81"/>
      <c r="T1102" s="81">
        <v>20</v>
      </c>
      <c r="U1102" s="122" t="s">
        <v>912</v>
      </c>
      <c r="V1102" s="494"/>
      <c r="W1102" s="195">
        <v>846.33900000000006</v>
      </c>
      <c r="X1102" s="82">
        <v>2.1840000000000002</v>
      </c>
      <c r="Y1102" s="82">
        <v>2.5289999999999999</v>
      </c>
      <c r="Z1102" s="195">
        <f t="shared" si="907"/>
        <v>16926.780000000002</v>
      </c>
      <c r="AA1102" s="195">
        <f t="shared" si="908"/>
        <v>5642.2600000000011</v>
      </c>
      <c r="AB1102" s="1092">
        <f t="shared" si="909"/>
        <v>18807533.333333336</v>
      </c>
      <c r="AC1102" s="499" t="s">
        <v>69</v>
      </c>
      <c r="AD1102" s="195">
        <f t="shared" si="910"/>
        <v>813.34350585937602</v>
      </c>
      <c r="AE1102" s="500" t="s">
        <v>41</v>
      </c>
      <c r="AF1102" s="567">
        <f t="shared" si="911"/>
        <v>904.86413574218795</v>
      </c>
      <c r="AG1102" s="567">
        <f t="shared" si="912"/>
        <v>271114.50195312535</v>
      </c>
      <c r="AH1102" s="567">
        <f t="shared" si="913"/>
        <v>301621.3785807293</v>
      </c>
      <c r="AI1102" s="568">
        <f t="shared" si="914"/>
        <v>903715.00651041791</v>
      </c>
      <c r="AJ1102" s="568">
        <f t="shared" si="915"/>
        <v>1005404.5952690976</v>
      </c>
      <c r="AK1102" s="569">
        <f t="shared" si="916"/>
        <v>4.8050692799184246E-2</v>
      </c>
      <c r="AL1102" s="999">
        <f t="shared" si="917"/>
        <v>5.3457546901548185E-2</v>
      </c>
      <c r="AM1102" s="571"/>
      <c r="AN1102" s="572"/>
      <c r="AO1102" s="572"/>
      <c r="AP1102" s="573"/>
      <c r="AQ1102" s="53"/>
      <c r="AR1102" s="53"/>
      <c r="AS1102" s="53"/>
      <c r="AT1102" s="53"/>
    </row>
    <row r="1103" spans="1:48" customFormat="1">
      <c r="A1103" s="46">
        <v>44454</v>
      </c>
      <c r="B1103" s="122" t="s">
        <v>913</v>
      </c>
      <c r="C1103" s="769">
        <v>44453</v>
      </c>
      <c r="D1103" s="1170">
        <v>44454</v>
      </c>
      <c r="E1103" s="924" t="s">
        <v>69</v>
      </c>
      <c r="F1103" s="1149">
        <v>35.628634643554605</v>
      </c>
      <c r="G1103" s="500" t="s">
        <v>41</v>
      </c>
      <c r="H1103" s="998">
        <v>41.430816650390604</v>
      </c>
      <c r="I1103" s="414" t="s">
        <v>313</v>
      </c>
      <c r="J1103" s="415" t="s">
        <v>133</v>
      </c>
      <c r="K1103" s="429" t="s">
        <v>93</v>
      </c>
      <c r="L1103" s="390">
        <v>228</v>
      </c>
      <c r="M1103" s="390"/>
      <c r="N1103" s="390"/>
      <c r="O1103" s="564">
        <v>3</v>
      </c>
      <c r="P1103" s="564">
        <v>1.5</v>
      </c>
      <c r="Q1103" s="564">
        <f t="shared" si="905"/>
        <v>4.5</v>
      </c>
      <c r="R1103" s="82">
        <f t="shared" si="906"/>
        <v>3</v>
      </c>
      <c r="S1103" s="81"/>
      <c r="T1103" s="81">
        <v>20</v>
      </c>
      <c r="U1103" s="122" t="s">
        <v>913</v>
      </c>
      <c r="V1103" s="193"/>
      <c r="W1103" s="195">
        <v>797.92100000000005</v>
      </c>
      <c r="X1103" s="82">
        <v>2.165</v>
      </c>
      <c r="Y1103" s="82">
        <v>2.5299999999999998</v>
      </c>
      <c r="Z1103" s="195">
        <f t="shared" si="907"/>
        <v>15958.420000000002</v>
      </c>
      <c r="AA1103" s="195">
        <f t="shared" si="908"/>
        <v>5319.4733333333343</v>
      </c>
      <c r="AB1103" s="1092">
        <f t="shared" si="909"/>
        <v>23331023.391812868</v>
      </c>
      <c r="AC1103" s="499" t="s">
        <v>69</v>
      </c>
      <c r="AD1103" s="195">
        <f t="shared" si="910"/>
        <v>712.57269287109216</v>
      </c>
      <c r="AE1103" s="500" t="s">
        <v>41</v>
      </c>
      <c r="AF1103" s="567">
        <f t="shared" si="911"/>
        <v>828.61633300781205</v>
      </c>
      <c r="AG1103" s="567">
        <f t="shared" si="912"/>
        <v>237524.2309570307</v>
      </c>
      <c r="AH1103" s="567">
        <f t="shared" si="913"/>
        <v>276205.44433593733</v>
      </c>
      <c r="AI1103" s="568">
        <f t="shared" si="914"/>
        <v>1041772.9427939944</v>
      </c>
      <c r="AJ1103" s="568">
        <f t="shared" si="915"/>
        <v>1211427.3874383215</v>
      </c>
      <c r="AK1103" s="569">
        <f t="shared" si="916"/>
        <v>4.4651832253512068E-2</v>
      </c>
      <c r="AL1103" s="999">
        <f t="shared" si="917"/>
        <v>5.1923456896598282E-2</v>
      </c>
      <c r="AM1103" s="571"/>
      <c r="AN1103" s="572"/>
      <c r="AO1103" s="572"/>
      <c r="AP1103" s="573"/>
      <c r="AQ1103" s="53"/>
      <c r="AR1103" s="53"/>
      <c r="AS1103" s="53"/>
      <c r="AT1103" s="53"/>
    </row>
    <row r="1104" spans="1:48" customFormat="1">
      <c r="A1104" s="46">
        <v>44454</v>
      </c>
      <c r="B1104" s="122" t="s">
        <v>914</v>
      </c>
      <c r="C1104" s="769">
        <v>44453</v>
      </c>
      <c r="D1104" s="1170">
        <v>44454</v>
      </c>
      <c r="E1104" s="924" t="s">
        <v>69</v>
      </c>
      <c r="F1104" s="1149">
        <v>40.043911743164003</v>
      </c>
      <c r="G1104" s="500" t="s">
        <v>41</v>
      </c>
      <c r="H1104" s="998">
        <v>48.474804687499997</v>
      </c>
      <c r="I1104" s="414" t="s">
        <v>313</v>
      </c>
      <c r="J1104" s="415" t="s">
        <v>133</v>
      </c>
      <c r="K1104" s="429" t="s">
        <v>93</v>
      </c>
      <c r="L1104" s="390">
        <v>228</v>
      </c>
      <c r="M1104" s="390"/>
      <c r="N1104" s="390"/>
      <c r="O1104" s="564">
        <v>3</v>
      </c>
      <c r="P1104" s="564">
        <v>1.5</v>
      </c>
      <c r="Q1104" s="564">
        <f t="shared" si="905"/>
        <v>4.5</v>
      </c>
      <c r="R1104" s="82">
        <f t="shared" si="906"/>
        <v>3</v>
      </c>
      <c r="S1104" s="81"/>
      <c r="T1104" s="81">
        <v>20</v>
      </c>
      <c r="U1104" s="122" t="s">
        <v>914</v>
      </c>
      <c r="V1104" s="193"/>
      <c r="W1104" s="195">
        <v>838.25300000000004</v>
      </c>
      <c r="X1104" s="82">
        <v>2.1680000000000001</v>
      </c>
      <c r="Y1104" s="82">
        <v>2.5390000000000001</v>
      </c>
      <c r="Z1104" s="195">
        <f t="shared" si="907"/>
        <v>16765.060000000001</v>
      </c>
      <c r="AA1104" s="195">
        <f t="shared" si="908"/>
        <v>5588.3533333333335</v>
      </c>
      <c r="AB1104" s="1092">
        <f t="shared" si="909"/>
        <v>24510321.637426898</v>
      </c>
      <c r="AC1104" s="499" t="s">
        <v>69</v>
      </c>
      <c r="AD1104" s="195">
        <f t="shared" si="910"/>
        <v>800.87823486328011</v>
      </c>
      <c r="AE1104" s="500" t="s">
        <v>41</v>
      </c>
      <c r="AF1104" s="567">
        <f t="shared" si="911"/>
        <v>969.49609375</v>
      </c>
      <c r="AG1104" s="567">
        <f t="shared" si="912"/>
        <v>266959.41162109334</v>
      </c>
      <c r="AH1104" s="567">
        <f t="shared" si="913"/>
        <v>323165.36458333331</v>
      </c>
      <c r="AI1104" s="568">
        <f t="shared" si="914"/>
        <v>1170874.6123732165</v>
      </c>
      <c r="AJ1104" s="568">
        <f t="shared" si="915"/>
        <v>1417391.9499269004</v>
      </c>
      <c r="AK1104" s="569">
        <f t="shared" si="916"/>
        <v>4.7770675134075277E-2</v>
      </c>
      <c r="AL1104" s="999">
        <f t="shared" si="917"/>
        <v>5.7828370059516632E-2</v>
      </c>
      <c r="AN1104" s="572"/>
      <c r="AO1104" s="572"/>
      <c r="AP1104" s="573"/>
      <c r="AQ1104" s="571"/>
      <c r="AR1104" s="53"/>
      <c r="AS1104" s="53"/>
      <c r="AT1104" s="53"/>
    </row>
    <row r="1105" spans="1:46" customFormat="1">
      <c r="A1105" s="46">
        <v>44454</v>
      </c>
      <c r="B1105" s="122" t="s">
        <v>60</v>
      </c>
      <c r="C1105" s="122"/>
      <c r="D1105" s="563"/>
      <c r="E1105" s="924" t="s">
        <v>69</v>
      </c>
      <c r="F1105" s="1149">
        <v>0</v>
      </c>
      <c r="G1105" s="500" t="s">
        <v>41</v>
      </c>
      <c r="H1105" s="998">
        <v>1.1071362495422359</v>
      </c>
      <c r="I1105" s="81"/>
      <c r="J1105" s="575"/>
      <c r="K1105" s="390"/>
      <c r="L1105" s="390"/>
      <c r="M1105" s="390"/>
      <c r="N1105" s="390"/>
      <c r="O1105" s="564"/>
      <c r="P1105" s="564"/>
      <c r="Q1105" s="564"/>
      <c r="R1105" s="82"/>
      <c r="S1105" s="81"/>
      <c r="T1105" s="81"/>
      <c r="U1105" s="122" t="s">
        <v>60</v>
      </c>
      <c r="V1105" s="39"/>
      <c r="W1105" s="195"/>
      <c r="X1105" s="82"/>
      <c r="Y1105" s="82"/>
      <c r="Z1105" s="195"/>
      <c r="AA1105" s="195"/>
      <c r="AB1105" s="195"/>
      <c r="AC1105" s="483"/>
      <c r="AD1105" s="576"/>
      <c r="AE1105" s="577"/>
      <c r="AF1105" s="576"/>
      <c r="AG1105" s="390"/>
      <c r="AH1105" s="390"/>
      <c r="AI1105" s="568"/>
      <c r="AJ1105" s="568"/>
      <c r="AK1105" s="569"/>
      <c r="AL1105" s="999"/>
      <c r="AM1105" s="571"/>
      <c r="AN1105" s="572"/>
      <c r="AO1105" s="572"/>
      <c r="AP1105" s="573"/>
      <c r="AQ1105" s="53"/>
      <c r="AR1105" s="53"/>
      <c r="AS1105" s="53"/>
      <c r="AT1105" s="53"/>
    </row>
    <row r="1106" spans="1:46" customFormat="1" ht="15" thickBot="1">
      <c r="A1106" s="49">
        <v>44454</v>
      </c>
      <c r="B1106" s="123" t="s">
        <v>64</v>
      </c>
      <c r="C1106" s="1072"/>
      <c r="D1106" s="1003"/>
      <c r="E1106" s="1029" t="s">
        <v>69</v>
      </c>
      <c r="F1106" s="1150">
        <v>32.366174316406202</v>
      </c>
      <c r="G1106" s="1030" t="s">
        <v>41</v>
      </c>
      <c r="H1106" s="1006">
        <v>31.975457763671802</v>
      </c>
      <c r="I1106" s="1242"/>
      <c r="J1106" s="1243"/>
      <c r="K1106" s="1244"/>
      <c r="L1106" s="395"/>
      <c r="M1106" s="395"/>
      <c r="N1106" s="395"/>
      <c r="O1106" s="1007"/>
      <c r="P1106" s="1007"/>
      <c r="Q1106" s="1007"/>
      <c r="R1106" s="590"/>
      <c r="S1106" s="588"/>
      <c r="T1106" s="588"/>
      <c r="U1106" s="123" t="s">
        <v>64</v>
      </c>
      <c r="V1106" s="189"/>
      <c r="W1106" s="591"/>
      <c r="X1106" s="590"/>
      <c r="Y1106" s="590"/>
      <c r="Z1106" s="591"/>
      <c r="AA1106" s="591"/>
      <c r="AB1106" s="1126"/>
      <c r="AC1106" s="1246"/>
      <c r="AD1106" s="591"/>
      <c r="AE1106" s="1030"/>
      <c r="AF1106" s="1115"/>
      <c r="AG1106" s="1115"/>
      <c r="AH1106" s="1115"/>
      <c r="AI1106" s="592"/>
      <c r="AJ1106" s="592"/>
      <c r="AK1106" s="593"/>
      <c r="AL1106" s="1008"/>
      <c r="AM1106" s="571"/>
      <c r="AN1106" s="572"/>
      <c r="AO1106" s="572"/>
      <c r="AP1106" s="573"/>
      <c r="AQ1106" s="53"/>
      <c r="AR1106" s="53"/>
      <c r="AS1106" s="53"/>
      <c r="AT1106" s="53"/>
    </row>
    <row r="1107" spans="1:46" customFormat="1">
      <c r="A1107" s="460">
        <v>44461</v>
      </c>
      <c r="B1107" s="118" t="s">
        <v>915</v>
      </c>
      <c r="C1107" s="1133">
        <f>D1107-1</f>
        <v>44454</v>
      </c>
      <c r="D1107" s="1191">
        <v>44455</v>
      </c>
      <c r="E1107" s="1110" t="s">
        <v>69</v>
      </c>
      <c r="F1107" s="1147">
        <v>48.006994628906199</v>
      </c>
      <c r="G1107" s="477" t="s">
        <v>41</v>
      </c>
      <c r="H1107" s="994">
        <v>0</v>
      </c>
      <c r="I1107" s="1155" t="s">
        <v>313</v>
      </c>
      <c r="J1107" s="1156" t="s">
        <v>133</v>
      </c>
      <c r="K1107" s="462" t="s">
        <v>93</v>
      </c>
      <c r="L1107" s="465">
        <v>340</v>
      </c>
      <c r="M1107" s="463"/>
      <c r="N1107" s="922"/>
      <c r="O1107" s="467">
        <v>3</v>
      </c>
      <c r="P1107" s="468">
        <v>1.5</v>
      </c>
      <c r="Q1107" s="468">
        <f t="shared" ref="Q1107:Q1120" si="918">O1107+P1107</f>
        <v>4.5</v>
      </c>
      <c r="R1107" s="466">
        <f t="shared" ref="R1107:R1120" si="919">O1107/(O1107+P1107)*Q1107*200/200</f>
        <v>3</v>
      </c>
      <c r="S1107" s="467"/>
      <c r="T1107" s="469">
        <v>20</v>
      </c>
      <c r="U1107" s="118" t="s">
        <v>915</v>
      </c>
      <c r="V1107" s="923"/>
      <c r="W1107" s="145">
        <v>821.08900000000006</v>
      </c>
      <c r="X1107" s="472">
        <v>2.1779999999999999</v>
      </c>
      <c r="Y1107" s="472">
        <v>2.5350000000000001</v>
      </c>
      <c r="Z1107" s="145">
        <f t="shared" ref="Z1107:Z1120" si="920">T1107*W1107</f>
        <v>16421.780000000002</v>
      </c>
      <c r="AA1107" s="145">
        <f t="shared" ref="AA1107:AA1120" si="921">Z1107/R1107</f>
        <v>5473.9266666666672</v>
      </c>
      <c r="AB1107" s="1157">
        <f t="shared" ref="AB1107:AB1120" si="922">AA1107*1000/(L1107/1000)</f>
        <v>16099784.31372549</v>
      </c>
      <c r="AC1107" s="1110" t="s">
        <v>69</v>
      </c>
      <c r="AD1107" s="194">
        <f t="shared" ref="AD1107:AD1120" si="923">T1107*F1107</f>
        <v>960.13989257812398</v>
      </c>
      <c r="AE1107" s="477" t="s">
        <v>41</v>
      </c>
      <c r="AF1107" s="586">
        <f t="shared" ref="AF1107:AF1120" si="924">T1107*H1107</f>
        <v>0</v>
      </c>
      <c r="AG1107" s="478">
        <f t="shared" ref="AG1107:AG1120" si="925">AD1107/R1107*1000</f>
        <v>320046.63085937465</v>
      </c>
      <c r="AH1107" s="478">
        <f t="shared" ref="AH1107:AH1120" si="926">AF1107/R1107*1000</f>
        <v>0</v>
      </c>
      <c r="AI1107" s="478">
        <f t="shared" ref="AI1107:AI1120" si="927">AG1107/L1107*1000</f>
        <v>941313.62017463124</v>
      </c>
      <c r="AJ1107" s="478">
        <f t="shared" ref="AJ1107:AJ1120" si="928">AH1107/L1107*1000</f>
        <v>0</v>
      </c>
      <c r="AK1107" s="1084">
        <f t="shared" ref="AK1107:AK1120" si="929">AD1107/Z1107</f>
        <v>5.8467467751859042E-2</v>
      </c>
      <c r="AL1107" s="1085">
        <f t="shared" ref="AL1107:AL1120" si="930">AF1107/Z1107</f>
        <v>0</v>
      </c>
      <c r="AP1107" s="602"/>
    </row>
    <row r="1108" spans="1:46" customFormat="1">
      <c r="A1108" s="35">
        <v>44461</v>
      </c>
      <c r="B1108" s="119" t="s">
        <v>916</v>
      </c>
      <c r="C1108" s="782">
        <f t="shared" ref="C1108:C1120" si="931">D1108-1</f>
        <v>44454</v>
      </c>
      <c r="D1108" s="1158">
        <f>D1107</f>
        <v>44455</v>
      </c>
      <c r="E1108" s="924" t="s">
        <v>69</v>
      </c>
      <c r="F1108" s="1149">
        <v>38.876406860351601</v>
      </c>
      <c r="G1108" s="500" t="s">
        <v>41</v>
      </c>
      <c r="H1108" s="998">
        <v>60.704180908203206</v>
      </c>
      <c r="I1108" s="1160" t="s">
        <v>313</v>
      </c>
      <c r="J1108" s="1161" t="s">
        <v>133</v>
      </c>
      <c r="K1108" s="484" t="s">
        <v>93</v>
      </c>
      <c r="L1108" s="488">
        <v>340</v>
      </c>
      <c r="M1108" s="485"/>
      <c r="N1108" s="504"/>
      <c r="O1108" s="491">
        <v>3</v>
      </c>
      <c r="P1108" s="492">
        <v>1.5</v>
      </c>
      <c r="Q1108" s="492">
        <f t="shared" si="918"/>
        <v>4.5</v>
      </c>
      <c r="R1108" s="490">
        <f t="shared" si="919"/>
        <v>3</v>
      </c>
      <c r="S1108" s="491"/>
      <c r="T1108" s="493">
        <v>20</v>
      </c>
      <c r="U1108" s="119" t="s">
        <v>916</v>
      </c>
      <c r="V1108" s="925"/>
      <c r="W1108" s="129">
        <v>841.95600000000002</v>
      </c>
      <c r="X1108" s="223">
        <v>2.1800000000000002</v>
      </c>
      <c r="Y1108" s="223">
        <v>2.5299999999999998</v>
      </c>
      <c r="Z1108" s="129">
        <f t="shared" si="920"/>
        <v>16839.12</v>
      </c>
      <c r="AA1108" s="129">
        <f t="shared" si="921"/>
        <v>5613.04</v>
      </c>
      <c r="AB1108" s="149">
        <f t="shared" si="922"/>
        <v>16508941.176470587</v>
      </c>
      <c r="AC1108" s="924" t="s">
        <v>69</v>
      </c>
      <c r="AD1108" s="195">
        <f t="shared" si="923"/>
        <v>777.52813720703205</v>
      </c>
      <c r="AE1108" s="500" t="s">
        <v>41</v>
      </c>
      <c r="AF1108" s="567">
        <f t="shared" si="924"/>
        <v>1214.0836181640641</v>
      </c>
      <c r="AG1108" s="497">
        <f t="shared" si="925"/>
        <v>259176.04573567735</v>
      </c>
      <c r="AH1108" s="497">
        <f t="shared" si="926"/>
        <v>404694.5393880214</v>
      </c>
      <c r="AI1108" s="497">
        <f t="shared" si="927"/>
        <v>762282.48745787458</v>
      </c>
      <c r="AJ1108" s="497">
        <f t="shared" si="928"/>
        <v>1190278.0570235923</v>
      </c>
      <c r="AK1108" s="959">
        <f t="shared" si="929"/>
        <v>4.6173917473539716E-2</v>
      </c>
      <c r="AL1108" s="1086">
        <f t="shared" si="930"/>
        <v>7.2098994375244321E-2</v>
      </c>
      <c r="AP1108" s="602"/>
    </row>
    <row r="1109" spans="1:46" customFormat="1">
      <c r="A1109" s="35">
        <v>44461</v>
      </c>
      <c r="B1109" s="119" t="s">
        <v>917</v>
      </c>
      <c r="C1109" s="782">
        <f t="shared" si="931"/>
        <v>44455</v>
      </c>
      <c r="D1109" s="1158">
        <f>D1107+1</f>
        <v>44456</v>
      </c>
      <c r="E1109" s="924" t="s">
        <v>69</v>
      </c>
      <c r="F1109" s="1149">
        <v>37.640618896484398</v>
      </c>
      <c r="G1109" s="500" t="s">
        <v>41</v>
      </c>
      <c r="H1109" s="998">
        <v>62.039233398437602</v>
      </c>
      <c r="I1109" s="1160" t="s">
        <v>313</v>
      </c>
      <c r="J1109" s="1161" t="s">
        <v>133</v>
      </c>
      <c r="K1109" s="484" t="s">
        <v>93</v>
      </c>
      <c r="L1109" s="488">
        <v>348</v>
      </c>
      <c r="M1109" s="485"/>
      <c r="N1109" s="504"/>
      <c r="O1109" s="491">
        <v>3</v>
      </c>
      <c r="P1109" s="492">
        <v>1.5</v>
      </c>
      <c r="Q1109" s="492">
        <f t="shared" si="918"/>
        <v>4.5</v>
      </c>
      <c r="R1109" s="490">
        <f t="shared" si="919"/>
        <v>3</v>
      </c>
      <c r="S1109" s="491"/>
      <c r="T1109" s="493">
        <v>20</v>
      </c>
      <c r="U1109" s="119" t="s">
        <v>917</v>
      </c>
      <c r="V1109" s="925"/>
      <c r="W1109" s="129">
        <v>888.96199999999999</v>
      </c>
      <c r="X1109" s="223">
        <v>2.1629999999999998</v>
      </c>
      <c r="Y1109" s="223">
        <v>2.5230000000000001</v>
      </c>
      <c r="Z1109" s="129">
        <f t="shared" si="920"/>
        <v>17779.239999999998</v>
      </c>
      <c r="AA1109" s="129">
        <f t="shared" si="921"/>
        <v>5926.413333333333</v>
      </c>
      <c r="AB1109" s="149">
        <f t="shared" si="922"/>
        <v>17029923.371647511</v>
      </c>
      <c r="AC1109" s="924" t="s">
        <v>69</v>
      </c>
      <c r="AD1109" s="195">
        <f t="shared" si="923"/>
        <v>752.81237792968795</v>
      </c>
      <c r="AE1109" s="500" t="s">
        <v>41</v>
      </c>
      <c r="AF1109" s="567">
        <f t="shared" si="924"/>
        <v>1240.784667968752</v>
      </c>
      <c r="AG1109" s="497">
        <f t="shared" si="925"/>
        <v>250937.45930989599</v>
      </c>
      <c r="AH1109" s="497">
        <f t="shared" si="926"/>
        <v>413594.88932291738</v>
      </c>
      <c r="AI1109" s="497">
        <f t="shared" si="927"/>
        <v>721084.65318935632</v>
      </c>
      <c r="AJ1109" s="497">
        <f t="shared" si="928"/>
        <v>1188491.0612727511</v>
      </c>
      <c r="AK1109" s="959">
        <f t="shared" si="929"/>
        <v>4.2342213611475409E-2</v>
      </c>
      <c r="AL1109" s="1086">
        <f t="shared" si="930"/>
        <v>6.978839747754978E-2</v>
      </c>
      <c r="AP1109" s="602"/>
    </row>
    <row r="1110" spans="1:46" customFormat="1">
      <c r="A1110" s="35">
        <v>44461</v>
      </c>
      <c r="B1110" s="119" t="s">
        <v>918</v>
      </c>
      <c r="C1110" s="782">
        <f t="shared" si="931"/>
        <v>44455</v>
      </c>
      <c r="D1110" s="1158">
        <f t="shared" ref="D1110:D1120" si="932">D1108+1</f>
        <v>44456</v>
      </c>
      <c r="E1110" s="924" t="s">
        <v>69</v>
      </c>
      <c r="F1110" s="1149">
        <v>44.919314575195401</v>
      </c>
      <c r="G1110" s="500" t="s">
        <v>41</v>
      </c>
      <c r="H1110" s="998">
        <v>63.562365722656203</v>
      </c>
      <c r="I1110" s="1160" t="s">
        <v>313</v>
      </c>
      <c r="J1110" s="1161" t="s">
        <v>133</v>
      </c>
      <c r="K1110" s="484" t="s">
        <v>93</v>
      </c>
      <c r="L1110" s="488">
        <v>348</v>
      </c>
      <c r="M1110" s="485"/>
      <c r="N1110" s="504"/>
      <c r="O1110" s="491">
        <v>3</v>
      </c>
      <c r="P1110" s="492">
        <v>1.5</v>
      </c>
      <c r="Q1110" s="492">
        <f t="shared" si="918"/>
        <v>4.5</v>
      </c>
      <c r="R1110" s="490">
        <f t="shared" si="919"/>
        <v>3</v>
      </c>
      <c r="S1110" s="491"/>
      <c r="T1110" s="493">
        <v>20</v>
      </c>
      <c r="U1110" s="119" t="s">
        <v>918</v>
      </c>
      <c r="V1110" s="925"/>
      <c r="W1110" s="129">
        <v>930.154</v>
      </c>
      <c r="X1110" s="223">
        <v>2.1659999999999999</v>
      </c>
      <c r="Y1110" s="223">
        <v>2.4969999999999999</v>
      </c>
      <c r="Z1110" s="129">
        <f t="shared" si="920"/>
        <v>18603.080000000002</v>
      </c>
      <c r="AA1110" s="129">
        <f t="shared" si="921"/>
        <v>6201.0266666666676</v>
      </c>
      <c r="AB1110" s="149">
        <f t="shared" si="922"/>
        <v>17819042.145593874</v>
      </c>
      <c r="AC1110" s="924" t="s">
        <v>69</v>
      </c>
      <c r="AD1110" s="195">
        <f t="shared" si="923"/>
        <v>898.38629150390807</v>
      </c>
      <c r="AE1110" s="500" t="s">
        <v>41</v>
      </c>
      <c r="AF1110" s="567">
        <f t="shared" si="924"/>
        <v>1271.2473144531241</v>
      </c>
      <c r="AG1110" s="497">
        <f t="shared" si="925"/>
        <v>299462.09716796939</v>
      </c>
      <c r="AH1110" s="497">
        <f t="shared" si="926"/>
        <v>423749.10481770802</v>
      </c>
      <c r="AI1110" s="497">
        <f t="shared" si="927"/>
        <v>860523.26772404998</v>
      </c>
      <c r="AJ1110" s="497">
        <f t="shared" si="928"/>
        <v>1217669.8414301954</v>
      </c>
      <c r="AK1110" s="959">
        <f t="shared" si="929"/>
        <v>4.8292341456571061E-2</v>
      </c>
      <c r="AL1110" s="1086">
        <f t="shared" si="930"/>
        <v>6.8335314069128558E-2</v>
      </c>
      <c r="AP1110" s="602"/>
    </row>
    <row r="1111" spans="1:46" customFormat="1">
      <c r="A1111" s="35">
        <v>44461</v>
      </c>
      <c r="B1111" s="119" t="s">
        <v>919</v>
      </c>
      <c r="C1111" s="782">
        <f t="shared" si="931"/>
        <v>44456</v>
      </c>
      <c r="D1111" s="1158">
        <f t="shared" si="932"/>
        <v>44457</v>
      </c>
      <c r="E1111" s="924" t="s">
        <v>69</v>
      </c>
      <c r="F1111" s="1149">
        <v>41.334448242187605</v>
      </c>
      <c r="G1111" s="500" t="s">
        <v>41</v>
      </c>
      <c r="H1111" s="998">
        <v>61.277532958984395</v>
      </c>
      <c r="I1111" s="1160" t="s">
        <v>313</v>
      </c>
      <c r="J1111" s="1161" t="s">
        <v>133</v>
      </c>
      <c r="K1111" s="484" t="s">
        <v>93</v>
      </c>
      <c r="L1111" s="488">
        <v>344</v>
      </c>
      <c r="M1111" s="485"/>
      <c r="N1111" s="504"/>
      <c r="O1111" s="491">
        <v>3</v>
      </c>
      <c r="P1111" s="492">
        <v>1.5</v>
      </c>
      <c r="Q1111" s="492">
        <f t="shared" si="918"/>
        <v>4.5</v>
      </c>
      <c r="R1111" s="490">
        <f t="shared" si="919"/>
        <v>3</v>
      </c>
      <c r="S1111" s="491"/>
      <c r="T1111" s="493">
        <v>20</v>
      </c>
      <c r="U1111" s="119" t="s">
        <v>919</v>
      </c>
      <c r="V1111" s="925"/>
      <c r="W1111" s="129">
        <v>947.74599999999998</v>
      </c>
      <c r="X1111" s="223">
        <v>2.1970000000000001</v>
      </c>
      <c r="Y1111" s="223">
        <v>2.5510000000000002</v>
      </c>
      <c r="Z1111" s="129">
        <f t="shared" si="920"/>
        <v>18954.919999999998</v>
      </c>
      <c r="AA1111" s="129">
        <f t="shared" si="921"/>
        <v>6318.3066666666664</v>
      </c>
      <c r="AB1111" s="149">
        <f t="shared" si="922"/>
        <v>18367170.542635657</v>
      </c>
      <c r="AC1111" s="924" t="s">
        <v>69</v>
      </c>
      <c r="AD1111" s="195">
        <f t="shared" si="923"/>
        <v>826.68896484375205</v>
      </c>
      <c r="AE1111" s="500" t="s">
        <v>41</v>
      </c>
      <c r="AF1111" s="567">
        <f t="shared" si="924"/>
        <v>1225.550659179688</v>
      </c>
      <c r="AG1111" s="497">
        <f t="shared" si="925"/>
        <v>275562.9882812507</v>
      </c>
      <c r="AH1111" s="497">
        <f t="shared" si="926"/>
        <v>408516.8863932293</v>
      </c>
      <c r="AI1111" s="497">
        <f t="shared" si="927"/>
        <v>801055.19849200791</v>
      </c>
      <c r="AJ1111" s="497">
        <f t="shared" si="928"/>
        <v>1187549.0883524108</v>
      </c>
      <c r="AK1111" s="959">
        <f t="shared" si="929"/>
        <v>4.3613424105390694E-2</v>
      </c>
      <c r="AL1111" s="1086">
        <f t="shared" si="930"/>
        <v>6.4656071309173987E-2</v>
      </c>
      <c r="AP1111" s="602"/>
    </row>
    <row r="1112" spans="1:46" customFormat="1">
      <c r="A1112" s="35">
        <v>44461</v>
      </c>
      <c r="B1112" s="119" t="s">
        <v>920</v>
      </c>
      <c r="C1112" s="782">
        <f t="shared" si="931"/>
        <v>44456</v>
      </c>
      <c r="D1112" s="1158">
        <f t="shared" si="932"/>
        <v>44457</v>
      </c>
      <c r="E1112" s="924" t="s">
        <v>69</v>
      </c>
      <c r="F1112" s="1149">
        <v>47.432339477539003</v>
      </c>
      <c r="G1112" s="500" t="s">
        <v>41</v>
      </c>
      <c r="H1112" s="998">
        <v>59.268823242187601</v>
      </c>
      <c r="I1112" s="1160" t="s">
        <v>313</v>
      </c>
      <c r="J1112" s="1161" t="s">
        <v>133</v>
      </c>
      <c r="K1112" s="484" t="s">
        <v>93</v>
      </c>
      <c r="L1112" s="488">
        <v>344</v>
      </c>
      <c r="M1112" s="485"/>
      <c r="N1112" s="504"/>
      <c r="O1112" s="491">
        <v>3</v>
      </c>
      <c r="P1112" s="492">
        <v>1.5</v>
      </c>
      <c r="Q1112" s="492">
        <f t="shared" si="918"/>
        <v>4.5</v>
      </c>
      <c r="R1112" s="490">
        <f t="shared" si="919"/>
        <v>3</v>
      </c>
      <c r="S1112" s="491"/>
      <c r="T1112" s="493">
        <v>20</v>
      </c>
      <c r="U1112" s="119" t="s">
        <v>920</v>
      </c>
      <c r="V1112" s="925"/>
      <c r="W1112" s="129">
        <v>926.29600000000005</v>
      </c>
      <c r="X1112" s="223">
        <v>2.2069999999999999</v>
      </c>
      <c r="Y1112" s="223">
        <v>2.6110000000000002</v>
      </c>
      <c r="Z1112" s="129">
        <f t="shared" si="920"/>
        <v>18525.920000000002</v>
      </c>
      <c r="AA1112" s="129">
        <f t="shared" si="921"/>
        <v>6175.3066666666673</v>
      </c>
      <c r="AB1112" s="149">
        <f t="shared" si="922"/>
        <v>17951472.868217055</v>
      </c>
      <c r="AC1112" s="924" t="s">
        <v>69</v>
      </c>
      <c r="AD1112" s="195">
        <f t="shared" si="923"/>
        <v>948.64678955078011</v>
      </c>
      <c r="AE1112" s="500" t="s">
        <v>41</v>
      </c>
      <c r="AF1112" s="567">
        <f t="shared" si="924"/>
        <v>1185.376464843752</v>
      </c>
      <c r="AG1112" s="497">
        <f t="shared" si="925"/>
        <v>316215.59651692671</v>
      </c>
      <c r="AH1112" s="497">
        <f t="shared" si="926"/>
        <v>395125.4882812507</v>
      </c>
      <c r="AI1112" s="497">
        <f t="shared" si="927"/>
        <v>919231.38522362418</v>
      </c>
      <c r="AJ1112" s="497">
        <f t="shared" si="928"/>
        <v>1148620.6054687521</v>
      </c>
      <c r="AK1112" s="959">
        <f t="shared" si="929"/>
        <v>5.120646043763441E-2</v>
      </c>
      <c r="AL1112" s="1086">
        <f t="shared" si="930"/>
        <v>6.3984755674414653E-2</v>
      </c>
      <c r="AP1112" s="602"/>
    </row>
    <row r="1113" spans="1:46" customFormat="1">
      <c r="A1113" s="35">
        <v>44461</v>
      </c>
      <c r="B1113" s="119" t="s">
        <v>921</v>
      </c>
      <c r="C1113" s="782">
        <f t="shared" si="931"/>
        <v>44457</v>
      </c>
      <c r="D1113" s="1158">
        <f t="shared" si="932"/>
        <v>44458</v>
      </c>
      <c r="E1113" s="924" t="s">
        <v>69</v>
      </c>
      <c r="F1113" s="1149">
        <v>40.465197753906196</v>
      </c>
      <c r="G1113" s="500" t="s">
        <v>41</v>
      </c>
      <c r="H1113" s="998">
        <v>75.872259521484395</v>
      </c>
      <c r="I1113" s="1160" t="s">
        <v>313</v>
      </c>
      <c r="J1113" s="1161" t="s">
        <v>133</v>
      </c>
      <c r="K1113" s="484" t="s">
        <v>93</v>
      </c>
      <c r="L1113" s="488">
        <v>208</v>
      </c>
      <c r="M1113" s="485"/>
      <c r="N1113" s="504"/>
      <c r="O1113" s="491">
        <v>3</v>
      </c>
      <c r="P1113" s="492">
        <v>1.5</v>
      </c>
      <c r="Q1113" s="492">
        <f t="shared" si="918"/>
        <v>4.5</v>
      </c>
      <c r="R1113" s="490">
        <f t="shared" si="919"/>
        <v>3</v>
      </c>
      <c r="S1113" s="491"/>
      <c r="T1113" s="493">
        <v>20</v>
      </c>
      <c r="U1113" s="119" t="s">
        <v>921</v>
      </c>
      <c r="V1113" s="925"/>
      <c r="W1113" s="129">
        <v>813.24199999999996</v>
      </c>
      <c r="X1113" s="223">
        <v>2.1819999999999999</v>
      </c>
      <c r="Y1113" s="223">
        <v>2.5910000000000002</v>
      </c>
      <c r="Z1113" s="129">
        <f t="shared" si="920"/>
        <v>16264.84</v>
      </c>
      <c r="AA1113" s="129">
        <f t="shared" si="921"/>
        <v>5421.6133333333337</v>
      </c>
      <c r="AB1113" s="149">
        <f t="shared" si="922"/>
        <v>26065448.717948724</v>
      </c>
      <c r="AC1113" s="924" t="s">
        <v>69</v>
      </c>
      <c r="AD1113" s="195">
        <f t="shared" si="923"/>
        <v>809.30395507812386</v>
      </c>
      <c r="AE1113" s="500" t="s">
        <v>41</v>
      </c>
      <c r="AF1113" s="567">
        <f t="shared" si="924"/>
        <v>1517.445190429688</v>
      </c>
      <c r="AG1113" s="497">
        <f t="shared" si="925"/>
        <v>269767.98502604128</v>
      </c>
      <c r="AH1113" s="497">
        <f t="shared" si="926"/>
        <v>505815.06347656267</v>
      </c>
      <c r="AI1113" s="497">
        <f t="shared" si="927"/>
        <v>1296961.4664713521</v>
      </c>
      <c r="AJ1113" s="497">
        <f t="shared" si="928"/>
        <v>2431803.1897911667</v>
      </c>
      <c r="AK1113" s="959">
        <f t="shared" si="929"/>
        <v>4.9757879885576735E-2</v>
      </c>
      <c r="AL1113" s="1086">
        <f t="shared" si="930"/>
        <v>9.3296041672078417E-2</v>
      </c>
      <c r="AP1113" s="602"/>
    </row>
    <row r="1114" spans="1:46" customFormat="1">
      <c r="A1114" s="35">
        <v>44461</v>
      </c>
      <c r="B1114" s="119" t="s">
        <v>922</v>
      </c>
      <c r="C1114" s="782">
        <f t="shared" si="931"/>
        <v>44457</v>
      </c>
      <c r="D1114" s="1158">
        <f t="shared" si="932"/>
        <v>44458</v>
      </c>
      <c r="E1114" s="924" t="s">
        <v>69</v>
      </c>
      <c r="F1114" s="1149">
        <v>42.845962524413999</v>
      </c>
      <c r="G1114" s="500" t="s">
        <v>41</v>
      </c>
      <c r="H1114" s="998">
        <v>81.51942138671879</v>
      </c>
      <c r="I1114" s="1160" t="s">
        <v>313</v>
      </c>
      <c r="J1114" s="1161" t="s">
        <v>133</v>
      </c>
      <c r="K1114" s="484" t="s">
        <v>93</v>
      </c>
      <c r="L1114" s="488">
        <v>208</v>
      </c>
      <c r="M1114" s="485"/>
      <c r="N1114" s="504"/>
      <c r="O1114" s="491">
        <v>3</v>
      </c>
      <c r="P1114" s="492">
        <v>1.5</v>
      </c>
      <c r="Q1114" s="492">
        <f t="shared" si="918"/>
        <v>4.5</v>
      </c>
      <c r="R1114" s="490">
        <f t="shared" si="919"/>
        <v>3</v>
      </c>
      <c r="S1114" s="491"/>
      <c r="T1114" s="493">
        <v>20</v>
      </c>
      <c r="U1114" s="119" t="s">
        <v>922</v>
      </c>
      <c r="V1114" s="925"/>
      <c r="W1114" s="129">
        <v>890.38599999999997</v>
      </c>
      <c r="X1114" s="223">
        <v>2.173</v>
      </c>
      <c r="Y1114" s="223">
        <v>2.5139999999999998</v>
      </c>
      <c r="Z1114" s="129">
        <f t="shared" si="920"/>
        <v>17807.72</v>
      </c>
      <c r="AA1114" s="129">
        <f t="shared" si="921"/>
        <v>5935.9066666666668</v>
      </c>
      <c r="AB1114" s="149">
        <f t="shared" si="922"/>
        <v>28538012.820512824</v>
      </c>
      <c r="AC1114" s="924" t="s">
        <v>69</v>
      </c>
      <c r="AD1114" s="195">
        <f t="shared" si="923"/>
        <v>856.91925048828</v>
      </c>
      <c r="AE1114" s="500" t="s">
        <v>41</v>
      </c>
      <c r="AF1114" s="567">
        <f t="shared" si="924"/>
        <v>1630.3884277343759</v>
      </c>
      <c r="AG1114" s="497">
        <f t="shared" si="925"/>
        <v>285639.75016275997</v>
      </c>
      <c r="AH1114" s="497">
        <f t="shared" si="926"/>
        <v>543462.80924479198</v>
      </c>
      <c r="AI1114" s="497">
        <f t="shared" si="927"/>
        <v>1373268.0296286538</v>
      </c>
      <c r="AJ1114" s="497">
        <f t="shared" si="928"/>
        <v>2612801.9675230384</v>
      </c>
      <c r="AK1114" s="959">
        <f t="shared" si="929"/>
        <v>4.8120660617321023E-2</v>
      </c>
      <c r="AL1114" s="1086">
        <f t="shared" si="930"/>
        <v>9.1555147303213208E-2</v>
      </c>
      <c r="AP1114" s="602"/>
    </row>
    <row r="1115" spans="1:46" customFormat="1">
      <c r="A1115" s="35">
        <v>44461</v>
      </c>
      <c r="B1115" s="119" t="s">
        <v>923</v>
      </c>
      <c r="C1115" s="782">
        <f t="shared" si="931"/>
        <v>44458</v>
      </c>
      <c r="D1115" s="1158">
        <f t="shared" si="932"/>
        <v>44459</v>
      </c>
      <c r="E1115" s="924" t="s">
        <v>69</v>
      </c>
      <c r="F1115" s="1149">
        <v>37.245455932617197</v>
      </c>
      <c r="G1115" s="500" t="s">
        <v>41</v>
      </c>
      <c r="H1115" s="998">
        <v>60.821789550781205</v>
      </c>
      <c r="I1115" s="1160" t="s">
        <v>313</v>
      </c>
      <c r="J1115" s="1161" t="s">
        <v>133</v>
      </c>
      <c r="K1115" s="484" t="s">
        <v>93</v>
      </c>
      <c r="L1115" s="488">
        <v>280</v>
      </c>
      <c r="M1115" s="485"/>
      <c r="N1115" s="504"/>
      <c r="O1115" s="491">
        <v>3</v>
      </c>
      <c r="P1115" s="492">
        <v>1.5</v>
      </c>
      <c r="Q1115" s="492">
        <f t="shared" si="918"/>
        <v>4.5</v>
      </c>
      <c r="R1115" s="490">
        <f t="shared" si="919"/>
        <v>3</v>
      </c>
      <c r="S1115" s="491"/>
      <c r="T1115" s="493">
        <v>20</v>
      </c>
      <c r="U1115" s="119" t="s">
        <v>923</v>
      </c>
      <c r="V1115" s="925"/>
      <c r="W1115" s="129">
        <v>791.50099999999998</v>
      </c>
      <c r="X1115" s="223">
        <v>2.1930000000000001</v>
      </c>
      <c r="Y1115" s="223">
        <v>2.52</v>
      </c>
      <c r="Z1115" s="129">
        <f t="shared" si="920"/>
        <v>15830.02</v>
      </c>
      <c r="AA1115" s="129">
        <f t="shared" si="921"/>
        <v>5276.6733333333332</v>
      </c>
      <c r="AB1115" s="149">
        <f t="shared" si="922"/>
        <v>18845261.904761903</v>
      </c>
      <c r="AC1115" s="924" t="s">
        <v>69</v>
      </c>
      <c r="AD1115" s="195">
        <f t="shared" si="923"/>
        <v>744.90911865234398</v>
      </c>
      <c r="AE1115" s="500" t="s">
        <v>41</v>
      </c>
      <c r="AF1115" s="567">
        <f t="shared" si="924"/>
        <v>1216.4357910156241</v>
      </c>
      <c r="AG1115" s="497">
        <f t="shared" si="925"/>
        <v>248303.03955078134</v>
      </c>
      <c r="AH1115" s="497">
        <f t="shared" si="926"/>
        <v>405478.59700520802</v>
      </c>
      <c r="AI1115" s="497">
        <f t="shared" si="927"/>
        <v>886796.5698242191</v>
      </c>
      <c r="AJ1115" s="497">
        <f t="shared" si="928"/>
        <v>1448137.8464471716</v>
      </c>
      <c r="AK1115" s="959">
        <f t="shared" si="929"/>
        <v>4.7056738946150665E-2</v>
      </c>
      <c r="AL1115" s="1086">
        <f t="shared" si="930"/>
        <v>7.6843604178366429E-2</v>
      </c>
      <c r="AP1115" s="602"/>
    </row>
    <row r="1116" spans="1:46" customFormat="1">
      <c r="A1116" s="35">
        <v>44461</v>
      </c>
      <c r="B1116" s="119" t="s">
        <v>924</v>
      </c>
      <c r="C1116" s="782">
        <f t="shared" si="931"/>
        <v>44458</v>
      </c>
      <c r="D1116" s="1158">
        <f t="shared" si="932"/>
        <v>44459</v>
      </c>
      <c r="E1116" s="924" t="s">
        <v>69</v>
      </c>
      <c r="F1116" s="1149">
        <v>48.005383300781197</v>
      </c>
      <c r="G1116" s="500" t="s">
        <v>41</v>
      </c>
      <c r="H1116" s="998">
        <v>68.093865966796798</v>
      </c>
      <c r="I1116" s="1160" t="s">
        <v>313</v>
      </c>
      <c r="J1116" s="1161" t="s">
        <v>133</v>
      </c>
      <c r="K1116" s="484" t="s">
        <v>93</v>
      </c>
      <c r="L1116" s="488">
        <v>280</v>
      </c>
      <c r="M1116" s="485"/>
      <c r="N1116" s="504"/>
      <c r="O1116" s="491">
        <v>3</v>
      </c>
      <c r="P1116" s="492">
        <v>1.5</v>
      </c>
      <c r="Q1116" s="492">
        <f t="shared" si="918"/>
        <v>4.5</v>
      </c>
      <c r="R1116" s="490">
        <f t="shared" si="919"/>
        <v>3</v>
      </c>
      <c r="S1116" s="491"/>
      <c r="T1116" s="493">
        <v>20</v>
      </c>
      <c r="U1116" s="119" t="s">
        <v>924</v>
      </c>
      <c r="V1116" s="925"/>
      <c r="W1116" s="129">
        <v>864.13800000000003</v>
      </c>
      <c r="X1116" s="223">
        <v>2.1800000000000002</v>
      </c>
      <c r="Y1116" s="223">
        <v>2.5259999999999998</v>
      </c>
      <c r="Z1116" s="129">
        <f t="shared" si="920"/>
        <v>17282.760000000002</v>
      </c>
      <c r="AA1116" s="129">
        <f t="shared" si="921"/>
        <v>5760.920000000001</v>
      </c>
      <c r="AB1116" s="149">
        <f t="shared" si="922"/>
        <v>20574714.285714287</v>
      </c>
      <c r="AC1116" s="924" t="s">
        <v>69</v>
      </c>
      <c r="AD1116" s="195">
        <f t="shared" si="923"/>
        <v>960.10766601562398</v>
      </c>
      <c r="AE1116" s="500" t="s">
        <v>41</v>
      </c>
      <c r="AF1116" s="567">
        <f t="shared" si="924"/>
        <v>1361.8773193359359</v>
      </c>
      <c r="AG1116" s="497">
        <f t="shared" si="925"/>
        <v>320035.88867187465</v>
      </c>
      <c r="AH1116" s="497">
        <f t="shared" si="926"/>
        <v>453959.10644531198</v>
      </c>
      <c r="AI1116" s="497">
        <f t="shared" si="927"/>
        <v>1142985.3166852666</v>
      </c>
      <c r="AJ1116" s="497">
        <f t="shared" si="928"/>
        <v>1621282.5230189713</v>
      </c>
      <c r="AK1116" s="959">
        <f t="shared" si="929"/>
        <v>5.5552913193009902E-2</v>
      </c>
      <c r="AL1116" s="1086">
        <f t="shared" si="930"/>
        <v>7.8799758796392227E-2</v>
      </c>
      <c r="AP1116" s="602"/>
    </row>
    <row r="1117" spans="1:46" customFormat="1">
      <c r="A1117" s="35">
        <v>44461</v>
      </c>
      <c r="B1117" s="119" t="s">
        <v>925</v>
      </c>
      <c r="C1117" s="782">
        <f t="shared" si="931"/>
        <v>44459</v>
      </c>
      <c r="D1117" s="1158">
        <f t="shared" si="932"/>
        <v>44460</v>
      </c>
      <c r="E1117" s="924" t="s">
        <v>69</v>
      </c>
      <c r="F1117" s="1149">
        <v>40.617852783203197</v>
      </c>
      <c r="G1117" s="500" t="s">
        <v>41</v>
      </c>
      <c r="H1117" s="998">
        <v>53.606628417968793</v>
      </c>
      <c r="I1117" s="1160" t="s">
        <v>313</v>
      </c>
      <c r="J1117" s="1161" t="s">
        <v>133</v>
      </c>
      <c r="K1117" s="484" t="s">
        <v>93</v>
      </c>
      <c r="L1117" s="488">
        <v>340</v>
      </c>
      <c r="M1117" s="485"/>
      <c r="N1117" s="504"/>
      <c r="O1117" s="491">
        <v>3</v>
      </c>
      <c r="P1117" s="492">
        <v>1.5</v>
      </c>
      <c r="Q1117" s="492">
        <f t="shared" si="918"/>
        <v>4.5</v>
      </c>
      <c r="R1117" s="490">
        <f t="shared" si="919"/>
        <v>3</v>
      </c>
      <c r="S1117" s="491"/>
      <c r="T1117" s="493">
        <v>20</v>
      </c>
      <c r="U1117" s="119" t="s">
        <v>925</v>
      </c>
      <c r="V1117" s="925"/>
      <c r="W1117" s="129">
        <v>791.41099999999994</v>
      </c>
      <c r="X1117" s="223">
        <v>2.1909999999999998</v>
      </c>
      <c r="Y1117" s="223">
        <v>2.556</v>
      </c>
      <c r="Z1117" s="129">
        <f t="shared" si="920"/>
        <v>15828.22</v>
      </c>
      <c r="AA1117" s="129">
        <f t="shared" si="921"/>
        <v>5276.0733333333328</v>
      </c>
      <c r="AB1117" s="149">
        <f t="shared" si="922"/>
        <v>15517862.745098038</v>
      </c>
      <c r="AC1117" s="924" t="s">
        <v>69</v>
      </c>
      <c r="AD1117" s="195">
        <f t="shared" si="923"/>
        <v>812.35705566406398</v>
      </c>
      <c r="AE1117" s="500" t="s">
        <v>41</v>
      </c>
      <c r="AF1117" s="567">
        <f t="shared" si="924"/>
        <v>1072.1325683593759</v>
      </c>
      <c r="AG1117" s="497">
        <f t="shared" si="925"/>
        <v>270785.68522135465</v>
      </c>
      <c r="AH1117" s="497">
        <f t="shared" si="926"/>
        <v>357377.52278645866</v>
      </c>
      <c r="AI1117" s="497">
        <f t="shared" si="927"/>
        <v>796428.48594516073</v>
      </c>
      <c r="AJ1117" s="497">
        <f t="shared" si="928"/>
        <v>1051110.3611366432</v>
      </c>
      <c r="AK1117" s="959">
        <f t="shared" si="929"/>
        <v>5.1323336146709107E-2</v>
      </c>
      <c r="AL1117" s="1086">
        <f t="shared" si="930"/>
        <v>6.7735510901375889E-2</v>
      </c>
      <c r="AP1117" s="602"/>
    </row>
    <row r="1118" spans="1:46" customFormat="1">
      <c r="A1118" s="35">
        <v>44461</v>
      </c>
      <c r="B1118" s="119" t="s">
        <v>926</v>
      </c>
      <c r="C1118" s="782">
        <f t="shared" si="931"/>
        <v>44459</v>
      </c>
      <c r="D1118" s="1158">
        <f t="shared" si="932"/>
        <v>44460</v>
      </c>
      <c r="E1118" s="924" t="s">
        <v>69</v>
      </c>
      <c r="F1118" s="1149">
        <v>46.631097412109398</v>
      </c>
      <c r="G1118" s="500" t="s">
        <v>41</v>
      </c>
      <c r="H1118" s="998">
        <v>63.268615722656207</v>
      </c>
      <c r="I1118" s="1160" t="s">
        <v>313</v>
      </c>
      <c r="J1118" s="1161" t="s">
        <v>133</v>
      </c>
      <c r="K1118" s="484" t="s">
        <v>93</v>
      </c>
      <c r="L1118" s="488">
        <v>340</v>
      </c>
      <c r="M1118" s="485"/>
      <c r="N1118" s="504"/>
      <c r="O1118" s="491">
        <v>3</v>
      </c>
      <c r="P1118" s="492">
        <v>1.5</v>
      </c>
      <c r="Q1118" s="492">
        <f t="shared" si="918"/>
        <v>4.5</v>
      </c>
      <c r="R1118" s="490">
        <f t="shared" si="919"/>
        <v>3</v>
      </c>
      <c r="S1118" s="491"/>
      <c r="T1118" s="493">
        <v>20</v>
      </c>
      <c r="U1118" s="119" t="s">
        <v>926</v>
      </c>
      <c r="V1118" s="925"/>
      <c r="W1118" s="129">
        <v>858.45600000000002</v>
      </c>
      <c r="X1118" s="223">
        <v>2.1800000000000002</v>
      </c>
      <c r="Y1118" s="223">
        <v>2.5390000000000001</v>
      </c>
      <c r="Z1118" s="129">
        <f t="shared" si="920"/>
        <v>17169.12</v>
      </c>
      <c r="AA1118" s="129">
        <f t="shared" si="921"/>
        <v>5723.04</v>
      </c>
      <c r="AB1118" s="149">
        <f t="shared" si="922"/>
        <v>16832470.588235293</v>
      </c>
      <c r="AC1118" s="924" t="s">
        <v>69</v>
      </c>
      <c r="AD1118" s="195">
        <f t="shared" si="923"/>
        <v>932.62194824218795</v>
      </c>
      <c r="AE1118" s="500" t="s">
        <v>41</v>
      </c>
      <c r="AF1118" s="567">
        <f t="shared" si="924"/>
        <v>1265.3723144531241</v>
      </c>
      <c r="AG1118" s="497">
        <f t="shared" si="925"/>
        <v>310873.98274739599</v>
      </c>
      <c r="AH1118" s="497">
        <f t="shared" si="926"/>
        <v>421790.77148437471</v>
      </c>
      <c r="AI1118" s="497">
        <f t="shared" si="927"/>
        <v>914335.24337469402</v>
      </c>
      <c r="AJ1118" s="497">
        <f t="shared" si="928"/>
        <v>1240561.0926011021</v>
      </c>
      <c r="AK1118" s="959">
        <f t="shared" si="929"/>
        <v>5.4319729155727726E-2</v>
      </c>
      <c r="AL1118" s="1086">
        <f t="shared" si="930"/>
        <v>7.3700475880716321E-2</v>
      </c>
      <c r="AP1118" s="602"/>
    </row>
    <row r="1119" spans="1:46" customFormat="1">
      <c r="A1119" s="35">
        <v>44461</v>
      </c>
      <c r="B1119" s="119" t="s">
        <v>927</v>
      </c>
      <c r="C1119" s="782">
        <f t="shared" si="931"/>
        <v>44460</v>
      </c>
      <c r="D1119" s="1158">
        <f t="shared" si="932"/>
        <v>44461</v>
      </c>
      <c r="E1119" s="924" t="s">
        <v>69</v>
      </c>
      <c r="F1119" s="1149">
        <v>44.315570068359399</v>
      </c>
      <c r="G1119" s="500" t="s">
        <v>41</v>
      </c>
      <c r="H1119" s="998">
        <v>61.310375976562604</v>
      </c>
      <c r="I1119" s="1160" t="s">
        <v>313</v>
      </c>
      <c r="J1119" s="1161" t="s">
        <v>133</v>
      </c>
      <c r="K1119" s="484" t="s">
        <v>93</v>
      </c>
      <c r="L1119" s="488">
        <v>272</v>
      </c>
      <c r="M1119" s="485"/>
      <c r="N1119" s="504"/>
      <c r="O1119" s="491">
        <v>3</v>
      </c>
      <c r="P1119" s="492">
        <v>1.5</v>
      </c>
      <c r="Q1119" s="492">
        <f t="shared" si="918"/>
        <v>4.5</v>
      </c>
      <c r="R1119" s="490">
        <f t="shared" si="919"/>
        <v>3</v>
      </c>
      <c r="S1119" s="491"/>
      <c r="T1119" s="493">
        <v>20</v>
      </c>
      <c r="U1119" s="119" t="s">
        <v>927</v>
      </c>
      <c r="V1119" s="925"/>
      <c r="W1119" s="129">
        <v>793.59299999999996</v>
      </c>
      <c r="X1119" s="223">
        <v>2.157</v>
      </c>
      <c r="Y1119" s="223">
        <v>2.4809999999999999</v>
      </c>
      <c r="Z1119" s="129">
        <f t="shared" si="920"/>
        <v>15871.859999999999</v>
      </c>
      <c r="AA1119" s="129">
        <f t="shared" si="921"/>
        <v>5290.62</v>
      </c>
      <c r="AB1119" s="149">
        <f t="shared" si="922"/>
        <v>19450808.823529411</v>
      </c>
      <c r="AC1119" s="924" t="s">
        <v>69</v>
      </c>
      <c r="AD1119" s="195">
        <f t="shared" si="923"/>
        <v>886.31140136718795</v>
      </c>
      <c r="AE1119" s="500" t="s">
        <v>41</v>
      </c>
      <c r="AF1119" s="567">
        <f t="shared" si="924"/>
        <v>1226.207519531252</v>
      </c>
      <c r="AG1119" s="497">
        <f t="shared" si="925"/>
        <v>295437.13378906267</v>
      </c>
      <c r="AH1119" s="497">
        <f t="shared" si="926"/>
        <v>408735.8398437507</v>
      </c>
      <c r="AI1119" s="497">
        <f t="shared" si="927"/>
        <v>1086165.9330480245</v>
      </c>
      <c r="AJ1119" s="497">
        <f t="shared" si="928"/>
        <v>1502705.2935432012</v>
      </c>
      <c r="AK1119" s="959">
        <f t="shared" si="929"/>
        <v>5.5841684677611067E-2</v>
      </c>
      <c r="AL1119" s="1086">
        <f t="shared" si="930"/>
        <v>7.7256699563331088E-2</v>
      </c>
      <c r="AP1119" s="602"/>
    </row>
    <row r="1120" spans="1:46" customFormat="1">
      <c r="A1120" s="35">
        <v>44461</v>
      </c>
      <c r="B1120" s="119" t="s">
        <v>928</v>
      </c>
      <c r="C1120" s="782">
        <f t="shared" si="931"/>
        <v>44460</v>
      </c>
      <c r="D1120" s="1158">
        <f t="shared" si="932"/>
        <v>44461</v>
      </c>
      <c r="E1120" s="924" t="s">
        <v>69</v>
      </c>
      <c r="F1120" s="1149">
        <v>48.503811645507803</v>
      </c>
      <c r="G1120" s="500" t="s">
        <v>41</v>
      </c>
      <c r="H1120" s="998">
        <v>49.585845947265604</v>
      </c>
      <c r="I1120" s="1160" t="s">
        <v>313</v>
      </c>
      <c r="J1120" s="1161" t="s">
        <v>133</v>
      </c>
      <c r="K1120" s="484" t="s">
        <v>93</v>
      </c>
      <c r="L1120" s="488">
        <v>272</v>
      </c>
      <c r="M1120" s="485"/>
      <c r="N1120" s="504"/>
      <c r="O1120" s="491">
        <v>3</v>
      </c>
      <c r="P1120" s="492">
        <v>1.5</v>
      </c>
      <c r="Q1120" s="492">
        <f t="shared" si="918"/>
        <v>4.5</v>
      </c>
      <c r="R1120" s="490">
        <f t="shared" si="919"/>
        <v>3</v>
      </c>
      <c r="S1120" s="491"/>
      <c r="T1120" s="493">
        <v>20</v>
      </c>
      <c r="U1120" s="119" t="s">
        <v>928</v>
      </c>
      <c r="V1120" s="925"/>
      <c r="W1120" s="129">
        <v>820.52200000000005</v>
      </c>
      <c r="X1120" s="223">
        <v>2.1640000000000001</v>
      </c>
      <c r="Y1120" s="223">
        <v>2.5129999999999999</v>
      </c>
      <c r="Z1120" s="129">
        <f t="shared" si="920"/>
        <v>16410.440000000002</v>
      </c>
      <c r="AA1120" s="129">
        <f t="shared" si="921"/>
        <v>5470.1466666666674</v>
      </c>
      <c r="AB1120" s="149">
        <f t="shared" si="922"/>
        <v>20110833.333333336</v>
      </c>
      <c r="AC1120" s="924" t="s">
        <v>69</v>
      </c>
      <c r="AD1120" s="195">
        <f t="shared" si="923"/>
        <v>970.07623291015602</v>
      </c>
      <c r="AE1120" s="500" t="s">
        <v>41</v>
      </c>
      <c r="AF1120" s="567">
        <f t="shared" si="924"/>
        <v>991.71691894531205</v>
      </c>
      <c r="AG1120" s="497">
        <f t="shared" si="925"/>
        <v>323358.74430338532</v>
      </c>
      <c r="AH1120" s="497">
        <f t="shared" si="926"/>
        <v>330572.30631510401</v>
      </c>
      <c r="AI1120" s="497">
        <f t="shared" si="927"/>
        <v>1188818.9128800931</v>
      </c>
      <c r="AJ1120" s="497">
        <f t="shared" si="928"/>
        <v>1215339.3614525883</v>
      </c>
      <c r="AK1120" s="959">
        <f t="shared" si="929"/>
        <v>5.9113359112257555E-2</v>
      </c>
      <c r="AL1120" s="1086">
        <f t="shared" si="930"/>
        <v>6.0432073664405825E-2</v>
      </c>
      <c r="AP1120" s="602"/>
    </row>
    <row r="1121" spans="1:48" customFormat="1">
      <c r="A1121" s="35">
        <v>44461</v>
      </c>
      <c r="B1121" s="119" t="s">
        <v>60</v>
      </c>
      <c r="C1121" s="782"/>
      <c r="D1121" s="1158"/>
      <c r="E1121" s="924" t="s">
        <v>69</v>
      </c>
      <c r="F1121" s="1149">
        <v>0</v>
      </c>
      <c r="G1121" s="500" t="s">
        <v>41</v>
      </c>
      <c r="H1121" s="998">
        <v>2.7252828598022401</v>
      </c>
      <c r="I1121" s="1160"/>
      <c r="J1121" s="1161"/>
      <c r="K1121" s="484"/>
      <c r="L1121" s="488"/>
      <c r="M1121" s="485"/>
      <c r="N1121" s="504"/>
      <c r="O1121" s="491"/>
      <c r="P1121" s="491"/>
      <c r="Q1121" s="491"/>
      <c r="R1121" s="492"/>
      <c r="S1121" s="491"/>
      <c r="T1121" s="493"/>
      <c r="U1121" s="119" t="s">
        <v>60</v>
      </c>
      <c r="V1121" s="948"/>
      <c r="W1121" s="129"/>
      <c r="X1121" s="223"/>
      <c r="Y1121" s="223"/>
      <c r="Z1121" s="129"/>
      <c r="AA1121" s="129"/>
      <c r="AB1121" s="149"/>
      <c r="AC1121" s="924"/>
      <c r="AD1121" s="195"/>
      <c r="AE1121" s="500"/>
      <c r="AF1121" s="567"/>
      <c r="AG1121" s="497"/>
      <c r="AH1121" s="497"/>
      <c r="AI1121" s="497"/>
      <c r="AJ1121" s="497"/>
      <c r="AK1121" s="959"/>
      <c r="AL1121" s="1086"/>
      <c r="AP1121" s="602"/>
      <c r="AQ1121" s="1"/>
      <c r="AR1121" s="1"/>
      <c r="AV1121" s="1"/>
    </row>
    <row r="1122" spans="1:48" customFormat="1" ht="15" thickBot="1">
      <c r="A1122" s="56">
        <v>44461</v>
      </c>
      <c r="B1122" s="124" t="s">
        <v>64</v>
      </c>
      <c r="C1122" s="926"/>
      <c r="D1122" s="1162"/>
      <c r="E1122" s="1029" t="s">
        <v>69</v>
      </c>
      <c r="F1122" s="1150">
        <v>30.4086395263672</v>
      </c>
      <c r="G1122" s="1030" t="s">
        <v>41</v>
      </c>
      <c r="H1122" s="1006">
        <v>54.729016113281205</v>
      </c>
      <c r="I1122" s="1164"/>
      <c r="J1122" s="1165"/>
      <c r="K1122" s="928"/>
      <c r="L1122" s="929"/>
      <c r="M1122" s="930"/>
      <c r="N1122" s="927"/>
      <c r="O1122" s="931"/>
      <c r="P1122" s="931"/>
      <c r="Q1122" s="931"/>
      <c r="R1122" s="932"/>
      <c r="S1122" s="931"/>
      <c r="T1122" s="933"/>
      <c r="U1122" s="124" t="s">
        <v>64</v>
      </c>
      <c r="V1122" s="955"/>
      <c r="W1122" s="937"/>
      <c r="X1122" s="935"/>
      <c r="Y1122" s="935"/>
      <c r="Z1122" s="937"/>
      <c r="AA1122" s="937"/>
      <c r="AB1122" s="161"/>
      <c r="AC1122" s="1029"/>
      <c r="AD1122" s="591"/>
      <c r="AE1122" s="1030"/>
      <c r="AF1122" s="1115"/>
      <c r="AG1122" s="936"/>
      <c r="AH1122" s="936"/>
      <c r="AI1122" s="936"/>
      <c r="AJ1122" s="936"/>
      <c r="AK1122" s="1088"/>
      <c r="AL1122" s="1089"/>
      <c r="AP1122" s="602"/>
    </row>
  </sheetData>
  <sortState xmlns:xlrd2="http://schemas.microsoft.com/office/spreadsheetml/2017/richdata2" ref="A3:T50">
    <sortCondition ref="A3:A50"/>
  </sortState>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CFCD97-7484-4E3E-9D09-E4ACC6062A98}">
  <dimension ref="A1:C25"/>
  <sheetViews>
    <sheetView topLeftCell="A11" workbookViewId="0">
      <selection activeCell="C25" sqref="C25"/>
    </sheetView>
  </sheetViews>
  <sheetFormatPr defaultColWidth="8.81640625" defaultRowHeight="14.5"/>
  <cols>
    <col min="1" max="1" width="10.81640625" bestFit="1" customWidth="1"/>
    <col min="3" max="3" width="75" customWidth="1"/>
  </cols>
  <sheetData>
    <row r="1" spans="1:3">
      <c r="A1" t="s">
        <v>601</v>
      </c>
      <c r="B1" t="s">
        <v>602</v>
      </c>
      <c r="C1" t="s">
        <v>603</v>
      </c>
    </row>
    <row r="2" spans="1:3">
      <c r="A2" s="386">
        <v>44130</v>
      </c>
      <c r="B2" t="s">
        <v>604</v>
      </c>
      <c r="C2" t="s">
        <v>605</v>
      </c>
    </row>
    <row r="3" spans="1:3">
      <c r="A3" s="386">
        <v>44135</v>
      </c>
      <c r="B3" t="s">
        <v>604</v>
      </c>
      <c r="C3" t="s">
        <v>606</v>
      </c>
    </row>
    <row r="4" spans="1:3">
      <c r="A4" s="386">
        <v>44137</v>
      </c>
      <c r="B4" t="s">
        <v>604</v>
      </c>
      <c r="C4" t="s">
        <v>607</v>
      </c>
    </row>
    <row r="5" spans="1:3">
      <c r="A5" s="386">
        <v>44137</v>
      </c>
      <c r="B5" t="s">
        <v>604</v>
      </c>
      <c r="C5" t="s">
        <v>608</v>
      </c>
    </row>
    <row r="6" spans="1:3">
      <c r="A6" s="386">
        <v>44141</v>
      </c>
      <c r="B6" t="s">
        <v>604</v>
      </c>
      <c r="C6" t="s">
        <v>609</v>
      </c>
    </row>
    <row r="7" spans="1:3">
      <c r="A7" s="386">
        <v>44141</v>
      </c>
      <c r="B7" t="s">
        <v>604</v>
      </c>
      <c r="C7" t="s">
        <v>610</v>
      </c>
    </row>
    <row r="8" spans="1:3">
      <c r="A8" s="386">
        <v>44144</v>
      </c>
      <c r="B8" t="s">
        <v>604</v>
      </c>
      <c r="C8" t="s">
        <v>611</v>
      </c>
    </row>
    <row r="9" spans="1:3">
      <c r="A9" s="386">
        <v>44151</v>
      </c>
      <c r="B9" t="s">
        <v>604</v>
      </c>
      <c r="C9" t="s">
        <v>612</v>
      </c>
    </row>
    <row r="10" spans="1:3">
      <c r="A10" s="386">
        <v>44155</v>
      </c>
      <c r="B10" t="s">
        <v>604</v>
      </c>
      <c r="C10" t="s">
        <v>613</v>
      </c>
    </row>
    <row r="11" spans="1:3">
      <c r="A11" s="386">
        <v>44158</v>
      </c>
      <c r="B11" t="s">
        <v>604</v>
      </c>
      <c r="C11" t="s">
        <v>614</v>
      </c>
    </row>
    <row r="12" spans="1:3">
      <c r="A12" s="386">
        <v>44160</v>
      </c>
      <c r="B12" t="s">
        <v>604</v>
      </c>
      <c r="C12" t="s">
        <v>615</v>
      </c>
    </row>
    <row r="13" spans="1:3">
      <c r="A13" s="408">
        <v>44166</v>
      </c>
      <c r="B13" t="s">
        <v>604</v>
      </c>
      <c r="C13" t="s">
        <v>616</v>
      </c>
    </row>
    <row r="14" spans="1:3">
      <c r="A14" s="408">
        <v>44169</v>
      </c>
      <c r="B14" t="s">
        <v>604</v>
      </c>
      <c r="C14" t="s">
        <v>617</v>
      </c>
    </row>
    <row r="15" spans="1:3">
      <c r="A15" s="408">
        <v>44172</v>
      </c>
      <c r="B15" t="s">
        <v>604</v>
      </c>
      <c r="C15" t="s">
        <v>618</v>
      </c>
    </row>
    <row r="16" spans="1:3">
      <c r="A16" s="408">
        <v>44173</v>
      </c>
      <c r="B16" t="s">
        <v>604</v>
      </c>
      <c r="C16" t="s">
        <v>619</v>
      </c>
    </row>
    <row r="17" spans="1:3">
      <c r="A17" s="408">
        <v>44175</v>
      </c>
      <c r="B17" t="s">
        <v>604</v>
      </c>
      <c r="C17" t="s">
        <v>620</v>
      </c>
    </row>
    <row r="18" spans="1:3">
      <c r="A18" s="408">
        <v>44177</v>
      </c>
      <c r="B18" t="s">
        <v>604</v>
      </c>
      <c r="C18" t="s">
        <v>621</v>
      </c>
    </row>
    <row r="19" spans="1:3">
      <c r="A19" s="408">
        <v>44178</v>
      </c>
      <c r="B19" t="s">
        <v>604</v>
      </c>
      <c r="C19" t="s">
        <v>622</v>
      </c>
    </row>
    <row r="20" spans="1:3">
      <c r="A20" s="408">
        <v>44184</v>
      </c>
      <c r="B20" t="s">
        <v>604</v>
      </c>
      <c r="C20" t="s">
        <v>623</v>
      </c>
    </row>
    <row r="21" spans="1:3">
      <c r="A21" s="408">
        <v>44188</v>
      </c>
      <c r="B21" t="s">
        <v>604</v>
      </c>
      <c r="C21" t="s">
        <v>624</v>
      </c>
    </row>
    <row r="22" spans="1:3">
      <c r="A22" s="408">
        <v>44193</v>
      </c>
      <c r="B22" t="s">
        <v>604</v>
      </c>
      <c r="C22" t="s">
        <v>625</v>
      </c>
    </row>
    <row r="23" spans="1:3">
      <c r="A23" s="408">
        <v>44195</v>
      </c>
      <c r="B23" t="s">
        <v>604</v>
      </c>
      <c r="C23" t="s">
        <v>626</v>
      </c>
    </row>
    <row r="24" spans="1:3">
      <c r="A24" s="408">
        <v>44204</v>
      </c>
      <c r="B24" t="s">
        <v>604</v>
      </c>
      <c r="C24" t="s">
        <v>627</v>
      </c>
    </row>
    <row r="25" spans="1:3">
      <c r="A25" s="408">
        <v>44207</v>
      </c>
      <c r="B25" t="s">
        <v>604</v>
      </c>
      <c r="C25" t="s">
        <v>628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E2C731-4353-2342-8CAB-FC3EFA180FA1}">
  <dimension ref="A1:CB187"/>
  <sheetViews>
    <sheetView zoomScale="56" zoomScaleNormal="100" workbookViewId="0">
      <pane xSplit="8" ySplit="2" topLeftCell="I168" activePane="bottomRight" state="frozen"/>
      <selection pane="topRight" activeCell="I1" sqref="I1"/>
      <selection pane="bottomLeft" activeCell="A3" sqref="A3"/>
      <selection pane="bottomRight" activeCell="A188" sqref="A188"/>
    </sheetView>
  </sheetViews>
  <sheetFormatPr defaultColWidth="8.81640625" defaultRowHeight="14.5"/>
  <cols>
    <col min="1" max="1" width="11.1796875" customWidth="1"/>
    <col min="3" max="4" width="12.26953125" customWidth="1"/>
    <col min="11" max="11" width="10" customWidth="1"/>
    <col min="17" max="17" width="9.54296875" customWidth="1"/>
    <col min="18" max="19" width="10" customWidth="1"/>
    <col min="23" max="23" width="9.54296875" customWidth="1"/>
    <col min="24" max="24" width="6.54296875" customWidth="1"/>
    <col min="25" max="25" width="6.453125" customWidth="1"/>
    <col min="26" max="26" width="10.1796875" customWidth="1"/>
    <col min="27" max="27" width="9.54296875" customWidth="1"/>
    <col min="28" max="28" width="11.81640625" customWidth="1"/>
    <col min="33" max="36" width="9.54296875" customWidth="1"/>
    <col min="39" max="39" width="8.81640625" style="481"/>
    <col min="40" max="40" width="10.54296875" customWidth="1"/>
    <col min="41" max="41" width="9.453125" customWidth="1"/>
    <col min="42" max="42" width="11.26953125" customWidth="1"/>
    <col min="43" max="43" width="9.453125" customWidth="1"/>
    <col min="44" max="44" width="10.1796875" bestFit="1" customWidth="1"/>
    <col min="48" max="48" width="10.1796875" bestFit="1" customWidth="1"/>
    <col min="49" max="49" width="11.81640625" customWidth="1"/>
    <col min="50" max="50" width="10.1796875" bestFit="1" customWidth="1"/>
    <col min="51" max="51" width="11.81640625" customWidth="1"/>
    <col min="52" max="54" width="13.54296875" customWidth="1"/>
    <col min="56" max="58" width="13.1796875" customWidth="1"/>
    <col min="59" max="59" width="12.26953125" customWidth="1"/>
    <col min="60" max="60" width="13.1796875" customWidth="1"/>
    <col min="61" max="61" width="11.54296875" customWidth="1"/>
    <col min="63" max="65" width="10.453125" customWidth="1"/>
    <col min="66" max="69" width="10.54296875" customWidth="1"/>
    <col min="70" max="70" width="12.1796875" customWidth="1"/>
    <col min="73" max="73" width="10.7265625" customWidth="1"/>
    <col min="74" max="74" width="11.54296875" customWidth="1"/>
    <col min="75" max="75" width="10.81640625" customWidth="1"/>
    <col min="77" max="77" width="10.81640625" bestFit="1" customWidth="1"/>
  </cols>
  <sheetData>
    <row r="1" spans="1:77" ht="58.5" thickBot="1">
      <c r="BB1" s="535">
        <f>AVERAGE(BB3:BB56)</f>
        <v>23.240947431970028</v>
      </c>
      <c r="BF1" s="535">
        <f>AVERAGE(BF3:BF56)</f>
        <v>17.854132102951471</v>
      </c>
      <c r="BG1" s="535"/>
      <c r="BK1" s="847"/>
      <c r="BL1" s="847"/>
      <c r="BM1" s="847"/>
      <c r="BN1" s="847" t="s">
        <v>629</v>
      </c>
      <c r="BO1" s="847" t="s">
        <v>630</v>
      </c>
      <c r="BP1" s="847" t="s">
        <v>631</v>
      </c>
      <c r="BQ1" s="847" t="s">
        <v>632</v>
      </c>
      <c r="BR1" s="847"/>
      <c r="BS1" s="847"/>
      <c r="BT1" s="847"/>
      <c r="BU1" s="847" t="s">
        <v>633</v>
      </c>
      <c r="BV1" s="847" t="s">
        <v>634</v>
      </c>
      <c r="BW1" s="847" t="s">
        <v>633</v>
      </c>
    </row>
    <row r="2" spans="1:77" s="27" customFormat="1" ht="102" thickBot="1">
      <c r="A2" s="28" t="s">
        <v>0</v>
      </c>
      <c r="B2" s="29" t="s">
        <v>1</v>
      </c>
      <c r="C2" s="29" t="s">
        <v>2</v>
      </c>
      <c r="D2" s="809" t="s">
        <v>3</v>
      </c>
      <c r="E2" s="808" t="s">
        <v>4</v>
      </c>
      <c r="F2" s="29" t="s">
        <v>5</v>
      </c>
      <c r="G2" s="29" t="s">
        <v>6</v>
      </c>
      <c r="H2" s="809" t="s">
        <v>7</v>
      </c>
      <c r="I2" s="808" t="s">
        <v>8</v>
      </c>
      <c r="J2" s="29" t="s">
        <v>9</v>
      </c>
      <c r="K2" s="29" t="s">
        <v>10</v>
      </c>
      <c r="L2" s="29" t="s">
        <v>635</v>
      </c>
      <c r="M2" s="29" t="s">
        <v>12</v>
      </c>
      <c r="N2" s="29" t="s">
        <v>13</v>
      </c>
      <c r="O2" s="29" t="s">
        <v>14</v>
      </c>
      <c r="P2" s="29" t="s">
        <v>15</v>
      </c>
      <c r="Q2" s="29" t="s">
        <v>16</v>
      </c>
      <c r="R2" s="29" t="s">
        <v>17</v>
      </c>
      <c r="S2" s="29" t="s">
        <v>18</v>
      </c>
      <c r="T2" s="29" t="s">
        <v>19</v>
      </c>
      <c r="U2" s="29" t="s">
        <v>1</v>
      </c>
      <c r="V2" s="31" t="s">
        <v>20</v>
      </c>
      <c r="W2" s="29" t="s">
        <v>21</v>
      </c>
      <c r="X2" s="29" t="s">
        <v>22</v>
      </c>
      <c r="Y2" s="29" t="s">
        <v>23</v>
      </c>
      <c r="Z2" s="29" t="s">
        <v>24</v>
      </c>
      <c r="AA2" s="29" t="s">
        <v>25</v>
      </c>
      <c r="AB2" s="29" t="s">
        <v>26</v>
      </c>
      <c r="AC2" s="29" t="s">
        <v>4</v>
      </c>
      <c r="AD2" s="29" t="s">
        <v>27</v>
      </c>
      <c r="AE2" s="29" t="s">
        <v>6</v>
      </c>
      <c r="AF2" s="29" t="s">
        <v>28</v>
      </c>
      <c r="AG2" s="29" t="s">
        <v>29</v>
      </c>
      <c r="AH2" s="29" t="s">
        <v>30</v>
      </c>
      <c r="AI2" s="29" t="s">
        <v>31</v>
      </c>
      <c r="AJ2" s="29" t="s">
        <v>32</v>
      </c>
      <c r="AK2" s="29" t="s">
        <v>33</v>
      </c>
      <c r="AL2" s="809" t="s">
        <v>34</v>
      </c>
      <c r="AM2" s="28" t="str">
        <f t="shared" ref="AM2:AM27" si="0">B2</f>
        <v>sample name</v>
      </c>
      <c r="AN2" s="29" t="str">
        <f t="shared" ref="AN2:AN27" si="1">D2</f>
        <v>sample end date</v>
      </c>
      <c r="AO2" s="29" t="str">
        <f>AG2</f>
        <v>T1 (copies/ L ww)</v>
      </c>
      <c r="AP2" s="29" t="str">
        <f t="shared" ref="AP2:AP27" si="2">D2</f>
        <v>sample end date</v>
      </c>
      <c r="AQ2" s="29" t="str">
        <f>AH2</f>
        <v>T2 (copies/ L ww)</v>
      </c>
      <c r="AR2" s="29" t="s">
        <v>2</v>
      </c>
      <c r="AS2" s="29" t="s">
        <v>636</v>
      </c>
      <c r="AT2" s="29" t="s">
        <v>637</v>
      </c>
      <c r="AU2" s="29" t="s">
        <v>638</v>
      </c>
      <c r="AV2" s="29" t="s">
        <v>2</v>
      </c>
      <c r="AW2" s="29" t="s">
        <v>639</v>
      </c>
      <c r="AX2" s="29" t="s">
        <v>2</v>
      </c>
      <c r="AY2" s="29" t="s">
        <v>640</v>
      </c>
      <c r="AZ2" s="29" t="s">
        <v>641</v>
      </c>
      <c r="BA2" s="29" t="s">
        <v>642</v>
      </c>
      <c r="BB2" s="29" t="s">
        <v>643</v>
      </c>
      <c r="BC2" s="29" t="s">
        <v>2</v>
      </c>
      <c r="BD2" s="29" t="s">
        <v>644</v>
      </c>
      <c r="BE2" s="29" t="s">
        <v>645</v>
      </c>
      <c r="BF2" s="29" t="s">
        <v>646</v>
      </c>
      <c r="BG2" s="29" t="s">
        <v>2</v>
      </c>
      <c r="BH2" s="29" t="s">
        <v>647</v>
      </c>
      <c r="BI2" s="809" t="s">
        <v>648</v>
      </c>
      <c r="BK2" s="847" t="s">
        <v>649</v>
      </c>
      <c r="BL2" s="809" t="s">
        <v>650</v>
      </c>
      <c r="BM2" s="847" t="s">
        <v>2</v>
      </c>
      <c r="BN2" s="847" t="s">
        <v>3</v>
      </c>
      <c r="BO2" s="847" t="s">
        <v>651</v>
      </c>
      <c r="BP2" s="847" t="s">
        <v>651</v>
      </c>
      <c r="BQ2" s="847" t="s">
        <v>651</v>
      </c>
      <c r="BR2" s="847" t="s">
        <v>2</v>
      </c>
      <c r="BS2" s="847" t="s">
        <v>636</v>
      </c>
      <c r="BT2" s="847" t="s">
        <v>637</v>
      </c>
      <c r="BU2" s="847" t="s">
        <v>651</v>
      </c>
      <c r="BV2" s="847" t="s">
        <v>652</v>
      </c>
      <c r="BW2" s="847" t="s">
        <v>652</v>
      </c>
    </row>
    <row r="3" spans="1:77" s="27" customFormat="1">
      <c r="A3" s="833">
        <v>44132</v>
      </c>
      <c r="B3" s="651" t="s">
        <v>120</v>
      </c>
      <c r="C3" s="834">
        <f t="shared" ref="C3:C66" si="3">D3-1</f>
        <v>44131</v>
      </c>
      <c r="D3" s="835">
        <v>44132</v>
      </c>
      <c r="E3" s="836" t="s">
        <v>69</v>
      </c>
      <c r="F3" s="837">
        <v>6.8709060668945314</v>
      </c>
      <c r="G3" s="340" t="s">
        <v>41</v>
      </c>
      <c r="H3" s="1041">
        <v>9.3508453369140625</v>
      </c>
      <c r="I3" s="1031" t="s">
        <v>89</v>
      </c>
      <c r="J3" s="839" t="s">
        <v>121</v>
      </c>
      <c r="K3" s="274" t="s">
        <v>122</v>
      </c>
      <c r="L3" s="274">
        <v>292</v>
      </c>
      <c r="M3" s="274"/>
      <c r="N3" s="274"/>
      <c r="O3" s="840">
        <v>1</v>
      </c>
      <c r="P3" s="840">
        <v>1</v>
      </c>
      <c r="Q3" s="840">
        <v>0.4</v>
      </c>
      <c r="R3" s="841">
        <f>O3/(O3+P3)*0.4</f>
        <v>0.2</v>
      </c>
      <c r="S3" s="838"/>
      <c r="T3" s="838">
        <v>20</v>
      </c>
      <c r="U3" s="651" t="s">
        <v>120</v>
      </c>
      <c r="V3" s="346">
        <v>8.91</v>
      </c>
      <c r="W3" s="842">
        <v>13.4</v>
      </c>
      <c r="X3" s="843">
        <v>1.98</v>
      </c>
      <c r="Y3" s="843">
        <v>1.45</v>
      </c>
      <c r="Z3" s="842">
        <f t="shared" ref="Z3:Z4" si="4">T3*W3</f>
        <v>268</v>
      </c>
      <c r="AA3" s="844">
        <f t="shared" ref="AA3:AA4" si="5">Z3/R3</f>
        <v>1340</v>
      </c>
      <c r="AB3" s="844">
        <f>AA3/L3*1000000</f>
        <v>4589041.0958904112</v>
      </c>
      <c r="AC3" s="845" t="s">
        <v>69</v>
      </c>
      <c r="AD3" s="846">
        <f>F3*T3</f>
        <v>137.41812133789063</v>
      </c>
      <c r="AE3" s="340" t="s">
        <v>41</v>
      </c>
      <c r="AF3" s="277">
        <f>H3*T3</f>
        <v>187.01690673828125</v>
      </c>
      <c r="AG3" s="277">
        <f>AD3/R3*1000</f>
        <v>687090.60668945313</v>
      </c>
      <c r="AH3" s="277">
        <f>AF3/R3*1000</f>
        <v>935084.53369140625</v>
      </c>
      <c r="AI3" s="277">
        <f>AG3/L3*1000</f>
        <v>2353050.0229090862</v>
      </c>
      <c r="AJ3" s="277">
        <f>AH3/L3*1000</f>
        <v>3202344.29346372</v>
      </c>
      <c r="AK3" s="831">
        <f t="shared" ref="AK3:AK27" si="6">AD3/Z3</f>
        <v>0.51275418409660678</v>
      </c>
      <c r="AL3" s="832">
        <f t="shared" ref="AL3:AL27" si="7">AF3/Z3</f>
        <v>0.69782427887418375</v>
      </c>
      <c r="AM3" s="848" t="str">
        <f t="shared" si="0"/>
        <v>28LA</v>
      </c>
      <c r="AN3" s="849">
        <f t="shared" si="1"/>
        <v>44132</v>
      </c>
      <c r="AO3" s="850">
        <f>AG3</f>
        <v>687090.60668945313</v>
      </c>
      <c r="AP3" s="849">
        <f t="shared" si="2"/>
        <v>44132</v>
      </c>
      <c r="AQ3" s="850">
        <f>AH3</f>
        <v>935084.53369140625</v>
      </c>
      <c r="AR3" s="868">
        <v>44131</v>
      </c>
      <c r="AS3" s="869" t="s">
        <v>653</v>
      </c>
      <c r="AT3" s="870">
        <v>162.792892456055</v>
      </c>
      <c r="AU3" s="870">
        <v>292</v>
      </c>
      <c r="AV3" s="851">
        <f t="shared" ref="AV3:AV37" si="8">AR3</f>
        <v>44131</v>
      </c>
      <c r="AW3" s="852">
        <f t="shared" ref="AW3:AW37" si="9">AT3*3.785*1000000*AO3</f>
        <v>423365373512339.13</v>
      </c>
      <c r="AX3" s="851">
        <f t="shared" ref="AX3:AX37" si="10">AR3</f>
        <v>44131</v>
      </c>
      <c r="AY3" s="852">
        <f t="shared" ref="AY3:AY25" si="11">AT3*3.785*1000000*AQ3</f>
        <v>576172063797114.5</v>
      </c>
      <c r="AZ3" s="850">
        <f>AVERAGE(AO3:AO4)</f>
        <v>754826.85089111328</v>
      </c>
      <c r="BA3" s="850">
        <f>STDEV(AO3:AO4)</f>
        <v>95793.515214203711</v>
      </c>
      <c r="BB3" s="850">
        <f>100*BA3/AZ3</f>
        <v>12.690793272803473</v>
      </c>
      <c r="BC3" s="849">
        <f>AR3</f>
        <v>44131</v>
      </c>
      <c r="BD3" s="850">
        <f>AVERAGE(AQ3:AQ4)</f>
        <v>1455699.9206542969</v>
      </c>
      <c r="BE3" s="850">
        <f>STDEV(AQ3:AQ4)</f>
        <v>736261.34102303721</v>
      </c>
      <c r="BF3" s="850">
        <f>100*BE3/BD3</f>
        <v>50.577823806716154</v>
      </c>
      <c r="BG3" s="849">
        <f>BC3</f>
        <v>44131</v>
      </c>
      <c r="BH3" s="850">
        <f>AVERAGE(AZ3,BD3)</f>
        <v>1105263.3857727051</v>
      </c>
      <c r="BI3" s="852">
        <f>BH3*AT3*3.785*1000000</f>
        <v>681031353931266.88</v>
      </c>
      <c r="BK3" s="382">
        <f t="shared" ref="BK3:BK34" si="12">F3</f>
        <v>6.8709060668945314</v>
      </c>
      <c r="BL3" s="382">
        <f t="shared" ref="BL3:BL34" si="13">H3</f>
        <v>9.3508453369140625</v>
      </c>
      <c r="BM3" s="236">
        <f>C3</f>
        <v>44131</v>
      </c>
      <c r="BN3" s="236">
        <f>AN3</f>
        <v>44132</v>
      </c>
      <c r="BO3" s="235">
        <f>AO3</f>
        <v>687090.60668945313</v>
      </c>
      <c r="BP3" s="235">
        <f>AQ3</f>
        <v>935084.53369140625</v>
      </c>
      <c r="BQ3" s="235">
        <f>AVERAGE(BO3:BP3)</f>
        <v>811087.57019042969</v>
      </c>
      <c r="BR3" s="868">
        <f>AR3</f>
        <v>44131</v>
      </c>
      <c r="BS3" s="869" t="str">
        <f t="shared" ref="BS3:BT3" si="14">AS3</f>
        <v>TUE</v>
      </c>
      <c r="BT3" s="870">
        <f t="shared" si="14"/>
        <v>162.792892456055</v>
      </c>
      <c r="BU3" s="235">
        <f>BH3</f>
        <v>1105263.3857727051</v>
      </c>
      <c r="BV3" s="27">
        <f>BT3*1000000*3.785*BQ3</f>
        <v>499768718654726.81</v>
      </c>
      <c r="BW3" s="279">
        <f>BI3</f>
        <v>681031353931266.88</v>
      </c>
      <c r="BY3" s="1127"/>
    </row>
    <row r="4" spans="1:77" s="27" customFormat="1" ht="15" thickBot="1">
      <c r="A4" s="46">
        <v>44132</v>
      </c>
      <c r="B4" s="122" t="s">
        <v>124</v>
      </c>
      <c r="C4" s="799">
        <f t="shared" si="3"/>
        <v>44131</v>
      </c>
      <c r="D4" s="810">
        <v>44132</v>
      </c>
      <c r="E4" s="199" t="s">
        <v>69</v>
      </c>
      <c r="F4" s="204">
        <v>8.2256309509277337</v>
      </c>
      <c r="G4" s="37" t="s">
        <v>41</v>
      </c>
      <c r="H4" s="1042">
        <v>19.763153076171875</v>
      </c>
      <c r="I4" s="1032" t="s">
        <v>89</v>
      </c>
      <c r="J4" s="63" t="s">
        <v>121</v>
      </c>
      <c r="K4" s="64" t="s">
        <v>122</v>
      </c>
      <c r="L4" s="64">
        <v>292</v>
      </c>
      <c r="M4" s="64"/>
      <c r="N4" s="64"/>
      <c r="O4" s="234">
        <v>1</v>
      </c>
      <c r="P4" s="234">
        <v>1</v>
      </c>
      <c r="Q4" s="234">
        <v>0.4</v>
      </c>
      <c r="R4" s="176">
        <f>O4/(O4+P4)*0.4</f>
        <v>0.2</v>
      </c>
      <c r="S4" s="62"/>
      <c r="T4" s="62">
        <v>20</v>
      </c>
      <c r="U4" s="122" t="s">
        <v>124</v>
      </c>
      <c r="V4" s="38">
        <v>9.16</v>
      </c>
      <c r="W4" s="81">
        <v>14.7</v>
      </c>
      <c r="X4" s="82">
        <v>2.04</v>
      </c>
      <c r="Y4" s="82">
        <v>1.74</v>
      </c>
      <c r="Z4" s="81">
        <f t="shared" si="4"/>
        <v>294</v>
      </c>
      <c r="AA4" s="195">
        <f t="shared" si="5"/>
        <v>1470</v>
      </c>
      <c r="AB4" s="195">
        <f t="shared" ref="AB4:AB67" si="15">AA4/L4*1000000</f>
        <v>5034246.5753424661</v>
      </c>
      <c r="AC4" s="47" t="s">
        <v>69</v>
      </c>
      <c r="AD4" s="66">
        <f>F4*T4</f>
        <v>164.51261901855469</v>
      </c>
      <c r="AE4" s="37" t="s">
        <v>41</v>
      </c>
      <c r="AF4" s="84">
        <f>H4*T4</f>
        <v>395.2630615234375</v>
      </c>
      <c r="AG4" s="84">
        <f>AD4/R4*1000</f>
        <v>822563.09509277344</v>
      </c>
      <c r="AH4" s="84">
        <f>AF4/R4*1000</f>
        <v>1976315.3076171875</v>
      </c>
      <c r="AI4" s="84">
        <f>AG4/L4*1000</f>
        <v>2816996.9010026488</v>
      </c>
      <c r="AJ4" s="84">
        <f>AH4/L4*1000</f>
        <v>6768203.1082780398</v>
      </c>
      <c r="AK4" s="85">
        <f t="shared" si="6"/>
        <v>0.55956673135562818</v>
      </c>
      <c r="AL4" s="86">
        <f t="shared" si="7"/>
        <v>1.3444321820525085</v>
      </c>
      <c r="AM4" s="848" t="str">
        <f t="shared" si="0"/>
        <v>28LB</v>
      </c>
      <c r="AN4" s="849">
        <f t="shared" si="1"/>
        <v>44132</v>
      </c>
      <c r="AO4" s="850">
        <f t="shared" ref="AO4:AO37" si="16">AG4</f>
        <v>822563.09509277344</v>
      </c>
      <c r="AP4" s="849">
        <f t="shared" si="2"/>
        <v>44132</v>
      </c>
      <c r="AQ4" s="850">
        <f t="shared" ref="AQ4:AQ37" si="17">AH4</f>
        <v>1976315.3076171875</v>
      </c>
      <c r="AR4" s="868">
        <v>44131</v>
      </c>
      <c r="AS4" s="869" t="s">
        <v>653</v>
      </c>
      <c r="AT4" s="870">
        <v>162.792892456055</v>
      </c>
      <c r="AU4" s="870">
        <v>292</v>
      </c>
      <c r="AV4" s="851">
        <f t="shared" si="8"/>
        <v>44131</v>
      </c>
      <c r="AW4" s="852">
        <f t="shared" si="9"/>
        <v>506839605433312.56</v>
      </c>
      <c r="AX4" s="851">
        <f t="shared" si="10"/>
        <v>44131</v>
      </c>
      <c r="AY4" s="852">
        <f t="shared" si="11"/>
        <v>1217748372982301.5</v>
      </c>
      <c r="AZ4" s="853"/>
      <c r="BA4" s="853"/>
      <c r="BB4" s="853"/>
      <c r="BC4" s="849">
        <f t="shared" ref="BC4:BC67" si="18">AR4</f>
        <v>44131</v>
      </c>
      <c r="BD4" s="853"/>
      <c r="BE4" s="853"/>
      <c r="BF4" s="853"/>
      <c r="BG4" s="849">
        <f>BC4</f>
        <v>44131</v>
      </c>
      <c r="BH4" s="853"/>
      <c r="BI4" s="853"/>
      <c r="BK4" s="382">
        <f t="shared" si="12"/>
        <v>8.2256309509277337</v>
      </c>
      <c r="BL4" s="382">
        <f t="shared" si="13"/>
        <v>19.763153076171875</v>
      </c>
      <c r="BM4" s="236">
        <f t="shared" ref="BM4:BM67" si="19">C4</f>
        <v>44131</v>
      </c>
      <c r="BN4" s="236">
        <f t="shared" ref="BN4:BN67" si="20">AN4</f>
        <v>44132</v>
      </c>
      <c r="BO4" s="235">
        <f t="shared" ref="BO4:BO67" si="21">AO4</f>
        <v>822563.09509277344</v>
      </c>
      <c r="BP4" s="235">
        <f t="shared" ref="BP4:BP67" si="22">AQ4</f>
        <v>1976315.3076171875</v>
      </c>
      <c r="BQ4" s="235">
        <f t="shared" ref="BQ4:BQ67" si="23">AVERAGE(BO4:BP4)</f>
        <v>1399439.2013549805</v>
      </c>
      <c r="BR4" s="868">
        <f t="shared" ref="BR4:BR67" si="24">AR4</f>
        <v>44131</v>
      </c>
      <c r="BS4" s="869" t="str">
        <f t="shared" ref="BS4:BS67" si="25">AS4</f>
        <v>TUE</v>
      </c>
      <c r="BT4" s="870">
        <f t="shared" ref="BT4:BT67" si="26">AT4</f>
        <v>162.792892456055</v>
      </c>
      <c r="BU4" s="235"/>
      <c r="BV4" s="27">
        <f t="shared" ref="BV4:BV67" si="27">BT4*1000000*3.785*BQ4</f>
        <v>862293989207807</v>
      </c>
      <c r="BW4" s="279"/>
    </row>
    <row r="5" spans="1:77" s="27" customFormat="1">
      <c r="A5" s="32">
        <v>44139</v>
      </c>
      <c r="B5" s="118" t="s">
        <v>131</v>
      </c>
      <c r="C5" s="800">
        <f t="shared" si="3"/>
        <v>44136</v>
      </c>
      <c r="D5" s="811">
        <v>44137</v>
      </c>
      <c r="E5" s="656" t="s">
        <v>69</v>
      </c>
      <c r="F5" s="203">
        <v>8.7981759999999998</v>
      </c>
      <c r="G5" s="33" t="s">
        <v>41</v>
      </c>
      <c r="H5" s="1043">
        <v>12.47458</v>
      </c>
      <c r="I5" s="1033" t="s">
        <v>132</v>
      </c>
      <c r="J5" s="128" t="s">
        <v>133</v>
      </c>
      <c r="K5" s="126" t="s">
        <v>134</v>
      </c>
      <c r="L5" s="232">
        <v>146</v>
      </c>
      <c r="M5" s="127" t="s">
        <v>135</v>
      </c>
      <c r="N5" s="130" t="s">
        <v>135</v>
      </c>
      <c r="O5" s="130">
        <v>1</v>
      </c>
      <c r="P5" s="130">
        <v>0.5</v>
      </c>
      <c r="Q5" s="130">
        <v>0.4</v>
      </c>
      <c r="R5" s="221">
        <f>Q5*O5/(O5+P5)</f>
        <v>0.26666666666666666</v>
      </c>
      <c r="S5" s="131" t="s">
        <v>135</v>
      </c>
      <c r="T5" s="132">
        <v>15</v>
      </c>
      <c r="U5" s="118" t="s">
        <v>131</v>
      </c>
      <c r="V5" s="34" t="s">
        <v>135</v>
      </c>
      <c r="W5" s="145">
        <v>22.8</v>
      </c>
      <c r="X5" s="132">
        <v>2.04</v>
      </c>
      <c r="Y5" s="132">
        <v>1.48</v>
      </c>
      <c r="Z5" s="200">
        <v>342</v>
      </c>
      <c r="AA5" s="200">
        <v>1283</v>
      </c>
      <c r="AB5" s="200">
        <f t="shared" si="15"/>
        <v>8787671.2328767125</v>
      </c>
      <c r="AC5" s="45" t="s">
        <v>69</v>
      </c>
      <c r="AD5" s="105">
        <f t="shared" ref="AD5:AD14" si="28">T5*F5</f>
        <v>131.97263999999998</v>
      </c>
      <c r="AE5" s="33" t="s">
        <v>41</v>
      </c>
      <c r="AF5" s="104">
        <f t="shared" ref="AF5:AF14" si="29">T5*H5</f>
        <v>187.11869999999999</v>
      </c>
      <c r="AG5" s="146">
        <f>AD5/R5*1000</f>
        <v>494897.39999999997</v>
      </c>
      <c r="AH5" s="146">
        <f>AF5/R5*1000</f>
        <v>701695.125</v>
      </c>
      <c r="AI5" s="146">
        <f>AG5/L5*1000</f>
        <v>3389708.219178082</v>
      </c>
      <c r="AJ5" s="146">
        <f>AH5/L5*1000</f>
        <v>4806130.993150685</v>
      </c>
      <c r="AK5" s="222">
        <f t="shared" si="6"/>
        <v>0.38588491228070171</v>
      </c>
      <c r="AL5" s="228">
        <f t="shared" si="7"/>
        <v>0.54713070175438594</v>
      </c>
      <c r="AM5" s="848" t="str">
        <f t="shared" si="0"/>
        <v>ZQ1</v>
      </c>
      <c r="AN5" s="849">
        <f t="shared" si="1"/>
        <v>44137</v>
      </c>
      <c r="AO5" s="850">
        <f t="shared" si="16"/>
        <v>494897.39999999997</v>
      </c>
      <c r="AP5" s="849">
        <f t="shared" si="2"/>
        <v>44137</v>
      </c>
      <c r="AQ5" s="850">
        <f t="shared" si="17"/>
        <v>701695.125</v>
      </c>
      <c r="AR5" s="868">
        <v>44136</v>
      </c>
      <c r="AS5" s="869" t="s">
        <v>654</v>
      </c>
      <c r="AT5" s="870">
        <v>156.924072265625</v>
      </c>
      <c r="AU5" s="870">
        <v>146</v>
      </c>
      <c r="AV5" s="851">
        <f t="shared" si="8"/>
        <v>44136</v>
      </c>
      <c r="AW5" s="852">
        <f t="shared" si="9"/>
        <v>293948078643920.63</v>
      </c>
      <c r="AX5" s="851">
        <f t="shared" si="10"/>
        <v>44136</v>
      </c>
      <c r="AY5" s="852">
        <f t="shared" si="11"/>
        <v>416777161867400.69</v>
      </c>
      <c r="AZ5" s="850">
        <f>AVERAGE(AO5:AO6)</f>
        <v>504561.26250000001</v>
      </c>
      <c r="BA5" s="850">
        <f>STDEV(AO5:AO6)</f>
        <v>13666.765412408829</v>
      </c>
      <c r="BB5" s="850">
        <f>100*BA5/AZ5</f>
        <v>2.7086434152104237</v>
      </c>
      <c r="BC5" s="849">
        <f t="shared" si="18"/>
        <v>44136</v>
      </c>
      <c r="BD5" s="850">
        <f>AVERAGE(AQ5:AQ6)</f>
        <v>686687.625</v>
      </c>
      <c r="BE5" s="850">
        <f>STDEV(AQ5:AQ6)</f>
        <v>21223.810037314222</v>
      </c>
      <c r="BF5" s="850">
        <f>100*BE5/BD5</f>
        <v>3.0907517864930538</v>
      </c>
      <c r="BG5" s="849">
        <f t="shared" ref="BG5:BG68" si="30">BC5</f>
        <v>44136</v>
      </c>
      <c r="BH5" s="850">
        <f>AVERAGE(AZ5,BD5)</f>
        <v>595624.44374999998</v>
      </c>
      <c r="BI5" s="852">
        <f>BH5*AT5*3.785*1000000</f>
        <v>353775673167138.25</v>
      </c>
      <c r="BK5" s="382">
        <f t="shared" si="12"/>
        <v>8.7981759999999998</v>
      </c>
      <c r="BL5" s="382">
        <f t="shared" si="13"/>
        <v>12.47458</v>
      </c>
      <c r="BM5" s="236">
        <f t="shared" si="19"/>
        <v>44136</v>
      </c>
      <c r="BN5" s="236">
        <f t="shared" si="20"/>
        <v>44137</v>
      </c>
      <c r="BO5" s="235">
        <f t="shared" si="21"/>
        <v>494897.39999999997</v>
      </c>
      <c r="BP5" s="235">
        <f t="shared" si="22"/>
        <v>701695.125</v>
      </c>
      <c r="BQ5" s="235">
        <f t="shared" si="23"/>
        <v>598296.26249999995</v>
      </c>
      <c r="BR5" s="868">
        <f t="shared" si="24"/>
        <v>44136</v>
      </c>
      <c r="BS5" s="869" t="str">
        <f t="shared" si="25"/>
        <v>SUN</v>
      </c>
      <c r="BT5" s="870">
        <f t="shared" si="26"/>
        <v>156.924072265625</v>
      </c>
      <c r="BU5" s="235">
        <f t="shared" ref="BU5:BU66" si="31">BH5</f>
        <v>595624.44374999998</v>
      </c>
      <c r="BV5" s="27">
        <f t="shared" si="27"/>
        <v>355362620255660.63</v>
      </c>
      <c r="BW5" s="279">
        <f t="shared" ref="BW5:BW66" si="32">BI5</f>
        <v>353775673167138.25</v>
      </c>
    </row>
    <row r="6" spans="1:77" s="27" customFormat="1">
      <c r="A6" s="35">
        <v>44139</v>
      </c>
      <c r="B6" s="119" t="s">
        <v>137</v>
      </c>
      <c r="C6" s="801">
        <f t="shared" si="3"/>
        <v>44136</v>
      </c>
      <c r="D6" s="812">
        <v>44137</v>
      </c>
      <c r="E6" s="199" t="s">
        <v>69</v>
      </c>
      <c r="F6" s="204">
        <v>9.1417800000000007</v>
      </c>
      <c r="G6" s="37" t="s">
        <v>41</v>
      </c>
      <c r="H6" s="1042">
        <v>11.94098</v>
      </c>
      <c r="I6" s="231" t="s">
        <v>138</v>
      </c>
      <c r="J6" s="96" t="s">
        <v>133</v>
      </c>
      <c r="K6" s="230" t="s">
        <v>134</v>
      </c>
      <c r="L6" s="229">
        <v>146</v>
      </c>
      <c r="M6" s="231" t="s">
        <v>135</v>
      </c>
      <c r="N6" s="135" t="s">
        <v>135</v>
      </c>
      <c r="O6" s="135">
        <v>1</v>
      </c>
      <c r="P6" s="135">
        <v>0.5</v>
      </c>
      <c r="Q6" s="216">
        <v>0.4</v>
      </c>
      <c r="R6" s="215">
        <f t="shared" ref="R6:R14" si="33">Q6*O6/(O6+P6)</f>
        <v>0.26666666666666666</v>
      </c>
      <c r="S6" s="217" t="s">
        <v>135</v>
      </c>
      <c r="T6" s="137">
        <v>15</v>
      </c>
      <c r="U6" s="119" t="s">
        <v>137</v>
      </c>
      <c r="V6" s="38" t="s">
        <v>135</v>
      </c>
      <c r="W6" s="129">
        <v>20.399999999999999</v>
      </c>
      <c r="X6" s="137">
        <v>2.1</v>
      </c>
      <c r="Y6" s="197">
        <v>1.64</v>
      </c>
      <c r="Z6" s="196">
        <v>306</v>
      </c>
      <c r="AA6" s="196">
        <v>1148</v>
      </c>
      <c r="AB6" s="196">
        <f t="shared" si="15"/>
        <v>7863013.6986301374</v>
      </c>
      <c r="AC6" s="210" t="s">
        <v>69</v>
      </c>
      <c r="AD6" s="214">
        <f t="shared" si="28"/>
        <v>137.1267</v>
      </c>
      <c r="AE6" s="212" t="s">
        <v>41</v>
      </c>
      <c r="AF6" s="225">
        <f t="shared" si="29"/>
        <v>179.1147</v>
      </c>
      <c r="AG6" s="224">
        <f>AD6/R6*1000</f>
        <v>514225.12500000006</v>
      </c>
      <c r="AH6" s="226">
        <f>AF6/R6*1000</f>
        <v>671680.125</v>
      </c>
      <c r="AI6" s="224">
        <f t="shared" ref="AI6:AI27" si="34">AG6/L6*1000</f>
        <v>3522089.8972602743</v>
      </c>
      <c r="AJ6" s="224">
        <f t="shared" ref="AJ6:AJ27" si="35">AH6/L6*1000</f>
        <v>4600548.8013698636</v>
      </c>
      <c r="AK6" s="227">
        <f t="shared" si="6"/>
        <v>0.44812647058823529</v>
      </c>
      <c r="AL6" s="156">
        <f t="shared" si="7"/>
        <v>0.58534215686274504</v>
      </c>
      <c r="AM6" s="848" t="str">
        <f t="shared" si="0"/>
        <v>ZQ1-1</v>
      </c>
      <c r="AN6" s="849">
        <f t="shared" si="1"/>
        <v>44137</v>
      </c>
      <c r="AO6" s="850">
        <f t="shared" si="16"/>
        <v>514225.12500000006</v>
      </c>
      <c r="AP6" s="849">
        <f t="shared" si="2"/>
        <v>44137</v>
      </c>
      <c r="AQ6" s="850">
        <f t="shared" si="17"/>
        <v>671680.125</v>
      </c>
      <c r="AR6" s="868">
        <v>44136</v>
      </c>
      <c r="AS6" s="869" t="s">
        <v>654</v>
      </c>
      <c r="AT6" s="870">
        <v>156.924072265625</v>
      </c>
      <c r="AU6" s="870">
        <v>146</v>
      </c>
      <c r="AV6" s="851">
        <f t="shared" si="8"/>
        <v>44136</v>
      </c>
      <c r="AW6" s="852">
        <f t="shared" si="9"/>
        <v>305427928059795.75</v>
      </c>
      <c r="AX6" s="851">
        <f t="shared" si="10"/>
        <v>44136</v>
      </c>
      <c r="AY6" s="852">
        <f t="shared" si="11"/>
        <v>398949524097436.06</v>
      </c>
      <c r="AZ6" s="853"/>
      <c r="BA6" s="853"/>
      <c r="BB6" s="853"/>
      <c r="BC6" s="849">
        <f t="shared" si="18"/>
        <v>44136</v>
      </c>
      <c r="BD6" s="853"/>
      <c r="BE6" s="853"/>
      <c r="BF6" s="853"/>
      <c r="BG6" s="849">
        <f t="shared" si="30"/>
        <v>44136</v>
      </c>
      <c r="BH6" s="853"/>
      <c r="BI6" s="853"/>
      <c r="BK6" s="382">
        <f t="shared" si="12"/>
        <v>9.1417800000000007</v>
      </c>
      <c r="BL6" s="382">
        <f t="shared" si="13"/>
        <v>11.94098</v>
      </c>
      <c r="BM6" s="236">
        <f t="shared" si="19"/>
        <v>44136</v>
      </c>
      <c r="BN6" s="236">
        <f t="shared" si="20"/>
        <v>44137</v>
      </c>
      <c r="BO6" s="235">
        <f t="shared" si="21"/>
        <v>514225.12500000006</v>
      </c>
      <c r="BP6" s="235">
        <f t="shared" si="22"/>
        <v>671680.125</v>
      </c>
      <c r="BQ6" s="235">
        <f t="shared" si="23"/>
        <v>592952.625</v>
      </c>
      <c r="BR6" s="868">
        <f t="shared" si="24"/>
        <v>44136</v>
      </c>
      <c r="BS6" s="869" t="str">
        <f t="shared" si="25"/>
        <v>SUN</v>
      </c>
      <c r="BT6" s="870">
        <f t="shared" si="26"/>
        <v>156.924072265625</v>
      </c>
      <c r="BU6" s="235"/>
      <c r="BV6" s="27">
        <f t="shared" si="27"/>
        <v>352188726078615.88</v>
      </c>
      <c r="BW6" s="279"/>
    </row>
    <row r="7" spans="1:77" s="27" customFormat="1">
      <c r="A7" s="35">
        <v>44139</v>
      </c>
      <c r="B7" s="119" t="s">
        <v>139</v>
      </c>
      <c r="C7" s="801">
        <f t="shared" si="3"/>
        <v>44137</v>
      </c>
      <c r="D7" s="812">
        <v>44138</v>
      </c>
      <c r="E7" s="198" t="s">
        <v>69</v>
      </c>
      <c r="F7" s="205">
        <v>9.8443020000000008</v>
      </c>
      <c r="G7" s="179" t="s">
        <v>41</v>
      </c>
      <c r="H7" s="1044">
        <v>12.676</v>
      </c>
      <c r="I7" s="1034" t="s">
        <v>132</v>
      </c>
      <c r="J7" s="96" t="s">
        <v>133</v>
      </c>
      <c r="K7" s="133" t="s">
        <v>134</v>
      </c>
      <c r="L7" s="233">
        <v>230</v>
      </c>
      <c r="M7" s="134" t="s">
        <v>135</v>
      </c>
      <c r="N7" s="138" t="s">
        <v>135</v>
      </c>
      <c r="O7" s="135">
        <v>1</v>
      </c>
      <c r="P7" s="135">
        <v>0.5</v>
      </c>
      <c r="Q7" s="216">
        <v>0.4</v>
      </c>
      <c r="R7" s="215">
        <f t="shared" si="33"/>
        <v>0.26666666666666666</v>
      </c>
      <c r="S7" s="218" t="s">
        <v>135</v>
      </c>
      <c r="T7" s="137">
        <v>15</v>
      </c>
      <c r="U7" s="119" t="s">
        <v>139</v>
      </c>
      <c r="V7" s="38" t="s">
        <v>135</v>
      </c>
      <c r="W7" s="129">
        <v>15.7</v>
      </c>
      <c r="X7" s="137">
        <v>2.14</v>
      </c>
      <c r="Y7" s="197">
        <v>1.75</v>
      </c>
      <c r="Z7" s="202">
        <v>236</v>
      </c>
      <c r="AA7" s="202">
        <v>883</v>
      </c>
      <c r="AB7" s="202">
        <f t="shared" si="15"/>
        <v>3839130.4347826084</v>
      </c>
      <c r="AC7" s="47" t="s">
        <v>69</v>
      </c>
      <c r="AD7" s="214">
        <f t="shared" si="28"/>
        <v>147.66453000000001</v>
      </c>
      <c r="AE7" s="37" t="s">
        <v>41</v>
      </c>
      <c r="AF7" s="211">
        <f t="shared" si="29"/>
        <v>190.14000000000001</v>
      </c>
      <c r="AG7" s="224">
        <f t="shared" ref="AG7:AG14" si="36">AD7/R7*1000</f>
        <v>553741.98750000005</v>
      </c>
      <c r="AH7" s="226">
        <f t="shared" ref="AH7:AH14" si="37">AF7/R7*1000</f>
        <v>713025.00000000012</v>
      </c>
      <c r="AI7" s="224">
        <f t="shared" si="34"/>
        <v>2407573.8586956523</v>
      </c>
      <c r="AJ7" s="224">
        <f t="shared" si="35"/>
        <v>3100108.6956521743</v>
      </c>
      <c r="AK7" s="227">
        <f t="shared" si="6"/>
        <v>0.62569716101694917</v>
      </c>
      <c r="AL7" s="156">
        <f t="shared" si="7"/>
        <v>0.80567796610169495</v>
      </c>
      <c r="AM7" s="848" t="str">
        <f t="shared" si="0"/>
        <v>ZQ4</v>
      </c>
      <c r="AN7" s="849">
        <f t="shared" si="1"/>
        <v>44138</v>
      </c>
      <c r="AO7" s="850">
        <f t="shared" si="16"/>
        <v>553741.98750000005</v>
      </c>
      <c r="AP7" s="849">
        <f t="shared" si="2"/>
        <v>44138</v>
      </c>
      <c r="AQ7" s="850">
        <f t="shared" si="17"/>
        <v>713025.00000000012</v>
      </c>
      <c r="AR7" s="868">
        <v>44137</v>
      </c>
      <c r="AS7" s="869" t="s">
        <v>655</v>
      </c>
      <c r="AT7" s="870">
        <v>163.1259765625</v>
      </c>
      <c r="AU7" s="870">
        <v>230</v>
      </c>
      <c r="AV7" s="851">
        <f t="shared" si="8"/>
        <v>44137</v>
      </c>
      <c r="AW7" s="852">
        <f t="shared" si="9"/>
        <v>341897923866350.31</v>
      </c>
      <c r="AX7" s="851">
        <f t="shared" si="10"/>
        <v>44137</v>
      </c>
      <c r="AY7" s="852">
        <f t="shared" si="11"/>
        <v>440244324374633.88</v>
      </c>
      <c r="AZ7" s="850">
        <f>AVERAGE(AO7:AO9,AZ12:AZ14)</f>
        <v>408796.48125000001</v>
      </c>
      <c r="BA7" s="850">
        <f>STDEV(AO7:AO9,AO12:AO14)</f>
        <v>524665.11423579196</v>
      </c>
      <c r="BB7" s="850">
        <f>100*BA7/AZ7</f>
        <v>128.34384303688083</v>
      </c>
      <c r="BC7" s="849">
        <f t="shared" si="18"/>
        <v>44137</v>
      </c>
      <c r="BD7" s="850">
        <f>AVERAGE(AQ7:AQ9,BD12:BD14)</f>
        <v>731873.96250000002</v>
      </c>
      <c r="BE7" s="850">
        <f>STDEV(AQ7:AQ9,AQ12:AQ14)</f>
        <v>355647.00721973524</v>
      </c>
      <c r="BF7" s="850">
        <f>100*BE7/BD7</f>
        <v>48.594023758528671</v>
      </c>
      <c r="BG7" s="849">
        <f t="shared" si="30"/>
        <v>44137</v>
      </c>
      <c r="BH7" s="850">
        <f>AVERAGE(AZ7,BD7)</f>
        <v>570335.22187500005</v>
      </c>
      <c r="BI7" s="852">
        <f>BH7*AT7*3.785*1000000</f>
        <v>352143114787582.81</v>
      </c>
      <c r="BK7" s="382">
        <f t="shared" si="12"/>
        <v>9.8443020000000008</v>
      </c>
      <c r="BL7" s="382">
        <f t="shared" si="13"/>
        <v>12.676</v>
      </c>
      <c r="BM7" s="236">
        <f t="shared" si="19"/>
        <v>44137</v>
      </c>
      <c r="BN7" s="236">
        <f t="shared" si="20"/>
        <v>44138</v>
      </c>
      <c r="BO7" s="235">
        <f t="shared" si="21"/>
        <v>553741.98750000005</v>
      </c>
      <c r="BP7" s="235">
        <f t="shared" si="22"/>
        <v>713025.00000000012</v>
      </c>
      <c r="BQ7" s="235">
        <f t="shared" si="23"/>
        <v>633383.49375000014</v>
      </c>
      <c r="BR7" s="868">
        <f t="shared" si="24"/>
        <v>44137</v>
      </c>
      <c r="BS7" s="869" t="str">
        <f t="shared" si="25"/>
        <v>MON</v>
      </c>
      <c r="BT7" s="870">
        <f t="shared" si="26"/>
        <v>163.1259765625</v>
      </c>
      <c r="BU7" s="235">
        <f t="shared" si="31"/>
        <v>570335.22187500005</v>
      </c>
      <c r="BV7" s="27">
        <f t="shared" si="27"/>
        <v>391071124120492.13</v>
      </c>
      <c r="BW7" s="279">
        <f t="shared" si="32"/>
        <v>352143114787582.81</v>
      </c>
    </row>
    <row r="8" spans="1:77" s="27" customFormat="1">
      <c r="A8" s="35">
        <v>44139</v>
      </c>
      <c r="B8" s="119" t="s">
        <v>140</v>
      </c>
      <c r="C8" s="801">
        <f t="shared" si="3"/>
        <v>44137</v>
      </c>
      <c r="D8" s="812">
        <v>44138</v>
      </c>
      <c r="E8" s="198" t="s">
        <v>69</v>
      </c>
      <c r="F8" s="205">
        <v>7.7644169999999999</v>
      </c>
      <c r="G8" s="179" t="s">
        <v>41</v>
      </c>
      <c r="H8" s="1044">
        <v>20.419650000000001</v>
      </c>
      <c r="I8" s="1034" t="s">
        <v>132</v>
      </c>
      <c r="J8" s="96" t="s">
        <v>133</v>
      </c>
      <c r="K8" s="133" t="s">
        <v>134</v>
      </c>
      <c r="L8" s="154">
        <v>230</v>
      </c>
      <c r="M8" s="134" t="s">
        <v>135</v>
      </c>
      <c r="N8" s="138" t="s">
        <v>135</v>
      </c>
      <c r="O8" s="135">
        <v>1</v>
      </c>
      <c r="P8" s="135">
        <v>0.5</v>
      </c>
      <c r="Q8" s="216">
        <v>0.4</v>
      </c>
      <c r="R8" s="215">
        <f t="shared" si="33"/>
        <v>0.26666666666666666</v>
      </c>
      <c r="S8" s="218" t="s">
        <v>135</v>
      </c>
      <c r="T8" s="137">
        <v>15</v>
      </c>
      <c r="U8" s="119" t="s">
        <v>140</v>
      </c>
      <c r="V8" s="38" t="s">
        <v>135</v>
      </c>
      <c r="W8" s="129">
        <v>18.7</v>
      </c>
      <c r="X8" s="137">
        <v>2.0699999999999998</v>
      </c>
      <c r="Y8" s="197">
        <v>1.69</v>
      </c>
      <c r="Z8" s="196">
        <v>281</v>
      </c>
      <c r="AA8" s="196">
        <v>1052</v>
      </c>
      <c r="AB8" s="196">
        <f t="shared" si="15"/>
        <v>4573913.0434782607</v>
      </c>
      <c r="AC8" s="47" t="s">
        <v>69</v>
      </c>
      <c r="AD8" s="214">
        <f t="shared" si="28"/>
        <v>116.466255</v>
      </c>
      <c r="AE8" s="37" t="s">
        <v>41</v>
      </c>
      <c r="AF8" s="211">
        <f t="shared" si="29"/>
        <v>306.29475000000002</v>
      </c>
      <c r="AG8" s="224">
        <f t="shared" si="36"/>
        <v>436748.45624999999</v>
      </c>
      <c r="AH8" s="226">
        <f t="shared" si="37"/>
        <v>1148605.3125</v>
      </c>
      <c r="AI8" s="224">
        <f t="shared" si="34"/>
        <v>1898906.331521739</v>
      </c>
      <c r="AJ8" s="224">
        <f t="shared" si="35"/>
        <v>4993936.1413043477</v>
      </c>
      <c r="AK8" s="227">
        <f t="shared" si="6"/>
        <v>0.41447065836298935</v>
      </c>
      <c r="AL8" s="156">
        <f t="shared" si="7"/>
        <v>1.0900169039145908</v>
      </c>
      <c r="AM8" s="848" t="str">
        <f t="shared" si="0"/>
        <v>ZQ5</v>
      </c>
      <c r="AN8" s="849">
        <f t="shared" si="1"/>
        <v>44138</v>
      </c>
      <c r="AO8" s="850">
        <f t="shared" si="16"/>
        <v>436748.45624999999</v>
      </c>
      <c r="AP8" s="849">
        <f t="shared" si="2"/>
        <v>44138</v>
      </c>
      <c r="AQ8" s="850">
        <f t="shared" si="17"/>
        <v>1148605.3125</v>
      </c>
      <c r="AR8" s="868">
        <v>44137</v>
      </c>
      <c r="AS8" s="869" t="s">
        <v>655</v>
      </c>
      <c r="AT8" s="870">
        <v>163.1259765625</v>
      </c>
      <c r="AU8" s="870">
        <v>230</v>
      </c>
      <c r="AV8" s="851">
        <f t="shared" si="8"/>
        <v>44137</v>
      </c>
      <c r="AW8" s="852">
        <f t="shared" si="9"/>
        <v>269662394787623.94</v>
      </c>
      <c r="AX8" s="851">
        <f t="shared" si="10"/>
        <v>44137</v>
      </c>
      <c r="AY8" s="852">
        <f t="shared" si="11"/>
        <v>709185470039167.75</v>
      </c>
      <c r="AZ8" s="853"/>
      <c r="BA8" s="853"/>
      <c r="BB8" s="853"/>
      <c r="BC8" s="849">
        <f t="shared" si="18"/>
        <v>44137</v>
      </c>
      <c r="BD8" s="853"/>
      <c r="BE8" s="853"/>
      <c r="BF8" s="853"/>
      <c r="BG8" s="849">
        <f t="shared" si="30"/>
        <v>44137</v>
      </c>
      <c r="BH8" s="853"/>
      <c r="BI8" s="853"/>
      <c r="BK8" s="382">
        <f t="shared" si="12"/>
        <v>7.7644169999999999</v>
      </c>
      <c r="BL8" s="382">
        <f t="shared" si="13"/>
        <v>20.419650000000001</v>
      </c>
      <c r="BM8" s="236">
        <f t="shared" si="19"/>
        <v>44137</v>
      </c>
      <c r="BN8" s="236">
        <f t="shared" si="20"/>
        <v>44138</v>
      </c>
      <c r="BO8" s="235">
        <f t="shared" si="21"/>
        <v>436748.45624999999</v>
      </c>
      <c r="BP8" s="235">
        <f t="shared" si="22"/>
        <v>1148605.3125</v>
      </c>
      <c r="BQ8" s="235">
        <f t="shared" si="23"/>
        <v>792676.88437500002</v>
      </c>
      <c r="BR8" s="868">
        <f t="shared" si="24"/>
        <v>44137</v>
      </c>
      <c r="BS8" s="869" t="str">
        <f t="shared" si="25"/>
        <v>MON</v>
      </c>
      <c r="BT8" s="870">
        <f t="shared" si="26"/>
        <v>163.1259765625</v>
      </c>
      <c r="BU8" s="235"/>
      <c r="BV8" s="27">
        <f t="shared" si="27"/>
        <v>489423932413395.88</v>
      </c>
      <c r="BW8" s="279"/>
    </row>
    <row r="9" spans="1:77" s="27" customFormat="1">
      <c r="A9" s="35">
        <v>44139</v>
      </c>
      <c r="B9" s="119" t="s">
        <v>141</v>
      </c>
      <c r="C9" s="801">
        <f t="shared" si="3"/>
        <v>44137</v>
      </c>
      <c r="D9" s="812">
        <v>44138</v>
      </c>
      <c r="E9" s="199" t="s">
        <v>69</v>
      </c>
      <c r="F9" s="204">
        <v>4.1937600000000002</v>
      </c>
      <c r="G9" s="37" t="s">
        <v>41</v>
      </c>
      <c r="H9" s="1042">
        <v>5.9376280000000001</v>
      </c>
      <c r="I9" s="1034" t="s">
        <v>132</v>
      </c>
      <c r="J9" s="92" t="s">
        <v>133</v>
      </c>
      <c r="K9" s="138" t="s">
        <v>134</v>
      </c>
      <c r="L9" s="154">
        <v>230</v>
      </c>
      <c r="M9" s="138" t="s">
        <v>135</v>
      </c>
      <c r="N9" s="138" t="s">
        <v>135</v>
      </c>
      <c r="O9" s="223">
        <v>1</v>
      </c>
      <c r="P9" s="135">
        <v>0.5</v>
      </c>
      <c r="Q9" s="216">
        <v>0.4</v>
      </c>
      <c r="R9" s="215">
        <f t="shared" si="33"/>
        <v>0.26666666666666666</v>
      </c>
      <c r="S9" s="219" t="s">
        <v>135</v>
      </c>
      <c r="T9" s="137">
        <v>15</v>
      </c>
      <c r="U9" s="119" t="s">
        <v>141</v>
      </c>
      <c r="V9" s="38" t="s">
        <v>135</v>
      </c>
      <c r="W9" s="129">
        <v>21.1</v>
      </c>
      <c r="X9" s="137">
        <v>2.04</v>
      </c>
      <c r="Y9" s="197">
        <v>1.72</v>
      </c>
      <c r="Z9" s="196">
        <v>317</v>
      </c>
      <c r="AA9" s="196">
        <v>1187</v>
      </c>
      <c r="AB9" s="196">
        <f t="shared" si="15"/>
        <v>5160869.5652173907</v>
      </c>
      <c r="AC9" s="47" t="s">
        <v>69</v>
      </c>
      <c r="AD9" s="214">
        <f t="shared" si="28"/>
        <v>62.906400000000005</v>
      </c>
      <c r="AE9" s="37" t="s">
        <v>41</v>
      </c>
      <c r="AF9" s="211">
        <f t="shared" si="29"/>
        <v>89.064419999999998</v>
      </c>
      <c r="AG9" s="224">
        <f t="shared" si="36"/>
        <v>235899.00000000003</v>
      </c>
      <c r="AH9" s="226">
        <f t="shared" si="37"/>
        <v>333991.57500000001</v>
      </c>
      <c r="AI9" s="224">
        <f t="shared" si="34"/>
        <v>1025647.8260869567</v>
      </c>
      <c r="AJ9" s="224">
        <f t="shared" si="35"/>
        <v>1452137.2826086956</v>
      </c>
      <c r="AK9" s="227">
        <f t="shared" si="6"/>
        <v>0.1984429022082019</v>
      </c>
      <c r="AL9" s="156">
        <f t="shared" si="7"/>
        <v>0.28096031545741323</v>
      </c>
      <c r="AM9" s="848" t="str">
        <f t="shared" si="0"/>
        <v>ZQ6B</v>
      </c>
      <c r="AN9" s="849">
        <f t="shared" si="1"/>
        <v>44138</v>
      </c>
      <c r="AO9" s="850">
        <f t="shared" si="16"/>
        <v>235899.00000000003</v>
      </c>
      <c r="AP9" s="849">
        <f t="shared" si="2"/>
        <v>44138</v>
      </c>
      <c r="AQ9" s="850">
        <f t="shared" si="17"/>
        <v>333991.57500000001</v>
      </c>
      <c r="AR9" s="868">
        <v>44137</v>
      </c>
      <c r="AS9" s="869" t="s">
        <v>655</v>
      </c>
      <c r="AT9" s="870">
        <v>163.1259765625</v>
      </c>
      <c r="AU9" s="870">
        <v>230</v>
      </c>
      <c r="AV9" s="851">
        <f t="shared" si="8"/>
        <v>44137</v>
      </c>
      <c r="AW9" s="852">
        <f t="shared" si="9"/>
        <v>145651549210268.56</v>
      </c>
      <c r="AX9" s="851">
        <f t="shared" si="10"/>
        <v>44137</v>
      </c>
      <c r="AY9" s="852">
        <f t="shared" si="11"/>
        <v>206217026447452.53</v>
      </c>
      <c r="AZ9" s="853"/>
      <c r="BA9" s="853"/>
      <c r="BB9" s="853"/>
      <c r="BC9" s="849">
        <f t="shared" si="18"/>
        <v>44137</v>
      </c>
      <c r="BD9" s="853"/>
      <c r="BE9" s="853"/>
      <c r="BF9" s="853"/>
      <c r="BG9" s="849">
        <f t="shared" si="30"/>
        <v>44137</v>
      </c>
      <c r="BH9" s="853"/>
      <c r="BI9" s="853"/>
      <c r="BK9" s="382">
        <f t="shared" si="12"/>
        <v>4.1937600000000002</v>
      </c>
      <c r="BL9" s="382">
        <f t="shared" si="13"/>
        <v>5.9376280000000001</v>
      </c>
      <c r="BM9" s="236">
        <f t="shared" si="19"/>
        <v>44137</v>
      </c>
      <c r="BN9" s="236">
        <f t="shared" si="20"/>
        <v>44138</v>
      </c>
      <c r="BO9" s="235">
        <f t="shared" si="21"/>
        <v>235899.00000000003</v>
      </c>
      <c r="BP9" s="235">
        <f t="shared" si="22"/>
        <v>333991.57500000001</v>
      </c>
      <c r="BQ9" s="235">
        <f t="shared" si="23"/>
        <v>284945.28750000003</v>
      </c>
      <c r="BR9" s="868">
        <f t="shared" si="24"/>
        <v>44137</v>
      </c>
      <c r="BS9" s="869" t="str">
        <f t="shared" si="25"/>
        <v>MON</v>
      </c>
      <c r="BT9" s="870">
        <f t="shared" si="26"/>
        <v>163.1259765625</v>
      </c>
      <c r="BU9" s="235"/>
      <c r="BV9" s="27">
        <f t="shared" si="27"/>
        <v>175934287828860.56</v>
      </c>
      <c r="BW9" s="279"/>
    </row>
    <row r="10" spans="1:77" s="27" customFormat="1">
      <c r="A10" s="35">
        <v>44139</v>
      </c>
      <c r="B10" s="119" t="s">
        <v>142</v>
      </c>
      <c r="C10" s="801">
        <f t="shared" si="3"/>
        <v>44138</v>
      </c>
      <c r="D10" s="812">
        <v>44139</v>
      </c>
      <c r="E10" s="199" t="s">
        <v>69</v>
      </c>
      <c r="F10" s="204">
        <v>4.5802529999999999</v>
      </c>
      <c r="G10" s="37" t="s">
        <v>41</v>
      </c>
      <c r="H10" s="1042">
        <v>7.7133929999999999</v>
      </c>
      <c r="I10" s="1034" t="s">
        <v>138</v>
      </c>
      <c r="J10" s="92" t="s">
        <v>133</v>
      </c>
      <c r="K10" s="138" t="s">
        <v>93</v>
      </c>
      <c r="L10" s="154">
        <v>188</v>
      </c>
      <c r="M10" s="138" t="s">
        <v>135</v>
      </c>
      <c r="N10" s="138" t="s">
        <v>135</v>
      </c>
      <c r="O10" s="223">
        <v>1</v>
      </c>
      <c r="P10" s="135">
        <v>0.5</v>
      </c>
      <c r="Q10" s="216">
        <v>0.4</v>
      </c>
      <c r="R10" s="215">
        <f t="shared" si="33"/>
        <v>0.26666666666666666</v>
      </c>
      <c r="S10" s="219" t="s">
        <v>135</v>
      </c>
      <c r="T10" s="137">
        <v>20</v>
      </c>
      <c r="U10" s="119" t="s">
        <v>142</v>
      </c>
      <c r="V10" s="38" t="s">
        <v>135</v>
      </c>
      <c r="W10" s="129">
        <v>12.9</v>
      </c>
      <c r="X10" s="137">
        <v>2.0299999999999998</v>
      </c>
      <c r="Y10" s="197">
        <v>1.72</v>
      </c>
      <c r="Z10" s="196">
        <v>258</v>
      </c>
      <c r="AA10" s="196">
        <v>968</v>
      </c>
      <c r="AB10" s="196">
        <f t="shared" si="15"/>
        <v>5148936.1702127652</v>
      </c>
      <c r="AC10" s="47" t="s">
        <v>69</v>
      </c>
      <c r="AD10" s="214">
        <f t="shared" si="28"/>
        <v>91.605059999999995</v>
      </c>
      <c r="AE10" s="37" t="s">
        <v>41</v>
      </c>
      <c r="AF10" s="211">
        <f t="shared" si="29"/>
        <v>154.26785999999998</v>
      </c>
      <c r="AG10" s="224">
        <f t="shared" si="36"/>
        <v>343518.97500000003</v>
      </c>
      <c r="AH10" s="226">
        <f t="shared" si="37"/>
        <v>578504.47499999998</v>
      </c>
      <c r="AI10" s="224">
        <f t="shared" si="34"/>
        <v>1827228.5904255321</v>
      </c>
      <c r="AJ10" s="224">
        <f t="shared" si="35"/>
        <v>3077151.4627659572</v>
      </c>
      <c r="AK10" s="227">
        <f t="shared" si="6"/>
        <v>0.35505837209302321</v>
      </c>
      <c r="AL10" s="156">
        <f t="shared" si="7"/>
        <v>0.59793744186046505</v>
      </c>
      <c r="AM10" s="848" t="str">
        <f t="shared" si="0"/>
        <v>ZQ10</v>
      </c>
      <c r="AN10" s="849">
        <f t="shared" si="1"/>
        <v>44139</v>
      </c>
      <c r="AO10" s="850">
        <f t="shared" si="16"/>
        <v>343518.97500000003</v>
      </c>
      <c r="AP10" s="849">
        <f t="shared" si="2"/>
        <v>44139</v>
      </c>
      <c r="AQ10" s="850">
        <f t="shared" si="17"/>
        <v>578504.47499999998</v>
      </c>
      <c r="AR10" s="868">
        <v>44138</v>
      </c>
      <c r="AS10" s="869" t="s">
        <v>653</v>
      </c>
      <c r="AT10" s="870">
        <v>160.90103149414099</v>
      </c>
      <c r="AU10" s="870">
        <v>188</v>
      </c>
      <c r="AV10" s="851">
        <f t="shared" si="8"/>
        <v>44138</v>
      </c>
      <c r="AW10" s="852">
        <f t="shared" si="9"/>
        <v>209206629816948.5</v>
      </c>
      <c r="AX10" s="851">
        <f t="shared" si="10"/>
        <v>44138</v>
      </c>
      <c r="AY10" s="852">
        <f t="shared" si="11"/>
        <v>352315244154338.56</v>
      </c>
      <c r="AZ10" s="850">
        <f>AVERAGE(AO10:AO11)</f>
        <v>428719.42500000005</v>
      </c>
      <c r="BA10" s="850">
        <f>STDEV(AO10:AO11)</f>
        <v>120491.63191029089</v>
      </c>
      <c r="BB10" s="850">
        <f>100*BA10/AZ10</f>
        <v>28.105008750254523</v>
      </c>
      <c r="BC10" s="849">
        <f t="shared" si="18"/>
        <v>44138</v>
      </c>
      <c r="BD10" s="850">
        <f>AVERAGE(AQ10:AQ11)</f>
        <v>987253.61250000005</v>
      </c>
      <c r="BE10" s="850">
        <f>STDEV(AQ10:AQ11)</f>
        <v>578058.57386080467</v>
      </c>
      <c r="BF10" s="850">
        <f>100*BE10/BD10</f>
        <v>58.552186240878875</v>
      </c>
      <c r="BG10" s="849">
        <f t="shared" si="30"/>
        <v>44138</v>
      </c>
      <c r="BH10" s="850">
        <f>AVERAGE(AZ10,BD10)</f>
        <v>707986.51875000005</v>
      </c>
      <c r="BI10" s="852">
        <f>BH10*AT10*3.785*1000000</f>
        <v>431171155955857.5</v>
      </c>
      <c r="BK10" s="382">
        <f t="shared" si="12"/>
        <v>4.5802529999999999</v>
      </c>
      <c r="BL10" s="382">
        <f t="shared" si="13"/>
        <v>7.7133929999999999</v>
      </c>
      <c r="BM10" s="236">
        <f t="shared" si="19"/>
        <v>44138</v>
      </c>
      <c r="BN10" s="236">
        <f t="shared" si="20"/>
        <v>44139</v>
      </c>
      <c r="BO10" s="235">
        <f t="shared" si="21"/>
        <v>343518.97500000003</v>
      </c>
      <c r="BP10" s="235">
        <f t="shared" si="22"/>
        <v>578504.47499999998</v>
      </c>
      <c r="BQ10" s="235">
        <f t="shared" si="23"/>
        <v>461011.72499999998</v>
      </c>
      <c r="BR10" s="868">
        <f t="shared" si="24"/>
        <v>44138</v>
      </c>
      <c r="BS10" s="869" t="str">
        <f t="shared" si="25"/>
        <v>TUE</v>
      </c>
      <c r="BT10" s="870">
        <f t="shared" si="26"/>
        <v>160.90103149414099</v>
      </c>
      <c r="BU10" s="235">
        <f t="shared" si="31"/>
        <v>707986.51875000005</v>
      </c>
      <c r="BV10" s="27">
        <f t="shared" si="27"/>
        <v>280760936985643.53</v>
      </c>
      <c r="BW10" s="279">
        <f t="shared" si="32"/>
        <v>431171155955857.5</v>
      </c>
    </row>
    <row r="11" spans="1:77" s="27" customFormat="1">
      <c r="A11" s="35">
        <v>44139</v>
      </c>
      <c r="B11" s="119" t="s">
        <v>143</v>
      </c>
      <c r="C11" s="801">
        <f t="shared" si="3"/>
        <v>44138</v>
      </c>
      <c r="D11" s="812">
        <v>44139</v>
      </c>
      <c r="E11" s="199" t="s">
        <v>69</v>
      </c>
      <c r="F11" s="204">
        <v>6.8522650000000001</v>
      </c>
      <c r="G11" s="37" t="s">
        <v>41</v>
      </c>
      <c r="H11" s="1042">
        <v>18.61337</v>
      </c>
      <c r="I11" s="1034" t="s">
        <v>138</v>
      </c>
      <c r="J11" s="92" t="s">
        <v>133</v>
      </c>
      <c r="K11" s="138" t="s">
        <v>93</v>
      </c>
      <c r="L11" s="154">
        <v>188</v>
      </c>
      <c r="M11" s="138" t="s">
        <v>135</v>
      </c>
      <c r="N11" s="138" t="s">
        <v>135</v>
      </c>
      <c r="O11" s="223">
        <v>1</v>
      </c>
      <c r="P11" s="135">
        <v>0.5</v>
      </c>
      <c r="Q11" s="216">
        <v>0.4</v>
      </c>
      <c r="R11" s="215">
        <f t="shared" si="33"/>
        <v>0.26666666666666666</v>
      </c>
      <c r="S11" s="219" t="s">
        <v>135</v>
      </c>
      <c r="T11" s="137">
        <v>20</v>
      </c>
      <c r="U11" s="119" t="s">
        <v>143</v>
      </c>
      <c r="V11" s="38" t="s">
        <v>135</v>
      </c>
      <c r="W11" s="129">
        <v>11</v>
      </c>
      <c r="X11" s="137">
        <v>2.06</v>
      </c>
      <c r="Y11" s="197">
        <v>1.7</v>
      </c>
      <c r="Z11" s="196">
        <v>220</v>
      </c>
      <c r="AA11" s="196">
        <v>825</v>
      </c>
      <c r="AB11" s="196">
        <f t="shared" si="15"/>
        <v>4388297.8723404249</v>
      </c>
      <c r="AC11" s="47" t="s">
        <v>69</v>
      </c>
      <c r="AD11" s="214">
        <f t="shared" si="28"/>
        <v>137.0453</v>
      </c>
      <c r="AE11" s="37" t="s">
        <v>41</v>
      </c>
      <c r="AF11" s="211">
        <f t="shared" si="29"/>
        <v>372.26740000000001</v>
      </c>
      <c r="AG11" s="224">
        <f t="shared" si="36"/>
        <v>513919.87500000006</v>
      </c>
      <c r="AH11" s="226">
        <f t="shared" si="37"/>
        <v>1396002.75</v>
      </c>
      <c r="AI11" s="224">
        <f t="shared" si="34"/>
        <v>2733616.3563829791</v>
      </c>
      <c r="AJ11" s="224">
        <f t="shared" si="35"/>
        <v>7425546.5425531911</v>
      </c>
      <c r="AK11" s="227">
        <f t="shared" si="6"/>
        <v>0.6229331818181818</v>
      </c>
      <c r="AL11" s="156">
        <f t="shared" si="7"/>
        <v>1.6921245454545455</v>
      </c>
      <c r="AM11" s="848" t="str">
        <f t="shared" si="0"/>
        <v>ZQ13</v>
      </c>
      <c r="AN11" s="849">
        <f t="shared" si="1"/>
        <v>44139</v>
      </c>
      <c r="AO11" s="850">
        <f t="shared" si="16"/>
        <v>513919.87500000006</v>
      </c>
      <c r="AP11" s="849">
        <f t="shared" si="2"/>
        <v>44139</v>
      </c>
      <c r="AQ11" s="850">
        <f t="shared" si="17"/>
        <v>1396002.75</v>
      </c>
      <c r="AR11" s="868">
        <v>44138</v>
      </c>
      <c r="AS11" s="869" t="s">
        <v>653</v>
      </c>
      <c r="AT11" s="870">
        <v>160.90103149414099</v>
      </c>
      <c r="AU11" s="870">
        <v>188</v>
      </c>
      <c r="AV11" s="851">
        <f t="shared" si="8"/>
        <v>44138</v>
      </c>
      <c r="AW11" s="852">
        <f t="shared" si="9"/>
        <v>312982550802899.44</v>
      </c>
      <c r="AX11" s="851">
        <f t="shared" si="10"/>
        <v>44138</v>
      </c>
      <c r="AY11" s="852">
        <f t="shared" si="11"/>
        <v>850180199049243.5</v>
      </c>
      <c r="AZ11" s="853"/>
      <c r="BA11" s="853"/>
      <c r="BB11" s="853"/>
      <c r="BC11" s="849">
        <f t="shared" si="18"/>
        <v>44138</v>
      </c>
      <c r="BD11" s="853"/>
      <c r="BE11" s="853"/>
      <c r="BF11" s="853"/>
      <c r="BG11" s="849">
        <f t="shared" si="30"/>
        <v>44138</v>
      </c>
      <c r="BH11" s="853"/>
      <c r="BI11" s="853"/>
      <c r="BK11" s="382">
        <f t="shared" si="12"/>
        <v>6.8522650000000001</v>
      </c>
      <c r="BL11" s="382">
        <f t="shared" si="13"/>
        <v>18.61337</v>
      </c>
      <c r="BM11" s="236">
        <f t="shared" si="19"/>
        <v>44138</v>
      </c>
      <c r="BN11" s="236">
        <f t="shared" si="20"/>
        <v>44139</v>
      </c>
      <c r="BO11" s="235">
        <f t="shared" si="21"/>
        <v>513919.87500000006</v>
      </c>
      <c r="BP11" s="235">
        <f t="shared" si="22"/>
        <v>1396002.75</v>
      </c>
      <c r="BQ11" s="235">
        <f t="shared" si="23"/>
        <v>954961.3125</v>
      </c>
      <c r="BR11" s="868">
        <f t="shared" si="24"/>
        <v>44138</v>
      </c>
      <c r="BS11" s="869" t="str">
        <f t="shared" si="25"/>
        <v>TUE</v>
      </c>
      <c r="BT11" s="870">
        <f t="shared" si="26"/>
        <v>160.90103149414099</v>
      </c>
      <c r="BU11" s="235"/>
      <c r="BV11" s="27">
        <f t="shared" si="27"/>
        <v>581581374926071.38</v>
      </c>
      <c r="BW11" s="279"/>
    </row>
    <row r="12" spans="1:77" s="27" customFormat="1">
      <c r="A12" s="35">
        <v>44139</v>
      </c>
      <c r="B12" s="119" t="s">
        <v>148</v>
      </c>
      <c r="C12" s="801">
        <f t="shared" si="3"/>
        <v>44137</v>
      </c>
      <c r="D12" s="812">
        <v>44138</v>
      </c>
      <c r="E12" s="199" t="s">
        <v>69</v>
      </c>
      <c r="F12" s="204">
        <v>6.3947320000000003</v>
      </c>
      <c r="G12" s="37" t="s">
        <v>41</v>
      </c>
      <c r="H12" s="1042">
        <v>16.642690000000002</v>
      </c>
      <c r="I12" s="1034" t="s">
        <v>132</v>
      </c>
      <c r="J12" s="92" t="s">
        <v>133</v>
      </c>
      <c r="K12" s="138" t="s">
        <v>55</v>
      </c>
      <c r="L12" s="233">
        <v>230</v>
      </c>
      <c r="M12" s="138" t="s">
        <v>135</v>
      </c>
      <c r="N12" s="138" t="s">
        <v>135</v>
      </c>
      <c r="O12" s="135">
        <v>1</v>
      </c>
      <c r="P12" s="135">
        <v>0.5</v>
      </c>
      <c r="Q12" s="216">
        <v>0.4</v>
      </c>
      <c r="R12" s="215">
        <f t="shared" si="33"/>
        <v>0.26666666666666666</v>
      </c>
      <c r="S12" s="219" t="s">
        <v>135</v>
      </c>
      <c r="T12" s="137">
        <v>15</v>
      </c>
      <c r="U12" s="119" t="s">
        <v>148</v>
      </c>
      <c r="V12" s="193" t="s">
        <v>135</v>
      </c>
      <c r="W12" s="129">
        <v>19.2</v>
      </c>
      <c r="X12" s="137">
        <v>2.0699999999999998</v>
      </c>
      <c r="Y12" s="197">
        <v>1.19</v>
      </c>
      <c r="Z12" s="196">
        <v>288</v>
      </c>
      <c r="AA12" s="196">
        <v>1080</v>
      </c>
      <c r="AB12" s="196">
        <f t="shared" si="15"/>
        <v>4695652.1739130439</v>
      </c>
      <c r="AC12" s="47" t="s">
        <v>69</v>
      </c>
      <c r="AD12" s="214">
        <f t="shared" si="28"/>
        <v>95.92098</v>
      </c>
      <c r="AE12" s="37" t="s">
        <v>41</v>
      </c>
      <c r="AF12" s="211">
        <f t="shared" si="29"/>
        <v>249.64035000000001</v>
      </c>
      <c r="AG12" s="224">
        <f t="shared" si="36"/>
        <v>359703.67500000005</v>
      </c>
      <c r="AH12" s="226">
        <f t="shared" si="37"/>
        <v>936151.3125</v>
      </c>
      <c r="AI12" s="224">
        <f t="shared" si="34"/>
        <v>1563929.0217391306</v>
      </c>
      <c r="AJ12" s="224">
        <f t="shared" si="35"/>
        <v>4070223.0978260869</v>
      </c>
      <c r="AK12" s="227">
        <f t="shared" si="6"/>
        <v>0.33305895833333332</v>
      </c>
      <c r="AL12" s="156">
        <f t="shared" si="7"/>
        <v>0.86680677083333335</v>
      </c>
      <c r="AM12" s="848" t="str">
        <f t="shared" si="0"/>
        <v>Z1</v>
      </c>
      <c r="AN12" s="849">
        <f t="shared" si="1"/>
        <v>44138</v>
      </c>
      <c r="AO12" s="850">
        <f t="shared" si="16"/>
        <v>359703.67500000005</v>
      </c>
      <c r="AP12" s="849">
        <f t="shared" si="2"/>
        <v>44138</v>
      </c>
      <c r="AQ12" s="850">
        <f t="shared" si="17"/>
        <v>936151.3125</v>
      </c>
      <c r="AR12" s="868">
        <v>44137</v>
      </c>
      <c r="AS12" s="869" t="s">
        <v>655</v>
      </c>
      <c r="AT12" s="870">
        <v>163.1259765625</v>
      </c>
      <c r="AU12" s="870">
        <v>230</v>
      </c>
      <c r="AV12" s="851">
        <f t="shared" si="8"/>
        <v>44137</v>
      </c>
      <c r="AW12" s="852">
        <f t="shared" si="9"/>
        <v>222092495179619.06</v>
      </c>
      <c r="AX12" s="851">
        <f t="shared" si="10"/>
        <v>44137</v>
      </c>
      <c r="AY12" s="852">
        <f t="shared" si="11"/>
        <v>578009609879021.25</v>
      </c>
      <c r="AZ12" s="853"/>
      <c r="BA12" s="850"/>
      <c r="BB12" s="850"/>
      <c r="BC12" s="849">
        <f t="shared" si="18"/>
        <v>44137</v>
      </c>
      <c r="BD12" s="853"/>
      <c r="BE12" s="853"/>
      <c r="BF12" s="853"/>
      <c r="BG12" s="849">
        <f t="shared" si="30"/>
        <v>44137</v>
      </c>
      <c r="BH12" s="853"/>
      <c r="BI12" s="853"/>
      <c r="BK12" s="382">
        <f t="shared" si="12"/>
        <v>6.3947320000000003</v>
      </c>
      <c r="BL12" s="382">
        <f t="shared" si="13"/>
        <v>16.642690000000002</v>
      </c>
      <c r="BM12" s="236">
        <f t="shared" si="19"/>
        <v>44137</v>
      </c>
      <c r="BN12" s="236">
        <f t="shared" si="20"/>
        <v>44138</v>
      </c>
      <c r="BO12" s="235">
        <f t="shared" si="21"/>
        <v>359703.67500000005</v>
      </c>
      <c r="BP12" s="235">
        <f t="shared" si="22"/>
        <v>936151.3125</v>
      </c>
      <c r="BQ12" s="235">
        <f t="shared" si="23"/>
        <v>647927.49375000002</v>
      </c>
      <c r="BR12" s="868">
        <f t="shared" si="24"/>
        <v>44137</v>
      </c>
      <c r="BS12" s="869" t="str">
        <f t="shared" si="25"/>
        <v>MON</v>
      </c>
      <c r="BT12" s="870">
        <f t="shared" si="26"/>
        <v>163.1259765625</v>
      </c>
      <c r="BU12" s="235"/>
      <c r="BV12" s="27">
        <f t="shared" si="27"/>
        <v>400051052529320.19</v>
      </c>
      <c r="BW12" s="279"/>
    </row>
    <row r="13" spans="1:77" s="27" customFormat="1">
      <c r="A13" s="35">
        <v>44139</v>
      </c>
      <c r="B13" s="119" t="s">
        <v>149</v>
      </c>
      <c r="C13" s="801">
        <f t="shared" si="3"/>
        <v>44137</v>
      </c>
      <c r="D13" s="812">
        <v>44138</v>
      </c>
      <c r="E13" s="199" t="s">
        <v>69</v>
      </c>
      <c r="F13" s="204">
        <v>5.0809179999999996</v>
      </c>
      <c r="G13" s="37" t="s">
        <v>41</v>
      </c>
      <c r="H13" s="1042">
        <v>11.913629999999999</v>
      </c>
      <c r="I13" s="1034" t="s">
        <v>132</v>
      </c>
      <c r="J13" s="92" t="s">
        <v>133</v>
      </c>
      <c r="K13" s="138" t="s">
        <v>93</v>
      </c>
      <c r="L13" s="154">
        <v>230</v>
      </c>
      <c r="M13" s="138" t="s">
        <v>135</v>
      </c>
      <c r="N13" s="138" t="s">
        <v>135</v>
      </c>
      <c r="O13" s="135">
        <v>1</v>
      </c>
      <c r="P13" s="135">
        <v>0.5</v>
      </c>
      <c r="Q13" s="216">
        <v>0.4</v>
      </c>
      <c r="R13" s="215">
        <f t="shared" si="33"/>
        <v>0.26666666666666666</v>
      </c>
      <c r="S13" s="219" t="s">
        <v>135</v>
      </c>
      <c r="T13" s="137">
        <v>15</v>
      </c>
      <c r="U13" s="119" t="s">
        <v>149</v>
      </c>
      <c r="V13" s="38" t="s">
        <v>135</v>
      </c>
      <c r="W13" s="129">
        <v>19.600000000000001</v>
      </c>
      <c r="X13" s="137">
        <v>1.95</v>
      </c>
      <c r="Y13" s="197">
        <v>1.39</v>
      </c>
      <c r="Z13" s="196">
        <v>294</v>
      </c>
      <c r="AA13" s="196">
        <v>1103</v>
      </c>
      <c r="AB13" s="196">
        <f t="shared" si="15"/>
        <v>4795652.1739130439</v>
      </c>
      <c r="AC13" s="47" t="s">
        <v>69</v>
      </c>
      <c r="AD13" s="214">
        <f t="shared" si="28"/>
        <v>76.213769999999997</v>
      </c>
      <c r="AE13" s="37" t="s">
        <v>41</v>
      </c>
      <c r="AF13" s="211">
        <f t="shared" si="29"/>
        <v>178.70444999999998</v>
      </c>
      <c r="AG13" s="224">
        <f t="shared" si="36"/>
        <v>285801.63749999995</v>
      </c>
      <c r="AH13" s="226">
        <f t="shared" si="37"/>
        <v>670141.6875</v>
      </c>
      <c r="AI13" s="224">
        <f t="shared" si="34"/>
        <v>1242615.8152173911</v>
      </c>
      <c r="AJ13" s="224">
        <f t="shared" si="35"/>
        <v>2913659.510869565</v>
      </c>
      <c r="AK13" s="227">
        <f t="shared" si="6"/>
        <v>0.25923051020408161</v>
      </c>
      <c r="AL13" s="156">
        <f t="shared" si="7"/>
        <v>0.60783826530612239</v>
      </c>
      <c r="AM13" s="848" t="str">
        <f t="shared" si="0"/>
        <v>ZH1</v>
      </c>
      <c r="AN13" s="849">
        <f t="shared" si="1"/>
        <v>44138</v>
      </c>
      <c r="AO13" s="850">
        <f t="shared" si="16"/>
        <v>285801.63749999995</v>
      </c>
      <c r="AP13" s="849">
        <f t="shared" si="2"/>
        <v>44138</v>
      </c>
      <c r="AQ13" s="850">
        <f t="shared" si="17"/>
        <v>670141.6875</v>
      </c>
      <c r="AR13" s="868">
        <v>44137</v>
      </c>
      <c r="AS13" s="869" t="s">
        <v>655</v>
      </c>
      <c r="AT13" s="870">
        <v>163.1259765625</v>
      </c>
      <c r="AU13" s="870">
        <v>230</v>
      </c>
      <c r="AV13" s="851">
        <f t="shared" si="8"/>
        <v>44137</v>
      </c>
      <c r="AW13" s="852">
        <f t="shared" si="9"/>
        <v>176463025569021.41</v>
      </c>
      <c r="AX13" s="851">
        <f t="shared" si="10"/>
        <v>44137</v>
      </c>
      <c r="AY13" s="852">
        <f t="shared" si="11"/>
        <v>413766802634850.75</v>
      </c>
      <c r="AZ13" s="853"/>
      <c r="BA13" s="853"/>
      <c r="BB13" s="853"/>
      <c r="BC13" s="849">
        <f t="shared" si="18"/>
        <v>44137</v>
      </c>
      <c r="BD13" s="853"/>
      <c r="BE13" s="853"/>
      <c r="BF13" s="853"/>
      <c r="BG13" s="849">
        <f t="shared" si="30"/>
        <v>44137</v>
      </c>
      <c r="BH13" s="853"/>
      <c r="BI13" s="853"/>
      <c r="BK13" s="382">
        <f t="shared" si="12"/>
        <v>5.0809179999999996</v>
      </c>
      <c r="BL13" s="382">
        <f t="shared" si="13"/>
        <v>11.913629999999999</v>
      </c>
      <c r="BM13" s="236">
        <f t="shared" si="19"/>
        <v>44137</v>
      </c>
      <c r="BN13" s="236">
        <f t="shared" si="20"/>
        <v>44138</v>
      </c>
      <c r="BO13" s="235">
        <f t="shared" si="21"/>
        <v>285801.63749999995</v>
      </c>
      <c r="BP13" s="235">
        <f t="shared" si="22"/>
        <v>670141.6875</v>
      </c>
      <c r="BQ13" s="235">
        <f t="shared" si="23"/>
        <v>477971.66249999998</v>
      </c>
      <c r="BR13" s="868">
        <f t="shared" si="24"/>
        <v>44137</v>
      </c>
      <c r="BS13" s="869" t="str">
        <f t="shared" si="25"/>
        <v>MON</v>
      </c>
      <c r="BT13" s="870">
        <f t="shared" si="26"/>
        <v>163.1259765625</v>
      </c>
      <c r="BU13" s="235"/>
      <c r="BV13" s="27">
        <f t="shared" si="27"/>
        <v>295114914101936.06</v>
      </c>
      <c r="BW13" s="279"/>
    </row>
    <row r="14" spans="1:77" s="27" customFormat="1" ht="15" thickBot="1">
      <c r="A14" s="35">
        <v>44139</v>
      </c>
      <c r="B14" s="119" t="s">
        <v>150</v>
      </c>
      <c r="C14" s="801">
        <f t="shared" si="3"/>
        <v>44137</v>
      </c>
      <c r="D14" s="812">
        <v>44138</v>
      </c>
      <c r="E14" s="199" t="s">
        <v>69</v>
      </c>
      <c r="F14" s="204">
        <v>28.97139</v>
      </c>
      <c r="G14" s="37" t="s">
        <v>41</v>
      </c>
      <c r="H14" s="1042">
        <v>23.421600000000002</v>
      </c>
      <c r="I14" s="1034" t="s">
        <v>132</v>
      </c>
      <c r="J14" s="92" t="s">
        <v>133</v>
      </c>
      <c r="K14" s="138" t="s">
        <v>93</v>
      </c>
      <c r="L14" s="154">
        <v>230</v>
      </c>
      <c r="M14" s="138" t="s">
        <v>135</v>
      </c>
      <c r="N14" s="138" t="s">
        <v>135</v>
      </c>
      <c r="O14" s="135">
        <v>1</v>
      </c>
      <c r="P14" s="135">
        <v>0.5</v>
      </c>
      <c r="Q14" s="216">
        <v>0.4</v>
      </c>
      <c r="R14" s="215">
        <f t="shared" si="33"/>
        <v>0.26666666666666666</v>
      </c>
      <c r="S14" s="219" t="s">
        <v>135</v>
      </c>
      <c r="T14" s="137">
        <v>15</v>
      </c>
      <c r="U14" s="119" t="s">
        <v>150</v>
      </c>
      <c r="V14" s="38" t="s">
        <v>135</v>
      </c>
      <c r="W14" s="129">
        <v>14.8</v>
      </c>
      <c r="X14" s="137">
        <v>2.11</v>
      </c>
      <c r="Y14" s="197">
        <v>1.37</v>
      </c>
      <c r="Z14" s="196">
        <v>222</v>
      </c>
      <c r="AA14" s="196">
        <v>833</v>
      </c>
      <c r="AB14" s="196">
        <f t="shared" si="15"/>
        <v>3621739.1304347827</v>
      </c>
      <c r="AC14" s="47" t="s">
        <v>69</v>
      </c>
      <c r="AD14" s="214">
        <f t="shared" si="28"/>
        <v>434.57085000000001</v>
      </c>
      <c r="AE14" s="37" t="s">
        <v>41</v>
      </c>
      <c r="AF14" s="211">
        <f t="shared" si="29"/>
        <v>351.32400000000001</v>
      </c>
      <c r="AG14" s="224">
        <f t="shared" si="36"/>
        <v>1629640.6875</v>
      </c>
      <c r="AH14" s="226">
        <f t="shared" si="37"/>
        <v>1317465.0000000002</v>
      </c>
      <c r="AI14" s="224">
        <f t="shared" si="34"/>
        <v>7085394.2934782607</v>
      </c>
      <c r="AJ14" s="224">
        <f t="shared" si="35"/>
        <v>5728108.6956521748</v>
      </c>
      <c r="AK14" s="227">
        <f t="shared" si="6"/>
        <v>1.9575263513513514</v>
      </c>
      <c r="AL14" s="156">
        <f t="shared" si="7"/>
        <v>1.5825405405405406</v>
      </c>
      <c r="AM14" s="848" t="str">
        <f t="shared" si="0"/>
        <v>ZH2</v>
      </c>
      <c r="AN14" s="849">
        <f t="shared" si="1"/>
        <v>44138</v>
      </c>
      <c r="AO14" s="850">
        <f t="shared" si="16"/>
        <v>1629640.6875</v>
      </c>
      <c r="AP14" s="849">
        <f t="shared" si="2"/>
        <v>44138</v>
      </c>
      <c r="AQ14" s="850">
        <f t="shared" si="17"/>
        <v>1317465.0000000002</v>
      </c>
      <c r="AR14" s="868">
        <v>44137</v>
      </c>
      <c r="AS14" s="869" t="s">
        <v>655</v>
      </c>
      <c r="AT14" s="870">
        <v>163.1259765625</v>
      </c>
      <c r="AU14" s="870">
        <v>230</v>
      </c>
      <c r="AV14" s="851">
        <f t="shared" si="8"/>
        <v>44137</v>
      </c>
      <c r="AW14" s="852">
        <f t="shared" si="9"/>
        <v>1006192017729885</v>
      </c>
      <c r="AX14" s="851">
        <f t="shared" si="10"/>
        <v>44137</v>
      </c>
      <c r="AY14" s="852">
        <f t="shared" si="11"/>
        <v>813444814434594.88</v>
      </c>
      <c r="AZ14" s="853"/>
      <c r="BA14" s="853"/>
      <c r="BB14" s="853"/>
      <c r="BC14" s="849">
        <f t="shared" si="18"/>
        <v>44137</v>
      </c>
      <c r="BD14" s="853"/>
      <c r="BE14" s="853"/>
      <c r="BF14" s="853"/>
      <c r="BG14" s="849">
        <f t="shared" si="30"/>
        <v>44137</v>
      </c>
      <c r="BH14" s="853"/>
      <c r="BI14" s="853"/>
      <c r="BK14" s="382">
        <f t="shared" si="12"/>
        <v>28.97139</v>
      </c>
      <c r="BL14" s="382">
        <f t="shared" si="13"/>
        <v>23.421600000000002</v>
      </c>
      <c r="BM14" s="236">
        <f t="shared" si="19"/>
        <v>44137</v>
      </c>
      <c r="BN14" s="236">
        <f t="shared" si="20"/>
        <v>44138</v>
      </c>
      <c r="BO14" s="235">
        <f t="shared" si="21"/>
        <v>1629640.6875</v>
      </c>
      <c r="BP14" s="235">
        <f t="shared" si="22"/>
        <v>1317465.0000000002</v>
      </c>
      <c r="BQ14" s="235">
        <f t="shared" si="23"/>
        <v>1473552.84375</v>
      </c>
      <c r="BR14" s="868">
        <f t="shared" si="24"/>
        <v>44137</v>
      </c>
      <c r="BS14" s="869" t="str">
        <f t="shared" si="25"/>
        <v>MON</v>
      </c>
      <c r="BT14" s="870">
        <f t="shared" si="26"/>
        <v>163.1259765625</v>
      </c>
      <c r="BU14" s="235"/>
      <c r="BV14" s="27">
        <f t="shared" si="27"/>
        <v>909818416082239.88</v>
      </c>
      <c r="BW14" s="279"/>
    </row>
    <row r="15" spans="1:77" s="27" customFormat="1">
      <c r="A15" s="671">
        <v>44146</v>
      </c>
      <c r="B15" s="248">
        <v>55</v>
      </c>
      <c r="C15" s="802">
        <f t="shared" si="3"/>
        <v>44139</v>
      </c>
      <c r="D15" s="813">
        <v>44140</v>
      </c>
      <c r="E15" s="656" t="s">
        <v>69</v>
      </c>
      <c r="F15" s="249">
        <v>23.35</v>
      </c>
      <c r="G15" s="33" t="s">
        <v>41</v>
      </c>
      <c r="H15" s="1045">
        <v>38.96</v>
      </c>
      <c r="I15" s="1035" t="s">
        <v>138</v>
      </c>
      <c r="J15" s="253" t="s">
        <v>133</v>
      </c>
      <c r="K15" s="254" t="s">
        <v>93</v>
      </c>
      <c r="L15" s="273">
        <v>196</v>
      </c>
      <c r="M15" s="254"/>
      <c r="N15" s="254"/>
      <c r="O15" s="255">
        <v>1.2</v>
      </c>
      <c r="P15" s="255">
        <v>0.6</v>
      </c>
      <c r="Q15" s="255">
        <v>1.6</v>
      </c>
      <c r="R15" s="256">
        <v>1.07</v>
      </c>
      <c r="S15" s="252"/>
      <c r="T15" s="252">
        <v>20</v>
      </c>
      <c r="U15" s="248">
        <v>55</v>
      </c>
      <c r="V15" s="257">
        <v>25.69</v>
      </c>
      <c r="W15" s="260">
        <v>42.1</v>
      </c>
      <c r="X15" s="259">
        <v>2.08</v>
      </c>
      <c r="Y15" s="259">
        <v>1.78</v>
      </c>
      <c r="Z15" s="258">
        <v>842</v>
      </c>
      <c r="AA15" s="260">
        <v>789</v>
      </c>
      <c r="AB15" s="260">
        <f t="shared" si="15"/>
        <v>4025510.2040816331</v>
      </c>
      <c r="AC15" s="45" t="s">
        <v>69</v>
      </c>
      <c r="AD15" s="185">
        <f t="shared" ref="AD15:AD27" si="38">F15*T15</f>
        <v>467</v>
      </c>
      <c r="AE15" s="33" t="s">
        <v>41</v>
      </c>
      <c r="AF15" s="186">
        <f t="shared" ref="AF15:AF27" si="39">H15*T15</f>
        <v>779.2</v>
      </c>
      <c r="AG15" s="84">
        <f>AD15/R15*1000</f>
        <v>436448.5981308411</v>
      </c>
      <c r="AH15" s="84">
        <f>AF15/R15*1000</f>
        <v>728224.29906542064</v>
      </c>
      <c r="AI15" s="277">
        <f t="shared" si="34"/>
        <v>2226778.5618920466</v>
      </c>
      <c r="AJ15" s="277">
        <f t="shared" si="35"/>
        <v>3715430.0972725539</v>
      </c>
      <c r="AK15" s="187">
        <f t="shared" si="6"/>
        <v>0.55463182897862229</v>
      </c>
      <c r="AL15" s="188">
        <f t="shared" si="7"/>
        <v>0.92541567695962001</v>
      </c>
      <c r="AM15" s="854">
        <f t="shared" si="0"/>
        <v>55</v>
      </c>
      <c r="AN15" s="849">
        <f t="shared" si="1"/>
        <v>44140</v>
      </c>
      <c r="AO15" s="850">
        <f t="shared" si="16"/>
        <v>436448.5981308411</v>
      </c>
      <c r="AP15" s="849">
        <f t="shared" si="2"/>
        <v>44140</v>
      </c>
      <c r="AQ15" s="850">
        <f t="shared" si="17"/>
        <v>728224.29906542064</v>
      </c>
      <c r="AR15" s="868">
        <v>44139</v>
      </c>
      <c r="AS15" s="869" t="s">
        <v>656</v>
      </c>
      <c r="AT15" s="870">
        <v>159.95523071289099</v>
      </c>
      <c r="AU15" s="870">
        <v>196</v>
      </c>
      <c r="AV15" s="851">
        <f t="shared" si="8"/>
        <v>44139</v>
      </c>
      <c r="AW15" s="852">
        <f t="shared" si="9"/>
        <v>264239314048553.78</v>
      </c>
      <c r="AX15" s="851">
        <f t="shared" si="10"/>
        <v>44139</v>
      </c>
      <c r="AY15" s="852">
        <f t="shared" si="11"/>
        <v>440889236630906.13</v>
      </c>
      <c r="AZ15" s="850">
        <f>AVERAGE(AO15:AO17)</f>
        <v>353631.01419176185</v>
      </c>
      <c r="BA15" s="850">
        <f>STDEV(AO15:AO17)</f>
        <v>108273.15688945625</v>
      </c>
      <c r="BB15" s="850">
        <f>100*BA15/AZ15</f>
        <v>30.617551217027437</v>
      </c>
      <c r="BC15" s="849">
        <f t="shared" si="18"/>
        <v>44139</v>
      </c>
      <c r="BD15" s="850">
        <f>AVERAGE(AQ15:AQ17)</f>
        <v>725334.02561439946</v>
      </c>
      <c r="BE15" s="850">
        <f>STDEV(AQ15:AQ17)</f>
        <v>58942.060491928496</v>
      </c>
      <c r="BF15" s="850">
        <f>100*BE15/BD15</f>
        <v>8.1261954369231741</v>
      </c>
      <c r="BG15" s="849">
        <f t="shared" si="30"/>
        <v>44139</v>
      </c>
      <c r="BH15" s="850">
        <f>AVERAGE(AZ15,BD15)</f>
        <v>539482.51990308065</v>
      </c>
      <c r="BI15" s="852">
        <f>BH15*AT15*3.785*1000000</f>
        <v>326619197795292.44</v>
      </c>
      <c r="BK15" s="382">
        <f t="shared" si="12"/>
        <v>23.35</v>
      </c>
      <c r="BL15" s="382">
        <f t="shared" si="13"/>
        <v>38.96</v>
      </c>
      <c r="BM15" s="236">
        <f t="shared" si="19"/>
        <v>44139</v>
      </c>
      <c r="BN15" s="236">
        <f t="shared" si="20"/>
        <v>44140</v>
      </c>
      <c r="BO15" s="235">
        <f t="shared" si="21"/>
        <v>436448.5981308411</v>
      </c>
      <c r="BP15" s="235">
        <f t="shared" si="22"/>
        <v>728224.29906542064</v>
      </c>
      <c r="BQ15" s="235">
        <f t="shared" si="23"/>
        <v>582336.44859813084</v>
      </c>
      <c r="BR15" s="868">
        <f t="shared" si="24"/>
        <v>44139</v>
      </c>
      <c r="BS15" s="869" t="str">
        <f t="shared" si="25"/>
        <v>WED</v>
      </c>
      <c r="BT15" s="870">
        <f t="shared" si="26"/>
        <v>159.95523071289099</v>
      </c>
      <c r="BU15" s="235">
        <f t="shared" si="31"/>
        <v>539482.51990308065</v>
      </c>
      <c r="BV15" s="27">
        <f t="shared" si="27"/>
        <v>352564275339729.94</v>
      </c>
      <c r="BW15" s="279">
        <f t="shared" si="32"/>
        <v>326619197795292.44</v>
      </c>
    </row>
    <row r="16" spans="1:77" s="27" customFormat="1">
      <c r="A16" s="46">
        <v>44146</v>
      </c>
      <c r="B16" s="122" t="s">
        <v>155</v>
      </c>
      <c r="C16" s="803">
        <f t="shared" si="3"/>
        <v>44139</v>
      </c>
      <c r="D16" s="814">
        <v>44140</v>
      </c>
      <c r="E16" s="199" t="s">
        <v>69</v>
      </c>
      <c r="F16" s="204">
        <v>4.16</v>
      </c>
      <c r="G16" s="37" t="s">
        <v>41</v>
      </c>
      <c r="H16" s="1042">
        <v>11.97</v>
      </c>
      <c r="I16" s="1032" t="s">
        <v>138</v>
      </c>
      <c r="J16" s="63" t="s">
        <v>133</v>
      </c>
      <c r="K16" s="272" t="s">
        <v>93</v>
      </c>
      <c r="L16" s="271">
        <v>196</v>
      </c>
      <c r="M16" s="243"/>
      <c r="N16" s="64"/>
      <c r="O16" s="246">
        <v>1</v>
      </c>
      <c r="P16" s="246">
        <v>0.5</v>
      </c>
      <c r="Q16" s="246">
        <v>0.4</v>
      </c>
      <c r="R16" s="180">
        <v>0.27</v>
      </c>
      <c r="S16" s="62"/>
      <c r="T16" s="62">
        <v>15</v>
      </c>
      <c r="U16" s="122" t="s">
        <v>155</v>
      </c>
      <c r="V16" s="38">
        <v>12.98</v>
      </c>
      <c r="W16" s="195">
        <v>21.2</v>
      </c>
      <c r="X16" s="82">
        <v>2.0499999999999998</v>
      </c>
      <c r="Y16" s="82">
        <v>1.4</v>
      </c>
      <c r="Z16" s="81">
        <v>318</v>
      </c>
      <c r="AA16" s="195">
        <v>1193</v>
      </c>
      <c r="AB16" s="195">
        <f t="shared" si="15"/>
        <v>6086734.6938775508</v>
      </c>
      <c r="AC16" s="210" t="s">
        <v>69</v>
      </c>
      <c r="AD16" s="66">
        <f t="shared" si="38"/>
        <v>62.400000000000006</v>
      </c>
      <c r="AE16" s="212" t="s">
        <v>41</v>
      </c>
      <c r="AF16" s="84">
        <f t="shared" si="39"/>
        <v>179.55</v>
      </c>
      <c r="AG16" s="84">
        <f>AD16/R16*1000</f>
        <v>231111.11111111112</v>
      </c>
      <c r="AH16" s="84">
        <f>AF16/R16*1000</f>
        <v>665000</v>
      </c>
      <c r="AI16" s="84">
        <f t="shared" si="34"/>
        <v>1179138.3219954649</v>
      </c>
      <c r="AJ16" s="84">
        <f t="shared" si="35"/>
        <v>3392857.1428571427</v>
      </c>
      <c r="AK16" s="85">
        <f t="shared" si="6"/>
        <v>0.19622641509433963</v>
      </c>
      <c r="AL16" s="86">
        <f t="shared" si="7"/>
        <v>0.56462264150943398</v>
      </c>
      <c r="AM16" s="854" t="str">
        <f t="shared" si="0"/>
        <v>YZ1</v>
      </c>
      <c r="AN16" s="849">
        <f t="shared" si="1"/>
        <v>44140</v>
      </c>
      <c r="AO16" s="850">
        <f t="shared" si="16"/>
        <v>231111.11111111112</v>
      </c>
      <c r="AP16" s="849">
        <f t="shared" si="2"/>
        <v>44140</v>
      </c>
      <c r="AQ16" s="850">
        <f t="shared" si="17"/>
        <v>665000</v>
      </c>
      <c r="AR16" s="868">
        <v>44139</v>
      </c>
      <c r="AS16" s="869" t="s">
        <v>656</v>
      </c>
      <c r="AT16" s="870">
        <v>159.95523071289099</v>
      </c>
      <c r="AU16" s="870">
        <v>196</v>
      </c>
      <c r="AV16" s="851">
        <f t="shared" si="8"/>
        <v>44139</v>
      </c>
      <c r="AW16" s="852">
        <f t="shared" si="9"/>
        <v>139921726706272.05</v>
      </c>
      <c r="AX16" s="851">
        <f t="shared" si="10"/>
        <v>44139</v>
      </c>
      <c r="AY16" s="852">
        <f t="shared" si="11"/>
        <v>402611314585114.5</v>
      </c>
      <c r="AZ16" s="853"/>
      <c r="BA16" s="853"/>
      <c r="BB16" s="853"/>
      <c r="BC16" s="849">
        <f t="shared" si="18"/>
        <v>44139</v>
      </c>
      <c r="BD16" s="853"/>
      <c r="BE16" s="853"/>
      <c r="BF16" s="853"/>
      <c r="BG16" s="849">
        <f t="shared" si="30"/>
        <v>44139</v>
      </c>
      <c r="BH16" s="853"/>
      <c r="BI16" s="853"/>
      <c r="BK16" s="382">
        <f t="shared" si="12"/>
        <v>4.16</v>
      </c>
      <c r="BL16" s="382">
        <f t="shared" si="13"/>
        <v>11.97</v>
      </c>
      <c r="BM16" s="236">
        <f t="shared" si="19"/>
        <v>44139</v>
      </c>
      <c r="BN16" s="236">
        <f t="shared" si="20"/>
        <v>44140</v>
      </c>
      <c r="BO16" s="235">
        <f t="shared" si="21"/>
        <v>231111.11111111112</v>
      </c>
      <c r="BP16" s="235">
        <f t="shared" si="22"/>
        <v>665000</v>
      </c>
      <c r="BQ16" s="235">
        <f t="shared" si="23"/>
        <v>448055.55555555556</v>
      </c>
      <c r="BR16" s="868">
        <f t="shared" si="24"/>
        <v>44139</v>
      </c>
      <c r="BS16" s="869" t="str">
        <f t="shared" si="25"/>
        <v>WED</v>
      </c>
      <c r="BT16" s="870">
        <f t="shared" si="26"/>
        <v>159.95523071289099</v>
      </c>
      <c r="BU16" s="235"/>
      <c r="BV16" s="27">
        <f t="shared" si="27"/>
        <v>271266520645693.25</v>
      </c>
      <c r="BW16" s="279"/>
    </row>
    <row r="17" spans="1:75" s="27" customFormat="1">
      <c r="A17" s="46">
        <v>44146</v>
      </c>
      <c r="B17" s="122" t="s">
        <v>156</v>
      </c>
      <c r="C17" s="803">
        <f t="shared" si="3"/>
        <v>44139</v>
      </c>
      <c r="D17" s="814">
        <v>44140</v>
      </c>
      <c r="E17" s="198" t="s">
        <v>69</v>
      </c>
      <c r="F17" s="204">
        <v>7.08</v>
      </c>
      <c r="G17" s="179" t="s">
        <v>41</v>
      </c>
      <c r="H17" s="1042">
        <v>14.09</v>
      </c>
      <c r="I17" s="1032" t="s">
        <v>138</v>
      </c>
      <c r="J17" s="63" t="s">
        <v>133</v>
      </c>
      <c r="K17" s="272" t="s">
        <v>93</v>
      </c>
      <c r="L17" s="271">
        <v>196</v>
      </c>
      <c r="M17" s="243"/>
      <c r="N17" s="64"/>
      <c r="O17" s="246">
        <v>1</v>
      </c>
      <c r="P17" s="246">
        <v>0.5</v>
      </c>
      <c r="Q17" s="246">
        <v>0.4</v>
      </c>
      <c r="R17" s="180">
        <v>0.27</v>
      </c>
      <c r="S17" s="62"/>
      <c r="T17" s="62">
        <v>15</v>
      </c>
      <c r="U17" s="122" t="s">
        <v>156</v>
      </c>
      <c r="V17" s="38">
        <v>10.41</v>
      </c>
      <c r="W17" s="195">
        <v>12.9</v>
      </c>
      <c r="X17" s="82">
        <v>2.1</v>
      </c>
      <c r="Y17" s="82">
        <v>1.18</v>
      </c>
      <c r="Z17" s="81">
        <v>194</v>
      </c>
      <c r="AA17" s="195">
        <v>726</v>
      </c>
      <c r="AB17" s="195">
        <f t="shared" si="15"/>
        <v>3704081.6326530608</v>
      </c>
      <c r="AC17" s="47" t="s">
        <v>69</v>
      </c>
      <c r="AD17" s="66">
        <f t="shared" si="38"/>
        <v>106.2</v>
      </c>
      <c r="AE17" s="37" t="s">
        <v>41</v>
      </c>
      <c r="AF17" s="84">
        <f t="shared" si="39"/>
        <v>211.35</v>
      </c>
      <c r="AG17" s="84">
        <f t="shared" ref="AG17:AG27" si="40">AD17/R17*1000</f>
        <v>393333.33333333331</v>
      </c>
      <c r="AH17" s="84">
        <f t="shared" ref="AH17:AH27" si="41">AF17/R17*1000</f>
        <v>782777.77777777775</v>
      </c>
      <c r="AI17" s="84">
        <f t="shared" si="34"/>
        <v>2006802.7210884353</v>
      </c>
      <c r="AJ17" s="84">
        <f t="shared" si="35"/>
        <v>3993764.1723356009</v>
      </c>
      <c r="AK17" s="85">
        <f t="shared" si="6"/>
        <v>0.54742268041237119</v>
      </c>
      <c r="AL17" s="86">
        <f t="shared" si="7"/>
        <v>1.0894329896907216</v>
      </c>
      <c r="AM17" s="854" t="str">
        <f t="shared" si="0"/>
        <v>YZ4</v>
      </c>
      <c r="AN17" s="849">
        <f t="shared" si="1"/>
        <v>44140</v>
      </c>
      <c r="AO17" s="850">
        <f t="shared" si="16"/>
        <v>393333.33333333331</v>
      </c>
      <c r="AP17" s="849">
        <f t="shared" si="2"/>
        <v>44140</v>
      </c>
      <c r="AQ17" s="850">
        <f t="shared" si="17"/>
        <v>782777.77777777775</v>
      </c>
      <c r="AR17" s="868">
        <v>44139</v>
      </c>
      <c r="AS17" s="869" t="s">
        <v>656</v>
      </c>
      <c r="AT17" s="870">
        <v>159.95523071289099</v>
      </c>
      <c r="AU17" s="870">
        <v>196</v>
      </c>
      <c r="AV17" s="851">
        <f t="shared" si="8"/>
        <v>44139</v>
      </c>
      <c r="AW17" s="852">
        <f t="shared" si="9"/>
        <v>238136015644328.34</v>
      </c>
      <c r="AX17" s="851">
        <f t="shared" si="10"/>
        <v>44139</v>
      </c>
      <c r="AY17" s="852">
        <f t="shared" si="11"/>
        <v>473917579156580</v>
      </c>
      <c r="AZ17" s="853"/>
      <c r="BA17" s="853"/>
      <c r="BB17" s="853"/>
      <c r="BC17" s="849">
        <f t="shared" si="18"/>
        <v>44139</v>
      </c>
      <c r="BD17" s="853"/>
      <c r="BE17" s="853"/>
      <c r="BF17" s="853"/>
      <c r="BG17" s="849">
        <f t="shared" si="30"/>
        <v>44139</v>
      </c>
      <c r="BH17" s="853"/>
      <c r="BI17" s="853"/>
      <c r="BK17" s="382">
        <f t="shared" si="12"/>
        <v>7.08</v>
      </c>
      <c r="BL17" s="382">
        <f t="shared" si="13"/>
        <v>14.09</v>
      </c>
      <c r="BM17" s="236">
        <f t="shared" si="19"/>
        <v>44139</v>
      </c>
      <c r="BN17" s="236">
        <f t="shared" si="20"/>
        <v>44140</v>
      </c>
      <c r="BO17" s="235">
        <f t="shared" si="21"/>
        <v>393333.33333333331</v>
      </c>
      <c r="BP17" s="235">
        <f t="shared" si="22"/>
        <v>782777.77777777775</v>
      </c>
      <c r="BQ17" s="235">
        <f t="shared" si="23"/>
        <v>588055.5555555555</v>
      </c>
      <c r="BR17" s="868">
        <f t="shared" si="24"/>
        <v>44139</v>
      </c>
      <c r="BS17" s="869" t="str">
        <f t="shared" si="25"/>
        <v>WED</v>
      </c>
      <c r="BT17" s="870">
        <f t="shared" si="26"/>
        <v>159.95523071289099</v>
      </c>
      <c r="BU17" s="235"/>
      <c r="BV17" s="27">
        <f t="shared" si="27"/>
        <v>356026797400454.19</v>
      </c>
      <c r="BW17" s="279"/>
    </row>
    <row r="18" spans="1:75" s="27" customFormat="1">
      <c r="A18" s="46">
        <v>44146</v>
      </c>
      <c r="B18" s="122">
        <v>611</v>
      </c>
      <c r="C18" s="803">
        <f t="shared" si="3"/>
        <v>44140</v>
      </c>
      <c r="D18" s="814">
        <v>44141</v>
      </c>
      <c r="E18" s="198" t="s">
        <v>69</v>
      </c>
      <c r="F18" s="204">
        <v>9.4600000000000009</v>
      </c>
      <c r="G18" s="179" t="s">
        <v>41</v>
      </c>
      <c r="H18" s="1042">
        <v>15.15</v>
      </c>
      <c r="I18" s="1032" t="s">
        <v>138</v>
      </c>
      <c r="J18" s="63" t="s">
        <v>133</v>
      </c>
      <c r="K18" s="64" t="s">
        <v>93</v>
      </c>
      <c r="L18" s="274">
        <v>328</v>
      </c>
      <c r="M18" s="64"/>
      <c r="N18" s="64"/>
      <c r="O18" s="246">
        <v>1</v>
      </c>
      <c r="P18" s="246">
        <v>0.5</v>
      </c>
      <c r="Q18" s="246">
        <v>0.4</v>
      </c>
      <c r="R18" s="180">
        <v>0.27</v>
      </c>
      <c r="S18" s="62"/>
      <c r="T18" s="62">
        <v>15</v>
      </c>
      <c r="U18" s="122">
        <v>611</v>
      </c>
      <c r="V18" s="38">
        <v>11.03</v>
      </c>
      <c r="W18" s="195">
        <v>15.5</v>
      </c>
      <c r="X18" s="82">
        <v>2.17</v>
      </c>
      <c r="Y18" s="82">
        <v>1.02</v>
      </c>
      <c r="Z18" s="81">
        <v>233</v>
      </c>
      <c r="AA18" s="195">
        <v>872</v>
      </c>
      <c r="AB18" s="195">
        <f t="shared" si="15"/>
        <v>2658536.5853658537</v>
      </c>
      <c r="AC18" s="47" t="s">
        <v>69</v>
      </c>
      <c r="AD18" s="66">
        <f t="shared" si="38"/>
        <v>141.9</v>
      </c>
      <c r="AE18" s="37" t="s">
        <v>41</v>
      </c>
      <c r="AF18" s="84">
        <f t="shared" si="39"/>
        <v>227.25</v>
      </c>
      <c r="AG18" s="84">
        <f t="shared" si="40"/>
        <v>525555.5555555555</v>
      </c>
      <c r="AH18" s="84">
        <f t="shared" si="41"/>
        <v>841666.66666666663</v>
      </c>
      <c r="AI18" s="84">
        <f t="shared" si="34"/>
        <v>1602303.5230352301</v>
      </c>
      <c r="AJ18" s="84">
        <f t="shared" si="35"/>
        <v>2566056.9105691058</v>
      </c>
      <c r="AK18" s="85">
        <f t="shared" si="6"/>
        <v>0.60901287553648076</v>
      </c>
      <c r="AL18" s="86">
        <f t="shared" si="7"/>
        <v>0.97532188841201717</v>
      </c>
      <c r="AM18" s="854">
        <f t="shared" si="0"/>
        <v>611</v>
      </c>
      <c r="AN18" s="849">
        <f t="shared" si="1"/>
        <v>44141</v>
      </c>
      <c r="AO18" s="850">
        <f t="shared" si="16"/>
        <v>525555.5555555555</v>
      </c>
      <c r="AP18" s="849">
        <f t="shared" si="2"/>
        <v>44141</v>
      </c>
      <c r="AQ18" s="850">
        <f t="shared" si="17"/>
        <v>841666.66666666663</v>
      </c>
      <c r="AR18" s="868">
        <v>44140</v>
      </c>
      <c r="AS18" s="869" t="s">
        <v>657</v>
      </c>
      <c r="AT18" s="870">
        <v>158.95272827148401</v>
      </c>
      <c r="AU18" s="870">
        <v>328</v>
      </c>
      <c r="AV18" s="851">
        <f t="shared" si="8"/>
        <v>44140</v>
      </c>
      <c r="AW18" s="852">
        <f t="shared" si="9"/>
        <v>316193182431199.06</v>
      </c>
      <c r="AX18" s="851">
        <f t="shared" si="10"/>
        <v>44140</v>
      </c>
      <c r="AY18" s="852">
        <f t="shared" si="11"/>
        <v>506377031060535.5</v>
      </c>
      <c r="AZ18" s="850">
        <f>AVERAGE(AO18:AO19)</f>
        <v>511944.44444444438</v>
      </c>
      <c r="BA18" s="850">
        <f>STDEV(AO18:AO19)</f>
        <v>19249.017932300438</v>
      </c>
      <c r="BB18" s="850">
        <f>100*BA18/AZ18</f>
        <v>3.7599817990386102</v>
      </c>
      <c r="BC18" s="849">
        <f t="shared" si="18"/>
        <v>44140</v>
      </c>
      <c r="BD18" s="850">
        <f>AVERAGE(AQ18:AQ19)</f>
        <v>906111.11111111101</v>
      </c>
      <c r="BE18" s="850">
        <f>STDEV(AQ18:AQ19)</f>
        <v>91138.207352932615</v>
      </c>
      <c r="BF18" s="850">
        <f>100*BE18/BD18</f>
        <v>10.058171259060622</v>
      </c>
      <c r="BG18" s="849">
        <f t="shared" si="30"/>
        <v>44140</v>
      </c>
      <c r="BH18" s="850">
        <f>AVERAGE(AZ18,BD18)</f>
        <v>709027.77777777775</v>
      </c>
      <c r="BI18" s="852">
        <f>BH18*AT18*3.785*1000000</f>
        <v>426576690357101.31</v>
      </c>
      <c r="BK18" s="382">
        <f t="shared" si="12"/>
        <v>9.4600000000000009</v>
      </c>
      <c r="BL18" s="382">
        <f t="shared" si="13"/>
        <v>15.15</v>
      </c>
      <c r="BM18" s="236">
        <f t="shared" si="19"/>
        <v>44140</v>
      </c>
      <c r="BN18" s="236">
        <f t="shared" si="20"/>
        <v>44141</v>
      </c>
      <c r="BO18" s="235">
        <f t="shared" si="21"/>
        <v>525555.5555555555</v>
      </c>
      <c r="BP18" s="235">
        <f t="shared" si="22"/>
        <v>841666.66666666663</v>
      </c>
      <c r="BQ18" s="235">
        <f t="shared" si="23"/>
        <v>683611.11111111101</v>
      </c>
      <c r="BR18" s="868">
        <f t="shared" si="24"/>
        <v>44140</v>
      </c>
      <c r="BS18" s="869" t="str">
        <f t="shared" si="25"/>
        <v>THU</v>
      </c>
      <c r="BT18" s="870">
        <f t="shared" si="26"/>
        <v>158.95272827148401</v>
      </c>
      <c r="BU18" s="235">
        <f t="shared" si="31"/>
        <v>709027.77777777775</v>
      </c>
      <c r="BV18" s="27">
        <f t="shared" si="27"/>
        <v>411285106745867.31</v>
      </c>
      <c r="BW18" s="279">
        <f t="shared" si="32"/>
        <v>426576690357101.31</v>
      </c>
    </row>
    <row r="19" spans="1:75" s="27" customFormat="1">
      <c r="A19" s="46">
        <v>44146</v>
      </c>
      <c r="B19" s="122">
        <v>614</v>
      </c>
      <c r="C19" s="803">
        <f t="shared" si="3"/>
        <v>44140</v>
      </c>
      <c r="D19" s="814">
        <v>44141</v>
      </c>
      <c r="E19" s="199" t="s">
        <v>69</v>
      </c>
      <c r="F19" s="204">
        <v>8.9700000000000006</v>
      </c>
      <c r="G19" s="37" t="s">
        <v>41</v>
      </c>
      <c r="H19" s="1042">
        <v>17.47</v>
      </c>
      <c r="I19" s="1032" t="s">
        <v>138</v>
      </c>
      <c r="J19" s="63" t="s">
        <v>133</v>
      </c>
      <c r="K19" s="64" t="s">
        <v>93</v>
      </c>
      <c r="L19" s="274">
        <v>328</v>
      </c>
      <c r="M19" s="64"/>
      <c r="N19" s="64"/>
      <c r="O19" s="246">
        <v>1</v>
      </c>
      <c r="P19" s="246">
        <v>0.5</v>
      </c>
      <c r="Q19" s="246">
        <v>0.4</v>
      </c>
      <c r="R19" s="180">
        <v>0.27</v>
      </c>
      <c r="S19" s="62"/>
      <c r="T19" s="62">
        <v>15</v>
      </c>
      <c r="U19" s="122">
        <v>614</v>
      </c>
      <c r="V19" s="38">
        <v>17.37</v>
      </c>
      <c r="W19" s="195">
        <v>28.2</v>
      </c>
      <c r="X19" s="82">
        <v>2.0099999999999998</v>
      </c>
      <c r="Y19" s="82">
        <v>1.33</v>
      </c>
      <c r="Z19" s="81">
        <v>423</v>
      </c>
      <c r="AA19" s="195">
        <v>1586</v>
      </c>
      <c r="AB19" s="195">
        <f t="shared" si="15"/>
        <v>4835365.8536585364</v>
      </c>
      <c r="AC19" s="47" t="s">
        <v>69</v>
      </c>
      <c r="AD19" s="66">
        <f t="shared" si="38"/>
        <v>134.55000000000001</v>
      </c>
      <c r="AE19" s="37" t="s">
        <v>41</v>
      </c>
      <c r="AF19" s="84">
        <f t="shared" si="39"/>
        <v>262.04999999999995</v>
      </c>
      <c r="AG19" s="84">
        <f t="shared" si="40"/>
        <v>498333.33333333331</v>
      </c>
      <c r="AH19" s="84">
        <f t="shared" si="41"/>
        <v>970555.55555555527</v>
      </c>
      <c r="AI19" s="84">
        <f t="shared" si="34"/>
        <v>1519308.9430894309</v>
      </c>
      <c r="AJ19" s="84">
        <f t="shared" si="35"/>
        <v>2959010.8401084002</v>
      </c>
      <c r="AK19" s="85">
        <f t="shared" si="6"/>
        <v>0.31808510638297877</v>
      </c>
      <c r="AL19" s="86">
        <f t="shared" si="7"/>
        <v>0.6195035460992907</v>
      </c>
      <c r="AM19" s="854">
        <f t="shared" si="0"/>
        <v>614</v>
      </c>
      <c r="AN19" s="849">
        <f t="shared" si="1"/>
        <v>44141</v>
      </c>
      <c r="AO19" s="850">
        <f t="shared" si="16"/>
        <v>498333.33333333331</v>
      </c>
      <c r="AP19" s="849">
        <f t="shared" si="2"/>
        <v>44141</v>
      </c>
      <c r="AQ19" s="850">
        <f t="shared" si="17"/>
        <v>970555.55555555527</v>
      </c>
      <c r="AR19" s="868">
        <v>44140</v>
      </c>
      <c r="AS19" s="869" t="s">
        <v>657</v>
      </c>
      <c r="AT19" s="870">
        <v>158.95272827148401</v>
      </c>
      <c r="AU19" s="870">
        <v>328</v>
      </c>
      <c r="AV19" s="851">
        <f t="shared" si="8"/>
        <v>44140</v>
      </c>
      <c r="AW19" s="852">
        <f t="shared" si="9"/>
        <v>299815311459604.19</v>
      </c>
      <c r="AX19" s="851">
        <f t="shared" si="10"/>
        <v>44140</v>
      </c>
      <c r="AY19" s="852">
        <f t="shared" si="11"/>
        <v>583921236477066.13</v>
      </c>
      <c r="AZ19" s="853"/>
      <c r="BA19" s="853"/>
      <c r="BB19" s="853"/>
      <c r="BC19" s="849">
        <f t="shared" si="18"/>
        <v>44140</v>
      </c>
      <c r="BD19" s="853"/>
      <c r="BE19" s="853"/>
      <c r="BF19" s="853"/>
      <c r="BG19" s="849">
        <f t="shared" si="30"/>
        <v>44140</v>
      </c>
      <c r="BH19" s="853"/>
      <c r="BI19" s="853"/>
      <c r="BK19" s="382">
        <f t="shared" si="12"/>
        <v>8.9700000000000006</v>
      </c>
      <c r="BL19" s="382">
        <f t="shared" si="13"/>
        <v>17.47</v>
      </c>
      <c r="BM19" s="236">
        <f t="shared" si="19"/>
        <v>44140</v>
      </c>
      <c r="BN19" s="236">
        <f t="shared" si="20"/>
        <v>44141</v>
      </c>
      <c r="BO19" s="235">
        <f t="shared" si="21"/>
        <v>498333.33333333331</v>
      </c>
      <c r="BP19" s="235">
        <f t="shared" si="22"/>
        <v>970555.55555555527</v>
      </c>
      <c r="BQ19" s="235">
        <f t="shared" si="23"/>
        <v>734444.44444444426</v>
      </c>
      <c r="BR19" s="868">
        <f t="shared" si="24"/>
        <v>44140</v>
      </c>
      <c r="BS19" s="869" t="str">
        <f t="shared" si="25"/>
        <v>THU</v>
      </c>
      <c r="BT19" s="870">
        <f t="shared" si="26"/>
        <v>158.95272827148401</v>
      </c>
      <c r="BU19" s="235"/>
      <c r="BV19" s="27">
        <f t="shared" si="27"/>
        <v>441868273968335.25</v>
      </c>
      <c r="BW19" s="279"/>
    </row>
    <row r="20" spans="1:75" s="27" customFormat="1">
      <c r="A20" s="46">
        <v>44146</v>
      </c>
      <c r="B20" s="122">
        <v>301</v>
      </c>
      <c r="C20" s="803">
        <f t="shared" si="3"/>
        <v>44143</v>
      </c>
      <c r="D20" s="814">
        <v>44144</v>
      </c>
      <c r="E20" s="199" t="s">
        <v>69</v>
      </c>
      <c r="F20" s="204">
        <v>12.47</v>
      </c>
      <c r="G20" s="37" t="s">
        <v>41</v>
      </c>
      <c r="H20" s="1042">
        <v>24.06</v>
      </c>
      <c r="I20" s="1032" t="s">
        <v>138</v>
      </c>
      <c r="J20" s="63" t="s">
        <v>133</v>
      </c>
      <c r="K20" s="64" t="s">
        <v>93</v>
      </c>
      <c r="L20" s="64">
        <v>244</v>
      </c>
      <c r="M20" s="64"/>
      <c r="N20" s="64"/>
      <c r="O20" s="246">
        <v>1</v>
      </c>
      <c r="P20" s="246">
        <v>0.5</v>
      </c>
      <c r="Q20" s="246">
        <v>0.4</v>
      </c>
      <c r="R20" s="180">
        <v>0.27</v>
      </c>
      <c r="S20" s="62"/>
      <c r="T20" s="62">
        <v>15</v>
      </c>
      <c r="U20" s="122">
        <v>301</v>
      </c>
      <c r="V20" s="38">
        <v>8.5299999999999994</v>
      </c>
      <c r="W20" s="195">
        <v>12.68</v>
      </c>
      <c r="X20" s="82">
        <v>1.93</v>
      </c>
      <c r="Y20" s="82">
        <v>1.1599999999999999</v>
      </c>
      <c r="Z20" s="81">
        <v>190</v>
      </c>
      <c r="AA20" s="195">
        <v>713</v>
      </c>
      <c r="AB20" s="195">
        <f t="shared" si="15"/>
        <v>2922131.1475409837</v>
      </c>
      <c r="AC20" s="47" t="s">
        <v>69</v>
      </c>
      <c r="AD20" s="66">
        <f t="shared" si="38"/>
        <v>187.05</v>
      </c>
      <c r="AE20" s="37" t="s">
        <v>41</v>
      </c>
      <c r="AF20" s="84">
        <f t="shared" si="39"/>
        <v>360.9</v>
      </c>
      <c r="AG20" s="84">
        <f t="shared" si="40"/>
        <v>692777.77777777787</v>
      </c>
      <c r="AH20" s="84">
        <f t="shared" si="41"/>
        <v>1336666.6666666665</v>
      </c>
      <c r="AI20" s="84">
        <f t="shared" si="34"/>
        <v>2839253.1876138435</v>
      </c>
      <c r="AJ20" s="84">
        <f t="shared" si="35"/>
        <v>5478142.0765027311</v>
      </c>
      <c r="AK20" s="85">
        <f t="shared" si="6"/>
        <v>0.98447368421052639</v>
      </c>
      <c r="AL20" s="86">
        <f t="shared" si="7"/>
        <v>1.8994736842105262</v>
      </c>
      <c r="AM20" s="854">
        <f t="shared" si="0"/>
        <v>301</v>
      </c>
      <c r="AN20" s="849">
        <f t="shared" si="1"/>
        <v>44144</v>
      </c>
      <c r="AO20" s="850">
        <f t="shared" si="16"/>
        <v>692777.77777777787</v>
      </c>
      <c r="AP20" s="849">
        <f t="shared" si="2"/>
        <v>44144</v>
      </c>
      <c r="AQ20" s="850">
        <f t="shared" si="17"/>
        <v>1336666.6666666665</v>
      </c>
      <c r="AR20" s="868">
        <v>44143</v>
      </c>
      <c r="AS20" s="869" t="s">
        <v>654</v>
      </c>
      <c r="AT20" s="870">
        <v>155.63638305664099</v>
      </c>
      <c r="AU20" s="870">
        <v>244</v>
      </c>
      <c r="AV20" s="851">
        <f t="shared" si="8"/>
        <v>44143</v>
      </c>
      <c r="AW20" s="852">
        <f t="shared" si="9"/>
        <v>408104103448402.63</v>
      </c>
      <c r="AX20" s="851">
        <f t="shared" si="10"/>
        <v>44143</v>
      </c>
      <c r="AY20" s="852">
        <f t="shared" si="11"/>
        <v>787408558858746.13</v>
      </c>
      <c r="AZ20" s="850">
        <f>AVERAGE(AO20:AO21)</f>
        <v>561388.88888888899</v>
      </c>
      <c r="BA20" s="850">
        <f>STDEV(AO20:AO21)</f>
        <v>185811.94861179797</v>
      </c>
      <c r="BB20" s="850">
        <f>100*BA20/AZ20</f>
        <v>33.098615289583002</v>
      </c>
      <c r="BC20" s="849">
        <f t="shared" si="18"/>
        <v>44143</v>
      </c>
      <c r="BD20" s="850">
        <f>AVERAGE(AQ20:AQ21)</f>
        <v>1168333.3333333333</v>
      </c>
      <c r="BE20" s="850">
        <f>STDEV(AQ20:AQ21)</f>
        <v>238059.28299947089</v>
      </c>
      <c r="BF20" s="850">
        <f>100*BE20/BD20</f>
        <v>20.375972867287096</v>
      </c>
      <c r="BG20" s="849">
        <f t="shared" si="30"/>
        <v>44143</v>
      </c>
      <c r="BH20" s="850">
        <f>AVERAGE(AZ20,BD20)</f>
        <v>864861.11111111112</v>
      </c>
      <c r="BI20" s="852">
        <f>BH20*AT20*3.785*1000000</f>
        <v>509475591855092.69</v>
      </c>
      <c r="BK20" s="382">
        <f t="shared" si="12"/>
        <v>12.47</v>
      </c>
      <c r="BL20" s="382">
        <f t="shared" si="13"/>
        <v>24.06</v>
      </c>
      <c r="BM20" s="236">
        <f t="shared" si="19"/>
        <v>44143</v>
      </c>
      <c r="BN20" s="236">
        <f t="shared" si="20"/>
        <v>44144</v>
      </c>
      <c r="BO20" s="235">
        <f t="shared" si="21"/>
        <v>692777.77777777787</v>
      </c>
      <c r="BP20" s="235">
        <f t="shared" si="22"/>
        <v>1336666.6666666665</v>
      </c>
      <c r="BQ20" s="235">
        <f t="shared" si="23"/>
        <v>1014722.2222222222</v>
      </c>
      <c r="BR20" s="868">
        <f t="shared" si="24"/>
        <v>44143</v>
      </c>
      <c r="BS20" s="869" t="str">
        <f t="shared" si="25"/>
        <v>SUN</v>
      </c>
      <c r="BT20" s="870">
        <f t="shared" si="26"/>
        <v>155.63638305664099</v>
      </c>
      <c r="BU20" s="235">
        <f t="shared" si="31"/>
        <v>864861.11111111112</v>
      </c>
      <c r="BV20" s="27">
        <f t="shared" si="27"/>
        <v>597756331153574.38</v>
      </c>
      <c r="BW20" s="279">
        <f t="shared" si="32"/>
        <v>509475591855092.69</v>
      </c>
    </row>
    <row r="21" spans="1:75" s="27" customFormat="1">
      <c r="A21" s="46">
        <v>44146</v>
      </c>
      <c r="B21" s="122">
        <v>302</v>
      </c>
      <c r="C21" s="803">
        <f t="shared" si="3"/>
        <v>44143</v>
      </c>
      <c r="D21" s="814">
        <v>44144</v>
      </c>
      <c r="E21" s="199" t="s">
        <v>69</v>
      </c>
      <c r="F21" s="204">
        <v>7.74</v>
      </c>
      <c r="G21" s="37" t="s">
        <v>41</v>
      </c>
      <c r="H21" s="1042">
        <v>18</v>
      </c>
      <c r="I21" s="1032" t="s">
        <v>138</v>
      </c>
      <c r="J21" s="63" t="s">
        <v>133</v>
      </c>
      <c r="K21" s="64" t="s">
        <v>93</v>
      </c>
      <c r="L21" s="64">
        <v>244</v>
      </c>
      <c r="M21" s="64"/>
      <c r="N21" s="64"/>
      <c r="O21" s="246">
        <v>1</v>
      </c>
      <c r="P21" s="246">
        <v>0.5</v>
      </c>
      <c r="Q21" s="246">
        <v>0.4</v>
      </c>
      <c r="R21" s="180">
        <v>0.27</v>
      </c>
      <c r="S21" s="62"/>
      <c r="T21" s="62">
        <v>15</v>
      </c>
      <c r="U21" s="122">
        <v>302</v>
      </c>
      <c r="V21" s="38">
        <v>11.33</v>
      </c>
      <c r="W21" s="195">
        <v>17.25</v>
      </c>
      <c r="X21" s="82">
        <v>1.99</v>
      </c>
      <c r="Y21" s="82">
        <v>0.61</v>
      </c>
      <c r="Z21" s="81">
        <v>259</v>
      </c>
      <c r="AA21" s="195">
        <v>970</v>
      </c>
      <c r="AB21" s="195">
        <f t="shared" si="15"/>
        <v>3975409.8360655736</v>
      </c>
      <c r="AC21" s="47" t="s">
        <v>69</v>
      </c>
      <c r="AD21" s="66">
        <f t="shared" si="38"/>
        <v>116.10000000000001</v>
      </c>
      <c r="AE21" s="37" t="s">
        <v>41</v>
      </c>
      <c r="AF21" s="84">
        <f t="shared" si="39"/>
        <v>270</v>
      </c>
      <c r="AG21" s="84">
        <f t="shared" si="40"/>
        <v>430000</v>
      </c>
      <c r="AH21" s="84">
        <f t="shared" si="41"/>
        <v>999999.99999999988</v>
      </c>
      <c r="AI21" s="84">
        <f t="shared" si="34"/>
        <v>1762295.081967213</v>
      </c>
      <c r="AJ21" s="84">
        <f t="shared" si="35"/>
        <v>4098360.6557377041</v>
      </c>
      <c r="AK21" s="85">
        <f t="shared" si="6"/>
        <v>0.4482625482625483</v>
      </c>
      <c r="AL21" s="86">
        <f t="shared" si="7"/>
        <v>1.0424710424710424</v>
      </c>
      <c r="AM21" s="854">
        <f t="shared" si="0"/>
        <v>302</v>
      </c>
      <c r="AN21" s="849">
        <f t="shared" si="1"/>
        <v>44144</v>
      </c>
      <c r="AO21" s="850">
        <f t="shared" si="16"/>
        <v>430000</v>
      </c>
      <c r="AP21" s="849">
        <f t="shared" si="2"/>
        <v>44144</v>
      </c>
      <c r="AQ21" s="850">
        <f t="shared" si="17"/>
        <v>999999.99999999988</v>
      </c>
      <c r="AR21" s="868">
        <v>44143</v>
      </c>
      <c r="AS21" s="869" t="s">
        <v>654</v>
      </c>
      <c r="AT21" s="870">
        <v>155.63638305664099</v>
      </c>
      <c r="AU21" s="870">
        <v>244</v>
      </c>
      <c r="AV21" s="851">
        <f t="shared" si="8"/>
        <v>44143</v>
      </c>
      <c r="AW21" s="852">
        <f t="shared" si="9"/>
        <v>253305995243836.06</v>
      </c>
      <c r="AX21" s="851">
        <f t="shared" si="10"/>
        <v>44143</v>
      </c>
      <c r="AY21" s="852">
        <f t="shared" si="11"/>
        <v>589083709869386.13</v>
      </c>
      <c r="AZ21" s="853"/>
      <c r="BA21" s="853"/>
      <c r="BB21" s="853"/>
      <c r="BC21" s="849">
        <f t="shared" si="18"/>
        <v>44143</v>
      </c>
      <c r="BD21" s="853"/>
      <c r="BE21" s="853"/>
      <c r="BF21" s="853"/>
      <c r="BG21" s="849">
        <f t="shared" si="30"/>
        <v>44143</v>
      </c>
      <c r="BH21" s="853"/>
      <c r="BI21" s="853"/>
      <c r="BK21" s="382">
        <f t="shared" si="12"/>
        <v>7.74</v>
      </c>
      <c r="BL21" s="382">
        <f t="shared" si="13"/>
        <v>18</v>
      </c>
      <c r="BM21" s="236">
        <f t="shared" si="19"/>
        <v>44143</v>
      </c>
      <c r="BN21" s="236">
        <f t="shared" si="20"/>
        <v>44144</v>
      </c>
      <c r="BO21" s="235">
        <f t="shared" si="21"/>
        <v>430000</v>
      </c>
      <c r="BP21" s="235">
        <f t="shared" si="22"/>
        <v>999999.99999999988</v>
      </c>
      <c r="BQ21" s="235">
        <f t="shared" si="23"/>
        <v>715000</v>
      </c>
      <c r="BR21" s="868">
        <f t="shared" si="24"/>
        <v>44143</v>
      </c>
      <c r="BS21" s="869" t="str">
        <f t="shared" si="25"/>
        <v>SUN</v>
      </c>
      <c r="BT21" s="870">
        <f t="shared" si="26"/>
        <v>155.63638305664099</v>
      </c>
      <c r="BU21" s="235"/>
      <c r="BV21" s="27">
        <f t="shared" si="27"/>
        <v>421194852556611.13</v>
      </c>
      <c r="BW21" s="279"/>
    </row>
    <row r="22" spans="1:75" s="27" customFormat="1">
      <c r="A22" s="46">
        <v>44146</v>
      </c>
      <c r="B22" s="122">
        <v>308</v>
      </c>
      <c r="C22" s="803">
        <f t="shared" si="3"/>
        <v>44144</v>
      </c>
      <c r="D22" s="814">
        <v>44145</v>
      </c>
      <c r="E22" s="199" t="s">
        <v>69</v>
      </c>
      <c r="F22" s="204">
        <v>12.41</v>
      </c>
      <c r="G22" s="37" t="s">
        <v>41</v>
      </c>
      <c r="H22" s="1042">
        <v>26.49</v>
      </c>
      <c r="I22" s="1032" t="s">
        <v>138</v>
      </c>
      <c r="J22" s="63" t="s">
        <v>133</v>
      </c>
      <c r="K22" s="64" t="s">
        <v>93</v>
      </c>
      <c r="L22" s="64">
        <v>340</v>
      </c>
      <c r="M22" s="64"/>
      <c r="N22" s="64"/>
      <c r="O22" s="246">
        <v>1</v>
      </c>
      <c r="P22" s="246">
        <v>0.5</v>
      </c>
      <c r="Q22" s="246">
        <v>0.4</v>
      </c>
      <c r="R22" s="180">
        <v>0.27</v>
      </c>
      <c r="S22" s="62"/>
      <c r="T22" s="62">
        <v>20</v>
      </c>
      <c r="U22" s="122">
        <v>308</v>
      </c>
      <c r="V22" s="38">
        <v>18.18</v>
      </c>
      <c r="W22" s="195">
        <v>31.81</v>
      </c>
      <c r="X22" s="82">
        <v>2.09</v>
      </c>
      <c r="Y22" s="82">
        <v>1.87</v>
      </c>
      <c r="Z22" s="81">
        <v>636</v>
      </c>
      <c r="AA22" s="195">
        <v>2386</v>
      </c>
      <c r="AB22" s="195">
        <f t="shared" si="15"/>
        <v>7017647.0588235296</v>
      </c>
      <c r="AC22" s="47" t="s">
        <v>69</v>
      </c>
      <c r="AD22" s="66">
        <f t="shared" si="38"/>
        <v>248.2</v>
      </c>
      <c r="AE22" s="37" t="s">
        <v>41</v>
      </c>
      <c r="AF22" s="84">
        <f t="shared" si="39"/>
        <v>529.79999999999995</v>
      </c>
      <c r="AG22" s="84">
        <f t="shared" si="40"/>
        <v>919259.2592592591</v>
      </c>
      <c r="AH22" s="84">
        <f t="shared" si="41"/>
        <v>1962222.222222222</v>
      </c>
      <c r="AI22" s="84">
        <f t="shared" si="34"/>
        <v>2703703.7037037029</v>
      </c>
      <c r="AJ22" s="84">
        <f t="shared" si="35"/>
        <v>5771241.8300653594</v>
      </c>
      <c r="AK22" s="85">
        <f t="shared" si="6"/>
        <v>0.39025157232704399</v>
      </c>
      <c r="AL22" s="86">
        <f t="shared" si="7"/>
        <v>0.83301886792452828</v>
      </c>
      <c r="AM22" s="854">
        <f t="shared" si="0"/>
        <v>308</v>
      </c>
      <c r="AN22" s="849">
        <f t="shared" si="1"/>
        <v>44145</v>
      </c>
      <c r="AO22" s="850">
        <f t="shared" si="16"/>
        <v>919259.2592592591</v>
      </c>
      <c r="AP22" s="849">
        <f t="shared" si="2"/>
        <v>44145</v>
      </c>
      <c r="AQ22" s="850">
        <f t="shared" si="17"/>
        <v>1962222.222222222</v>
      </c>
      <c r="AR22" s="868">
        <v>44144</v>
      </c>
      <c r="AS22" s="869" t="s">
        <v>655</v>
      </c>
      <c r="AT22" s="870">
        <v>164.59027099609401</v>
      </c>
      <c r="AU22" s="870">
        <v>340</v>
      </c>
      <c r="AV22" s="851">
        <f t="shared" si="8"/>
        <v>44144</v>
      </c>
      <c r="AW22" s="852">
        <f t="shared" si="9"/>
        <v>572674779310213.13</v>
      </c>
      <c r="AX22" s="851">
        <f t="shared" si="10"/>
        <v>44144</v>
      </c>
      <c r="AY22" s="852">
        <f t="shared" si="11"/>
        <v>1222413771468778.8</v>
      </c>
      <c r="AZ22" s="850">
        <f>AVERAGE(AO22:AO25)</f>
        <v>889011.18099231308</v>
      </c>
      <c r="BA22" s="850">
        <f>STDEV(AO22:AO25)</f>
        <v>322637.3113758057</v>
      </c>
      <c r="BB22" s="850">
        <f>100*BA22/AZ22</f>
        <v>36.291704567278714</v>
      </c>
      <c r="BC22" s="849">
        <f t="shared" si="18"/>
        <v>44144</v>
      </c>
      <c r="BD22" s="850">
        <f>AVERAGE(AQ22:AQ25)</f>
        <v>1565693.5709294199</v>
      </c>
      <c r="BE22" s="850">
        <f>STDEV(AQ22:AQ25)</f>
        <v>405331.9025626175</v>
      </c>
      <c r="BF22" s="850">
        <f>100*BE22/BD22</f>
        <v>25.888328986495502</v>
      </c>
      <c r="BG22" s="849">
        <f t="shared" si="30"/>
        <v>44144</v>
      </c>
      <c r="BH22" s="850">
        <f>AVERAGE(AZ22,BD22)</f>
        <v>1227352.3759608665</v>
      </c>
      <c r="BI22" s="852">
        <f>BH22*AT22*3.785*1000000</f>
        <v>764608834732469.25</v>
      </c>
      <c r="BK22" s="382">
        <f t="shared" si="12"/>
        <v>12.41</v>
      </c>
      <c r="BL22" s="382">
        <f t="shared" si="13"/>
        <v>26.49</v>
      </c>
      <c r="BM22" s="236">
        <f t="shared" si="19"/>
        <v>44144</v>
      </c>
      <c r="BN22" s="236">
        <f t="shared" si="20"/>
        <v>44145</v>
      </c>
      <c r="BO22" s="235">
        <f t="shared" si="21"/>
        <v>919259.2592592591</v>
      </c>
      <c r="BP22" s="235">
        <f t="shared" si="22"/>
        <v>1962222.222222222</v>
      </c>
      <c r="BQ22" s="235">
        <f t="shared" si="23"/>
        <v>1440740.7407407407</v>
      </c>
      <c r="BR22" s="868">
        <f t="shared" si="24"/>
        <v>44144</v>
      </c>
      <c r="BS22" s="869" t="str">
        <f t="shared" si="25"/>
        <v>MON</v>
      </c>
      <c r="BT22" s="870">
        <f t="shared" si="26"/>
        <v>164.59027099609401</v>
      </c>
      <c r="BU22" s="235">
        <f t="shared" si="31"/>
        <v>1227352.3759608665</v>
      </c>
      <c r="BV22" s="27">
        <f t="shared" si="27"/>
        <v>897544275389496.25</v>
      </c>
      <c r="BW22" s="279">
        <f t="shared" si="32"/>
        <v>764608834732469.25</v>
      </c>
    </row>
    <row r="23" spans="1:75" s="27" customFormat="1">
      <c r="A23" s="46">
        <v>44146</v>
      </c>
      <c r="B23" s="122">
        <v>309</v>
      </c>
      <c r="C23" s="803">
        <f t="shared" si="3"/>
        <v>44144</v>
      </c>
      <c r="D23" s="814">
        <v>44145</v>
      </c>
      <c r="E23" s="199" t="s">
        <v>69</v>
      </c>
      <c r="F23" s="204">
        <v>17.96</v>
      </c>
      <c r="G23" s="37" t="s">
        <v>41</v>
      </c>
      <c r="H23" s="1042">
        <v>24.4</v>
      </c>
      <c r="I23" s="1032" t="s">
        <v>138</v>
      </c>
      <c r="J23" s="63" t="s">
        <v>133</v>
      </c>
      <c r="K23" s="64" t="s">
        <v>93</v>
      </c>
      <c r="L23" s="64">
        <v>340</v>
      </c>
      <c r="M23" s="64"/>
      <c r="N23" s="64"/>
      <c r="O23" s="246">
        <v>1</v>
      </c>
      <c r="P23" s="246">
        <v>0.5</v>
      </c>
      <c r="Q23" s="246">
        <v>0.4</v>
      </c>
      <c r="R23" s="180">
        <v>0.27</v>
      </c>
      <c r="S23" s="62"/>
      <c r="T23" s="62">
        <v>20</v>
      </c>
      <c r="U23" s="122">
        <v>309</v>
      </c>
      <c r="V23" s="193">
        <v>21.68</v>
      </c>
      <c r="W23" s="195">
        <v>34.24</v>
      </c>
      <c r="X23" s="82">
        <v>2.0499999999999998</v>
      </c>
      <c r="Y23" s="82">
        <v>1.45</v>
      </c>
      <c r="Z23" s="81">
        <v>685</v>
      </c>
      <c r="AA23" s="195">
        <v>2568</v>
      </c>
      <c r="AB23" s="195">
        <f t="shared" si="15"/>
        <v>7552941.176470588</v>
      </c>
      <c r="AC23" s="47" t="s">
        <v>69</v>
      </c>
      <c r="AD23" s="66">
        <f t="shared" si="38"/>
        <v>359.20000000000005</v>
      </c>
      <c r="AE23" s="37" t="s">
        <v>41</v>
      </c>
      <c r="AF23" s="84">
        <f t="shared" si="39"/>
        <v>488</v>
      </c>
      <c r="AG23" s="84">
        <f t="shared" si="40"/>
        <v>1330370.3703703703</v>
      </c>
      <c r="AH23" s="84">
        <f t="shared" si="41"/>
        <v>1807407.4074074074</v>
      </c>
      <c r="AI23" s="84">
        <f t="shared" si="34"/>
        <v>3912854.0305010891</v>
      </c>
      <c r="AJ23" s="84">
        <f t="shared" si="35"/>
        <v>5315904.1394335506</v>
      </c>
      <c r="AK23" s="85">
        <f t="shared" si="6"/>
        <v>0.52437956204379566</v>
      </c>
      <c r="AL23" s="86">
        <f t="shared" si="7"/>
        <v>0.71240875912408763</v>
      </c>
      <c r="AM23" s="854">
        <f t="shared" si="0"/>
        <v>309</v>
      </c>
      <c r="AN23" s="849">
        <f t="shared" si="1"/>
        <v>44145</v>
      </c>
      <c r="AO23" s="850">
        <f t="shared" si="16"/>
        <v>1330370.3703703703</v>
      </c>
      <c r="AP23" s="849">
        <f t="shared" si="2"/>
        <v>44145</v>
      </c>
      <c r="AQ23" s="850">
        <f t="shared" si="17"/>
        <v>1807407.4074074074</v>
      </c>
      <c r="AR23" s="868">
        <v>44144</v>
      </c>
      <c r="AS23" s="869" t="s">
        <v>655</v>
      </c>
      <c r="AT23" s="870">
        <v>164.59027099609401</v>
      </c>
      <c r="AU23" s="870">
        <v>340</v>
      </c>
      <c r="AV23" s="851">
        <f t="shared" si="8"/>
        <v>44144</v>
      </c>
      <c r="AW23" s="852">
        <f t="shared" si="9"/>
        <v>828786384884079.63</v>
      </c>
      <c r="AX23" s="851">
        <f t="shared" si="10"/>
        <v>44144</v>
      </c>
      <c r="AY23" s="852">
        <f t="shared" si="11"/>
        <v>1125968139820242</v>
      </c>
      <c r="AZ23" s="853"/>
      <c r="BA23" s="853"/>
      <c r="BB23" s="853"/>
      <c r="BC23" s="849">
        <f t="shared" si="18"/>
        <v>44144</v>
      </c>
      <c r="BD23" s="853"/>
      <c r="BE23" s="853"/>
      <c r="BF23" s="853"/>
      <c r="BG23" s="849">
        <f t="shared" si="30"/>
        <v>44144</v>
      </c>
      <c r="BH23" s="853"/>
      <c r="BI23" s="853"/>
      <c r="BK23" s="382">
        <f t="shared" si="12"/>
        <v>17.96</v>
      </c>
      <c r="BL23" s="382">
        <f t="shared" si="13"/>
        <v>24.4</v>
      </c>
      <c r="BM23" s="236">
        <f t="shared" si="19"/>
        <v>44144</v>
      </c>
      <c r="BN23" s="236">
        <f t="shared" si="20"/>
        <v>44145</v>
      </c>
      <c r="BO23" s="235">
        <f t="shared" si="21"/>
        <v>1330370.3703703703</v>
      </c>
      <c r="BP23" s="235">
        <f t="shared" si="22"/>
        <v>1807407.4074074074</v>
      </c>
      <c r="BQ23" s="235">
        <f t="shared" si="23"/>
        <v>1568888.888888889</v>
      </c>
      <c r="BR23" s="868">
        <f t="shared" si="24"/>
        <v>44144</v>
      </c>
      <c r="BS23" s="869" t="str">
        <f t="shared" si="25"/>
        <v>MON</v>
      </c>
      <c r="BT23" s="870">
        <f t="shared" si="26"/>
        <v>164.59027099609401</v>
      </c>
      <c r="BU23" s="235"/>
      <c r="BV23" s="27">
        <f t="shared" si="27"/>
        <v>977377262352161</v>
      </c>
      <c r="BW23" s="279"/>
    </row>
    <row r="24" spans="1:75" s="27" customFormat="1">
      <c r="A24" s="46">
        <v>44146</v>
      </c>
      <c r="B24" s="122" t="s">
        <v>157</v>
      </c>
      <c r="C24" s="803">
        <f t="shared" si="3"/>
        <v>44144</v>
      </c>
      <c r="D24" s="814">
        <v>44145</v>
      </c>
      <c r="E24" s="199" t="s">
        <v>69</v>
      </c>
      <c r="F24" s="204">
        <v>12.69</v>
      </c>
      <c r="G24" s="37" t="s">
        <v>41</v>
      </c>
      <c r="H24" s="1042">
        <v>25.89</v>
      </c>
      <c r="I24" s="1032" t="s">
        <v>138</v>
      </c>
      <c r="J24" s="63" t="s">
        <v>133</v>
      </c>
      <c r="K24" s="64" t="s">
        <v>93</v>
      </c>
      <c r="L24" s="64">
        <v>340</v>
      </c>
      <c r="M24" s="64"/>
      <c r="N24" s="64"/>
      <c r="O24" s="246">
        <v>2</v>
      </c>
      <c r="P24" s="246">
        <v>1</v>
      </c>
      <c r="Q24" s="246">
        <v>0.4</v>
      </c>
      <c r="R24" s="180">
        <v>0.27</v>
      </c>
      <c r="S24" s="62"/>
      <c r="T24" s="62">
        <v>15</v>
      </c>
      <c r="U24" s="122" t="s">
        <v>157</v>
      </c>
      <c r="V24" s="193">
        <v>8.7100000000000009</v>
      </c>
      <c r="W24" s="195">
        <v>22.3</v>
      </c>
      <c r="X24" s="82">
        <v>1.72</v>
      </c>
      <c r="Y24" s="82">
        <v>0.85</v>
      </c>
      <c r="Z24" s="81">
        <v>335</v>
      </c>
      <c r="AA24" s="195">
        <v>1254</v>
      </c>
      <c r="AB24" s="195">
        <f t="shared" si="15"/>
        <v>3688235.2941176472</v>
      </c>
      <c r="AC24" s="47" t="s">
        <v>69</v>
      </c>
      <c r="AD24" s="66">
        <f t="shared" si="38"/>
        <v>190.35</v>
      </c>
      <c r="AE24" s="37" t="s">
        <v>41</v>
      </c>
      <c r="AF24" s="84">
        <f t="shared" si="39"/>
        <v>388.35</v>
      </c>
      <c r="AG24" s="84">
        <f t="shared" si="40"/>
        <v>704999.99999999988</v>
      </c>
      <c r="AH24" s="84">
        <f t="shared" si="41"/>
        <v>1438333.3333333333</v>
      </c>
      <c r="AI24" s="84">
        <f t="shared" si="34"/>
        <v>2073529.4117647053</v>
      </c>
      <c r="AJ24" s="84">
        <f t="shared" si="35"/>
        <v>4230392.1568627451</v>
      </c>
      <c r="AK24" s="85">
        <f t="shared" si="6"/>
        <v>0.5682089552238806</v>
      </c>
      <c r="AL24" s="86">
        <f t="shared" si="7"/>
        <v>1.1592537313432836</v>
      </c>
      <c r="AM24" s="854" t="str">
        <f t="shared" si="0"/>
        <v>102B</v>
      </c>
      <c r="AN24" s="849">
        <f t="shared" si="1"/>
        <v>44145</v>
      </c>
      <c r="AO24" s="850">
        <f t="shared" si="16"/>
        <v>704999.99999999988</v>
      </c>
      <c r="AP24" s="849">
        <f t="shared" si="2"/>
        <v>44145</v>
      </c>
      <c r="AQ24" s="850">
        <f t="shared" si="17"/>
        <v>1438333.3333333333</v>
      </c>
      <c r="AR24" s="868">
        <v>44144</v>
      </c>
      <c r="AS24" s="869" t="s">
        <v>655</v>
      </c>
      <c r="AT24" s="870">
        <v>164.59027099609401</v>
      </c>
      <c r="AU24" s="870">
        <v>340</v>
      </c>
      <c r="AV24" s="851">
        <f t="shared" si="8"/>
        <v>44144</v>
      </c>
      <c r="AW24" s="852">
        <f t="shared" si="9"/>
        <v>439196793882752.06</v>
      </c>
      <c r="AX24" s="851">
        <f t="shared" si="10"/>
        <v>44144</v>
      </c>
      <c r="AY24" s="852">
        <f t="shared" si="11"/>
        <v>896044522744243.63</v>
      </c>
      <c r="AZ24" s="853"/>
      <c r="BA24" s="853"/>
      <c r="BB24" s="853"/>
      <c r="BC24" s="849">
        <f t="shared" si="18"/>
        <v>44144</v>
      </c>
      <c r="BD24" s="853"/>
      <c r="BE24" s="853"/>
      <c r="BF24" s="853"/>
      <c r="BG24" s="849">
        <f t="shared" si="30"/>
        <v>44144</v>
      </c>
      <c r="BH24" s="853"/>
      <c r="BI24" s="853"/>
      <c r="BK24" s="382">
        <f t="shared" si="12"/>
        <v>12.69</v>
      </c>
      <c r="BL24" s="382">
        <f t="shared" si="13"/>
        <v>25.89</v>
      </c>
      <c r="BM24" s="236">
        <f t="shared" si="19"/>
        <v>44144</v>
      </c>
      <c r="BN24" s="236">
        <f t="shared" si="20"/>
        <v>44145</v>
      </c>
      <c r="BO24" s="235">
        <f t="shared" si="21"/>
        <v>704999.99999999988</v>
      </c>
      <c r="BP24" s="235">
        <f t="shared" si="22"/>
        <v>1438333.3333333333</v>
      </c>
      <c r="BQ24" s="235">
        <f t="shared" si="23"/>
        <v>1071666.6666666665</v>
      </c>
      <c r="BR24" s="868">
        <f t="shared" si="24"/>
        <v>44144</v>
      </c>
      <c r="BS24" s="869" t="str">
        <f t="shared" si="25"/>
        <v>MON</v>
      </c>
      <c r="BT24" s="870">
        <f t="shared" si="26"/>
        <v>164.59027099609401</v>
      </c>
      <c r="BU24" s="235"/>
      <c r="BV24" s="27">
        <f t="shared" si="27"/>
        <v>667620658313498</v>
      </c>
      <c r="BW24" s="279"/>
    </row>
    <row r="25" spans="1:75" s="27" customFormat="1">
      <c r="A25" s="46">
        <v>44146</v>
      </c>
      <c r="B25" s="122" t="s">
        <v>158</v>
      </c>
      <c r="C25" s="803">
        <f t="shared" si="3"/>
        <v>44144</v>
      </c>
      <c r="D25" s="814">
        <v>44145</v>
      </c>
      <c r="E25" s="199" t="s">
        <v>69</v>
      </c>
      <c r="F25" s="204">
        <v>21.25</v>
      </c>
      <c r="G25" s="37" t="s">
        <v>41</v>
      </c>
      <c r="H25" s="1042">
        <v>37.270000000000003</v>
      </c>
      <c r="I25" s="1032" t="s">
        <v>138</v>
      </c>
      <c r="J25" s="63" t="s">
        <v>133</v>
      </c>
      <c r="K25" s="64" t="s">
        <v>93</v>
      </c>
      <c r="L25" s="64">
        <v>340</v>
      </c>
      <c r="M25" s="64"/>
      <c r="N25" s="64"/>
      <c r="O25" s="246">
        <v>2</v>
      </c>
      <c r="P25" s="246">
        <v>1</v>
      </c>
      <c r="Q25" s="246">
        <v>0.8</v>
      </c>
      <c r="R25" s="180">
        <v>0.53</v>
      </c>
      <c r="S25" s="62"/>
      <c r="T25" s="62">
        <v>15</v>
      </c>
      <c r="U25" s="122" t="s">
        <v>158</v>
      </c>
      <c r="V25" s="38">
        <v>27.62</v>
      </c>
      <c r="W25" s="195">
        <v>43.4</v>
      </c>
      <c r="X25" s="82">
        <v>1.93</v>
      </c>
      <c r="Y25" s="82">
        <v>1.28</v>
      </c>
      <c r="Z25" s="81">
        <v>651</v>
      </c>
      <c r="AA25" s="195">
        <v>1221</v>
      </c>
      <c r="AB25" s="195">
        <f t="shared" si="15"/>
        <v>3591176.4705882352</v>
      </c>
      <c r="AC25" s="47" t="s">
        <v>69</v>
      </c>
      <c r="AD25" s="66">
        <f t="shared" si="38"/>
        <v>318.75</v>
      </c>
      <c r="AE25" s="37" t="s">
        <v>41</v>
      </c>
      <c r="AF25" s="84">
        <f t="shared" si="39"/>
        <v>559.05000000000007</v>
      </c>
      <c r="AG25" s="84">
        <f t="shared" si="40"/>
        <v>601415.09433962253</v>
      </c>
      <c r="AH25" s="84">
        <f t="shared" si="41"/>
        <v>1054811.3207547171</v>
      </c>
      <c r="AI25" s="84">
        <f t="shared" si="34"/>
        <v>1768867.9245283015</v>
      </c>
      <c r="AJ25" s="84">
        <f t="shared" si="35"/>
        <v>3102386.2375138737</v>
      </c>
      <c r="AK25" s="85">
        <f t="shared" si="6"/>
        <v>0.48963133640552997</v>
      </c>
      <c r="AL25" s="86">
        <f t="shared" si="7"/>
        <v>0.85875576036866375</v>
      </c>
      <c r="AM25" s="854" t="str">
        <f t="shared" si="0"/>
        <v>104A</v>
      </c>
      <c r="AN25" s="849">
        <f t="shared" si="1"/>
        <v>44145</v>
      </c>
      <c r="AO25" s="850">
        <f t="shared" si="16"/>
        <v>601415.09433962253</v>
      </c>
      <c r="AP25" s="849">
        <f t="shared" si="2"/>
        <v>44145</v>
      </c>
      <c r="AQ25" s="850">
        <f t="shared" si="17"/>
        <v>1054811.3207547171</v>
      </c>
      <c r="AR25" s="868">
        <v>44144</v>
      </c>
      <c r="AS25" s="869" t="s">
        <v>655</v>
      </c>
      <c r="AT25" s="870">
        <v>164.59027099609401</v>
      </c>
      <c r="AU25" s="870">
        <v>340</v>
      </c>
      <c r="AV25" s="851">
        <f t="shared" si="8"/>
        <v>44144</v>
      </c>
      <c r="AW25" s="852">
        <f t="shared" si="9"/>
        <v>374666072661922.19</v>
      </c>
      <c r="AX25" s="851">
        <f t="shared" si="10"/>
        <v>44144</v>
      </c>
      <c r="AY25" s="852">
        <f t="shared" si="11"/>
        <v>657120213087522</v>
      </c>
      <c r="AZ25" s="853"/>
      <c r="BA25" s="853"/>
      <c r="BB25" s="853"/>
      <c r="BC25" s="849">
        <f t="shared" si="18"/>
        <v>44144</v>
      </c>
      <c r="BD25" s="853"/>
      <c r="BE25" s="853"/>
      <c r="BF25" s="853"/>
      <c r="BG25" s="849">
        <f t="shared" si="30"/>
        <v>44144</v>
      </c>
      <c r="BH25" s="853"/>
      <c r="BI25" s="853"/>
      <c r="BK25" s="382">
        <f t="shared" si="12"/>
        <v>21.25</v>
      </c>
      <c r="BL25" s="382">
        <f t="shared" si="13"/>
        <v>37.270000000000003</v>
      </c>
      <c r="BM25" s="236">
        <f t="shared" si="19"/>
        <v>44144</v>
      </c>
      <c r="BN25" s="236">
        <f t="shared" si="20"/>
        <v>44145</v>
      </c>
      <c r="BO25" s="235">
        <f t="shared" si="21"/>
        <v>601415.09433962253</v>
      </c>
      <c r="BP25" s="235">
        <f t="shared" si="22"/>
        <v>1054811.3207547171</v>
      </c>
      <c r="BQ25" s="235">
        <f t="shared" si="23"/>
        <v>828113.20754716988</v>
      </c>
      <c r="BR25" s="868">
        <f t="shared" si="24"/>
        <v>44144</v>
      </c>
      <c r="BS25" s="869" t="str">
        <f t="shared" si="25"/>
        <v>MON</v>
      </c>
      <c r="BT25" s="870">
        <f t="shared" si="26"/>
        <v>164.59027099609401</v>
      </c>
      <c r="BU25" s="235"/>
      <c r="BV25" s="27">
        <f t="shared" si="27"/>
        <v>515893142874722.25</v>
      </c>
      <c r="BW25" s="279"/>
    </row>
    <row r="26" spans="1:75" s="27" customFormat="1">
      <c r="A26" s="46">
        <v>44146</v>
      </c>
      <c r="B26" s="122">
        <v>111</v>
      </c>
      <c r="C26" s="803">
        <f t="shared" si="3"/>
        <v>44145</v>
      </c>
      <c r="D26" s="814">
        <v>44146</v>
      </c>
      <c r="E26" s="199" t="s">
        <v>69</v>
      </c>
      <c r="F26" s="204">
        <v>9.52</v>
      </c>
      <c r="G26" s="37" t="s">
        <v>41</v>
      </c>
      <c r="H26" s="1042">
        <v>23.53</v>
      </c>
      <c r="I26" s="1032" t="s">
        <v>138</v>
      </c>
      <c r="J26" s="245" t="s">
        <v>133</v>
      </c>
      <c r="K26" s="64" t="s">
        <v>93</v>
      </c>
      <c r="L26" s="64">
        <v>400</v>
      </c>
      <c r="M26" s="64"/>
      <c r="N26" s="64"/>
      <c r="O26" s="246">
        <v>1</v>
      </c>
      <c r="P26" s="246">
        <v>0.5</v>
      </c>
      <c r="Q26" s="246">
        <v>0.4</v>
      </c>
      <c r="R26" s="180">
        <v>0.27</v>
      </c>
      <c r="S26" s="176"/>
      <c r="T26" s="62">
        <v>18</v>
      </c>
      <c r="U26" s="122">
        <v>111</v>
      </c>
      <c r="V26" s="193">
        <v>18.89</v>
      </c>
      <c r="W26" s="195">
        <v>33.1</v>
      </c>
      <c r="X26" s="82">
        <v>1.93</v>
      </c>
      <c r="Y26" s="82">
        <v>0.95</v>
      </c>
      <c r="Z26" s="81">
        <v>596</v>
      </c>
      <c r="AA26" s="195">
        <v>2234</v>
      </c>
      <c r="AB26" s="195">
        <f t="shared" si="15"/>
        <v>5585000</v>
      </c>
      <c r="AC26" s="47" t="s">
        <v>69</v>
      </c>
      <c r="AD26" s="66">
        <f t="shared" si="38"/>
        <v>171.35999999999999</v>
      </c>
      <c r="AE26" s="37" t="s">
        <v>41</v>
      </c>
      <c r="AF26" s="84">
        <f t="shared" si="39"/>
        <v>423.54</v>
      </c>
      <c r="AG26" s="84">
        <f t="shared" si="40"/>
        <v>634666.66666666651</v>
      </c>
      <c r="AH26" s="84">
        <f t="shared" si="41"/>
        <v>1568666.6666666667</v>
      </c>
      <c r="AI26" s="84">
        <f t="shared" si="34"/>
        <v>1586666.6666666663</v>
      </c>
      <c r="AJ26" s="84">
        <f t="shared" si="35"/>
        <v>3921666.666666667</v>
      </c>
      <c r="AK26" s="85">
        <f t="shared" si="6"/>
        <v>0.28751677852348989</v>
      </c>
      <c r="AL26" s="86">
        <f t="shared" si="7"/>
        <v>0.71063758389261744</v>
      </c>
      <c r="AM26" s="854">
        <f t="shared" si="0"/>
        <v>111</v>
      </c>
      <c r="AN26" s="849">
        <f t="shared" si="1"/>
        <v>44146</v>
      </c>
      <c r="AO26" s="850">
        <f t="shared" si="16"/>
        <v>634666.66666666651</v>
      </c>
      <c r="AP26" s="849">
        <f t="shared" si="2"/>
        <v>44146</v>
      </c>
      <c r="AQ26" s="850">
        <f t="shared" si="17"/>
        <v>1568666.6666666667</v>
      </c>
      <c r="AR26" s="868">
        <v>44145</v>
      </c>
      <c r="AS26" s="869" t="s">
        <v>653</v>
      </c>
      <c r="AT26" s="870">
        <v>161.41021728515599</v>
      </c>
      <c r="AU26" s="870">
        <v>416</v>
      </c>
      <c r="AV26" s="851">
        <f t="shared" si="8"/>
        <v>44145</v>
      </c>
      <c r="AW26" s="852">
        <f t="shared" si="9"/>
        <v>387741776098632.13</v>
      </c>
      <c r="AX26" s="851">
        <f t="shared" si="10"/>
        <v>44145</v>
      </c>
      <c r="AY26" s="852">
        <f>AT26*3.785*1000000*AQ26</f>
        <v>958357562142942.88</v>
      </c>
      <c r="AZ26" s="850">
        <f>AVERAGE(AO26:AO27)</f>
        <v>737999.99999999988</v>
      </c>
      <c r="BA26" s="850">
        <f>STDEV(AO26:AO27)</f>
        <v>146135.40144521979</v>
      </c>
      <c r="BB26" s="850">
        <f>100*BA26/AZ26</f>
        <v>19.801544911276398</v>
      </c>
      <c r="BC26" s="849">
        <f t="shared" si="18"/>
        <v>44145</v>
      </c>
      <c r="BD26" s="850">
        <f>AVERAGE(AQ26:AQ27)</f>
        <v>1447666.6666666665</v>
      </c>
      <c r="BE26" s="850">
        <f>STDEV(AQ26:AQ27)</f>
        <v>171119.84104714467</v>
      </c>
      <c r="BF26" s="850">
        <f>100*BE26/BD26</f>
        <v>11.82038966478089</v>
      </c>
      <c r="BG26" s="849">
        <f t="shared" si="30"/>
        <v>44145</v>
      </c>
      <c r="BH26" s="850">
        <f>AVERAGE(AZ26,BD26)</f>
        <v>1092833.3333333333</v>
      </c>
      <c r="BI26" s="852">
        <f>BH26*AT26*3.785*1000000</f>
        <v>667653053014372.75</v>
      </c>
      <c r="BK26" s="382">
        <f t="shared" si="12"/>
        <v>9.52</v>
      </c>
      <c r="BL26" s="382">
        <f t="shared" si="13"/>
        <v>23.53</v>
      </c>
      <c r="BM26" s="236">
        <f t="shared" si="19"/>
        <v>44145</v>
      </c>
      <c r="BN26" s="236">
        <f t="shared" si="20"/>
        <v>44146</v>
      </c>
      <c r="BO26" s="235">
        <f t="shared" si="21"/>
        <v>634666.66666666651</v>
      </c>
      <c r="BP26" s="235">
        <f t="shared" si="22"/>
        <v>1568666.6666666667</v>
      </c>
      <c r="BQ26" s="235">
        <f t="shared" si="23"/>
        <v>1101666.6666666665</v>
      </c>
      <c r="BR26" s="868">
        <f t="shared" si="24"/>
        <v>44145</v>
      </c>
      <c r="BS26" s="869" t="str">
        <f t="shared" si="25"/>
        <v>TUE</v>
      </c>
      <c r="BT26" s="870">
        <f t="shared" si="26"/>
        <v>161.41021728515599</v>
      </c>
      <c r="BU26" s="235">
        <f t="shared" si="31"/>
        <v>1092833.3333333333</v>
      </c>
      <c r="BV26" s="27">
        <f t="shared" si="27"/>
        <v>673049669120787.38</v>
      </c>
      <c r="BW26" s="279">
        <f t="shared" si="32"/>
        <v>667653053014372.75</v>
      </c>
    </row>
    <row r="27" spans="1:75" s="27" customFormat="1" ht="15" thickBot="1">
      <c r="A27" s="815">
        <v>44146</v>
      </c>
      <c r="B27" s="366">
        <v>113</v>
      </c>
      <c r="C27" s="807">
        <f t="shared" si="3"/>
        <v>44145</v>
      </c>
      <c r="D27" s="816">
        <v>44146</v>
      </c>
      <c r="E27" s="658" t="s">
        <v>69</v>
      </c>
      <c r="F27" s="367">
        <v>12.62</v>
      </c>
      <c r="G27" s="43" t="s">
        <v>41</v>
      </c>
      <c r="H27" s="1046">
        <v>19.899999999999999</v>
      </c>
      <c r="I27" s="1036" t="s">
        <v>138</v>
      </c>
      <c r="J27" s="245" t="s">
        <v>133</v>
      </c>
      <c r="K27" s="370" t="s">
        <v>93</v>
      </c>
      <c r="L27" s="177">
        <v>400</v>
      </c>
      <c r="M27" s="177"/>
      <c r="N27" s="177"/>
      <c r="O27" s="371">
        <v>1</v>
      </c>
      <c r="P27" s="371">
        <v>0.5</v>
      </c>
      <c r="Q27" s="371">
        <v>0.4</v>
      </c>
      <c r="R27" s="372">
        <v>0.27</v>
      </c>
      <c r="S27" s="373"/>
      <c r="T27" s="374">
        <v>18</v>
      </c>
      <c r="U27" s="366">
        <v>113</v>
      </c>
      <c r="V27" s="193">
        <v>14.4</v>
      </c>
      <c r="W27" s="375">
        <v>25.3</v>
      </c>
      <c r="X27" s="376">
        <v>1.96</v>
      </c>
      <c r="Y27" s="376">
        <v>1.44</v>
      </c>
      <c r="Z27" s="377">
        <v>455</v>
      </c>
      <c r="AA27" s="375">
        <v>1708</v>
      </c>
      <c r="AB27" s="375">
        <f t="shared" si="15"/>
        <v>4270000</v>
      </c>
      <c r="AC27" s="263" t="s">
        <v>69</v>
      </c>
      <c r="AD27" s="378">
        <f t="shared" si="38"/>
        <v>227.16</v>
      </c>
      <c r="AE27" s="43" t="s">
        <v>41</v>
      </c>
      <c r="AF27" s="379">
        <f t="shared" si="39"/>
        <v>358.2</v>
      </c>
      <c r="AG27" s="379">
        <f t="shared" si="40"/>
        <v>841333.33333333326</v>
      </c>
      <c r="AH27" s="379">
        <f t="shared" si="41"/>
        <v>1326666.6666666665</v>
      </c>
      <c r="AI27" s="379">
        <f t="shared" si="34"/>
        <v>2103333.333333333</v>
      </c>
      <c r="AJ27" s="379">
        <f t="shared" si="35"/>
        <v>3316666.666666666</v>
      </c>
      <c r="AK27" s="380">
        <f t="shared" si="6"/>
        <v>0.49925274725274726</v>
      </c>
      <c r="AL27" s="381">
        <f t="shared" si="7"/>
        <v>0.78725274725274719</v>
      </c>
      <c r="AM27" s="854">
        <f t="shared" si="0"/>
        <v>113</v>
      </c>
      <c r="AN27" s="849">
        <f t="shared" si="1"/>
        <v>44146</v>
      </c>
      <c r="AO27" s="850">
        <f t="shared" si="16"/>
        <v>841333.33333333326</v>
      </c>
      <c r="AP27" s="849">
        <f t="shared" si="2"/>
        <v>44146</v>
      </c>
      <c r="AQ27" s="850">
        <f t="shared" si="17"/>
        <v>1326666.6666666665</v>
      </c>
      <c r="AR27" s="868">
        <v>44145</v>
      </c>
      <c r="AS27" s="869" t="s">
        <v>653</v>
      </c>
      <c r="AT27" s="870">
        <v>161.41021728515599</v>
      </c>
      <c r="AU27" s="870">
        <v>416</v>
      </c>
      <c r="AV27" s="851">
        <f t="shared" si="8"/>
        <v>44145</v>
      </c>
      <c r="AW27" s="852">
        <f t="shared" si="9"/>
        <v>514002228399657.38</v>
      </c>
      <c r="AX27" s="851">
        <f t="shared" si="10"/>
        <v>44145</v>
      </c>
      <c r="AY27" s="852">
        <f>AT27*3.785*1000000*AQ27</f>
        <v>810510645416258.38</v>
      </c>
      <c r="AZ27" s="853"/>
      <c r="BA27" s="853"/>
      <c r="BB27" s="853"/>
      <c r="BC27" s="849">
        <f t="shared" si="18"/>
        <v>44145</v>
      </c>
      <c r="BD27" s="853"/>
      <c r="BE27" s="853"/>
      <c r="BF27" s="853"/>
      <c r="BG27" s="849">
        <f t="shared" si="30"/>
        <v>44145</v>
      </c>
      <c r="BH27" s="853"/>
      <c r="BI27" s="853"/>
      <c r="BK27" s="382">
        <f t="shared" si="12"/>
        <v>12.62</v>
      </c>
      <c r="BL27" s="382">
        <f t="shared" si="13"/>
        <v>19.899999999999999</v>
      </c>
      <c r="BM27" s="236">
        <f t="shared" si="19"/>
        <v>44145</v>
      </c>
      <c r="BN27" s="236">
        <f t="shared" si="20"/>
        <v>44146</v>
      </c>
      <c r="BO27" s="235">
        <f t="shared" si="21"/>
        <v>841333.33333333326</v>
      </c>
      <c r="BP27" s="235">
        <f t="shared" si="22"/>
        <v>1326666.6666666665</v>
      </c>
      <c r="BQ27" s="235">
        <f t="shared" si="23"/>
        <v>1084000</v>
      </c>
      <c r="BR27" s="868">
        <f t="shared" si="24"/>
        <v>44145</v>
      </c>
      <c r="BS27" s="869" t="str">
        <f t="shared" si="25"/>
        <v>TUE</v>
      </c>
      <c r="BT27" s="870">
        <f t="shared" si="26"/>
        <v>161.41021728515599</v>
      </c>
      <c r="BU27" s="235"/>
      <c r="BV27" s="27">
        <f t="shared" si="27"/>
        <v>662256436907958</v>
      </c>
      <c r="BW27" s="279"/>
    </row>
    <row r="28" spans="1:75" s="27" customFormat="1">
      <c r="A28" s="817">
        <v>44153</v>
      </c>
      <c r="B28" s="355" t="s">
        <v>160</v>
      </c>
      <c r="C28" s="806">
        <f t="shared" si="3"/>
        <v>44146</v>
      </c>
      <c r="D28" s="818">
        <v>44147</v>
      </c>
      <c r="E28" s="356" t="s">
        <v>69</v>
      </c>
      <c r="F28" s="356">
        <v>10.83</v>
      </c>
      <c r="G28" s="357" t="s">
        <v>41</v>
      </c>
      <c r="H28" s="1047">
        <v>21.77</v>
      </c>
      <c r="I28" s="359" t="s">
        <v>138</v>
      </c>
      <c r="J28" s="360" t="s">
        <v>133</v>
      </c>
      <c r="K28" s="359" t="s">
        <v>93</v>
      </c>
      <c r="L28" s="319">
        <v>428</v>
      </c>
      <c r="M28" s="359" t="s">
        <v>135</v>
      </c>
      <c r="N28" s="359" t="s">
        <v>135</v>
      </c>
      <c r="O28" s="359">
        <v>1</v>
      </c>
      <c r="P28" s="359">
        <v>0.5</v>
      </c>
      <c r="Q28" s="359">
        <v>0.4</v>
      </c>
      <c r="R28" s="1226">
        <v>0.26700000000000002</v>
      </c>
      <c r="S28" s="1227" t="s">
        <v>135</v>
      </c>
      <c r="T28" s="1227">
        <v>15</v>
      </c>
      <c r="U28" s="355" t="s">
        <v>160</v>
      </c>
      <c r="V28" s="361" t="s">
        <v>135</v>
      </c>
      <c r="W28" s="1227">
        <v>11</v>
      </c>
      <c r="X28" s="1227">
        <v>1.97</v>
      </c>
      <c r="Y28" s="1227">
        <v>1.56</v>
      </c>
      <c r="Z28" s="1226">
        <v>168</v>
      </c>
      <c r="AA28" s="1226">
        <v>630</v>
      </c>
      <c r="AB28" s="1228">
        <f t="shared" si="15"/>
        <v>1471962.6168224299</v>
      </c>
      <c r="AC28" s="356" t="s">
        <v>69</v>
      </c>
      <c r="AD28" s="319">
        <v>162</v>
      </c>
      <c r="AE28" s="357" t="s">
        <v>41</v>
      </c>
      <c r="AF28" s="319">
        <v>327</v>
      </c>
      <c r="AG28" s="1229">
        <v>609265</v>
      </c>
      <c r="AH28" s="1229">
        <v>1224572</v>
      </c>
      <c r="AI28" s="1229">
        <v>1423516</v>
      </c>
      <c r="AJ28" s="1229">
        <v>2861150</v>
      </c>
      <c r="AK28" s="359">
        <v>0.96699999999999997</v>
      </c>
      <c r="AL28" s="362">
        <v>1.944</v>
      </c>
      <c r="AM28" s="854" t="s">
        <v>160</v>
      </c>
      <c r="AN28" s="849">
        <v>44147</v>
      </c>
      <c r="AO28" s="850">
        <f t="shared" si="16"/>
        <v>609265</v>
      </c>
      <c r="AP28" s="849">
        <v>44147</v>
      </c>
      <c r="AQ28" s="850">
        <f t="shared" si="17"/>
        <v>1224572</v>
      </c>
      <c r="AR28" s="868">
        <v>44146</v>
      </c>
      <c r="AS28" s="869" t="s">
        <v>656</v>
      </c>
      <c r="AT28" s="870">
        <v>164.23411560058599</v>
      </c>
      <c r="AU28" s="870">
        <v>428</v>
      </c>
      <c r="AV28" s="851">
        <f t="shared" si="8"/>
        <v>44146</v>
      </c>
      <c r="AW28" s="852">
        <f t="shared" si="9"/>
        <v>378735042600665.06</v>
      </c>
      <c r="AX28" s="851">
        <f t="shared" si="10"/>
        <v>44146</v>
      </c>
      <c r="AY28" s="852">
        <f t="shared" ref="AY28:AY43" si="42">AT28*3.785*1000000*AQ28</f>
        <v>761225950263976.38</v>
      </c>
      <c r="AZ28" s="850">
        <f>AVERAGE(AO28:AO29)</f>
        <v>774247</v>
      </c>
      <c r="BA28" s="850">
        <f>STDEV(AO28:AO29)</f>
        <v>233319.78194743796</v>
      </c>
      <c r="BB28" s="850">
        <f>100*BA28/AZ28</f>
        <v>30.1350579269197</v>
      </c>
      <c r="BC28" s="849">
        <f t="shared" si="18"/>
        <v>44146</v>
      </c>
      <c r="BD28" s="850">
        <f>AVERAGE(AQ28:AQ29)</f>
        <v>1371742</v>
      </c>
      <c r="BE28" s="850">
        <f>STDEV(AQ28:AQ29)</f>
        <v>208129.80997444841</v>
      </c>
      <c r="BF28" s="850">
        <f>100*BE28/BD28</f>
        <v>15.17266439129577</v>
      </c>
      <c r="BG28" s="849">
        <f t="shared" si="30"/>
        <v>44146</v>
      </c>
      <c r="BH28" s="850">
        <f>AVERAGE(AZ28,BD28)</f>
        <v>1072994.5</v>
      </c>
      <c r="BI28" s="852">
        <f>BH28*AT28*3.785*1000000</f>
        <v>667001415915536.38</v>
      </c>
      <c r="BK28" s="382">
        <f t="shared" si="12"/>
        <v>10.83</v>
      </c>
      <c r="BL28" s="382">
        <f t="shared" si="13"/>
        <v>21.77</v>
      </c>
      <c r="BM28" s="236">
        <f t="shared" si="19"/>
        <v>44146</v>
      </c>
      <c r="BN28" s="236">
        <f t="shared" si="20"/>
        <v>44147</v>
      </c>
      <c r="BO28" s="235">
        <f t="shared" si="21"/>
        <v>609265</v>
      </c>
      <c r="BP28" s="235">
        <f t="shared" si="22"/>
        <v>1224572</v>
      </c>
      <c r="BQ28" s="235">
        <f t="shared" si="23"/>
        <v>916918.5</v>
      </c>
      <c r="BR28" s="868">
        <f t="shared" si="24"/>
        <v>44146</v>
      </c>
      <c r="BS28" s="869" t="str">
        <f t="shared" si="25"/>
        <v>WED</v>
      </c>
      <c r="BT28" s="870">
        <f t="shared" si="26"/>
        <v>164.23411560058599</v>
      </c>
      <c r="BU28" s="235">
        <f t="shared" si="31"/>
        <v>1072994.5</v>
      </c>
      <c r="BV28" s="27">
        <f t="shared" si="27"/>
        <v>569980496432320.75</v>
      </c>
      <c r="BW28" s="279">
        <f t="shared" si="32"/>
        <v>667001415915536.38</v>
      </c>
    </row>
    <row r="29" spans="1:75" s="27" customFormat="1">
      <c r="A29" s="284">
        <v>44153</v>
      </c>
      <c r="B29" s="304" t="s">
        <v>161</v>
      </c>
      <c r="C29" s="801">
        <f t="shared" si="3"/>
        <v>44146</v>
      </c>
      <c r="D29" s="812">
        <v>44147</v>
      </c>
      <c r="E29" s="308" t="s">
        <v>69</v>
      </c>
      <c r="F29" s="308">
        <v>16.7</v>
      </c>
      <c r="G29" s="309" t="s">
        <v>41</v>
      </c>
      <c r="H29" s="1048">
        <v>27</v>
      </c>
      <c r="I29" s="285" t="s">
        <v>138</v>
      </c>
      <c r="J29" s="287" t="s">
        <v>133</v>
      </c>
      <c r="K29" s="288" t="s">
        <v>93</v>
      </c>
      <c r="L29" s="289">
        <v>428</v>
      </c>
      <c r="M29" s="285" t="s">
        <v>135</v>
      </c>
      <c r="N29" s="285" t="s">
        <v>135</v>
      </c>
      <c r="O29" s="285">
        <v>1</v>
      </c>
      <c r="P29" s="285">
        <v>0.5</v>
      </c>
      <c r="Q29" s="288">
        <v>0.4</v>
      </c>
      <c r="R29" s="1206">
        <v>0.26700000000000002</v>
      </c>
      <c r="S29" s="1207" t="s">
        <v>135</v>
      </c>
      <c r="T29" s="1207">
        <v>15</v>
      </c>
      <c r="U29" s="304" t="s">
        <v>161</v>
      </c>
      <c r="V29" s="290" t="s">
        <v>135</v>
      </c>
      <c r="W29" s="1207">
        <v>33</v>
      </c>
      <c r="X29" s="1207">
        <v>1.82</v>
      </c>
      <c r="Y29" s="1208">
        <v>1.07</v>
      </c>
      <c r="Z29" s="1206">
        <v>498</v>
      </c>
      <c r="AA29" s="1209">
        <v>1868</v>
      </c>
      <c r="AB29" s="1230">
        <f t="shared" si="15"/>
        <v>4364485.9813084118</v>
      </c>
      <c r="AC29" s="317" t="s">
        <v>69</v>
      </c>
      <c r="AD29" s="289">
        <v>250</v>
      </c>
      <c r="AE29" s="310" t="s">
        <v>41</v>
      </c>
      <c r="AF29" s="291">
        <v>405</v>
      </c>
      <c r="AG29" s="1210">
        <v>939229</v>
      </c>
      <c r="AH29" s="1211">
        <v>1518912</v>
      </c>
      <c r="AI29" s="1210">
        <v>2194461</v>
      </c>
      <c r="AJ29" s="1212">
        <v>3548860</v>
      </c>
      <c r="AK29" s="285">
        <v>0.503</v>
      </c>
      <c r="AL29" s="364">
        <v>0.81299999999999994</v>
      </c>
      <c r="AM29" s="854" t="s">
        <v>161</v>
      </c>
      <c r="AN29" s="849">
        <v>44147</v>
      </c>
      <c r="AO29" s="850">
        <f t="shared" si="16"/>
        <v>939229</v>
      </c>
      <c r="AP29" s="849">
        <v>44147</v>
      </c>
      <c r="AQ29" s="850">
        <f t="shared" si="17"/>
        <v>1518912</v>
      </c>
      <c r="AR29" s="868">
        <v>44146</v>
      </c>
      <c r="AS29" s="869" t="s">
        <v>656</v>
      </c>
      <c r="AT29" s="870">
        <v>164.23411560058599</v>
      </c>
      <c r="AU29" s="870">
        <v>428</v>
      </c>
      <c r="AV29" s="851">
        <f t="shared" si="8"/>
        <v>44146</v>
      </c>
      <c r="AW29" s="852">
        <f t="shared" si="9"/>
        <v>583849286150985.25</v>
      </c>
      <c r="AX29" s="851">
        <f t="shared" si="10"/>
        <v>44146</v>
      </c>
      <c r="AY29" s="852">
        <f t="shared" si="42"/>
        <v>944195384646518.88</v>
      </c>
      <c r="AZ29" s="853"/>
      <c r="BA29" s="853"/>
      <c r="BB29" s="853"/>
      <c r="BC29" s="849">
        <f t="shared" si="18"/>
        <v>44146</v>
      </c>
      <c r="BD29" s="853"/>
      <c r="BE29" s="853"/>
      <c r="BF29" s="853"/>
      <c r="BG29" s="849">
        <f t="shared" si="30"/>
        <v>44146</v>
      </c>
      <c r="BH29" s="853"/>
      <c r="BI29" s="853"/>
      <c r="BK29" s="382">
        <f t="shared" si="12"/>
        <v>16.7</v>
      </c>
      <c r="BL29" s="382">
        <f t="shared" si="13"/>
        <v>27</v>
      </c>
      <c r="BM29" s="236">
        <f t="shared" si="19"/>
        <v>44146</v>
      </c>
      <c r="BN29" s="236">
        <f t="shared" si="20"/>
        <v>44147</v>
      </c>
      <c r="BO29" s="235">
        <f t="shared" si="21"/>
        <v>939229</v>
      </c>
      <c r="BP29" s="235">
        <f t="shared" si="22"/>
        <v>1518912</v>
      </c>
      <c r="BQ29" s="235">
        <f t="shared" si="23"/>
        <v>1229070.5</v>
      </c>
      <c r="BR29" s="868">
        <f t="shared" si="24"/>
        <v>44146</v>
      </c>
      <c r="BS29" s="869" t="str">
        <f t="shared" si="25"/>
        <v>WED</v>
      </c>
      <c r="BT29" s="870">
        <f t="shared" si="26"/>
        <v>164.23411560058599</v>
      </c>
      <c r="BU29" s="235"/>
      <c r="BV29" s="27">
        <f t="shared" si="27"/>
        <v>764022335398752.13</v>
      </c>
      <c r="BW29" s="279"/>
    </row>
    <row r="30" spans="1:75" s="705" customFormat="1">
      <c r="A30" s="819">
        <v>44153</v>
      </c>
      <c r="B30" s="689">
        <v>131</v>
      </c>
      <c r="C30" s="825">
        <f t="shared" si="3"/>
        <v>44147</v>
      </c>
      <c r="D30" s="826">
        <v>44148</v>
      </c>
      <c r="E30" s="690" t="s">
        <v>69</v>
      </c>
      <c r="F30" s="690">
        <v>13.01</v>
      </c>
      <c r="G30" s="691" t="s">
        <v>41</v>
      </c>
      <c r="H30" s="1049">
        <v>27.23</v>
      </c>
      <c r="I30" s="692" t="s">
        <v>138</v>
      </c>
      <c r="J30" s="693" t="s">
        <v>133</v>
      </c>
      <c r="K30" s="692" t="s">
        <v>93</v>
      </c>
      <c r="L30" s="692">
        <v>674</v>
      </c>
      <c r="M30" s="692" t="s">
        <v>135</v>
      </c>
      <c r="N30" s="692" t="s">
        <v>135</v>
      </c>
      <c r="O30" s="692">
        <v>1</v>
      </c>
      <c r="P30" s="692">
        <v>0.5</v>
      </c>
      <c r="Q30" s="694">
        <v>0.4</v>
      </c>
      <c r="R30" s="695">
        <v>0.26700000000000002</v>
      </c>
      <c r="S30" s="696" t="s">
        <v>135</v>
      </c>
      <c r="T30" s="696">
        <v>15</v>
      </c>
      <c r="U30" s="689">
        <v>131</v>
      </c>
      <c r="V30" s="697" t="s">
        <v>135</v>
      </c>
      <c r="W30" s="696">
        <v>27</v>
      </c>
      <c r="X30" s="696">
        <v>1.99</v>
      </c>
      <c r="Y30" s="698">
        <v>1.08</v>
      </c>
      <c r="Z30" s="695">
        <v>402</v>
      </c>
      <c r="AA30" s="699">
        <v>1508</v>
      </c>
      <c r="AB30" s="757">
        <f t="shared" si="15"/>
        <v>2237388.7240356086</v>
      </c>
      <c r="AC30" s="690" t="s">
        <v>69</v>
      </c>
      <c r="AD30" s="700">
        <v>195</v>
      </c>
      <c r="AE30" s="691" t="s">
        <v>41</v>
      </c>
      <c r="AF30" s="700">
        <v>408</v>
      </c>
      <c r="AG30" s="701">
        <v>731726</v>
      </c>
      <c r="AH30" s="702">
        <v>1531775</v>
      </c>
      <c r="AI30" s="703">
        <v>1085647</v>
      </c>
      <c r="AJ30" s="701">
        <v>2272664</v>
      </c>
      <c r="AK30" s="692">
        <v>0.48499999999999999</v>
      </c>
      <c r="AL30" s="704">
        <v>1.016</v>
      </c>
      <c r="AM30" s="855">
        <v>131</v>
      </c>
      <c r="AN30" s="856">
        <v>44148</v>
      </c>
      <c r="AO30" s="857">
        <f t="shared" si="16"/>
        <v>731726</v>
      </c>
      <c r="AP30" s="856">
        <v>44148</v>
      </c>
      <c r="AQ30" s="857">
        <f t="shared" si="17"/>
        <v>1531775</v>
      </c>
      <c r="AR30" s="871">
        <v>44147</v>
      </c>
      <c r="AS30" s="872" t="s">
        <v>657</v>
      </c>
      <c r="AT30" s="873">
        <v>158.40295410156301</v>
      </c>
      <c r="AU30" s="873">
        <v>674</v>
      </c>
      <c r="AV30" s="858">
        <f t="shared" si="8"/>
        <v>44147</v>
      </c>
      <c r="AW30" s="859">
        <f t="shared" si="9"/>
        <v>438710114573203.31</v>
      </c>
      <c r="AX30" s="858">
        <f t="shared" si="10"/>
        <v>44147</v>
      </c>
      <c r="AY30" s="859">
        <f t="shared" si="42"/>
        <v>918383637796618.5</v>
      </c>
      <c r="AZ30" s="857">
        <f>AVERAGE(AO30:AO31)</f>
        <v>847439</v>
      </c>
      <c r="BA30" s="857">
        <f>STDEV(AO30:AO31)</f>
        <v>163642.89394287794</v>
      </c>
      <c r="BB30" s="857">
        <f>100*BA30/AZ30</f>
        <v>19.310285925344235</v>
      </c>
      <c r="BC30" s="856">
        <f t="shared" si="18"/>
        <v>44147</v>
      </c>
      <c r="BD30" s="857">
        <f>AVERAGE(AQ30:AQ31)</f>
        <v>1645137</v>
      </c>
      <c r="BE30" s="857">
        <f>STDEV(AQ30:AQ31)</f>
        <v>160318.0778577388</v>
      </c>
      <c r="BF30" s="857">
        <f>100*BE30/BD30</f>
        <v>9.7449682219619884</v>
      </c>
      <c r="BG30" s="849">
        <f t="shared" si="30"/>
        <v>44147</v>
      </c>
      <c r="BH30" s="857">
        <f>AVERAGE(AZ30,BD30)</f>
        <v>1246288</v>
      </c>
      <c r="BI30" s="859">
        <f>BH30*AT30*3.785*1000000</f>
        <v>747218427760129.38</v>
      </c>
      <c r="BJ30" s="705" t="s">
        <v>658</v>
      </c>
      <c r="BK30" s="706">
        <f t="shared" si="12"/>
        <v>13.01</v>
      </c>
      <c r="BL30" s="706">
        <f t="shared" si="13"/>
        <v>27.23</v>
      </c>
      <c r="BM30" s="236">
        <f t="shared" si="19"/>
        <v>44147</v>
      </c>
      <c r="BN30" s="236">
        <f t="shared" si="20"/>
        <v>44148</v>
      </c>
      <c r="BO30" s="235">
        <f t="shared" si="21"/>
        <v>731726</v>
      </c>
      <c r="BP30" s="235">
        <f t="shared" si="22"/>
        <v>1531775</v>
      </c>
      <c r="BQ30" s="235">
        <f t="shared" si="23"/>
        <v>1131750.5</v>
      </c>
      <c r="BR30" s="868">
        <f t="shared" si="24"/>
        <v>44147</v>
      </c>
      <c r="BS30" s="869" t="str">
        <f t="shared" si="25"/>
        <v>THU</v>
      </c>
      <c r="BT30" s="870">
        <f t="shared" si="26"/>
        <v>158.40295410156301</v>
      </c>
      <c r="BU30" s="235">
        <f t="shared" si="31"/>
        <v>1246288</v>
      </c>
      <c r="BV30" s="27">
        <f t="shared" si="27"/>
        <v>678546876184910.88</v>
      </c>
      <c r="BW30" s="279">
        <f t="shared" si="32"/>
        <v>747218427760129.38</v>
      </c>
    </row>
    <row r="31" spans="1:75" s="705" customFormat="1">
      <c r="A31" s="819">
        <v>44153</v>
      </c>
      <c r="B31" s="689">
        <v>134</v>
      </c>
      <c r="C31" s="825">
        <f t="shared" si="3"/>
        <v>44147</v>
      </c>
      <c r="D31" s="826">
        <v>44148</v>
      </c>
      <c r="E31" s="690" t="s">
        <v>69</v>
      </c>
      <c r="F31" s="690">
        <v>17.12</v>
      </c>
      <c r="G31" s="691" t="s">
        <v>41</v>
      </c>
      <c r="H31" s="1049">
        <v>31.26</v>
      </c>
      <c r="I31" s="692" t="s">
        <v>138</v>
      </c>
      <c r="J31" s="693" t="s">
        <v>133</v>
      </c>
      <c r="K31" s="692" t="s">
        <v>93</v>
      </c>
      <c r="L31" s="692">
        <v>674</v>
      </c>
      <c r="M31" s="692" t="s">
        <v>135</v>
      </c>
      <c r="N31" s="692" t="s">
        <v>135</v>
      </c>
      <c r="O31" s="692">
        <v>1</v>
      </c>
      <c r="P31" s="692">
        <v>0.5</v>
      </c>
      <c r="Q31" s="694">
        <v>0.4</v>
      </c>
      <c r="R31" s="695">
        <v>0.26700000000000002</v>
      </c>
      <c r="S31" s="696" t="s">
        <v>135</v>
      </c>
      <c r="T31" s="696">
        <v>15</v>
      </c>
      <c r="U31" s="689">
        <v>134</v>
      </c>
      <c r="V31" s="697" t="s">
        <v>135</v>
      </c>
      <c r="W31" s="696">
        <v>28</v>
      </c>
      <c r="X31" s="696">
        <v>1.82</v>
      </c>
      <c r="Y31" s="698">
        <v>1.02</v>
      </c>
      <c r="Z31" s="695">
        <v>420</v>
      </c>
      <c r="AA31" s="699">
        <v>1575</v>
      </c>
      <c r="AB31" s="757">
        <f t="shared" si="15"/>
        <v>2336795.2522255192</v>
      </c>
      <c r="AC31" s="690" t="s">
        <v>69</v>
      </c>
      <c r="AD31" s="700">
        <v>257</v>
      </c>
      <c r="AE31" s="691" t="s">
        <v>41</v>
      </c>
      <c r="AF31" s="700">
        <v>469</v>
      </c>
      <c r="AG31" s="701">
        <v>963152</v>
      </c>
      <c r="AH31" s="702">
        <v>1758499</v>
      </c>
      <c r="AI31" s="703">
        <v>1429008</v>
      </c>
      <c r="AJ31" s="701">
        <v>2609049</v>
      </c>
      <c r="AK31" s="692">
        <v>0.61199999999999999</v>
      </c>
      <c r="AL31" s="704">
        <v>1.117</v>
      </c>
      <c r="AM31" s="855">
        <v>134</v>
      </c>
      <c r="AN31" s="856">
        <v>44148</v>
      </c>
      <c r="AO31" s="857">
        <f t="shared" si="16"/>
        <v>963152</v>
      </c>
      <c r="AP31" s="856">
        <v>44148</v>
      </c>
      <c r="AQ31" s="857">
        <f t="shared" si="17"/>
        <v>1758499</v>
      </c>
      <c r="AR31" s="871">
        <v>44147</v>
      </c>
      <c r="AS31" s="872" t="s">
        <v>657</v>
      </c>
      <c r="AT31" s="873">
        <v>158.40295410156301</v>
      </c>
      <c r="AU31" s="873">
        <v>674</v>
      </c>
      <c r="AV31" s="858">
        <f t="shared" si="8"/>
        <v>44147</v>
      </c>
      <c r="AW31" s="859">
        <f t="shared" si="9"/>
        <v>577462771954816.25</v>
      </c>
      <c r="AX31" s="858">
        <f t="shared" si="10"/>
        <v>44147</v>
      </c>
      <c r="AY31" s="859">
        <f t="shared" si="42"/>
        <v>1054317186715879.3</v>
      </c>
      <c r="AZ31" s="860"/>
      <c r="BA31" s="860"/>
      <c r="BB31" s="860"/>
      <c r="BC31" s="856">
        <f t="shared" si="18"/>
        <v>44147</v>
      </c>
      <c r="BD31" s="860"/>
      <c r="BE31" s="860"/>
      <c r="BF31" s="860"/>
      <c r="BG31" s="849">
        <f t="shared" si="30"/>
        <v>44147</v>
      </c>
      <c r="BH31" s="860"/>
      <c r="BI31" s="860"/>
      <c r="BJ31" s="705" t="s">
        <v>658</v>
      </c>
      <c r="BK31" s="706">
        <f t="shared" si="12"/>
        <v>17.12</v>
      </c>
      <c r="BL31" s="706">
        <f t="shared" si="13"/>
        <v>31.26</v>
      </c>
      <c r="BM31" s="236">
        <f t="shared" si="19"/>
        <v>44147</v>
      </c>
      <c r="BN31" s="236">
        <f t="shared" si="20"/>
        <v>44148</v>
      </c>
      <c r="BO31" s="235">
        <f t="shared" si="21"/>
        <v>963152</v>
      </c>
      <c r="BP31" s="235">
        <f t="shared" si="22"/>
        <v>1758499</v>
      </c>
      <c r="BQ31" s="235">
        <f t="shared" si="23"/>
        <v>1360825.5</v>
      </c>
      <c r="BR31" s="868">
        <f t="shared" si="24"/>
        <v>44147</v>
      </c>
      <c r="BS31" s="869" t="str">
        <f t="shared" si="25"/>
        <v>THU</v>
      </c>
      <c r="BT31" s="870">
        <f t="shared" si="26"/>
        <v>158.40295410156301</v>
      </c>
      <c r="BU31" s="235"/>
      <c r="BV31" s="27">
        <f t="shared" si="27"/>
        <v>815889979335347.75</v>
      </c>
      <c r="BW31" s="279"/>
    </row>
    <row r="32" spans="1:75" s="705" customFormat="1">
      <c r="A32" s="819">
        <v>44153</v>
      </c>
      <c r="B32" s="689" t="s">
        <v>169</v>
      </c>
      <c r="C32" s="825">
        <f t="shared" si="3"/>
        <v>44150</v>
      </c>
      <c r="D32" s="826">
        <v>44151</v>
      </c>
      <c r="E32" s="690" t="s">
        <v>69</v>
      </c>
      <c r="F32" s="690">
        <v>8.43</v>
      </c>
      <c r="G32" s="691" t="s">
        <v>41</v>
      </c>
      <c r="H32" s="1049">
        <v>15.52</v>
      </c>
      <c r="I32" s="692" t="s">
        <v>138</v>
      </c>
      <c r="J32" s="693" t="s">
        <v>133</v>
      </c>
      <c r="K32" s="692" t="s">
        <v>93</v>
      </c>
      <c r="L32" s="700">
        <v>600</v>
      </c>
      <c r="M32" s="692" t="s">
        <v>135</v>
      </c>
      <c r="N32" s="692" t="s">
        <v>135</v>
      </c>
      <c r="O32" s="692">
        <v>1</v>
      </c>
      <c r="P32" s="692">
        <v>0.5</v>
      </c>
      <c r="Q32" s="694">
        <v>0.4</v>
      </c>
      <c r="R32" s="695">
        <v>0.26700000000000002</v>
      </c>
      <c r="S32" s="696" t="s">
        <v>135</v>
      </c>
      <c r="T32" s="696">
        <v>20</v>
      </c>
      <c r="U32" s="689" t="s">
        <v>169</v>
      </c>
      <c r="V32" s="697" t="s">
        <v>135</v>
      </c>
      <c r="W32" s="696">
        <v>27</v>
      </c>
      <c r="X32" s="696">
        <v>2.0190000000000001</v>
      </c>
      <c r="Y32" s="698">
        <v>1.8560000000000001</v>
      </c>
      <c r="Z32" s="695">
        <v>539</v>
      </c>
      <c r="AA32" s="699">
        <v>2020</v>
      </c>
      <c r="AB32" s="757">
        <f t="shared" si="15"/>
        <v>3366666.6666666665</v>
      </c>
      <c r="AC32" s="690" t="s">
        <v>69</v>
      </c>
      <c r="AD32" s="700">
        <v>169</v>
      </c>
      <c r="AE32" s="691" t="s">
        <v>41</v>
      </c>
      <c r="AF32" s="700">
        <v>310</v>
      </c>
      <c r="AG32" s="701">
        <v>632071</v>
      </c>
      <c r="AH32" s="702">
        <v>1163863</v>
      </c>
      <c r="AI32" s="703">
        <v>1053451</v>
      </c>
      <c r="AJ32" s="701">
        <v>1939772</v>
      </c>
      <c r="AK32" s="692">
        <v>0.313</v>
      </c>
      <c r="AL32" s="704">
        <v>0.57599999999999996</v>
      </c>
      <c r="AM32" s="855" t="s">
        <v>169</v>
      </c>
      <c r="AN32" s="856">
        <v>44151</v>
      </c>
      <c r="AO32" s="857">
        <f t="shared" si="16"/>
        <v>632071</v>
      </c>
      <c r="AP32" s="856">
        <v>44151</v>
      </c>
      <c r="AQ32" s="857">
        <f t="shared" si="17"/>
        <v>1163863</v>
      </c>
      <c r="AR32" s="871">
        <v>44150</v>
      </c>
      <c r="AS32" s="872" t="s">
        <v>654</v>
      </c>
      <c r="AT32" s="873">
        <v>161.55310058593801</v>
      </c>
      <c r="AU32" s="873">
        <v>600</v>
      </c>
      <c r="AV32" s="858">
        <f t="shared" si="8"/>
        <v>44150</v>
      </c>
      <c r="AW32" s="859">
        <f t="shared" si="9"/>
        <v>386497817946120</v>
      </c>
      <c r="AX32" s="858">
        <f t="shared" si="10"/>
        <v>44150</v>
      </c>
      <c r="AY32" s="859">
        <f t="shared" si="42"/>
        <v>711677184822947.13</v>
      </c>
      <c r="AZ32" s="857">
        <f>AVERAGE(AO32:AO33)</f>
        <v>794562.5</v>
      </c>
      <c r="BA32" s="857">
        <f>STDEV(AO32:AO33)</f>
        <v>229797.68307034776</v>
      </c>
      <c r="BB32" s="857">
        <f>100*BA32/AZ32</f>
        <v>28.921284741017573</v>
      </c>
      <c r="BC32" s="856">
        <f t="shared" si="18"/>
        <v>44150</v>
      </c>
      <c r="BD32" s="857">
        <f>AVERAGE(AQ32:AQ33)</f>
        <v>1407396</v>
      </c>
      <c r="BE32" s="857">
        <f>STDEV(AQ32:AQ33)</f>
        <v>344407.67148540693</v>
      </c>
      <c r="BF32" s="857">
        <f>100*BE32/BD32</f>
        <v>24.471269741096812</v>
      </c>
      <c r="BG32" s="849">
        <f t="shared" si="30"/>
        <v>44150</v>
      </c>
      <c r="BH32" s="857">
        <f>AVERAGE(AZ32,BD32)</f>
        <v>1100979.25</v>
      </c>
      <c r="BI32" s="859">
        <f>BH32*AT32*3.785*1000000</f>
        <v>673225124596692.13</v>
      </c>
      <c r="BJ32" s="705" t="s">
        <v>658</v>
      </c>
      <c r="BK32" s="706">
        <f t="shared" si="12"/>
        <v>8.43</v>
      </c>
      <c r="BL32" s="706">
        <f t="shared" si="13"/>
        <v>15.52</v>
      </c>
      <c r="BM32" s="236">
        <f t="shared" si="19"/>
        <v>44150</v>
      </c>
      <c r="BN32" s="236">
        <f t="shared" si="20"/>
        <v>44151</v>
      </c>
      <c r="BO32" s="235">
        <f t="shared" si="21"/>
        <v>632071</v>
      </c>
      <c r="BP32" s="235">
        <f t="shared" si="22"/>
        <v>1163863</v>
      </c>
      <c r="BQ32" s="235">
        <f t="shared" si="23"/>
        <v>897967</v>
      </c>
      <c r="BR32" s="868">
        <f t="shared" si="24"/>
        <v>44150</v>
      </c>
      <c r="BS32" s="869" t="str">
        <f t="shared" si="25"/>
        <v>SUN</v>
      </c>
      <c r="BT32" s="870">
        <f t="shared" si="26"/>
        <v>161.55310058593801</v>
      </c>
      <c r="BU32" s="235">
        <f t="shared" si="31"/>
        <v>1100979.25</v>
      </c>
      <c r="BV32" s="27">
        <f t="shared" si="27"/>
        <v>549087501384533.56</v>
      </c>
      <c r="BW32" s="279">
        <f t="shared" si="32"/>
        <v>673225124596692.13</v>
      </c>
    </row>
    <row r="33" spans="1:75" s="705" customFormat="1">
      <c r="A33" s="819">
        <v>44153</v>
      </c>
      <c r="B33" s="689" t="s">
        <v>170</v>
      </c>
      <c r="C33" s="825">
        <f t="shared" si="3"/>
        <v>44150</v>
      </c>
      <c r="D33" s="826">
        <v>44151</v>
      </c>
      <c r="E33" s="690" t="s">
        <v>69</v>
      </c>
      <c r="F33" s="690">
        <v>12.76</v>
      </c>
      <c r="G33" s="691" t="s">
        <v>41</v>
      </c>
      <c r="H33" s="1049">
        <v>22.01</v>
      </c>
      <c r="I33" s="692" t="s">
        <v>138</v>
      </c>
      <c r="J33" s="693" t="s">
        <v>133</v>
      </c>
      <c r="K33" s="692" t="s">
        <v>93</v>
      </c>
      <c r="L33" s="692">
        <v>600</v>
      </c>
      <c r="M33" s="692" t="s">
        <v>135</v>
      </c>
      <c r="N33" s="692" t="s">
        <v>135</v>
      </c>
      <c r="O33" s="692">
        <v>1</v>
      </c>
      <c r="P33" s="692">
        <v>0.5</v>
      </c>
      <c r="Q33" s="694">
        <v>0.4</v>
      </c>
      <c r="R33" s="695">
        <v>0.26700000000000002</v>
      </c>
      <c r="S33" s="696" t="s">
        <v>135</v>
      </c>
      <c r="T33" s="696">
        <v>20</v>
      </c>
      <c r="U33" s="689" t="s">
        <v>170</v>
      </c>
      <c r="V33" s="697" t="s">
        <v>135</v>
      </c>
      <c r="W33" s="696">
        <v>20</v>
      </c>
      <c r="X33" s="696">
        <v>2.0230000000000001</v>
      </c>
      <c r="Y33" s="698">
        <v>1.5629999999999999</v>
      </c>
      <c r="Z33" s="695">
        <v>399</v>
      </c>
      <c r="AA33" s="699">
        <v>1495</v>
      </c>
      <c r="AB33" s="757">
        <f t="shared" si="15"/>
        <v>2491666.6666666665</v>
      </c>
      <c r="AC33" s="690" t="s">
        <v>69</v>
      </c>
      <c r="AD33" s="700">
        <v>255</v>
      </c>
      <c r="AE33" s="691" t="s">
        <v>41</v>
      </c>
      <c r="AF33" s="700">
        <v>440</v>
      </c>
      <c r="AG33" s="701">
        <v>957054</v>
      </c>
      <c r="AH33" s="702">
        <v>1650929</v>
      </c>
      <c r="AI33" s="703">
        <v>1595090</v>
      </c>
      <c r="AJ33" s="701">
        <v>2751548</v>
      </c>
      <c r="AK33" s="692">
        <v>0.64</v>
      </c>
      <c r="AL33" s="704">
        <v>1.1040000000000001</v>
      </c>
      <c r="AM33" s="855" t="s">
        <v>170</v>
      </c>
      <c r="AN33" s="856">
        <v>44151</v>
      </c>
      <c r="AO33" s="857">
        <f t="shared" si="16"/>
        <v>957054</v>
      </c>
      <c r="AP33" s="856">
        <v>44151</v>
      </c>
      <c r="AQ33" s="857">
        <f t="shared" si="17"/>
        <v>1650929</v>
      </c>
      <c r="AR33" s="871">
        <v>44150</v>
      </c>
      <c r="AS33" s="872" t="s">
        <v>654</v>
      </c>
      <c r="AT33" s="873">
        <v>161.55310058593801</v>
      </c>
      <c r="AU33" s="873">
        <v>600</v>
      </c>
      <c r="AV33" s="858">
        <f t="shared" si="8"/>
        <v>44150</v>
      </c>
      <c r="AW33" s="859">
        <f t="shared" si="9"/>
        <v>585217930670139.75</v>
      </c>
      <c r="AX33" s="858">
        <f t="shared" si="10"/>
        <v>44150</v>
      </c>
      <c r="AY33" s="859">
        <f t="shared" si="42"/>
        <v>1009507564947561.1</v>
      </c>
      <c r="AZ33" s="860"/>
      <c r="BA33" s="860"/>
      <c r="BB33" s="860"/>
      <c r="BC33" s="856">
        <f t="shared" si="18"/>
        <v>44150</v>
      </c>
      <c r="BD33" s="860"/>
      <c r="BE33" s="860"/>
      <c r="BF33" s="860"/>
      <c r="BG33" s="849">
        <f t="shared" si="30"/>
        <v>44150</v>
      </c>
      <c r="BH33" s="860"/>
      <c r="BI33" s="860"/>
      <c r="BJ33" s="705" t="s">
        <v>658</v>
      </c>
      <c r="BK33" s="706">
        <f t="shared" si="12"/>
        <v>12.76</v>
      </c>
      <c r="BL33" s="706">
        <f t="shared" si="13"/>
        <v>22.01</v>
      </c>
      <c r="BM33" s="236">
        <f t="shared" si="19"/>
        <v>44150</v>
      </c>
      <c r="BN33" s="236">
        <f t="shared" si="20"/>
        <v>44151</v>
      </c>
      <c r="BO33" s="235">
        <f t="shared" si="21"/>
        <v>957054</v>
      </c>
      <c r="BP33" s="235">
        <f t="shared" si="22"/>
        <v>1650929</v>
      </c>
      <c r="BQ33" s="235">
        <f t="shared" si="23"/>
        <v>1303991.5</v>
      </c>
      <c r="BR33" s="868">
        <f t="shared" si="24"/>
        <v>44150</v>
      </c>
      <c r="BS33" s="869" t="str">
        <f t="shared" si="25"/>
        <v>SUN</v>
      </c>
      <c r="BT33" s="870">
        <f t="shared" si="26"/>
        <v>161.55310058593801</v>
      </c>
      <c r="BU33" s="235"/>
      <c r="BV33" s="27">
        <f t="shared" si="27"/>
        <v>797362747808850.5</v>
      </c>
      <c r="BW33" s="279"/>
    </row>
    <row r="34" spans="1:75" s="705" customFormat="1">
      <c r="A34" s="819">
        <v>44153</v>
      </c>
      <c r="B34" s="689" t="s">
        <v>171</v>
      </c>
      <c r="C34" s="825">
        <f t="shared" si="3"/>
        <v>44151</v>
      </c>
      <c r="D34" s="826">
        <v>44152</v>
      </c>
      <c r="E34" s="690" t="s">
        <v>69</v>
      </c>
      <c r="F34" s="690">
        <v>20.149999999999999</v>
      </c>
      <c r="G34" s="691" t="s">
        <v>41</v>
      </c>
      <c r="H34" s="1049">
        <v>35.130000000000003</v>
      </c>
      <c r="I34" s="692" t="s">
        <v>138</v>
      </c>
      <c r="J34" s="693" t="s">
        <v>133</v>
      </c>
      <c r="K34" s="692" t="s">
        <v>93</v>
      </c>
      <c r="L34" s="692">
        <v>676</v>
      </c>
      <c r="M34" s="692" t="s">
        <v>135</v>
      </c>
      <c r="N34" s="692" t="s">
        <v>135</v>
      </c>
      <c r="O34" s="692">
        <v>1</v>
      </c>
      <c r="P34" s="692">
        <v>0.5</v>
      </c>
      <c r="Q34" s="694">
        <v>0.4</v>
      </c>
      <c r="R34" s="695">
        <v>0.26700000000000002</v>
      </c>
      <c r="S34" s="696" t="s">
        <v>135</v>
      </c>
      <c r="T34" s="696">
        <v>15</v>
      </c>
      <c r="U34" s="689" t="s">
        <v>171</v>
      </c>
      <c r="V34" s="697" t="s">
        <v>135</v>
      </c>
      <c r="W34" s="696">
        <v>43</v>
      </c>
      <c r="X34" s="696">
        <v>1.91</v>
      </c>
      <c r="Y34" s="698">
        <v>1.19</v>
      </c>
      <c r="Z34" s="695">
        <v>639</v>
      </c>
      <c r="AA34" s="699">
        <v>2396</v>
      </c>
      <c r="AB34" s="757">
        <f t="shared" si="15"/>
        <v>3544378.6982248523</v>
      </c>
      <c r="AC34" s="690" t="s">
        <v>69</v>
      </c>
      <c r="AD34" s="700">
        <v>302</v>
      </c>
      <c r="AE34" s="691" t="s">
        <v>41</v>
      </c>
      <c r="AF34" s="700">
        <v>527</v>
      </c>
      <c r="AG34" s="701">
        <v>1133718</v>
      </c>
      <c r="AH34" s="702">
        <v>1976144</v>
      </c>
      <c r="AI34" s="703">
        <v>1677098</v>
      </c>
      <c r="AJ34" s="701">
        <v>2923290</v>
      </c>
      <c r="AK34" s="692">
        <v>0.47299999999999998</v>
      </c>
      <c r="AL34" s="704">
        <v>0.82499999999999996</v>
      </c>
      <c r="AM34" s="855" t="s">
        <v>171</v>
      </c>
      <c r="AN34" s="856">
        <v>44152</v>
      </c>
      <c r="AO34" s="857">
        <f t="shared" si="16"/>
        <v>1133718</v>
      </c>
      <c r="AP34" s="856">
        <v>44152</v>
      </c>
      <c r="AQ34" s="857">
        <f t="shared" si="17"/>
        <v>1976144</v>
      </c>
      <c r="AR34" s="871">
        <v>44151</v>
      </c>
      <c r="AS34" s="872" t="s">
        <v>655</v>
      </c>
      <c r="AT34" s="873">
        <v>163.70292663574199</v>
      </c>
      <c r="AU34" s="873">
        <v>676</v>
      </c>
      <c r="AV34" s="858">
        <f t="shared" si="8"/>
        <v>44151</v>
      </c>
      <c r="AW34" s="859">
        <f t="shared" si="9"/>
        <v>702469333083862.25</v>
      </c>
      <c r="AX34" s="858">
        <f t="shared" si="10"/>
        <v>44151</v>
      </c>
      <c r="AY34" s="859">
        <f t="shared" si="42"/>
        <v>1224449605420109.8</v>
      </c>
      <c r="AZ34" s="857">
        <f>AVERAGE(AO34:AO35)</f>
        <v>1072789.5</v>
      </c>
      <c r="BA34" s="857">
        <f>STDEV(AO34:AO35)</f>
        <v>86165.911035049125</v>
      </c>
      <c r="BB34" s="857">
        <f>100*BA34/AZ34</f>
        <v>8.0319495143314814</v>
      </c>
      <c r="BC34" s="856">
        <f t="shared" si="18"/>
        <v>44151</v>
      </c>
      <c r="BD34" s="857">
        <f>AVERAGE(AQ34:AQ35)</f>
        <v>1793589.5</v>
      </c>
      <c r="BE34" s="857">
        <f>STDEV(AQ34:AQ35)</f>
        <v>258171.04977223917</v>
      </c>
      <c r="BF34" s="857">
        <f>100*BE34/BD34</f>
        <v>14.394099082997485</v>
      </c>
      <c r="BG34" s="849">
        <f t="shared" si="30"/>
        <v>44151</v>
      </c>
      <c r="BH34" s="857">
        <f>AVERAGE(AZ34,BD34)</f>
        <v>1433189.5</v>
      </c>
      <c r="BI34" s="859">
        <f>BH34*AT34*3.785*1000000</f>
        <v>888026539446135.5</v>
      </c>
      <c r="BJ34" s="705" t="s">
        <v>658</v>
      </c>
      <c r="BK34" s="706">
        <f t="shared" si="12"/>
        <v>20.149999999999999</v>
      </c>
      <c r="BL34" s="706">
        <f t="shared" si="13"/>
        <v>35.130000000000003</v>
      </c>
      <c r="BM34" s="236">
        <f t="shared" si="19"/>
        <v>44151</v>
      </c>
      <c r="BN34" s="236">
        <f t="shared" si="20"/>
        <v>44152</v>
      </c>
      <c r="BO34" s="235">
        <f t="shared" si="21"/>
        <v>1133718</v>
      </c>
      <c r="BP34" s="235">
        <f t="shared" si="22"/>
        <v>1976144</v>
      </c>
      <c r="BQ34" s="235">
        <f t="shared" si="23"/>
        <v>1554931</v>
      </c>
      <c r="BR34" s="868">
        <f t="shared" si="24"/>
        <v>44151</v>
      </c>
      <c r="BS34" s="869" t="str">
        <f t="shared" si="25"/>
        <v>MON</v>
      </c>
      <c r="BT34" s="870">
        <f t="shared" si="26"/>
        <v>163.70292663574199</v>
      </c>
      <c r="BU34" s="235">
        <f t="shared" si="31"/>
        <v>1433189.5</v>
      </c>
      <c r="BV34" s="27">
        <f t="shared" si="27"/>
        <v>963459469251986</v>
      </c>
      <c r="BW34" s="279">
        <f t="shared" si="32"/>
        <v>888026539446135.5</v>
      </c>
    </row>
    <row r="35" spans="1:75" s="705" customFormat="1">
      <c r="A35" s="819">
        <v>44153</v>
      </c>
      <c r="B35" s="689" t="s">
        <v>172</v>
      </c>
      <c r="C35" s="825">
        <f t="shared" si="3"/>
        <v>44151</v>
      </c>
      <c r="D35" s="826">
        <v>44152</v>
      </c>
      <c r="E35" s="690" t="s">
        <v>69</v>
      </c>
      <c r="F35" s="690">
        <v>17.989999999999998</v>
      </c>
      <c r="G35" s="691" t="s">
        <v>41</v>
      </c>
      <c r="H35" s="1049">
        <v>28.64</v>
      </c>
      <c r="I35" s="707" t="s">
        <v>138</v>
      </c>
      <c r="J35" s="693" t="s">
        <v>133</v>
      </c>
      <c r="K35" s="692" t="s">
        <v>93</v>
      </c>
      <c r="L35" s="692">
        <v>676</v>
      </c>
      <c r="M35" s="692" t="s">
        <v>135</v>
      </c>
      <c r="N35" s="692" t="s">
        <v>135</v>
      </c>
      <c r="O35" s="692">
        <v>1</v>
      </c>
      <c r="P35" s="692">
        <v>0.5</v>
      </c>
      <c r="Q35" s="694">
        <v>0.4</v>
      </c>
      <c r="R35" s="695">
        <v>0.26700000000000002</v>
      </c>
      <c r="S35" s="696" t="s">
        <v>135</v>
      </c>
      <c r="T35" s="696">
        <v>15</v>
      </c>
      <c r="U35" s="689" t="s">
        <v>172</v>
      </c>
      <c r="V35" s="697" t="s">
        <v>135</v>
      </c>
      <c r="W35" s="696">
        <v>45</v>
      </c>
      <c r="X35" s="696">
        <v>1.94</v>
      </c>
      <c r="Y35" s="698">
        <v>1.29</v>
      </c>
      <c r="Z35" s="695">
        <v>669</v>
      </c>
      <c r="AA35" s="699">
        <v>2509</v>
      </c>
      <c r="AB35" s="757">
        <f t="shared" si="15"/>
        <v>3711538.4615384615</v>
      </c>
      <c r="AC35" s="690" t="s">
        <v>69</v>
      </c>
      <c r="AD35" s="700">
        <v>270</v>
      </c>
      <c r="AE35" s="691" t="s">
        <v>41</v>
      </c>
      <c r="AF35" s="700">
        <v>430</v>
      </c>
      <c r="AG35" s="701">
        <v>1011861</v>
      </c>
      <c r="AH35" s="702">
        <v>1611035</v>
      </c>
      <c r="AI35" s="703">
        <v>1496835</v>
      </c>
      <c r="AJ35" s="701">
        <v>2383187</v>
      </c>
      <c r="AK35" s="692">
        <v>0.40300000000000002</v>
      </c>
      <c r="AL35" s="704">
        <v>0.64200000000000002</v>
      </c>
      <c r="AM35" s="855" t="s">
        <v>172</v>
      </c>
      <c r="AN35" s="856">
        <v>44152</v>
      </c>
      <c r="AO35" s="857">
        <f t="shared" si="16"/>
        <v>1011861</v>
      </c>
      <c r="AP35" s="856">
        <v>44152</v>
      </c>
      <c r="AQ35" s="857">
        <f t="shared" si="17"/>
        <v>1611035</v>
      </c>
      <c r="AR35" s="871">
        <v>44151</v>
      </c>
      <c r="AS35" s="872" t="s">
        <v>655</v>
      </c>
      <c r="AT35" s="873">
        <v>163.70292663574199</v>
      </c>
      <c r="AU35" s="873">
        <v>676</v>
      </c>
      <c r="AV35" s="858">
        <f t="shared" si="8"/>
        <v>44151</v>
      </c>
      <c r="AW35" s="859">
        <f t="shared" si="9"/>
        <v>626964837678831.88</v>
      </c>
      <c r="AX35" s="858">
        <f t="shared" si="10"/>
        <v>44151</v>
      </c>
      <c r="AY35" s="859">
        <f t="shared" si="42"/>
        <v>998222381601738.75</v>
      </c>
      <c r="AZ35" s="860"/>
      <c r="BA35" s="860"/>
      <c r="BB35" s="860"/>
      <c r="BC35" s="856">
        <f t="shared" si="18"/>
        <v>44151</v>
      </c>
      <c r="BD35" s="860"/>
      <c r="BE35" s="860"/>
      <c r="BF35" s="860"/>
      <c r="BG35" s="849">
        <f t="shared" si="30"/>
        <v>44151</v>
      </c>
      <c r="BH35" s="860"/>
      <c r="BI35" s="860"/>
      <c r="BJ35" s="705" t="s">
        <v>658</v>
      </c>
      <c r="BK35" s="706">
        <f t="shared" ref="BK35:BK57" si="43">F35</f>
        <v>17.989999999999998</v>
      </c>
      <c r="BL35" s="706">
        <f t="shared" ref="BL35:BL57" si="44">H35</f>
        <v>28.64</v>
      </c>
      <c r="BM35" s="236">
        <f t="shared" si="19"/>
        <v>44151</v>
      </c>
      <c r="BN35" s="236">
        <f t="shared" si="20"/>
        <v>44152</v>
      </c>
      <c r="BO35" s="235">
        <f t="shared" si="21"/>
        <v>1011861</v>
      </c>
      <c r="BP35" s="235">
        <f t="shared" si="22"/>
        <v>1611035</v>
      </c>
      <c r="BQ35" s="235">
        <f t="shared" si="23"/>
        <v>1311448</v>
      </c>
      <c r="BR35" s="868">
        <f t="shared" si="24"/>
        <v>44151</v>
      </c>
      <c r="BS35" s="869" t="str">
        <f t="shared" si="25"/>
        <v>MON</v>
      </c>
      <c r="BT35" s="870">
        <f t="shared" si="26"/>
        <v>163.70292663574199</v>
      </c>
      <c r="BU35" s="235"/>
      <c r="BV35" s="27">
        <f t="shared" si="27"/>
        <v>812593609640285.38</v>
      </c>
      <c r="BW35" s="279"/>
    </row>
    <row r="36" spans="1:75" s="705" customFormat="1">
      <c r="A36" s="819">
        <v>44153</v>
      </c>
      <c r="B36" s="689">
        <v>181</v>
      </c>
      <c r="C36" s="825">
        <f t="shared" si="3"/>
        <v>44152</v>
      </c>
      <c r="D36" s="826">
        <v>44153</v>
      </c>
      <c r="E36" s="690" t="s">
        <v>69</v>
      </c>
      <c r="F36" s="690">
        <v>10</v>
      </c>
      <c r="G36" s="691" t="s">
        <v>41</v>
      </c>
      <c r="H36" s="1049">
        <v>24</v>
      </c>
      <c r="I36" s="708" t="s">
        <v>138</v>
      </c>
      <c r="J36" s="693" t="s">
        <v>133</v>
      </c>
      <c r="K36" s="692" t="s">
        <v>93</v>
      </c>
      <c r="L36" s="692">
        <v>976</v>
      </c>
      <c r="M36" s="692" t="s">
        <v>135</v>
      </c>
      <c r="N36" s="692" t="s">
        <v>135</v>
      </c>
      <c r="O36" s="696">
        <v>1</v>
      </c>
      <c r="P36" s="692">
        <v>0.5</v>
      </c>
      <c r="Q36" s="694">
        <v>0.4</v>
      </c>
      <c r="R36" s="695">
        <v>0.26700000000000002</v>
      </c>
      <c r="S36" s="709" t="s">
        <v>135</v>
      </c>
      <c r="T36" s="696">
        <v>20</v>
      </c>
      <c r="U36" s="689">
        <v>181</v>
      </c>
      <c r="V36" s="697" t="s">
        <v>135</v>
      </c>
      <c r="W36" s="696">
        <v>45</v>
      </c>
      <c r="X36" s="696">
        <v>1.94</v>
      </c>
      <c r="Y36" s="698">
        <v>1.29</v>
      </c>
      <c r="Z36" s="695">
        <v>892</v>
      </c>
      <c r="AA36" s="699">
        <v>3345</v>
      </c>
      <c r="AB36" s="757">
        <f t="shared" si="15"/>
        <v>3427254.0983606558</v>
      </c>
      <c r="AC36" s="690" t="s">
        <v>69</v>
      </c>
      <c r="AD36" s="700">
        <v>203</v>
      </c>
      <c r="AE36" s="691" t="s">
        <v>41</v>
      </c>
      <c r="AF36" s="700">
        <v>485</v>
      </c>
      <c r="AG36" s="701">
        <v>760345</v>
      </c>
      <c r="AH36" s="702">
        <v>1817803</v>
      </c>
      <c r="AI36" s="703">
        <v>779042</v>
      </c>
      <c r="AJ36" s="701">
        <v>1862503</v>
      </c>
      <c r="AK36" s="692">
        <v>0.22700000000000001</v>
      </c>
      <c r="AL36" s="704">
        <v>0.54300000000000004</v>
      </c>
      <c r="AM36" s="855">
        <v>181</v>
      </c>
      <c r="AN36" s="856">
        <v>44153</v>
      </c>
      <c r="AO36" s="857">
        <f t="shared" si="16"/>
        <v>760345</v>
      </c>
      <c r="AP36" s="856">
        <v>44153</v>
      </c>
      <c r="AQ36" s="857">
        <f t="shared" si="17"/>
        <v>1817803</v>
      </c>
      <c r="AR36" s="871">
        <v>44152</v>
      </c>
      <c r="AS36" s="872" t="s">
        <v>653</v>
      </c>
      <c r="AT36" s="873">
        <v>161.31024169921901</v>
      </c>
      <c r="AU36" s="873">
        <v>976</v>
      </c>
      <c r="AV36" s="858">
        <f t="shared" si="8"/>
        <v>44152</v>
      </c>
      <c r="AW36" s="859">
        <f t="shared" si="9"/>
        <v>464235684218340.25</v>
      </c>
      <c r="AX36" s="858">
        <f t="shared" si="10"/>
        <v>44152</v>
      </c>
      <c r="AY36" s="859">
        <f t="shared" si="42"/>
        <v>1109876463288575</v>
      </c>
      <c r="AZ36" s="857">
        <f>AVERAGE(AO36:AO37)</f>
        <v>782469.5</v>
      </c>
      <c r="BA36" s="857">
        <f>STDEV(AO36:AO37)</f>
        <v>31288.76796072354</v>
      </c>
      <c r="BB36" s="857">
        <f>100*BA36/AZ36</f>
        <v>3.9987204562891643</v>
      </c>
      <c r="BC36" s="856">
        <f t="shared" si="18"/>
        <v>44152</v>
      </c>
      <c r="BD36" s="857">
        <f>AVERAGE(AQ36:AQ37)</f>
        <v>1706624.5</v>
      </c>
      <c r="BE36" s="857">
        <f>STDEV(AQ36:AQ37)</f>
        <v>157230.14254429715</v>
      </c>
      <c r="BF36" s="857">
        <f>100*BE36/BD36</f>
        <v>9.2129312888861694</v>
      </c>
      <c r="BG36" s="849">
        <f t="shared" si="30"/>
        <v>44152</v>
      </c>
      <c r="BH36" s="857">
        <f>AVERAGE(AZ36,BD36)</f>
        <v>1244547</v>
      </c>
      <c r="BI36" s="859">
        <f>BH36*AT36*3.785*1000000</f>
        <v>759869701368303.5</v>
      </c>
      <c r="BJ36" s="705" t="s">
        <v>658</v>
      </c>
      <c r="BK36" s="706">
        <f t="shared" si="43"/>
        <v>10</v>
      </c>
      <c r="BL36" s="706">
        <f t="shared" si="44"/>
        <v>24</v>
      </c>
      <c r="BM36" s="236">
        <f t="shared" si="19"/>
        <v>44152</v>
      </c>
      <c r="BN36" s="236">
        <f t="shared" si="20"/>
        <v>44153</v>
      </c>
      <c r="BO36" s="235">
        <f t="shared" si="21"/>
        <v>760345</v>
      </c>
      <c r="BP36" s="235">
        <f t="shared" si="22"/>
        <v>1817803</v>
      </c>
      <c r="BQ36" s="235">
        <f t="shared" si="23"/>
        <v>1289074</v>
      </c>
      <c r="BR36" s="868">
        <f t="shared" si="24"/>
        <v>44152</v>
      </c>
      <c r="BS36" s="869" t="str">
        <f t="shared" si="25"/>
        <v>TUE</v>
      </c>
      <c r="BT36" s="870">
        <f t="shared" si="26"/>
        <v>161.31024169921901</v>
      </c>
      <c r="BU36" s="235">
        <f t="shared" si="31"/>
        <v>1244547</v>
      </c>
      <c r="BV36" s="27">
        <f t="shared" si="27"/>
        <v>787056073753457.75</v>
      </c>
      <c r="BW36" s="279">
        <f t="shared" si="32"/>
        <v>759869701368303.5</v>
      </c>
    </row>
    <row r="37" spans="1:75" s="705" customFormat="1" ht="15" thickBot="1">
      <c r="A37" s="820">
        <v>44153</v>
      </c>
      <c r="B37" s="710">
        <v>182</v>
      </c>
      <c r="C37" s="825">
        <f t="shared" si="3"/>
        <v>44152</v>
      </c>
      <c r="D37" s="826">
        <v>44153</v>
      </c>
      <c r="E37" s="711" t="s">
        <v>69</v>
      </c>
      <c r="F37" s="711">
        <v>11</v>
      </c>
      <c r="G37" s="712" t="s">
        <v>41</v>
      </c>
      <c r="H37" s="1050">
        <v>21</v>
      </c>
      <c r="I37" s="713" t="s">
        <v>138</v>
      </c>
      <c r="J37" s="714" t="s">
        <v>133</v>
      </c>
      <c r="K37" s="707" t="s">
        <v>93</v>
      </c>
      <c r="L37" s="707">
        <v>976</v>
      </c>
      <c r="M37" s="707" t="s">
        <v>135</v>
      </c>
      <c r="N37" s="707" t="s">
        <v>135</v>
      </c>
      <c r="O37" s="715">
        <v>1</v>
      </c>
      <c r="P37" s="707">
        <v>0.5</v>
      </c>
      <c r="Q37" s="716">
        <v>0.4</v>
      </c>
      <c r="R37" s="717">
        <v>0.26700000000000002</v>
      </c>
      <c r="S37" s="718" t="s">
        <v>135</v>
      </c>
      <c r="T37" s="715">
        <v>20</v>
      </c>
      <c r="U37" s="710">
        <v>182</v>
      </c>
      <c r="V37" s="697" t="s">
        <v>135</v>
      </c>
      <c r="W37" s="715">
        <v>45</v>
      </c>
      <c r="X37" s="715">
        <v>1.94</v>
      </c>
      <c r="Y37" s="719">
        <v>1.29</v>
      </c>
      <c r="Z37" s="717">
        <v>892</v>
      </c>
      <c r="AA37" s="720">
        <v>3345</v>
      </c>
      <c r="AB37" s="758">
        <f t="shared" si="15"/>
        <v>3427254.0983606558</v>
      </c>
      <c r="AC37" s="711" t="s">
        <v>69</v>
      </c>
      <c r="AD37" s="713">
        <v>215</v>
      </c>
      <c r="AE37" s="712" t="s">
        <v>41</v>
      </c>
      <c r="AF37" s="713">
        <v>425</v>
      </c>
      <c r="AG37" s="721">
        <v>804594</v>
      </c>
      <c r="AH37" s="722">
        <v>1595446</v>
      </c>
      <c r="AI37" s="723">
        <v>824379</v>
      </c>
      <c r="AJ37" s="721">
        <v>1634678</v>
      </c>
      <c r="AK37" s="707">
        <v>0.24099999999999999</v>
      </c>
      <c r="AL37" s="724">
        <v>0.47699999999999998</v>
      </c>
      <c r="AM37" s="855">
        <v>182</v>
      </c>
      <c r="AN37" s="856">
        <v>44153</v>
      </c>
      <c r="AO37" s="857">
        <f t="shared" si="16"/>
        <v>804594</v>
      </c>
      <c r="AP37" s="856">
        <v>44153</v>
      </c>
      <c r="AQ37" s="857">
        <f t="shared" si="17"/>
        <v>1595446</v>
      </c>
      <c r="AR37" s="871">
        <v>44152</v>
      </c>
      <c r="AS37" s="872" t="s">
        <v>653</v>
      </c>
      <c r="AT37" s="873">
        <v>161.31024169921901</v>
      </c>
      <c r="AU37" s="873">
        <v>976</v>
      </c>
      <c r="AV37" s="858">
        <f t="shared" si="8"/>
        <v>44152</v>
      </c>
      <c r="AW37" s="859">
        <f t="shared" si="9"/>
        <v>491252321127871.25</v>
      </c>
      <c r="AX37" s="858">
        <f t="shared" si="10"/>
        <v>44152</v>
      </c>
      <c r="AY37" s="859">
        <f t="shared" si="42"/>
        <v>974114336838427.38</v>
      </c>
      <c r="AZ37" s="860"/>
      <c r="BA37" s="860"/>
      <c r="BB37" s="860"/>
      <c r="BC37" s="856">
        <f t="shared" si="18"/>
        <v>44152</v>
      </c>
      <c r="BD37" s="860"/>
      <c r="BE37" s="860"/>
      <c r="BF37" s="860"/>
      <c r="BG37" s="849">
        <f t="shared" si="30"/>
        <v>44152</v>
      </c>
      <c r="BH37" s="860"/>
      <c r="BI37" s="860"/>
      <c r="BJ37" s="705" t="s">
        <v>658</v>
      </c>
      <c r="BK37" s="706">
        <f t="shared" si="43"/>
        <v>11</v>
      </c>
      <c r="BL37" s="706">
        <f t="shared" si="44"/>
        <v>21</v>
      </c>
      <c r="BM37" s="236">
        <f t="shared" si="19"/>
        <v>44152</v>
      </c>
      <c r="BN37" s="236">
        <f t="shared" si="20"/>
        <v>44153</v>
      </c>
      <c r="BO37" s="235">
        <f t="shared" si="21"/>
        <v>804594</v>
      </c>
      <c r="BP37" s="235">
        <f t="shared" si="22"/>
        <v>1595446</v>
      </c>
      <c r="BQ37" s="235">
        <f t="shared" si="23"/>
        <v>1200020</v>
      </c>
      <c r="BR37" s="868">
        <f t="shared" si="24"/>
        <v>44152</v>
      </c>
      <c r="BS37" s="869" t="str">
        <f t="shared" si="25"/>
        <v>TUE</v>
      </c>
      <c r="BT37" s="870">
        <f t="shared" si="26"/>
        <v>161.31024169921901</v>
      </c>
      <c r="BU37" s="235"/>
      <c r="BV37" s="27">
        <f t="shared" si="27"/>
        <v>732683328983149.5</v>
      </c>
      <c r="BW37" s="279"/>
    </row>
    <row r="38" spans="1:75" s="705" customFormat="1">
      <c r="A38" s="725">
        <v>44158</v>
      </c>
      <c r="B38" s="726" t="s">
        <v>174</v>
      </c>
      <c r="C38" s="827">
        <f t="shared" si="3"/>
        <v>44153</v>
      </c>
      <c r="D38" s="828">
        <v>44154</v>
      </c>
      <c r="E38" s="727" t="s">
        <v>69</v>
      </c>
      <c r="F38" s="728">
        <v>13.31</v>
      </c>
      <c r="G38" s="729" t="s">
        <v>41</v>
      </c>
      <c r="H38" s="1051">
        <v>24.92</v>
      </c>
      <c r="I38" s="730" t="s">
        <v>175</v>
      </c>
      <c r="J38" s="731" t="s">
        <v>133</v>
      </c>
      <c r="K38" s="730" t="s">
        <v>93</v>
      </c>
      <c r="L38" s="730">
        <v>796</v>
      </c>
      <c r="M38" s="730" t="s">
        <v>135</v>
      </c>
      <c r="N38" s="730" t="s">
        <v>135</v>
      </c>
      <c r="O38" s="730">
        <v>1</v>
      </c>
      <c r="P38" s="730">
        <v>0.5</v>
      </c>
      <c r="Q38" s="730">
        <v>0.4</v>
      </c>
      <c r="R38" s="730">
        <v>0.27</v>
      </c>
      <c r="S38" s="730" t="s">
        <v>135</v>
      </c>
      <c r="T38" s="730">
        <v>15</v>
      </c>
      <c r="U38" s="726" t="s">
        <v>174</v>
      </c>
      <c r="V38" s="732" t="s">
        <v>135</v>
      </c>
      <c r="W38" s="730">
        <v>62</v>
      </c>
      <c r="X38" s="730">
        <v>1.97</v>
      </c>
      <c r="Y38" s="730">
        <v>1.59</v>
      </c>
      <c r="Z38" s="730">
        <v>936</v>
      </c>
      <c r="AA38" s="730">
        <v>3510</v>
      </c>
      <c r="AB38" s="759">
        <f t="shared" si="15"/>
        <v>4409547.7386934673</v>
      </c>
      <c r="AC38" s="727" t="s">
        <v>69</v>
      </c>
      <c r="AD38" s="733">
        <v>200</v>
      </c>
      <c r="AE38" s="734" t="s">
        <v>41</v>
      </c>
      <c r="AF38" s="733">
        <v>374</v>
      </c>
      <c r="AG38" s="735">
        <v>748613</v>
      </c>
      <c r="AH38" s="735">
        <v>1401832</v>
      </c>
      <c r="AI38" s="735">
        <v>940469</v>
      </c>
      <c r="AJ38" s="735">
        <v>1761096</v>
      </c>
      <c r="AK38" s="736">
        <v>0.21299999999999999</v>
      </c>
      <c r="AL38" s="737">
        <v>0.39900000000000002</v>
      </c>
      <c r="AM38" s="861" t="str">
        <f t="shared" ref="AM38:AM57" si="45">B38</f>
        <v>Y21</v>
      </c>
      <c r="AN38" s="862">
        <f t="shared" ref="AN38:AN57" si="46">D38</f>
        <v>44154</v>
      </c>
      <c r="AO38" s="863">
        <f>AG38</f>
        <v>748613</v>
      </c>
      <c r="AP38" s="862">
        <f t="shared" ref="AP38:AP57" si="47">D38</f>
        <v>44154</v>
      </c>
      <c r="AQ38" s="857">
        <f>AH38</f>
        <v>1401832</v>
      </c>
      <c r="AR38" s="874">
        <v>44153</v>
      </c>
      <c r="AS38" s="875" t="s">
        <v>656</v>
      </c>
      <c r="AT38" s="876">
        <v>163.29389953613301</v>
      </c>
      <c r="AU38" s="876">
        <v>796</v>
      </c>
      <c r="AV38" s="858">
        <f>AR38</f>
        <v>44153</v>
      </c>
      <c r="AW38" s="859">
        <f t="shared" ref="AW38:AW43" si="48">AT38*3.785*1000000*AO38</f>
        <v>462693297810882.38</v>
      </c>
      <c r="AX38" s="858">
        <f>AR38</f>
        <v>44153</v>
      </c>
      <c r="AY38" s="859">
        <f t="shared" si="42"/>
        <v>866426673136620.38</v>
      </c>
      <c r="AZ38" s="857">
        <f>AVERAGE(AO38:AO39)</f>
        <v>855988.5</v>
      </c>
      <c r="BA38" s="857">
        <f>STDEV(AO38:AO39)</f>
        <v>151851.88836659226</v>
      </c>
      <c r="BB38" s="857">
        <f>100*BA38/AZ38</f>
        <v>17.739944913581464</v>
      </c>
      <c r="BC38" s="856">
        <f t="shared" si="18"/>
        <v>44153</v>
      </c>
      <c r="BD38" s="857">
        <f>AVERAGE(AQ38:AQ39)</f>
        <v>1407719.5</v>
      </c>
      <c r="BE38" s="857">
        <f>STDEV(AQ38:AQ39)</f>
        <v>8326.1823484715969</v>
      </c>
      <c r="BF38" s="857">
        <f>100*BE38/BD38</f>
        <v>0.5914660092775299</v>
      </c>
      <c r="BG38" s="849">
        <f t="shared" si="30"/>
        <v>44153</v>
      </c>
      <c r="BH38" s="857">
        <f>AVERAGE(AZ38,BD38)</f>
        <v>1131854</v>
      </c>
      <c r="BI38" s="859">
        <f>BH38*AT38*3.785*1000000</f>
        <v>699562069988683.63</v>
      </c>
      <c r="BJ38" s="705" t="s">
        <v>658</v>
      </c>
      <c r="BK38" s="706">
        <f t="shared" si="43"/>
        <v>13.31</v>
      </c>
      <c r="BL38" s="706">
        <f t="shared" si="44"/>
        <v>24.92</v>
      </c>
      <c r="BM38" s="236">
        <f t="shared" si="19"/>
        <v>44153</v>
      </c>
      <c r="BN38" s="236">
        <f t="shared" si="20"/>
        <v>44154</v>
      </c>
      <c r="BO38" s="235">
        <f t="shared" si="21"/>
        <v>748613</v>
      </c>
      <c r="BP38" s="235">
        <f t="shared" si="22"/>
        <v>1401832</v>
      </c>
      <c r="BQ38" s="235">
        <f t="shared" si="23"/>
        <v>1075222.5</v>
      </c>
      <c r="BR38" s="868">
        <f t="shared" si="24"/>
        <v>44153</v>
      </c>
      <c r="BS38" s="869" t="str">
        <f t="shared" si="25"/>
        <v>WED</v>
      </c>
      <c r="BT38" s="870">
        <f t="shared" si="26"/>
        <v>163.29389953613301</v>
      </c>
      <c r="BU38" s="235">
        <f t="shared" si="31"/>
        <v>1131854</v>
      </c>
      <c r="BV38" s="27">
        <f t="shared" si="27"/>
        <v>664559985473751.38</v>
      </c>
      <c r="BW38" s="279">
        <f t="shared" si="32"/>
        <v>699562069988683.63</v>
      </c>
    </row>
    <row r="39" spans="1:75" s="705" customFormat="1">
      <c r="A39" s="738">
        <v>44158</v>
      </c>
      <c r="B39" s="739" t="s">
        <v>176</v>
      </c>
      <c r="C39" s="829">
        <f t="shared" si="3"/>
        <v>44153</v>
      </c>
      <c r="D39" s="830">
        <v>44154</v>
      </c>
      <c r="E39" s="740" t="s">
        <v>69</v>
      </c>
      <c r="F39" s="741">
        <v>17.13</v>
      </c>
      <c r="G39" s="742" t="s">
        <v>41</v>
      </c>
      <c r="H39" s="1052">
        <v>25.13</v>
      </c>
      <c r="I39" s="743" t="s">
        <v>175</v>
      </c>
      <c r="J39" s="744" t="s">
        <v>133</v>
      </c>
      <c r="K39" s="745" t="s">
        <v>93</v>
      </c>
      <c r="L39" s="746">
        <v>796</v>
      </c>
      <c r="M39" s="743" t="s">
        <v>135</v>
      </c>
      <c r="N39" s="743" t="s">
        <v>135</v>
      </c>
      <c r="O39" s="743">
        <v>1</v>
      </c>
      <c r="P39" s="743">
        <v>0.5</v>
      </c>
      <c r="Q39" s="743">
        <v>0.4</v>
      </c>
      <c r="R39" s="743">
        <v>0.27</v>
      </c>
      <c r="S39" s="743" t="s">
        <v>135</v>
      </c>
      <c r="T39" s="743">
        <v>15</v>
      </c>
      <c r="U39" s="739" t="s">
        <v>176</v>
      </c>
      <c r="V39" s="747" t="s">
        <v>135</v>
      </c>
      <c r="W39" s="743">
        <v>35</v>
      </c>
      <c r="X39" s="743">
        <v>1.9</v>
      </c>
      <c r="Y39" s="743">
        <v>1.34</v>
      </c>
      <c r="Z39" s="743">
        <v>530</v>
      </c>
      <c r="AA39" s="743">
        <v>1986</v>
      </c>
      <c r="AB39" s="760">
        <f t="shared" si="15"/>
        <v>2494974.8743718592</v>
      </c>
      <c r="AC39" s="748" t="s">
        <v>69</v>
      </c>
      <c r="AD39" s="749">
        <v>257</v>
      </c>
      <c r="AE39" s="750" t="s">
        <v>41</v>
      </c>
      <c r="AF39" s="751">
        <v>377</v>
      </c>
      <c r="AG39" s="752">
        <v>963364</v>
      </c>
      <c r="AH39" s="752">
        <v>1413607</v>
      </c>
      <c r="AI39" s="752">
        <v>1210256</v>
      </c>
      <c r="AJ39" s="752">
        <v>1775888</v>
      </c>
      <c r="AK39" s="753">
        <v>0.48499999999999999</v>
      </c>
      <c r="AL39" s="754">
        <v>0.71199999999999997</v>
      </c>
      <c r="AM39" s="861" t="str">
        <f t="shared" si="45"/>
        <v>Y23</v>
      </c>
      <c r="AN39" s="862">
        <f t="shared" si="46"/>
        <v>44154</v>
      </c>
      <c r="AO39" s="863">
        <f t="shared" ref="AO39:AO43" si="49">AG39</f>
        <v>963364</v>
      </c>
      <c r="AP39" s="862">
        <f t="shared" si="47"/>
        <v>44154</v>
      </c>
      <c r="AQ39" s="857">
        <f t="shared" ref="AQ39:AQ43" si="50">AH39</f>
        <v>1413607</v>
      </c>
      <c r="AR39" s="874">
        <v>44153</v>
      </c>
      <c r="AS39" s="875" t="s">
        <v>656</v>
      </c>
      <c r="AT39" s="876">
        <v>163.29389953613301</v>
      </c>
      <c r="AU39" s="876">
        <v>796</v>
      </c>
      <c r="AV39" s="858">
        <f t="shared" ref="AV39:AV43" si="51">AR39</f>
        <v>44153</v>
      </c>
      <c r="AW39" s="859">
        <f t="shared" si="48"/>
        <v>595423892120872.75</v>
      </c>
      <c r="AX39" s="858">
        <f t="shared" ref="AX39:AX43" si="52">AR39</f>
        <v>44153</v>
      </c>
      <c r="AY39" s="859">
        <f t="shared" si="42"/>
        <v>873704416886359.13</v>
      </c>
      <c r="AZ39" s="860"/>
      <c r="BA39" s="860"/>
      <c r="BB39" s="860"/>
      <c r="BC39" s="856">
        <f t="shared" si="18"/>
        <v>44153</v>
      </c>
      <c r="BD39" s="860"/>
      <c r="BE39" s="860"/>
      <c r="BF39" s="860"/>
      <c r="BG39" s="849">
        <f t="shared" si="30"/>
        <v>44153</v>
      </c>
      <c r="BH39" s="860"/>
      <c r="BI39" s="860"/>
      <c r="BJ39" s="705" t="s">
        <v>658</v>
      </c>
      <c r="BK39" s="706">
        <f t="shared" si="43"/>
        <v>17.13</v>
      </c>
      <c r="BL39" s="706">
        <f t="shared" si="44"/>
        <v>25.13</v>
      </c>
      <c r="BM39" s="236">
        <f t="shared" si="19"/>
        <v>44153</v>
      </c>
      <c r="BN39" s="236">
        <f t="shared" si="20"/>
        <v>44154</v>
      </c>
      <c r="BO39" s="235">
        <f t="shared" si="21"/>
        <v>963364</v>
      </c>
      <c r="BP39" s="235">
        <f t="shared" si="22"/>
        <v>1413607</v>
      </c>
      <c r="BQ39" s="235">
        <f t="shared" si="23"/>
        <v>1188485.5</v>
      </c>
      <c r="BR39" s="868">
        <f t="shared" si="24"/>
        <v>44153</v>
      </c>
      <c r="BS39" s="869" t="str">
        <f t="shared" si="25"/>
        <v>WED</v>
      </c>
      <c r="BT39" s="870">
        <f t="shared" si="26"/>
        <v>163.29389953613301</v>
      </c>
      <c r="BU39" s="235"/>
      <c r="BV39" s="27">
        <f t="shared" si="27"/>
        <v>734564154503615.88</v>
      </c>
      <c r="BW39" s="279"/>
    </row>
    <row r="40" spans="1:75" s="705" customFormat="1">
      <c r="A40" s="738">
        <v>44158</v>
      </c>
      <c r="B40" s="739">
        <v>201</v>
      </c>
      <c r="C40" s="829">
        <f t="shared" si="3"/>
        <v>44154</v>
      </c>
      <c r="D40" s="830">
        <v>44155</v>
      </c>
      <c r="E40" s="740" t="s">
        <v>69</v>
      </c>
      <c r="F40" s="741">
        <v>21.2</v>
      </c>
      <c r="G40" s="742" t="s">
        <v>41</v>
      </c>
      <c r="H40" s="1052">
        <v>37.15</v>
      </c>
      <c r="I40" s="743" t="s">
        <v>175</v>
      </c>
      <c r="J40" s="744" t="s">
        <v>133</v>
      </c>
      <c r="K40" s="745" t="s">
        <v>93</v>
      </c>
      <c r="L40" s="746">
        <v>816</v>
      </c>
      <c r="M40" s="743" t="s">
        <v>135</v>
      </c>
      <c r="N40" s="743" t="s">
        <v>135</v>
      </c>
      <c r="O40" s="743">
        <v>1</v>
      </c>
      <c r="P40" s="743">
        <v>0.5</v>
      </c>
      <c r="Q40" s="743">
        <v>0.4</v>
      </c>
      <c r="R40" s="743">
        <v>0.27</v>
      </c>
      <c r="S40" s="743" t="s">
        <v>135</v>
      </c>
      <c r="T40" s="743">
        <v>15</v>
      </c>
      <c r="U40" s="739">
        <v>201</v>
      </c>
      <c r="V40" s="747" t="s">
        <v>135</v>
      </c>
      <c r="W40" s="743">
        <v>46</v>
      </c>
      <c r="X40" s="743">
        <v>1.99</v>
      </c>
      <c r="Y40" s="743">
        <v>1.98</v>
      </c>
      <c r="Z40" s="743">
        <v>686</v>
      </c>
      <c r="AA40" s="743">
        <v>2571</v>
      </c>
      <c r="AB40" s="760">
        <f t="shared" si="15"/>
        <v>3150735.2941176472</v>
      </c>
      <c r="AC40" s="748" t="s">
        <v>69</v>
      </c>
      <c r="AD40" s="746">
        <v>318</v>
      </c>
      <c r="AE40" s="691" t="s">
        <v>41</v>
      </c>
      <c r="AF40" s="743">
        <v>557</v>
      </c>
      <c r="AG40" s="752">
        <v>1192473</v>
      </c>
      <c r="AH40" s="752">
        <v>2089910</v>
      </c>
      <c r="AI40" s="752">
        <v>1461364</v>
      </c>
      <c r="AJ40" s="752">
        <v>2561164</v>
      </c>
      <c r="AK40" s="755">
        <v>0.46400000000000002</v>
      </c>
      <c r="AL40" s="756">
        <v>0.81299999999999994</v>
      </c>
      <c r="AM40" s="861">
        <f t="shared" si="45"/>
        <v>201</v>
      </c>
      <c r="AN40" s="862">
        <f t="shared" si="46"/>
        <v>44155</v>
      </c>
      <c r="AO40" s="863">
        <f t="shared" si="49"/>
        <v>1192473</v>
      </c>
      <c r="AP40" s="862">
        <f t="shared" si="47"/>
        <v>44155</v>
      </c>
      <c r="AQ40" s="857">
        <f t="shared" si="50"/>
        <v>2089910</v>
      </c>
      <c r="AR40" s="874">
        <v>44154</v>
      </c>
      <c r="AS40" s="875" t="s">
        <v>657</v>
      </c>
      <c r="AT40" s="876">
        <v>166.66217041015599</v>
      </c>
      <c r="AU40" s="876">
        <v>816</v>
      </c>
      <c r="AV40" s="858">
        <f t="shared" si="51"/>
        <v>44154</v>
      </c>
      <c r="AW40" s="859">
        <f t="shared" si="48"/>
        <v>752231423599905.13</v>
      </c>
      <c r="AX40" s="858">
        <f t="shared" si="52"/>
        <v>44154</v>
      </c>
      <c r="AY40" s="859">
        <f t="shared" si="42"/>
        <v>1318349324886750.3</v>
      </c>
      <c r="AZ40" s="857">
        <f>AVERAGE(AO40:AO41)</f>
        <v>1226975.5</v>
      </c>
      <c r="BA40" s="857">
        <f>STDEV(AO40:AO41)</f>
        <v>48793.903435777713</v>
      </c>
      <c r="BB40" s="857">
        <f>100*BA40/AZ40</f>
        <v>3.9767626522108808</v>
      </c>
      <c r="BC40" s="856">
        <f t="shared" si="18"/>
        <v>44154</v>
      </c>
      <c r="BD40" s="857">
        <f>AVERAGE(AQ40:AQ41)</f>
        <v>2488449.5</v>
      </c>
      <c r="BE40" s="857">
        <f>STDEV(AQ40:AQ41)</f>
        <v>563619.96604139206</v>
      </c>
      <c r="BF40" s="857">
        <f>100*BE40/BD40</f>
        <v>22.649443600980934</v>
      </c>
      <c r="BG40" s="849">
        <f t="shared" si="30"/>
        <v>44154</v>
      </c>
      <c r="BH40" s="857">
        <f>AVERAGE(AZ40,BD40)</f>
        <v>1857712.5</v>
      </c>
      <c r="BI40" s="859">
        <f>BH40*AT40*3.785*1000000</f>
        <v>1171875353583971.3</v>
      </c>
      <c r="BJ40" s="705" t="s">
        <v>658</v>
      </c>
      <c r="BK40" s="706">
        <f t="shared" si="43"/>
        <v>21.2</v>
      </c>
      <c r="BL40" s="706">
        <f t="shared" si="44"/>
        <v>37.15</v>
      </c>
      <c r="BM40" s="236">
        <f t="shared" si="19"/>
        <v>44154</v>
      </c>
      <c r="BN40" s="236">
        <f t="shared" si="20"/>
        <v>44155</v>
      </c>
      <c r="BO40" s="235">
        <f t="shared" si="21"/>
        <v>1192473</v>
      </c>
      <c r="BP40" s="235">
        <f t="shared" si="22"/>
        <v>2089910</v>
      </c>
      <c r="BQ40" s="235">
        <f t="shared" si="23"/>
        <v>1641191.5</v>
      </c>
      <c r="BR40" s="868">
        <f t="shared" si="24"/>
        <v>44154</v>
      </c>
      <c r="BS40" s="869" t="str">
        <f t="shared" si="25"/>
        <v>THU</v>
      </c>
      <c r="BT40" s="870">
        <f t="shared" si="26"/>
        <v>166.66217041015599</v>
      </c>
      <c r="BU40" s="235">
        <f t="shared" si="31"/>
        <v>1857712.5</v>
      </c>
      <c r="BV40" s="27">
        <f t="shared" si="27"/>
        <v>1035290374243327.8</v>
      </c>
      <c r="BW40" s="279">
        <f t="shared" si="32"/>
        <v>1171875353583971.3</v>
      </c>
    </row>
    <row r="41" spans="1:75" s="705" customFormat="1">
      <c r="A41" s="738">
        <v>44158</v>
      </c>
      <c r="B41" s="739">
        <v>202</v>
      </c>
      <c r="C41" s="829">
        <f t="shared" si="3"/>
        <v>44154</v>
      </c>
      <c r="D41" s="830">
        <v>44155</v>
      </c>
      <c r="E41" s="740" t="s">
        <v>69</v>
      </c>
      <c r="F41" s="741">
        <v>22.43</v>
      </c>
      <c r="G41" s="742" t="s">
        <v>41</v>
      </c>
      <c r="H41" s="1052">
        <v>51.32</v>
      </c>
      <c r="I41" s="743" t="s">
        <v>175</v>
      </c>
      <c r="J41" s="744" t="s">
        <v>133</v>
      </c>
      <c r="K41" s="745" t="s">
        <v>93</v>
      </c>
      <c r="L41" s="746">
        <v>816</v>
      </c>
      <c r="M41" s="743" t="s">
        <v>135</v>
      </c>
      <c r="N41" s="743" t="s">
        <v>135</v>
      </c>
      <c r="O41" s="743">
        <v>1</v>
      </c>
      <c r="P41" s="743">
        <v>0.5</v>
      </c>
      <c r="Q41" s="743">
        <v>0.4</v>
      </c>
      <c r="R41" s="743">
        <v>0.27</v>
      </c>
      <c r="S41" s="743" t="s">
        <v>135</v>
      </c>
      <c r="T41" s="743">
        <v>15</v>
      </c>
      <c r="U41" s="739">
        <v>202</v>
      </c>
      <c r="V41" s="747" t="s">
        <v>135</v>
      </c>
      <c r="W41" s="743">
        <v>42</v>
      </c>
      <c r="X41" s="743">
        <v>2.0299999999999998</v>
      </c>
      <c r="Y41" s="743">
        <v>1.54</v>
      </c>
      <c r="Z41" s="743">
        <v>632</v>
      </c>
      <c r="AA41" s="743">
        <v>2368</v>
      </c>
      <c r="AB41" s="760">
        <f t="shared" si="15"/>
        <v>2901960.7843137253</v>
      </c>
      <c r="AC41" s="748" t="s">
        <v>69</v>
      </c>
      <c r="AD41" s="746">
        <v>336</v>
      </c>
      <c r="AE41" s="691" t="s">
        <v>41</v>
      </c>
      <c r="AF41" s="743">
        <v>770</v>
      </c>
      <c r="AG41" s="752">
        <v>1261478</v>
      </c>
      <c r="AH41" s="752">
        <v>2886989</v>
      </c>
      <c r="AI41" s="752">
        <v>1545929</v>
      </c>
      <c r="AJ41" s="752">
        <v>3537976</v>
      </c>
      <c r="AK41" s="755">
        <v>0.53300000000000003</v>
      </c>
      <c r="AL41" s="756">
        <v>1.2190000000000001</v>
      </c>
      <c r="AM41" s="861">
        <f t="shared" si="45"/>
        <v>202</v>
      </c>
      <c r="AN41" s="862">
        <f t="shared" si="46"/>
        <v>44155</v>
      </c>
      <c r="AO41" s="863">
        <f t="shared" si="49"/>
        <v>1261478</v>
      </c>
      <c r="AP41" s="862">
        <f t="shared" si="47"/>
        <v>44155</v>
      </c>
      <c r="AQ41" s="857">
        <f t="shared" si="50"/>
        <v>2886989</v>
      </c>
      <c r="AR41" s="874">
        <v>44154</v>
      </c>
      <c r="AS41" s="875" t="s">
        <v>657</v>
      </c>
      <c r="AT41" s="876">
        <v>166.66217041015599</v>
      </c>
      <c r="AU41" s="876">
        <v>816</v>
      </c>
      <c r="AV41" s="858">
        <f t="shared" si="51"/>
        <v>44154</v>
      </c>
      <c r="AW41" s="859">
        <f t="shared" si="48"/>
        <v>795760903416648.63</v>
      </c>
      <c r="AX41" s="858">
        <f t="shared" si="52"/>
        <v>44154</v>
      </c>
      <c r="AY41" s="859">
        <f t="shared" si="42"/>
        <v>1821159762432580.5</v>
      </c>
      <c r="AZ41" s="860"/>
      <c r="BA41" s="860"/>
      <c r="BB41" s="860"/>
      <c r="BC41" s="856">
        <f t="shared" si="18"/>
        <v>44154</v>
      </c>
      <c r="BD41" s="860"/>
      <c r="BE41" s="860"/>
      <c r="BF41" s="860"/>
      <c r="BG41" s="849">
        <f t="shared" si="30"/>
        <v>44154</v>
      </c>
      <c r="BH41" s="860"/>
      <c r="BI41" s="860"/>
      <c r="BJ41" s="705" t="s">
        <v>658</v>
      </c>
      <c r="BK41" s="706">
        <f t="shared" si="43"/>
        <v>22.43</v>
      </c>
      <c r="BL41" s="706">
        <f t="shared" si="44"/>
        <v>51.32</v>
      </c>
      <c r="BM41" s="236">
        <f t="shared" si="19"/>
        <v>44154</v>
      </c>
      <c r="BN41" s="236">
        <f t="shared" si="20"/>
        <v>44155</v>
      </c>
      <c r="BO41" s="235">
        <f t="shared" si="21"/>
        <v>1261478</v>
      </c>
      <c r="BP41" s="235">
        <f t="shared" si="22"/>
        <v>2886989</v>
      </c>
      <c r="BQ41" s="235">
        <f t="shared" si="23"/>
        <v>2074233.5</v>
      </c>
      <c r="BR41" s="868">
        <f t="shared" si="24"/>
        <v>44154</v>
      </c>
      <c r="BS41" s="869" t="str">
        <f t="shared" si="25"/>
        <v>THU</v>
      </c>
      <c r="BT41" s="870">
        <f t="shared" si="26"/>
        <v>166.66217041015599</v>
      </c>
      <c r="BU41" s="235"/>
      <c r="BV41" s="27">
        <f t="shared" si="27"/>
        <v>1308460332924614.5</v>
      </c>
      <c r="BW41" s="279"/>
    </row>
    <row r="42" spans="1:75" s="27" customFormat="1">
      <c r="A42" s="409">
        <v>44158</v>
      </c>
      <c r="B42" s="410">
        <v>231</v>
      </c>
      <c r="C42" s="803">
        <f t="shared" si="3"/>
        <v>44157</v>
      </c>
      <c r="D42" s="814">
        <v>44158</v>
      </c>
      <c r="E42" s="427" t="s">
        <v>69</v>
      </c>
      <c r="F42" s="524">
        <v>22.08</v>
      </c>
      <c r="G42" s="428" t="s">
        <v>41</v>
      </c>
      <c r="H42" s="1053">
        <v>34.76</v>
      </c>
      <c r="I42" s="414" t="s">
        <v>175</v>
      </c>
      <c r="J42" s="415" t="s">
        <v>133</v>
      </c>
      <c r="K42" s="414" t="s">
        <v>93</v>
      </c>
      <c r="L42" s="414">
        <v>272</v>
      </c>
      <c r="M42" s="414" t="s">
        <v>135</v>
      </c>
      <c r="N42" s="414" t="s">
        <v>135</v>
      </c>
      <c r="O42" s="414">
        <v>1</v>
      </c>
      <c r="P42" s="414">
        <v>0.5</v>
      </c>
      <c r="Q42" s="414">
        <v>0.4</v>
      </c>
      <c r="R42" s="414">
        <v>0.27</v>
      </c>
      <c r="S42" s="414" t="s">
        <v>135</v>
      </c>
      <c r="T42" s="414">
        <v>15</v>
      </c>
      <c r="U42" s="410">
        <v>231</v>
      </c>
      <c r="V42" s="458" t="s">
        <v>135</v>
      </c>
      <c r="W42" s="414">
        <v>34</v>
      </c>
      <c r="X42" s="414">
        <v>2.09</v>
      </c>
      <c r="Y42" s="414">
        <v>1.34</v>
      </c>
      <c r="Z42" s="414">
        <v>516</v>
      </c>
      <c r="AA42" s="414">
        <v>1935</v>
      </c>
      <c r="AB42" s="761">
        <f t="shared" si="15"/>
        <v>7113970.5882352944</v>
      </c>
      <c r="AC42" s="432" t="s">
        <v>69</v>
      </c>
      <c r="AD42" s="430">
        <v>331</v>
      </c>
      <c r="AE42" s="309" t="s">
        <v>41</v>
      </c>
      <c r="AF42" s="414">
        <v>521</v>
      </c>
      <c r="AG42" s="421">
        <v>1241950</v>
      </c>
      <c r="AH42" s="421">
        <v>1955263</v>
      </c>
      <c r="AI42" s="421">
        <v>4565993</v>
      </c>
      <c r="AJ42" s="421">
        <v>7188468</v>
      </c>
      <c r="AK42" s="440">
        <v>0.64200000000000002</v>
      </c>
      <c r="AL42" s="459">
        <v>1.01</v>
      </c>
      <c r="AM42" s="864">
        <f t="shared" si="45"/>
        <v>231</v>
      </c>
      <c r="AN42" s="865">
        <f t="shared" si="46"/>
        <v>44158</v>
      </c>
      <c r="AO42" s="866">
        <f t="shared" si="49"/>
        <v>1241950</v>
      </c>
      <c r="AP42" s="865">
        <f t="shared" si="47"/>
        <v>44158</v>
      </c>
      <c r="AQ42" s="850">
        <f t="shared" si="50"/>
        <v>1955263</v>
      </c>
      <c r="AR42" s="877">
        <v>44157</v>
      </c>
      <c r="AS42" s="878" t="s">
        <v>654</v>
      </c>
      <c r="AT42" s="879">
        <v>158.59759521484401</v>
      </c>
      <c r="AU42" s="879">
        <v>272</v>
      </c>
      <c r="AV42" s="851">
        <f t="shared" si="51"/>
        <v>44157</v>
      </c>
      <c r="AW42" s="852">
        <f t="shared" si="48"/>
        <v>745532522582231</v>
      </c>
      <c r="AX42" s="851">
        <f t="shared" si="52"/>
        <v>44157</v>
      </c>
      <c r="AY42" s="852">
        <f t="shared" si="42"/>
        <v>1173728537140545.5</v>
      </c>
      <c r="AZ42" s="850">
        <f>AVERAGE(AO42:AO43)</f>
        <v>1237185.5</v>
      </c>
      <c r="BA42" s="850">
        <f>STDEV(AO42:AO43)</f>
        <v>6738.0205179266113</v>
      </c>
      <c r="BB42" s="850">
        <f>100*BA42/AZ42</f>
        <v>0.54462491824601977</v>
      </c>
      <c r="BC42" s="849">
        <f t="shared" si="18"/>
        <v>44157</v>
      </c>
      <c r="BD42" s="850">
        <f>AVERAGE(AQ42:AQ43)</f>
        <v>2017330</v>
      </c>
      <c r="BE42" s="850">
        <f>STDEV(AQ42:AQ43)</f>
        <v>87775.993175810887</v>
      </c>
      <c r="BF42" s="850">
        <f>100*BE42/BD42</f>
        <v>4.3510973998210947</v>
      </c>
      <c r="BG42" s="849">
        <f t="shared" si="30"/>
        <v>44157</v>
      </c>
      <c r="BH42" s="850">
        <f>AVERAGE(AZ42,BD42)</f>
        <v>1627257.75</v>
      </c>
      <c r="BI42" s="852">
        <f>BH42*AT42*3.785*1000000</f>
        <v>976829643100757</v>
      </c>
      <c r="BK42" s="382">
        <f t="shared" si="43"/>
        <v>22.08</v>
      </c>
      <c r="BL42" s="382">
        <f t="shared" si="44"/>
        <v>34.76</v>
      </c>
      <c r="BM42" s="236">
        <f t="shared" si="19"/>
        <v>44157</v>
      </c>
      <c r="BN42" s="236">
        <f t="shared" si="20"/>
        <v>44158</v>
      </c>
      <c r="BO42" s="235">
        <f t="shared" si="21"/>
        <v>1241950</v>
      </c>
      <c r="BP42" s="235">
        <f t="shared" si="22"/>
        <v>1955263</v>
      </c>
      <c r="BQ42" s="235">
        <f t="shared" si="23"/>
        <v>1598606.5</v>
      </c>
      <c r="BR42" s="868">
        <f t="shared" si="24"/>
        <v>44157</v>
      </c>
      <c r="BS42" s="869" t="str">
        <f t="shared" si="25"/>
        <v>SUN</v>
      </c>
      <c r="BT42" s="870">
        <f t="shared" si="26"/>
        <v>158.59759521484401</v>
      </c>
      <c r="BU42" s="235">
        <f t="shared" si="31"/>
        <v>1627257.75</v>
      </c>
      <c r="BV42" s="27">
        <f t="shared" si="27"/>
        <v>959630529861388.25</v>
      </c>
      <c r="BW42" s="279">
        <f t="shared" si="32"/>
        <v>976829643100757</v>
      </c>
    </row>
    <row r="43" spans="1:75" s="27" customFormat="1" ht="15" thickBot="1">
      <c r="A43" s="409">
        <v>44158</v>
      </c>
      <c r="B43" s="410">
        <v>232</v>
      </c>
      <c r="C43" s="803">
        <f t="shared" si="3"/>
        <v>44157</v>
      </c>
      <c r="D43" s="814">
        <v>44158</v>
      </c>
      <c r="E43" s="427" t="s">
        <v>69</v>
      </c>
      <c r="F43" s="524">
        <v>21.91</v>
      </c>
      <c r="G43" s="428" t="s">
        <v>41</v>
      </c>
      <c r="H43" s="1053">
        <v>36.97</v>
      </c>
      <c r="I43" s="414" t="s">
        <v>175</v>
      </c>
      <c r="J43" s="415" t="s">
        <v>133</v>
      </c>
      <c r="K43" s="414" t="s">
        <v>93</v>
      </c>
      <c r="L43" s="414">
        <v>272</v>
      </c>
      <c r="M43" s="414" t="s">
        <v>135</v>
      </c>
      <c r="N43" s="414" t="s">
        <v>135</v>
      </c>
      <c r="O43" s="414">
        <v>1</v>
      </c>
      <c r="P43" s="414">
        <v>0.5</v>
      </c>
      <c r="Q43" s="414">
        <v>0.4</v>
      </c>
      <c r="R43" s="414">
        <v>0.27</v>
      </c>
      <c r="S43" s="414" t="s">
        <v>135</v>
      </c>
      <c r="T43" s="414">
        <v>15</v>
      </c>
      <c r="U43" s="410">
        <v>232</v>
      </c>
      <c r="V43" s="458" t="s">
        <v>135</v>
      </c>
      <c r="W43" s="414">
        <v>29</v>
      </c>
      <c r="X43" s="414">
        <v>2.0699999999999998</v>
      </c>
      <c r="Y43" s="414">
        <v>1.84</v>
      </c>
      <c r="Z43" s="414">
        <v>429</v>
      </c>
      <c r="AA43" s="414">
        <v>1609</v>
      </c>
      <c r="AB43" s="761">
        <f t="shared" si="15"/>
        <v>5915441.176470588</v>
      </c>
      <c r="AC43" s="432" t="s">
        <v>69</v>
      </c>
      <c r="AD43" s="430">
        <v>329</v>
      </c>
      <c r="AE43" s="309" t="s">
        <v>41</v>
      </c>
      <c r="AF43" s="414">
        <v>555</v>
      </c>
      <c r="AG43" s="421">
        <v>1232421</v>
      </c>
      <c r="AH43" s="421">
        <v>2079397</v>
      </c>
      <c r="AI43" s="421">
        <v>4530958</v>
      </c>
      <c r="AJ43" s="421">
        <v>7644842</v>
      </c>
      <c r="AK43" s="440">
        <v>0.76600000000000001</v>
      </c>
      <c r="AL43" s="459">
        <v>1.2929999999999999</v>
      </c>
      <c r="AM43" s="864">
        <f t="shared" si="45"/>
        <v>232</v>
      </c>
      <c r="AN43" s="865">
        <f t="shared" si="46"/>
        <v>44158</v>
      </c>
      <c r="AO43" s="866">
        <f t="shared" si="49"/>
        <v>1232421</v>
      </c>
      <c r="AP43" s="865">
        <f t="shared" si="47"/>
        <v>44158</v>
      </c>
      <c r="AQ43" s="850">
        <f t="shared" si="50"/>
        <v>2079397</v>
      </c>
      <c r="AR43" s="877">
        <v>44157</v>
      </c>
      <c r="AS43" s="878" t="s">
        <v>654</v>
      </c>
      <c r="AT43" s="879">
        <v>158.59759521484401</v>
      </c>
      <c r="AU43" s="879">
        <v>272</v>
      </c>
      <c r="AV43" s="851">
        <f t="shared" si="51"/>
        <v>44157</v>
      </c>
      <c r="AW43" s="852">
        <f t="shared" si="48"/>
        <v>739812341087254.38</v>
      </c>
      <c r="AX43" s="851">
        <f t="shared" si="52"/>
        <v>44157</v>
      </c>
      <c r="AY43" s="852">
        <f t="shared" si="42"/>
        <v>1248245171592997.5</v>
      </c>
      <c r="AZ43" s="853"/>
      <c r="BA43" s="853"/>
      <c r="BB43" s="853"/>
      <c r="BC43" s="849">
        <f t="shared" si="18"/>
        <v>44157</v>
      </c>
      <c r="BD43" s="853"/>
      <c r="BE43" s="853"/>
      <c r="BF43" s="853"/>
      <c r="BG43" s="849">
        <f t="shared" si="30"/>
        <v>44157</v>
      </c>
      <c r="BH43" s="853"/>
      <c r="BI43" s="853"/>
      <c r="BK43" s="382">
        <f t="shared" si="43"/>
        <v>21.91</v>
      </c>
      <c r="BL43" s="382">
        <f t="shared" si="44"/>
        <v>36.97</v>
      </c>
      <c r="BM43" s="236">
        <f t="shared" si="19"/>
        <v>44157</v>
      </c>
      <c r="BN43" s="236">
        <f t="shared" si="20"/>
        <v>44158</v>
      </c>
      <c r="BO43" s="235">
        <f t="shared" si="21"/>
        <v>1232421</v>
      </c>
      <c r="BP43" s="235">
        <f t="shared" si="22"/>
        <v>2079397</v>
      </c>
      <c r="BQ43" s="235">
        <f t="shared" si="23"/>
        <v>1655909</v>
      </c>
      <c r="BR43" s="868">
        <f t="shared" si="24"/>
        <v>44157</v>
      </c>
      <c r="BS43" s="869" t="str">
        <f t="shared" si="25"/>
        <v>SUN</v>
      </c>
      <c r="BT43" s="870">
        <f t="shared" si="26"/>
        <v>158.59759521484401</v>
      </c>
      <c r="BU43" s="235"/>
      <c r="BV43" s="27">
        <f t="shared" si="27"/>
        <v>994028756340126</v>
      </c>
      <c r="BW43" s="279"/>
    </row>
    <row r="44" spans="1:75">
      <c r="A44" s="460">
        <v>44167</v>
      </c>
      <c r="B44" s="118" t="s">
        <v>188</v>
      </c>
      <c r="C44" s="804">
        <f t="shared" si="3"/>
        <v>44158</v>
      </c>
      <c r="D44" s="821">
        <v>44159</v>
      </c>
      <c r="E44" s="660" t="s">
        <v>69</v>
      </c>
      <c r="F44" s="525">
        <v>23.800521850585938</v>
      </c>
      <c r="G44" s="526" t="s">
        <v>41</v>
      </c>
      <c r="H44" s="1054">
        <v>24.260229492187499</v>
      </c>
      <c r="I44" s="1037" t="s">
        <v>175</v>
      </c>
      <c r="J44" s="464" t="s">
        <v>133</v>
      </c>
      <c r="K44" s="462" t="s">
        <v>93</v>
      </c>
      <c r="L44" s="465">
        <v>332</v>
      </c>
      <c r="M44" s="463"/>
      <c r="N44" s="466"/>
      <c r="O44" s="467">
        <v>1</v>
      </c>
      <c r="P44" s="467">
        <v>0.5</v>
      </c>
      <c r="Q44" s="467">
        <v>0.4</v>
      </c>
      <c r="R44" s="468">
        <f t="shared" ref="R44:R94" si="53">O44/(O44+P44)*Q44</f>
        <v>0.26666666666666666</v>
      </c>
      <c r="S44" s="467"/>
      <c r="T44" s="469">
        <v>15</v>
      </c>
      <c r="U44" s="118" t="s">
        <v>188</v>
      </c>
      <c r="V44" s="470"/>
      <c r="W44" s="471">
        <v>46.2</v>
      </c>
      <c r="X44" s="472">
        <v>1.79</v>
      </c>
      <c r="Y44" s="473">
        <v>1</v>
      </c>
      <c r="Z44" s="474">
        <f t="shared" ref="Z44:Z84" si="54">T44*W44</f>
        <v>693</v>
      </c>
      <c r="AA44" s="475">
        <f t="shared" ref="AA44:AA84" si="55">Z44/R44</f>
        <v>2598.75</v>
      </c>
      <c r="AB44" s="475">
        <f t="shared" si="15"/>
        <v>7827560.2409638548</v>
      </c>
      <c r="AC44" s="476" t="s">
        <v>69</v>
      </c>
      <c r="AD44" s="475">
        <f t="shared" ref="AD44:AD69" si="56">T44*F44</f>
        <v>357.00782775878906</v>
      </c>
      <c r="AE44" s="477" t="s">
        <v>41</v>
      </c>
      <c r="AF44" s="475">
        <f t="shared" ref="AF44:AF69" si="57">T44*H44</f>
        <v>363.9034423828125</v>
      </c>
      <c r="AG44" s="478">
        <f t="shared" ref="AG44:AG107" si="58">AD44/R44*1000</f>
        <v>1338779.354095459</v>
      </c>
      <c r="AH44" s="478">
        <f t="shared" ref="AH44:AH107" si="59">AF44/R44*1000</f>
        <v>1364637.9089355469</v>
      </c>
      <c r="AI44" s="478">
        <f t="shared" ref="AI44:AI69" si="60">AG44/L44*1000</f>
        <v>4032467.9340224671</v>
      </c>
      <c r="AJ44" s="478">
        <f t="shared" ref="AJ44:AJ107" si="61">AH44/L44*1000</f>
        <v>4110355.147396225</v>
      </c>
      <c r="AK44" s="479">
        <f t="shared" ref="AK44:AK107" si="62">AD44/Z44</f>
        <v>0.51516281061874325</v>
      </c>
      <c r="AL44" s="480">
        <f t="shared" ref="AL44:AL107" si="63">AF44/Z44</f>
        <v>0.52511319247159094</v>
      </c>
      <c r="AM44" s="864" t="str">
        <f t="shared" si="45"/>
        <v>Y25</v>
      </c>
      <c r="AN44" s="865">
        <f t="shared" si="46"/>
        <v>44159</v>
      </c>
      <c r="AO44" s="866">
        <f t="shared" ref="AO44:AO57" si="64">AG44</f>
        <v>1338779.354095459</v>
      </c>
      <c r="AP44" s="865">
        <f t="shared" si="47"/>
        <v>44159</v>
      </c>
      <c r="AQ44" s="850">
        <f t="shared" ref="AQ44:AQ57" si="65">AH44</f>
        <v>1364637.9089355469</v>
      </c>
      <c r="AR44" s="880">
        <v>44158</v>
      </c>
      <c r="AS44" s="869" t="s">
        <v>655</v>
      </c>
      <c r="AT44" s="879">
        <v>162.155838012695</v>
      </c>
      <c r="AU44" s="879">
        <v>332</v>
      </c>
      <c r="AV44" s="851">
        <f t="shared" ref="AV44:AV57" si="66">AR44</f>
        <v>44158</v>
      </c>
      <c r="AW44" s="852">
        <f t="shared" ref="AW44:AW57" si="67">AT44*3.785*1000000*AO44</f>
        <v>821689011373124.38</v>
      </c>
      <c r="AX44" s="851">
        <f t="shared" ref="AX44:AX57" si="68">AR44</f>
        <v>44158</v>
      </c>
      <c r="AY44" s="852">
        <f t="shared" ref="AY44:AY57" si="69">AT44*3.785*1000000*AQ44</f>
        <v>837559954032264.38</v>
      </c>
      <c r="AZ44" s="850">
        <f>AVERAGE(AO44:AO45)</f>
        <v>1097860.5937957764</v>
      </c>
      <c r="BA44" s="850">
        <f>STDEV(AO44:AO45)</f>
        <v>340710.57824592397</v>
      </c>
      <c r="BB44" s="850">
        <f>100*BA44/AZ44</f>
        <v>31.034047507611227</v>
      </c>
      <c r="BC44" s="849">
        <f t="shared" si="18"/>
        <v>44158</v>
      </c>
      <c r="BD44" s="850">
        <f>AVERAGE(AQ44:AQ45)</f>
        <v>1317264.6045684814</v>
      </c>
      <c r="BE44" s="850">
        <f>STDEV(AQ44:AQ45)</f>
        <v>66995.969530332499</v>
      </c>
      <c r="BF44" s="850">
        <f>100*BE44/BD44</f>
        <v>5.0859917816040836</v>
      </c>
      <c r="BG44" s="849">
        <f t="shared" si="30"/>
        <v>44158</v>
      </c>
      <c r="BH44" s="850">
        <f>AVERAGE(AZ44,BD44)</f>
        <v>1207562.5991821289</v>
      </c>
      <c r="BI44" s="852">
        <f>BH44*AT44*3.785*1000000</f>
        <v>741153435969684.25</v>
      </c>
      <c r="BK44" s="382">
        <f t="shared" si="43"/>
        <v>23.800521850585938</v>
      </c>
      <c r="BL44" s="382">
        <f t="shared" si="44"/>
        <v>24.260229492187499</v>
      </c>
      <c r="BM44" s="236">
        <f t="shared" si="19"/>
        <v>44158</v>
      </c>
      <c r="BN44" s="236">
        <f t="shared" si="20"/>
        <v>44159</v>
      </c>
      <c r="BO44" s="235">
        <f t="shared" si="21"/>
        <v>1338779.354095459</v>
      </c>
      <c r="BP44" s="235">
        <f t="shared" si="22"/>
        <v>1364637.9089355469</v>
      </c>
      <c r="BQ44" s="235">
        <f t="shared" si="23"/>
        <v>1351708.6315155029</v>
      </c>
      <c r="BR44" s="868">
        <f t="shared" si="24"/>
        <v>44158</v>
      </c>
      <c r="BS44" s="869" t="str">
        <f t="shared" si="25"/>
        <v>MON</v>
      </c>
      <c r="BT44" s="870">
        <f t="shared" si="26"/>
        <v>162.155838012695</v>
      </c>
      <c r="BU44" s="235">
        <f t="shared" si="31"/>
        <v>1207562.5991821289</v>
      </c>
      <c r="BV44" s="27">
        <f t="shared" si="27"/>
        <v>829624482702694.5</v>
      </c>
      <c r="BW44" s="279">
        <f t="shared" si="32"/>
        <v>741153435969684.25</v>
      </c>
    </row>
    <row r="45" spans="1:75">
      <c r="A45" s="35">
        <v>44167</v>
      </c>
      <c r="B45" s="482" t="s">
        <v>189</v>
      </c>
      <c r="C45" s="801">
        <f t="shared" si="3"/>
        <v>44158</v>
      </c>
      <c r="D45" s="812">
        <v>44159</v>
      </c>
      <c r="E45" s="661" t="s">
        <v>69</v>
      </c>
      <c r="F45" s="528">
        <v>15.234521484375</v>
      </c>
      <c r="G45" s="529" t="s">
        <v>41</v>
      </c>
      <c r="H45" s="1055">
        <v>22.575845336914064</v>
      </c>
      <c r="I45" s="489" t="s">
        <v>175</v>
      </c>
      <c r="J45" s="486" t="s">
        <v>133</v>
      </c>
      <c r="K45" s="487" t="s">
        <v>93</v>
      </c>
      <c r="L45" s="488">
        <v>332</v>
      </c>
      <c r="M45" s="489"/>
      <c r="N45" s="490"/>
      <c r="O45" s="491">
        <v>1</v>
      </c>
      <c r="P45" s="491">
        <v>0.5</v>
      </c>
      <c r="Q45" s="491">
        <v>0.4</v>
      </c>
      <c r="R45" s="492">
        <f t="shared" si="53"/>
        <v>0.26666666666666666</v>
      </c>
      <c r="S45" s="491"/>
      <c r="T45" s="493">
        <v>15</v>
      </c>
      <c r="U45" s="482" t="s">
        <v>189</v>
      </c>
      <c r="V45" s="494"/>
      <c r="W45" s="495">
        <v>29.8</v>
      </c>
      <c r="X45" s="223">
        <v>1.96</v>
      </c>
      <c r="Y45" s="496">
        <v>1.52</v>
      </c>
      <c r="Z45" s="497">
        <f t="shared" si="54"/>
        <v>447</v>
      </c>
      <c r="AA45" s="129">
        <f t="shared" si="55"/>
        <v>1676.25</v>
      </c>
      <c r="AB45" s="129">
        <f t="shared" si="15"/>
        <v>5048945.7831325298</v>
      </c>
      <c r="AC45" s="499" t="s">
        <v>69</v>
      </c>
      <c r="AD45" s="129">
        <f t="shared" si="56"/>
        <v>228.517822265625</v>
      </c>
      <c r="AE45" s="500" t="s">
        <v>41</v>
      </c>
      <c r="AF45" s="129">
        <f t="shared" si="57"/>
        <v>338.63768005371094</v>
      </c>
      <c r="AG45" s="497">
        <f t="shared" si="58"/>
        <v>856941.83349609375</v>
      </c>
      <c r="AH45" s="497">
        <f t="shared" si="59"/>
        <v>1269891.300201416</v>
      </c>
      <c r="AI45" s="501">
        <f t="shared" si="60"/>
        <v>2581150.1008918486</v>
      </c>
      <c r="AJ45" s="501">
        <f t="shared" si="61"/>
        <v>3824973.7957873978</v>
      </c>
      <c r="AK45" s="502">
        <f t="shared" si="62"/>
        <v>0.51122555316694629</v>
      </c>
      <c r="AL45" s="503">
        <f t="shared" si="63"/>
        <v>0.75757870258100879</v>
      </c>
      <c r="AM45" s="864" t="str">
        <f t="shared" si="45"/>
        <v>Y29</v>
      </c>
      <c r="AN45" s="865">
        <f t="shared" si="46"/>
        <v>44159</v>
      </c>
      <c r="AO45" s="866">
        <f t="shared" si="64"/>
        <v>856941.83349609375</v>
      </c>
      <c r="AP45" s="865">
        <f t="shared" si="47"/>
        <v>44159</v>
      </c>
      <c r="AQ45" s="850">
        <f t="shared" si="65"/>
        <v>1269891.300201416</v>
      </c>
      <c r="AR45" s="880">
        <v>44158</v>
      </c>
      <c r="AS45" s="869" t="s">
        <v>655</v>
      </c>
      <c r="AT45" s="879">
        <v>162.155838012695</v>
      </c>
      <c r="AU45" s="879">
        <v>332</v>
      </c>
      <c r="AV45" s="851">
        <f t="shared" si="66"/>
        <v>44158</v>
      </c>
      <c r="AW45" s="852">
        <f t="shared" si="67"/>
        <v>525956488509958.38</v>
      </c>
      <c r="AX45" s="851">
        <f t="shared" si="68"/>
        <v>44158</v>
      </c>
      <c r="AY45" s="852">
        <f t="shared" si="69"/>
        <v>779408289963389.63</v>
      </c>
      <c r="AZ45" s="853"/>
      <c r="BA45" s="853"/>
      <c r="BB45" s="853"/>
      <c r="BC45" s="849">
        <f t="shared" si="18"/>
        <v>44158</v>
      </c>
      <c r="BD45" s="853"/>
      <c r="BE45" s="853"/>
      <c r="BF45" s="853"/>
      <c r="BG45" s="849">
        <f t="shared" si="30"/>
        <v>44158</v>
      </c>
      <c r="BH45" s="853"/>
      <c r="BI45" s="853"/>
      <c r="BK45" s="382">
        <f t="shared" si="43"/>
        <v>15.234521484375</v>
      </c>
      <c r="BL45" s="382">
        <f t="shared" si="44"/>
        <v>22.575845336914064</v>
      </c>
      <c r="BM45" s="236">
        <f t="shared" si="19"/>
        <v>44158</v>
      </c>
      <c r="BN45" s="236">
        <f t="shared" si="20"/>
        <v>44159</v>
      </c>
      <c r="BO45" s="235">
        <f t="shared" si="21"/>
        <v>856941.83349609375</v>
      </c>
      <c r="BP45" s="235">
        <f t="shared" si="22"/>
        <v>1269891.300201416</v>
      </c>
      <c r="BQ45" s="235">
        <f t="shared" si="23"/>
        <v>1063416.5668487549</v>
      </c>
      <c r="BR45" s="868">
        <f t="shared" si="24"/>
        <v>44158</v>
      </c>
      <c r="BS45" s="869" t="str">
        <f t="shared" si="25"/>
        <v>MON</v>
      </c>
      <c r="BT45" s="870">
        <f t="shared" si="26"/>
        <v>162.155838012695</v>
      </c>
      <c r="BU45" s="235"/>
      <c r="BV45" s="27">
        <f t="shared" si="27"/>
        <v>652682389236674.13</v>
      </c>
      <c r="BW45" s="279"/>
    </row>
    <row r="46" spans="1:75">
      <c r="A46" s="35">
        <v>44167</v>
      </c>
      <c r="B46" s="482">
        <v>505</v>
      </c>
      <c r="C46" s="801">
        <f t="shared" si="3"/>
        <v>44159</v>
      </c>
      <c r="D46" s="812">
        <v>44160</v>
      </c>
      <c r="E46" s="661" t="s">
        <v>69</v>
      </c>
      <c r="F46" s="528">
        <v>10.93270034790039</v>
      </c>
      <c r="G46" s="529" t="s">
        <v>41</v>
      </c>
      <c r="H46" s="1055">
        <v>16.641336059570314</v>
      </c>
      <c r="I46" s="1038" t="s">
        <v>175</v>
      </c>
      <c r="J46" s="486" t="s">
        <v>133</v>
      </c>
      <c r="K46" s="484" t="s">
        <v>93</v>
      </c>
      <c r="L46" s="488">
        <v>340</v>
      </c>
      <c r="M46" s="485"/>
      <c r="N46" s="504"/>
      <c r="O46" s="505">
        <v>1</v>
      </c>
      <c r="P46" s="505">
        <v>0.5</v>
      </c>
      <c r="Q46" s="505">
        <v>0.4</v>
      </c>
      <c r="R46" s="506">
        <f t="shared" si="53"/>
        <v>0.26666666666666666</v>
      </c>
      <c r="S46" s="505"/>
      <c r="T46" s="507">
        <v>15</v>
      </c>
      <c r="U46" s="482">
        <v>505</v>
      </c>
      <c r="V46" s="494"/>
      <c r="W46" s="495">
        <v>23.553999999999998</v>
      </c>
      <c r="X46" s="223">
        <v>2.0230000000000001</v>
      </c>
      <c r="Y46" s="496">
        <v>1.3129999999999999</v>
      </c>
      <c r="Z46" s="497">
        <f t="shared" si="54"/>
        <v>353.31</v>
      </c>
      <c r="AA46" s="129">
        <f t="shared" si="55"/>
        <v>1324.9125000000001</v>
      </c>
      <c r="AB46" s="129">
        <f t="shared" si="15"/>
        <v>3896801.4705882361</v>
      </c>
      <c r="AC46" s="499" t="s">
        <v>69</v>
      </c>
      <c r="AD46" s="129">
        <f t="shared" si="56"/>
        <v>163.99050521850586</v>
      </c>
      <c r="AE46" s="500" t="s">
        <v>41</v>
      </c>
      <c r="AF46" s="129">
        <f t="shared" si="57"/>
        <v>249.62004089355472</v>
      </c>
      <c r="AG46" s="497">
        <f t="shared" si="58"/>
        <v>614964.39456939697</v>
      </c>
      <c r="AH46" s="497">
        <f t="shared" si="59"/>
        <v>936075.15335083019</v>
      </c>
      <c r="AI46" s="501">
        <f t="shared" si="60"/>
        <v>1808718.8075570499</v>
      </c>
      <c r="AJ46" s="501">
        <f t="shared" si="61"/>
        <v>2753162.2157377359</v>
      </c>
      <c r="AK46" s="502">
        <f t="shared" si="62"/>
        <v>0.46415472310012695</v>
      </c>
      <c r="AL46" s="503">
        <f t="shared" si="63"/>
        <v>0.70651847072982565</v>
      </c>
      <c r="AM46" s="864">
        <f t="shared" si="45"/>
        <v>505</v>
      </c>
      <c r="AN46" s="865">
        <f t="shared" si="46"/>
        <v>44160</v>
      </c>
      <c r="AO46" s="866">
        <f t="shared" si="64"/>
        <v>614964.39456939697</v>
      </c>
      <c r="AP46" s="865">
        <f t="shared" si="47"/>
        <v>44160</v>
      </c>
      <c r="AQ46" s="850">
        <f t="shared" si="65"/>
        <v>936075.15335083019</v>
      </c>
      <c r="AR46" s="880">
        <v>44159</v>
      </c>
      <c r="AS46" s="869" t="s">
        <v>653</v>
      </c>
      <c r="AT46" s="879">
        <v>159.86358642578099</v>
      </c>
      <c r="AU46" s="879">
        <v>340</v>
      </c>
      <c r="AV46" s="851">
        <f t="shared" si="66"/>
        <v>44159</v>
      </c>
      <c r="AW46" s="852">
        <f t="shared" si="67"/>
        <v>372104915627486.63</v>
      </c>
      <c r="AX46" s="851">
        <f t="shared" si="68"/>
        <v>44159</v>
      </c>
      <c r="AY46" s="852">
        <f t="shared" si="69"/>
        <v>566403793511480.38</v>
      </c>
      <c r="AZ46" s="850">
        <f>AVERAGE(AO46:AO47)</f>
        <v>569683.68530273438</v>
      </c>
      <c r="BA46" s="850">
        <f>STDEV(AO46:AO47)</f>
        <v>64036.593158787327</v>
      </c>
      <c r="BB46" s="850">
        <f>100*BA46/AZ46</f>
        <v>11.240727935671492</v>
      </c>
      <c r="BC46" s="849">
        <f t="shared" si="18"/>
        <v>44159</v>
      </c>
      <c r="BD46" s="850">
        <f>AVERAGE(AQ46:AQ47)</f>
        <v>1016438.512802124</v>
      </c>
      <c r="BE46" s="850">
        <f>STDEV(AQ46:AQ47)</f>
        <v>113650.95285388386</v>
      </c>
      <c r="BF46" s="850">
        <f>100*BE46/BD46</f>
        <v>11.181291482213735</v>
      </c>
      <c r="BG46" s="849">
        <f t="shared" si="30"/>
        <v>44159</v>
      </c>
      <c r="BH46" s="850">
        <f>AVERAGE(AZ46,BD46)</f>
        <v>793061.0990524292</v>
      </c>
      <c r="BI46" s="852">
        <f>BH46*AT46*3.785*1000000</f>
        <v>479868324014073.56</v>
      </c>
      <c r="BK46" s="382">
        <f t="shared" si="43"/>
        <v>10.93270034790039</v>
      </c>
      <c r="BL46" s="382">
        <f t="shared" si="44"/>
        <v>16.641336059570314</v>
      </c>
      <c r="BM46" s="236">
        <f t="shared" si="19"/>
        <v>44159</v>
      </c>
      <c r="BN46" s="236">
        <f t="shared" si="20"/>
        <v>44160</v>
      </c>
      <c r="BO46" s="235">
        <f t="shared" si="21"/>
        <v>614964.39456939697</v>
      </c>
      <c r="BP46" s="235">
        <f t="shared" si="22"/>
        <v>936075.15335083019</v>
      </c>
      <c r="BQ46" s="235">
        <f t="shared" si="23"/>
        <v>775519.77396011353</v>
      </c>
      <c r="BR46" s="868">
        <f t="shared" si="24"/>
        <v>44159</v>
      </c>
      <c r="BS46" s="869" t="str">
        <f t="shared" si="25"/>
        <v>TUE</v>
      </c>
      <c r="BT46" s="870">
        <f t="shared" si="26"/>
        <v>159.86358642578099</v>
      </c>
      <c r="BU46" s="235">
        <f t="shared" si="31"/>
        <v>793061.0990524292</v>
      </c>
      <c r="BV46" s="27">
        <f t="shared" si="27"/>
        <v>469254354569483.44</v>
      </c>
      <c r="BW46" s="279">
        <f t="shared" si="32"/>
        <v>479868324014073.56</v>
      </c>
    </row>
    <row r="47" spans="1:75">
      <c r="A47" s="35">
        <v>44167</v>
      </c>
      <c r="B47" s="482">
        <v>506</v>
      </c>
      <c r="C47" s="801">
        <f t="shared" si="3"/>
        <v>44159</v>
      </c>
      <c r="D47" s="812">
        <v>44160</v>
      </c>
      <c r="E47" s="661" t="s">
        <v>69</v>
      </c>
      <c r="F47" s="528">
        <v>9.3227195739746094</v>
      </c>
      <c r="G47" s="529" t="s">
        <v>41</v>
      </c>
      <c r="H47" s="1055">
        <v>19.498699951171876</v>
      </c>
      <c r="I47" s="1038" t="s">
        <v>175</v>
      </c>
      <c r="J47" s="486" t="s">
        <v>133</v>
      </c>
      <c r="K47" s="484" t="s">
        <v>93</v>
      </c>
      <c r="L47" s="509">
        <v>340</v>
      </c>
      <c r="M47" s="485"/>
      <c r="N47" s="504"/>
      <c r="O47" s="510">
        <v>1</v>
      </c>
      <c r="P47" s="510">
        <v>0.5</v>
      </c>
      <c r="Q47" s="510">
        <v>0.4</v>
      </c>
      <c r="R47" s="511">
        <f t="shared" si="53"/>
        <v>0.26666666666666666</v>
      </c>
      <c r="S47" s="510"/>
      <c r="T47" s="512">
        <v>15</v>
      </c>
      <c r="U47" s="482">
        <v>506</v>
      </c>
      <c r="V47" s="494"/>
      <c r="W47" s="495">
        <v>19.170000000000002</v>
      </c>
      <c r="X47" s="223">
        <v>2.0659999999999998</v>
      </c>
      <c r="Y47" s="496">
        <v>1.1779999999999999</v>
      </c>
      <c r="Z47" s="497">
        <f t="shared" si="54"/>
        <v>287.55</v>
      </c>
      <c r="AA47" s="129">
        <f t="shared" si="55"/>
        <v>1078.3125</v>
      </c>
      <c r="AB47" s="129">
        <f t="shared" si="15"/>
        <v>3171507.3529411764</v>
      </c>
      <c r="AC47" s="499" t="s">
        <v>69</v>
      </c>
      <c r="AD47" s="129">
        <f t="shared" si="56"/>
        <v>139.84079360961914</v>
      </c>
      <c r="AE47" s="500" t="s">
        <v>41</v>
      </c>
      <c r="AF47" s="129">
        <f t="shared" si="57"/>
        <v>292.48049926757813</v>
      </c>
      <c r="AG47" s="497">
        <f t="shared" si="58"/>
        <v>524402.97603607178</v>
      </c>
      <c r="AH47" s="497">
        <f t="shared" si="59"/>
        <v>1096801.872253418</v>
      </c>
      <c r="AI47" s="501">
        <f t="shared" si="60"/>
        <v>1542361.6942237404</v>
      </c>
      <c r="AJ47" s="501">
        <f t="shared" si="61"/>
        <v>3225887.8595688767</v>
      </c>
      <c r="AK47" s="502">
        <f t="shared" si="62"/>
        <v>0.48631818330592641</v>
      </c>
      <c r="AL47" s="503">
        <f t="shared" si="63"/>
        <v>1.0171465806558098</v>
      </c>
      <c r="AM47" s="864">
        <f t="shared" si="45"/>
        <v>506</v>
      </c>
      <c r="AN47" s="865">
        <f t="shared" si="46"/>
        <v>44160</v>
      </c>
      <c r="AO47" s="866">
        <f t="shared" si="64"/>
        <v>524402.97603607178</v>
      </c>
      <c r="AP47" s="865">
        <f t="shared" si="47"/>
        <v>44160</v>
      </c>
      <c r="AQ47" s="850">
        <f t="shared" si="65"/>
        <v>1096801.872253418</v>
      </c>
      <c r="AR47" s="880">
        <v>44159</v>
      </c>
      <c r="AS47" s="869" t="s">
        <v>653</v>
      </c>
      <c r="AT47" s="879">
        <v>159.86358642578099</v>
      </c>
      <c r="AU47" s="879">
        <v>340</v>
      </c>
      <c r="AV47" s="851">
        <f t="shared" si="66"/>
        <v>44159</v>
      </c>
      <c r="AW47" s="852">
        <f t="shared" si="67"/>
        <v>317307679722399.25</v>
      </c>
      <c r="AX47" s="851">
        <f t="shared" si="68"/>
        <v>44159</v>
      </c>
      <c r="AY47" s="852">
        <f t="shared" si="69"/>
        <v>663656907194928.13</v>
      </c>
      <c r="AZ47" s="853"/>
      <c r="BA47" s="853"/>
      <c r="BB47" s="853"/>
      <c r="BC47" s="849">
        <f t="shared" si="18"/>
        <v>44159</v>
      </c>
      <c r="BD47" s="853"/>
      <c r="BE47" s="853"/>
      <c r="BF47" s="853"/>
      <c r="BG47" s="849">
        <f t="shared" si="30"/>
        <v>44159</v>
      </c>
      <c r="BH47" s="853"/>
      <c r="BI47" s="853"/>
      <c r="BK47" s="382">
        <f t="shared" si="43"/>
        <v>9.3227195739746094</v>
      </c>
      <c r="BL47" s="382">
        <f t="shared" si="44"/>
        <v>19.498699951171876</v>
      </c>
      <c r="BM47" s="236">
        <f t="shared" si="19"/>
        <v>44159</v>
      </c>
      <c r="BN47" s="236">
        <f t="shared" si="20"/>
        <v>44160</v>
      </c>
      <c r="BO47" s="235">
        <f t="shared" si="21"/>
        <v>524402.97603607178</v>
      </c>
      <c r="BP47" s="235">
        <f t="shared" si="22"/>
        <v>1096801.872253418</v>
      </c>
      <c r="BQ47" s="235">
        <f t="shared" si="23"/>
        <v>810602.42414474487</v>
      </c>
      <c r="BR47" s="868">
        <f t="shared" si="24"/>
        <v>44159</v>
      </c>
      <c r="BS47" s="869" t="str">
        <f t="shared" si="25"/>
        <v>TUE</v>
      </c>
      <c r="BT47" s="870">
        <f t="shared" si="26"/>
        <v>159.86358642578099</v>
      </c>
      <c r="BU47" s="235"/>
      <c r="BV47" s="27">
        <f t="shared" si="27"/>
        <v>490482293458663.69</v>
      </c>
      <c r="BW47" s="279"/>
    </row>
    <row r="48" spans="1:75">
      <c r="A48" s="35">
        <v>44167</v>
      </c>
      <c r="B48" s="482">
        <v>261</v>
      </c>
      <c r="C48" s="801">
        <f t="shared" si="3"/>
        <v>44160</v>
      </c>
      <c r="D48" s="812">
        <v>44161</v>
      </c>
      <c r="E48" s="661" t="s">
        <v>69</v>
      </c>
      <c r="F48" s="528">
        <v>10.03214340209961</v>
      </c>
      <c r="G48" s="529" t="s">
        <v>41</v>
      </c>
      <c r="H48" s="1055">
        <v>19.630404663085937</v>
      </c>
      <c r="I48" s="1038" t="s">
        <v>175</v>
      </c>
      <c r="J48" s="513" t="s">
        <v>133</v>
      </c>
      <c r="K48" s="504" t="s">
        <v>93</v>
      </c>
      <c r="L48" s="488">
        <v>340</v>
      </c>
      <c r="M48" s="504"/>
      <c r="N48" s="504"/>
      <c r="O48" s="491">
        <v>1</v>
      </c>
      <c r="P48" s="491">
        <v>0.5</v>
      </c>
      <c r="Q48" s="491">
        <v>0.4</v>
      </c>
      <c r="R48" s="492">
        <f t="shared" si="53"/>
        <v>0.26666666666666666</v>
      </c>
      <c r="S48" s="491"/>
      <c r="T48" s="493">
        <v>15</v>
      </c>
      <c r="U48" s="482">
        <v>261</v>
      </c>
      <c r="V48" s="494"/>
      <c r="W48" s="495">
        <v>31.2</v>
      </c>
      <c r="X48" s="223">
        <v>2.0699999999999998</v>
      </c>
      <c r="Y48" s="496">
        <v>1.31</v>
      </c>
      <c r="Z48" s="497">
        <f t="shared" si="54"/>
        <v>468</v>
      </c>
      <c r="AA48" s="129">
        <f t="shared" si="55"/>
        <v>1755</v>
      </c>
      <c r="AB48" s="129">
        <f t="shared" si="15"/>
        <v>5161764.7058823537</v>
      </c>
      <c r="AC48" s="499" t="s">
        <v>69</v>
      </c>
      <c r="AD48" s="129">
        <f t="shared" si="56"/>
        <v>150.48215103149414</v>
      </c>
      <c r="AE48" s="500" t="s">
        <v>41</v>
      </c>
      <c r="AF48" s="129">
        <f t="shared" si="57"/>
        <v>294.45606994628906</v>
      </c>
      <c r="AG48" s="497">
        <f t="shared" si="58"/>
        <v>564308.06636810303</v>
      </c>
      <c r="AH48" s="497">
        <f t="shared" si="59"/>
        <v>1104210.262298584</v>
      </c>
      <c r="AI48" s="501">
        <f t="shared" si="60"/>
        <v>1659729.6069650089</v>
      </c>
      <c r="AJ48" s="501">
        <f t="shared" si="61"/>
        <v>3247677.2420546585</v>
      </c>
      <c r="AK48" s="502">
        <f t="shared" si="62"/>
        <v>0.32154305775960285</v>
      </c>
      <c r="AL48" s="503">
        <f t="shared" si="63"/>
        <v>0.62917963663736975</v>
      </c>
      <c r="AM48" s="864">
        <f t="shared" si="45"/>
        <v>261</v>
      </c>
      <c r="AN48" s="865">
        <f t="shared" si="46"/>
        <v>44161</v>
      </c>
      <c r="AO48" s="866">
        <f t="shared" si="64"/>
        <v>564308.06636810303</v>
      </c>
      <c r="AP48" s="865">
        <f t="shared" si="47"/>
        <v>44161</v>
      </c>
      <c r="AQ48" s="850">
        <f t="shared" si="65"/>
        <v>1104210.262298584</v>
      </c>
      <c r="AR48" s="880">
        <v>44160</v>
      </c>
      <c r="AS48" s="878" t="s">
        <v>656</v>
      </c>
      <c r="AT48" s="879">
        <v>160.87809753418</v>
      </c>
      <c r="AU48" s="879">
        <v>340</v>
      </c>
      <c r="AV48" s="851">
        <f t="shared" si="66"/>
        <v>44160</v>
      </c>
      <c r="AW48" s="852">
        <f t="shared" si="67"/>
        <v>343620498811763</v>
      </c>
      <c r="AX48" s="851">
        <f t="shared" si="68"/>
        <v>44160</v>
      </c>
      <c r="AY48" s="852">
        <f t="shared" si="69"/>
        <v>672379687155848.75</v>
      </c>
      <c r="AZ48" s="850">
        <f>AVERAGE(AO48:AO49)</f>
        <v>793511.60287857056</v>
      </c>
      <c r="BA48" s="850">
        <f>STDEV(AO48:AO49)</f>
        <v>324142.7498769802</v>
      </c>
      <c r="BB48" s="850">
        <f>100*BA48/AZ48</f>
        <v>40.84915062377268</v>
      </c>
      <c r="BC48" s="849">
        <f t="shared" si="18"/>
        <v>44160</v>
      </c>
      <c r="BD48" s="850">
        <f>AVERAGE(AQ48:AQ49)</f>
        <v>1351823.2154846191</v>
      </c>
      <c r="BE48" s="850">
        <f>STDEV(AQ48:AQ49)</f>
        <v>350177.59661494486</v>
      </c>
      <c r="BF48" s="850">
        <f>100*BE48/BD48</f>
        <v>25.90409697094961</v>
      </c>
      <c r="BG48" s="849">
        <f t="shared" si="30"/>
        <v>44160</v>
      </c>
      <c r="BH48" s="850">
        <f>AVERAGE(AZ48,BD48)</f>
        <v>1072667.4091815948</v>
      </c>
      <c r="BI48" s="852">
        <f>BH48*AT48*3.785*1000000</f>
        <v>653172499507859.88</v>
      </c>
      <c r="BK48" s="382">
        <f t="shared" si="43"/>
        <v>10.03214340209961</v>
      </c>
      <c r="BL48" s="382">
        <f t="shared" si="44"/>
        <v>19.630404663085937</v>
      </c>
      <c r="BM48" s="236">
        <f t="shared" si="19"/>
        <v>44160</v>
      </c>
      <c r="BN48" s="236">
        <f t="shared" si="20"/>
        <v>44161</v>
      </c>
      <c r="BO48" s="235">
        <f t="shared" si="21"/>
        <v>564308.06636810303</v>
      </c>
      <c r="BP48" s="235">
        <f t="shared" si="22"/>
        <v>1104210.262298584</v>
      </c>
      <c r="BQ48" s="235">
        <f t="shared" si="23"/>
        <v>834259.16433334351</v>
      </c>
      <c r="BR48" s="868">
        <f t="shared" si="24"/>
        <v>44160</v>
      </c>
      <c r="BS48" s="869" t="str">
        <f t="shared" si="25"/>
        <v>WED</v>
      </c>
      <c r="BT48" s="870">
        <f t="shared" si="26"/>
        <v>160.87809753418</v>
      </c>
      <c r="BU48" s="235">
        <f t="shared" si="31"/>
        <v>1072667.4091815948</v>
      </c>
      <c r="BV48" s="27">
        <f t="shared" si="27"/>
        <v>508000092983805.88</v>
      </c>
      <c r="BW48" s="279">
        <f t="shared" si="32"/>
        <v>653172499507859.88</v>
      </c>
    </row>
    <row r="49" spans="1:75">
      <c r="A49" s="35">
        <v>44167</v>
      </c>
      <c r="B49" s="482">
        <v>263</v>
      </c>
      <c r="C49" s="801">
        <f t="shared" si="3"/>
        <v>44160</v>
      </c>
      <c r="D49" s="812">
        <v>44161</v>
      </c>
      <c r="E49" s="661" t="s">
        <v>69</v>
      </c>
      <c r="F49" s="528">
        <v>18.181602478027344</v>
      </c>
      <c r="G49" s="529" t="s">
        <v>41</v>
      </c>
      <c r="H49" s="1055">
        <v>28.434420776367187</v>
      </c>
      <c r="I49" s="1038" t="s">
        <v>175</v>
      </c>
      <c r="J49" s="513" t="s">
        <v>133</v>
      </c>
      <c r="K49" s="504" t="s">
        <v>93</v>
      </c>
      <c r="L49" s="488">
        <v>340</v>
      </c>
      <c r="M49" s="504"/>
      <c r="N49" s="504"/>
      <c r="O49" s="491">
        <v>1</v>
      </c>
      <c r="P49" s="491">
        <v>0.5</v>
      </c>
      <c r="Q49" s="491">
        <v>0.4</v>
      </c>
      <c r="R49" s="492">
        <f t="shared" si="53"/>
        <v>0.26666666666666666</v>
      </c>
      <c r="S49" s="491"/>
      <c r="T49" s="493">
        <v>15</v>
      </c>
      <c r="U49" s="482">
        <v>263</v>
      </c>
      <c r="V49" s="494"/>
      <c r="W49" s="495">
        <v>27.6</v>
      </c>
      <c r="X49" s="223">
        <v>2.0299999999999998</v>
      </c>
      <c r="Y49" s="496">
        <v>1.24</v>
      </c>
      <c r="Z49" s="497">
        <f t="shared" si="54"/>
        <v>414</v>
      </c>
      <c r="AA49" s="129">
        <f t="shared" si="55"/>
        <v>1552.5</v>
      </c>
      <c r="AB49" s="129">
        <f t="shared" si="15"/>
        <v>4566176.4705882352</v>
      </c>
      <c r="AC49" s="499" t="s">
        <v>69</v>
      </c>
      <c r="AD49" s="129">
        <f t="shared" si="56"/>
        <v>272.72403717041016</v>
      </c>
      <c r="AE49" s="500" t="s">
        <v>41</v>
      </c>
      <c r="AF49" s="129">
        <f t="shared" si="57"/>
        <v>426.51631164550781</v>
      </c>
      <c r="AG49" s="497">
        <f t="shared" si="58"/>
        <v>1022715.1393890381</v>
      </c>
      <c r="AH49" s="497">
        <f t="shared" si="59"/>
        <v>1599436.1686706543</v>
      </c>
      <c r="AI49" s="501">
        <f t="shared" si="60"/>
        <v>3007985.7040854064</v>
      </c>
      <c r="AJ49" s="501">
        <f t="shared" si="61"/>
        <v>4704224.0255019246</v>
      </c>
      <c r="AK49" s="502">
        <f t="shared" si="62"/>
        <v>0.65875371297200525</v>
      </c>
      <c r="AL49" s="503">
        <f t="shared" si="63"/>
        <v>1.0302326368248982</v>
      </c>
      <c r="AM49" s="864">
        <f t="shared" si="45"/>
        <v>263</v>
      </c>
      <c r="AN49" s="865">
        <f t="shared" si="46"/>
        <v>44161</v>
      </c>
      <c r="AO49" s="866">
        <f t="shared" si="64"/>
        <v>1022715.1393890381</v>
      </c>
      <c r="AP49" s="865">
        <f t="shared" si="47"/>
        <v>44161</v>
      </c>
      <c r="AQ49" s="850">
        <f t="shared" si="65"/>
        <v>1599436.1686706543</v>
      </c>
      <c r="AR49" s="880">
        <v>44160</v>
      </c>
      <c r="AS49" s="878" t="s">
        <v>656</v>
      </c>
      <c r="AT49" s="879">
        <v>160.87809753418</v>
      </c>
      <c r="AU49" s="879">
        <v>340</v>
      </c>
      <c r="AV49" s="851">
        <f t="shared" si="66"/>
        <v>44160</v>
      </c>
      <c r="AW49" s="852">
        <f t="shared" si="67"/>
        <v>622755383599221.5</v>
      </c>
      <c r="AX49" s="851">
        <f t="shared" si="68"/>
        <v>44160</v>
      </c>
      <c r="AY49" s="852">
        <f t="shared" si="69"/>
        <v>973934428464605.88</v>
      </c>
      <c r="AZ49" s="853"/>
      <c r="BA49" s="853"/>
      <c r="BB49" s="853"/>
      <c r="BC49" s="849">
        <f t="shared" si="18"/>
        <v>44160</v>
      </c>
      <c r="BD49" s="853"/>
      <c r="BE49" s="853"/>
      <c r="BF49" s="853"/>
      <c r="BG49" s="849">
        <f t="shared" si="30"/>
        <v>44160</v>
      </c>
      <c r="BH49" s="853"/>
      <c r="BI49" s="853"/>
      <c r="BK49" s="382">
        <f t="shared" si="43"/>
        <v>18.181602478027344</v>
      </c>
      <c r="BL49" s="382">
        <f t="shared" si="44"/>
        <v>28.434420776367187</v>
      </c>
      <c r="BM49" s="236">
        <f t="shared" si="19"/>
        <v>44160</v>
      </c>
      <c r="BN49" s="236">
        <f t="shared" si="20"/>
        <v>44161</v>
      </c>
      <c r="BO49" s="235">
        <f t="shared" si="21"/>
        <v>1022715.1393890381</v>
      </c>
      <c r="BP49" s="235">
        <f t="shared" si="22"/>
        <v>1599436.1686706543</v>
      </c>
      <c r="BQ49" s="235">
        <f t="shared" si="23"/>
        <v>1311075.6540298462</v>
      </c>
      <c r="BR49" s="868">
        <f t="shared" si="24"/>
        <v>44160</v>
      </c>
      <c r="BS49" s="869" t="str">
        <f t="shared" si="25"/>
        <v>WED</v>
      </c>
      <c r="BT49" s="870">
        <f t="shared" si="26"/>
        <v>160.87809753418</v>
      </c>
      <c r="BU49" s="235"/>
      <c r="BV49" s="27">
        <f t="shared" si="27"/>
        <v>798344906031913.75</v>
      </c>
      <c r="BW49" s="279"/>
    </row>
    <row r="50" spans="1:75">
      <c r="A50" s="35">
        <v>44167</v>
      </c>
      <c r="B50" s="482" t="s">
        <v>190</v>
      </c>
      <c r="C50" s="801">
        <f t="shared" si="3"/>
        <v>44161</v>
      </c>
      <c r="D50" s="812">
        <v>44162</v>
      </c>
      <c r="E50" s="661" t="s">
        <v>69</v>
      </c>
      <c r="F50" s="528">
        <v>12.499953460693359</v>
      </c>
      <c r="G50" s="529" t="s">
        <v>41</v>
      </c>
      <c r="H50" s="1055">
        <v>24.00117645263672</v>
      </c>
      <c r="I50" s="1038" t="s">
        <v>175</v>
      </c>
      <c r="J50" s="513" t="s">
        <v>133</v>
      </c>
      <c r="K50" s="504" t="s">
        <v>93</v>
      </c>
      <c r="L50" s="488">
        <v>324</v>
      </c>
      <c r="M50" s="504"/>
      <c r="N50" s="504"/>
      <c r="O50" s="491">
        <v>1</v>
      </c>
      <c r="P50" s="491">
        <v>0.5</v>
      </c>
      <c r="Q50" s="491">
        <v>0.4</v>
      </c>
      <c r="R50" s="492">
        <f t="shared" si="53"/>
        <v>0.26666666666666666</v>
      </c>
      <c r="S50" s="491"/>
      <c r="T50" s="493">
        <v>15</v>
      </c>
      <c r="U50" s="482" t="s">
        <v>190</v>
      </c>
      <c r="V50" s="494"/>
      <c r="W50" s="495">
        <v>33.9</v>
      </c>
      <c r="X50" s="223">
        <v>1.93</v>
      </c>
      <c r="Y50" s="496">
        <v>1.4</v>
      </c>
      <c r="Z50" s="497">
        <f t="shared" si="54"/>
        <v>508.5</v>
      </c>
      <c r="AA50" s="129">
        <f t="shared" si="55"/>
        <v>1906.875</v>
      </c>
      <c r="AB50" s="129">
        <f t="shared" si="15"/>
        <v>5885416.666666667</v>
      </c>
      <c r="AC50" s="499" t="s">
        <v>69</v>
      </c>
      <c r="AD50" s="129">
        <f t="shared" si="56"/>
        <v>187.49930191040039</v>
      </c>
      <c r="AE50" s="500" t="s">
        <v>41</v>
      </c>
      <c r="AF50" s="129">
        <f t="shared" si="57"/>
        <v>360.01764678955078</v>
      </c>
      <c r="AG50" s="497">
        <f t="shared" si="58"/>
        <v>703122.38216400146</v>
      </c>
      <c r="AH50" s="497">
        <f t="shared" si="59"/>
        <v>1350066.1754608154</v>
      </c>
      <c r="AI50" s="501">
        <f t="shared" si="60"/>
        <v>2170130.8091481528</v>
      </c>
      <c r="AJ50" s="501">
        <f t="shared" si="61"/>
        <v>4166870.9119160967</v>
      </c>
      <c r="AK50" s="502">
        <f t="shared" si="62"/>
        <v>0.36873019058092504</v>
      </c>
      <c r="AL50" s="503">
        <f t="shared" si="63"/>
        <v>0.70799930538751388</v>
      </c>
      <c r="AM50" s="864" t="str">
        <f t="shared" si="45"/>
        <v>271</v>
      </c>
      <c r="AN50" s="865">
        <f t="shared" si="46"/>
        <v>44162</v>
      </c>
      <c r="AO50" s="866">
        <f t="shared" si="64"/>
        <v>703122.38216400146</v>
      </c>
      <c r="AP50" s="865">
        <f t="shared" si="47"/>
        <v>44162</v>
      </c>
      <c r="AQ50" s="850">
        <f t="shared" si="65"/>
        <v>1350066.1754608154</v>
      </c>
      <c r="AR50" s="880">
        <v>44161</v>
      </c>
      <c r="AS50" s="878" t="s">
        <v>657</v>
      </c>
      <c r="AT50" s="879">
        <v>159.66961669921901</v>
      </c>
      <c r="AU50" s="879">
        <v>324</v>
      </c>
      <c r="AV50" s="851">
        <f t="shared" si="66"/>
        <v>44161</v>
      </c>
      <c r="AW50" s="852">
        <f t="shared" si="67"/>
        <v>424931659541726.56</v>
      </c>
      <c r="AX50" s="851">
        <f t="shared" si="68"/>
        <v>44161</v>
      </c>
      <c r="AY50" s="852">
        <f t="shared" si="69"/>
        <v>815911817035438</v>
      </c>
      <c r="AZ50" s="850">
        <f>AVERAGE(AO50:AO51)</f>
        <v>705104.01964187622</v>
      </c>
      <c r="BA50" s="850">
        <f>STDEV(AO50:AO51)</f>
        <v>2802.458596917294</v>
      </c>
      <c r="BB50" s="850">
        <f>100*BA50/AZ50</f>
        <v>0.39745321524910165</v>
      </c>
      <c r="BC50" s="849">
        <f t="shared" si="18"/>
        <v>44161</v>
      </c>
      <c r="BD50" s="850">
        <f>AVERAGE(AQ50:AQ51)</f>
        <v>1328348.6080169678</v>
      </c>
      <c r="BE50" s="850">
        <f>STDEV(AQ50:AQ51)</f>
        <v>30713.278420841747</v>
      </c>
      <c r="BF50" s="850">
        <f>100*BE50/BD50</f>
        <v>2.3121399183526248</v>
      </c>
      <c r="BG50" s="849">
        <f t="shared" si="30"/>
        <v>44161</v>
      </c>
      <c r="BH50" s="850">
        <f>AVERAGE(AZ50,BD50)</f>
        <v>1016726.313829422</v>
      </c>
      <c r="BI50" s="852">
        <f>BH50*AT50*3.785*1000000</f>
        <v>614458038592926.63</v>
      </c>
      <c r="BK50" s="382">
        <f t="shared" si="43"/>
        <v>12.499953460693359</v>
      </c>
      <c r="BL50" s="382">
        <f t="shared" si="44"/>
        <v>24.00117645263672</v>
      </c>
      <c r="BM50" s="236">
        <f t="shared" si="19"/>
        <v>44161</v>
      </c>
      <c r="BN50" s="236">
        <f t="shared" si="20"/>
        <v>44162</v>
      </c>
      <c r="BO50" s="235">
        <f t="shared" si="21"/>
        <v>703122.38216400146</v>
      </c>
      <c r="BP50" s="235">
        <f t="shared" si="22"/>
        <v>1350066.1754608154</v>
      </c>
      <c r="BQ50" s="235">
        <f t="shared" si="23"/>
        <v>1026594.2788124084</v>
      </c>
      <c r="BR50" s="868">
        <f t="shared" si="24"/>
        <v>44161</v>
      </c>
      <c r="BS50" s="869" t="str">
        <f t="shared" si="25"/>
        <v>THU</v>
      </c>
      <c r="BT50" s="870">
        <f t="shared" si="26"/>
        <v>159.66961669921901</v>
      </c>
      <c r="BU50" s="235">
        <f t="shared" si="31"/>
        <v>1016726.313829422</v>
      </c>
      <c r="BV50" s="27">
        <f t="shared" si="27"/>
        <v>620421738288582.25</v>
      </c>
      <c r="BW50" s="279">
        <f t="shared" si="32"/>
        <v>614458038592926.63</v>
      </c>
    </row>
    <row r="51" spans="1:75">
      <c r="A51" s="35">
        <v>44167</v>
      </c>
      <c r="B51" s="482" t="s">
        <v>191</v>
      </c>
      <c r="C51" s="801">
        <f t="shared" si="3"/>
        <v>44161</v>
      </c>
      <c r="D51" s="812">
        <v>44162</v>
      </c>
      <c r="E51" s="661" t="s">
        <v>69</v>
      </c>
      <c r="F51" s="528">
        <v>12.570411682128906</v>
      </c>
      <c r="G51" s="529" t="s">
        <v>41</v>
      </c>
      <c r="H51" s="1055">
        <v>23.228996276855469</v>
      </c>
      <c r="I51" s="1038" t="s">
        <v>175</v>
      </c>
      <c r="J51" s="513" t="s">
        <v>133</v>
      </c>
      <c r="K51" s="484" t="s">
        <v>93</v>
      </c>
      <c r="L51" s="488">
        <v>324</v>
      </c>
      <c r="M51" s="485"/>
      <c r="N51" s="504"/>
      <c r="O51" s="491">
        <v>1</v>
      </c>
      <c r="P51" s="491">
        <v>0.5</v>
      </c>
      <c r="Q51" s="491">
        <v>0.4</v>
      </c>
      <c r="R51" s="492">
        <f t="shared" si="53"/>
        <v>0.26666666666666666</v>
      </c>
      <c r="S51" s="491"/>
      <c r="T51" s="493">
        <v>15</v>
      </c>
      <c r="U51" s="482" t="s">
        <v>191</v>
      </c>
      <c r="V51" s="494"/>
      <c r="W51" s="495">
        <v>24.6</v>
      </c>
      <c r="X51" s="223">
        <v>2.04</v>
      </c>
      <c r="Y51" s="496">
        <v>1.35</v>
      </c>
      <c r="Z51" s="497">
        <f t="shared" si="54"/>
        <v>369</v>
      </c>
      <c r="AA51" s="129">
        <f t="shared" si="55"/>
        <v>1383.75</v>
      </c>
      <c r="AB51" s="129">
        <f t="shared" si="15"/>
        <v>4270833.333333333</v>
      </c>
      <c r="AC51" s="499" t="s">
        <v>69</v>
      </c>
      <c r="AD51" s="129">
        <f t="shared" si="56"/>
        <v>188.55617523193359</v>
      </c>
      <c r="AE51" s="500" t="s">
        <v>41</v>
      </c>
      <c r="AF51" s="129">
        <f t="shared" si="57"/>
        <v>348.43494415283203</v>
      </c>
      <c r="AG51" s="497">
        <f t="shared" si="58"/>
        <v>707085.65711975098</v>
      </c>
      <c r="AH51" s="497">
        <f t="shared" si="59"/>
        <v>1306631.0405731201</v>
      </c>
      <c r="AI51" s="501">
        <f t="shared" si="60"/>
        <v>2182363.1392584909</v>
      </c>
      <c r="AJ51" s="501">
        <f t="shared" si="61"/>
        <v>4032811.8536207411</v>
      </c>
      <c r="AK51" s="502">
        <f t="shared" si="62"/>
        <v>0.51099234480198807</v>
      </c>
      <c r="AL51" s="503">
        <f t="shared" si="63"/>
        <v>0.94426814133558812</v>
      </c>
      <c r="AM51" s="864" t="str">
        <f t="shared" si="45"/>
        <v>272</v>
      </c>
      <c r="AN51" s="865">
        <f t="shared" si="46"/>
        <v>44162</v>
      </c>
      <c r="AO51" s="866">
        <f t="shared" si="64"/>
        <v>707085.65711975098</v>
      </c>
      <c r="AP51" s="865">
        <f t="shared" si="47"/>
        <v>44162</v>
      </c>
      <c r="AQ51" s="850">
        <f t="shared" si="65"/>
        <v>1306631.0405731201</v>
      </c>
      <c r="AR51" s="880">
        <v>44161</v>
      </c>
      <c r="AS51" s="878" t="s">
        <v>657</v>
      </c>
      <c r="AT51" s="879">
        <v>159.66961669921901</v>
      </c>
      <c r="AU51" s="879">
        <v>324</v>
      </c>
      <c r="AV51" s="851">
        <f t="shared" si="66"/>
        <v>44161</v>
      </c>
      <c r="AW51" s="852">
        <f t="shared" si="67"/>
        <v>427326862776451.63</v>
      </c>
      <c r="AX51" s="851">
        <f t="shared" si="68"/>
        <v>44161</v>
      </c>
      <c r="AY51" s="852">
        <f t="shared" si="69"/>
        <v>789661815018090.63</v>
      </c>
      <c r="AZ51" s="853"/>
      <c r="BA51" s="853"/>
      <c r="BB51" s="853"/>
      <c r="BC51" s="849">
        <f t="shared" si="18"/>
        <v>44161</v>
      </c>
      <c r="BD51" s="853"/>
      <c r="BE51" s="853"/>
      <c r="BF51" s="853"/>
      <c r="BG51" s="849">
        <f t="shared" si="30"/>
        <v>44161</v>
      </c>
      <c r="BH51" s="853"/>
      <c r="BI51" s="853"/>
      <c r="BK51" s="382">
        <f t="shared" si="43"/>
        <v>12.570411682128906</v>
      </c>
      <c r="BL51" s="382">
        <f t="shared" si="44"/>
        <v>23.228996276855469</v>
      </c>
      <c r="BM51" s="236">
        <f t="shared" si="19"/>
        <v>44161</v>
      </c>
      <c r="BN51" s="236">
        <f t="shared" si="20"/>
        <v>44162</v>
      </c>
      <c r="BO51" s="235">
        <f t="shared" si="21"/>
        <v>707085.65711975098</v>
      </c>
      <c r="BP51" s="235">
        <f t="shared" si="22"/>
        <v>1306631.0405731201</v>
      </c>
      <c r="BQ51" s="235">
        <f t="shared" si="23"/>
        <v>1006858.3488464355</v>
      </c>
      <c r="BR51" s="868">
        <f t="shared" si="24"/>
        <v>44161</v>
      </c>
      <c r="BS51" s="869" t="str">
        <f t="shared" si="25"/>
        <v>THU</v>
      </c>
      <c r="BT51" s="870">
        <f t="shared" si="26"/>
        <v>159.66961669921901</v>
      </c>
      <c r="BU51" s="235"/>
      <c r="BV51" s="27">
        <f t="shared" si="27"/>
        <v>608494338897271.13</v>
      </c>
      <c r="BW51" s="279"/>
    </row>
    <row r="52" spans="1:75">
      <c r="A52" s="35">
        <v>44167</v>
      </c>
      <c r="B52" s="482" t="s">
        <v>192</v>
      </c>
      <c r="C52" s="801">
        <f t="shared" si="3"/>
        <v>44164</v>
      </c>
      <c r="D52" s="812">
        <v>44165</v>
      </c>
      <c r="E52" s="661" t="s">
        <v>69</v>
      </c>
      <c r="F52" s="528">
        <v>10.241314697265626</v>
      </c>
      <c r="G52" s="529" t="s">
        <v>41</v>
      </c>
      <c r="H52" s="1055">
        <v>16.318144226074217</v>
      </c>
      <c r="I52" s="1038" t="s">
        <v>175</v>
      </c>
      <c r="J52" s="513" t="s">
        <v>133</v>
      </c>
      <c r="K52" s="484" t="s">
        <v>93</v>
      </c>
      <c r="L52" s="514">
        <v>288</v>
      </c>
      <c r="M52" s="485"/>
      <c r="N52" s="504"/>
      <c r="O52" s="515">
        <v>1</v>
      </c>
      <c r="P52" s="515">
        <v>0.5</v>
      </c>
      <c r="Q52" s="515">
        <v>0.4</v>
      </c>
      <c r="R52" s="516">
        <f t="shared" si="53"/>
        <v>0.26666666666666666</v>
      </c>
      <c r="S52" s="515"/>
      <c r="T52" s="517">
        <v>15</v>
      </c>
      <c r="U52" s="482" t="s">
        <v>192</v>
      </c>
      <c r="V52" s="193"/>
      <c r="W52" s="495">
        <v>19.555</v>
      </c>
      <c r="X52" s="223">
        <v>2.008</v>
      </c>
      <c r="Y52" s="496">
        <v>2.4249999999999998</v>
      </c>
      <c r="Z52" s="497">
        <f t="shared" si="54"/>
        <v>293.32499999999999</v>
      </c>
      <c r="AA52" s="129">
        <f t="shared" si="55"/>
        <v>1099.96875</v>
      </c>
      <c r="AB52" s="129">
        <f t="shared" si="15"/>
        <v>3819335.9375</v>
      </c>
      <c r="AC52" s="499" t="s">
        <v>69</v>
      </c>
      <c r="AD52" s="129">
        <f t="shared" si="56"/>
        <v>153.61972045898438</v>
      </c>
      <c r="AE52" s="500" t="s">
        <v>41</v>
      </c>
      <c r="AF52" s="129">
        <f t="shared" si="57"/>
        <v>244.77216339111325</v>
      </c>
      <c r="AG52" s="497">
        <f t="shared" si="58"/>
        <v>576073.95172119141</v>
      </c>
      <c r="AH52" s="497">
        <f t="shared" si="59"/>
        <v>917895.61271667469</v>
      </c>
      <c r="AI52" s="501">
        <f t="shared" si="60"/>
        <v>2000256.7768096924</v>
      </c>
      <c r="AJ52" s="501">
        <f t="shared" si="61"/>
        <v>3187137.5441551204</v>
      </c>
      <c r="AK52" s="502">
        <f t="shared" si="62"/>
        <v>0.52371847083945922</v>
      </c>
      <c r="AL52" s="503">
        <f t="shared" si="63"/>
        <v>0.8344742636703768</v>
      </c>
      <c r="AM52" s="864" t="str">
        <f t="shared" si="45"/>
        <v>M2</v>
      </c>
      <c r="AN52" s="865">
        <f t="shared" si="46"/>
        <v>44165</v>
      </c>
      <c r="AO52" s="866">
        <f t="shared" si="64"/>
        <v>576073.95172119141</v>
      </c>
      <c r="AP52" s="865">
        <f t="shared" si="47"/>
        <v>44165</v>
      </c>
      <c r="AQ52" s="850">
        <f t="shared" si="65"/>
        <v>917895.61271667469</v>
      </c>
      <c r="AR52" s="880">
        <v>44164</v>
      </c>
      <c r="AS52" s="878" t="s">
        <v>654</v>
      </c>
      <c r="AT52" s="879">
        <v>155.915771484375</v>
      </c>
      <c r="AU52" s="879">
        <v>288</v>
      </c>
      <c r="AV52" s="851">
        <f t="shared" si="66"/>
        <v>44164</v>
      </c>
      <c r="AW52" s="852">
        <f t="shared" si="67"/>
        <v>339964970316496.25</v>
      </c>
      <c r="AX52" s="851">
        <f t="shared" si="68"/>
        <v>44164</v>
      </c>
      <c r="AY52" s="852">
        <f t="shared" si="69"/>
        <v>541688013836622.38</v>
      </c>
      <c r="AZ52" s="850">
        <f>AVERAGE(AO52:AO53)</f>
        <v>546356.21309280396</v>
      </c>
      <c r="BA52" s="850">
        <f>STDEV(AO52:AO53)</f>
        <v>42027.229011324351</v>
      </c>
      <c r="BB52" s="850">
        <f>100*BA52/AZ52</f>
        <v>7.6922762117808317</v>
      </c>
      <c r="BC52" s="849">
        <f t="shared" si="18"/>
        <v>44164</v>
      </c>
      <c r="BD52" s="850">
        <f>AVERAGE(AQ52:AQ53)</f>
        <v>834331.06899261475</v>
      </c>
      <c r="BE52" s="850">
        <f>STDEV(AQ52:AQ53)</f>
        <v>118178.11106808516</v>
      </c>
      <c r="BF52" s="850">
        <f>100*BE52/BD52</f>
        <v>14.164414518420772</v>
      </c>
      <c r="BG52" s="849">
        <f t="shared" si="30"/>
        <v>44164</v>
      </c>
      <c r="BH52" s="850">
        <f>AVERAGE(AZ52,BD52)</f>
        <v>690343.64104270935</v>
      </c>
      <c r="BI52" s="852">
        <f>BH52*AT52*3.785*1000000</f>
        <v>407400221332787.06</v>
      </c>
      <c r="BK52" s="382">
        <f t="shared" si="43"/>
        <v>10.241314697265626</v>
      </c>
      <c r="BL52" s="382">
        <f t="shared" si="44"/>
        <v>16.318144226074217</v>
      </c>
      <c r="BM52" s="236">
        <f t="shared" si="19"/>
        <v>44164</v>
      </c>
      <c r="BN52" s="236">
        <f t="shared" si="20"/>
        <v>44165</v>
      </c>
      <c r="BO52" s="235">
        <f t="shared" si="21"/>
        <v>576073.95172119141</v>
      </c>
      <c r="BP52" s="235">
        <f t="shared" si="22"/>
        <v>917895.61271667469</v>
      </c>
      <c r="BQ52" s="235">
        <f t="shared" si="23"/>
        <v>746984.78221893311</v>
      </c>
      <c r="BR52" s="868">
        <f t="shared" si="24"/>
        <v>44164</v>
      </c>
      <c r="BS52" s="869" t="str">
        <f t="shared" si="25"/>
        <v>SUN</v>
      </c>
      <c r="BT52" s="870">
        <f t="shared" si="26"/>
        <v>155.915771484375</v>
      </c>
      <c r="BU52" s="235">
        <f t="shared" si="31"/>
        <v>690343.64104270935</v>
      </c>
      <c r="BV52" s="27">
        <f t="shared" si="27"/>
        <v>440826492076559.38</v>
      </c>
      <c r="BW52" s="279">
        <f t="shared" si="32"/>
        <v>407400221332787.06</v>
      </c>
    </row>
    <row r="53" spans="1:75">
      <c r="A53" s="35">
        <v>44167</v>
      </c>
      <c r="B53" s="482" t="s">
        <v>193</v>
      </c>
      <c r="C53" s="801">
        <f t="shared" si="3"/>
        <v>44164</v>
      </c>
      <c r="D53" s="812">
        <v>44165</v>
      </c>
      <c r="E53" s="661" t="s">
        <v>69</v>
      </c>
      <c r="F53" s="528">
        <v>9.1846839904785149</v>
      </c>
      <c r="G53" s="529" t="s">
        <v>41</v>
      </c>
      <c r="H53" s="1055">
        <v>13.34696044921875</v>
      </c>
      <c r="I53" s="1038" t="s">
        <v>175</v>
      </c>
      <c r="J53" s="513" t="s">
        <v>133</v>
      </c>
      <c r="K53" s="504" t="s">
        <v>93</v>
      </c>
      <c r="L53" s="514">
        <v>288</v>
      </c>
      <c r="M53" s="504"/>
      <c r="N53" s="504"/>
      <c r="O53" s="515">
        <v>1</v>
      </c>
      <c r="P53" s="515">
        <v>0.5</v>
      </c>
      <c r="Q53" s="515">
        <v>0.4</v>
      </c>
      <c r="R53" s="516">
        <f t="shared" si="53"/>
        <v>0.26666666666666666</v>
      </c>
      <c r="S53" s="515"/>
      <c r="T53" s="517">
        <v>15</v>
      </c>
      <c r="U53" s="482" t="s">
        <v>193</v>
      </c>
      <c r="V53" s="193"/>
      <c r="W53" s="495">
        <v>21.079000000000001</v>
      </c>
      <c r="X53" s="223">
        <v>2.0379999999999998</v>
      </c>
      <c r="Y53" s="496">
        <v>1.1519999999999999</v>
      </c>
      <c r="Z53" s="497">
        <f t="shared" si="54"/>
        <v>316.185</v>
      </c>
      <c r="AA53" s="129">
        <f t="shared" si="55"/>
        <v>1185.6937500000001</v>
      </c>
      <c r="AB53" s="129">
        <f t="shared" si="15"/>
        <v>4116992.1875</v>
      </c>
      <c r="AC53" s="499" t="s">
        <v>69</v>
      </c>
      <c r="AD53" s="129">
        <f t="shared" si="56"/>
        <v>137.77025985717773</v>
      </c>
      <c r="AE53" s="500" t="s">
        <v>41</v>
      </c>
      <c r="AF53" s="129">
        <f t="shared" si="57"/>
        <v>200.20440673828125</v>
      </c>
      <c r="AG53" s="497">
        <f t="shared" si="58"/>
        <v>516638.4744644165</v>
      </c>
      <c r="AH53" s="497">
        <f t="shared" si="59"/>
        <v>750766.52526855469</v>
      </c>
      <c r="AI53" s="501">
        <f t="shared" si="60"/>
        <v>1793883.5918903351</v>
      </c>
      <c r="AJ53" s="501">
        <f t="shared" si="61"/>
        <v>2606828.2127380371</v>
      </c>
      <c r="AK53" s="502">
        <f t="shared" si="62"/>
        <v>0.43572674180362048</v>
      </c>
      <c r="AL53" s="503">
        <f t="shared" si="63"/>
        <v>0.63318755392659754</v>
      </c>
      <c r="AM53" s="864" t="str">
        <f t="shared" si="45"/>
        <v>M3</v>
      </c>
      <c r="AN53" s="865">
        <f t="shared" si="46"/>
        <v>44165</v>
      </c>
      <c r="AO53" s="866">
        <f t="shared" si="64"/>
        <v>516638.4744644165</v>
      </c>
      <c r="AP53" s="865">
        <f t="shared" si="47"/>
        <v>44165</v>
      </c>
      <c r="AQ53" s="850">
        <f t="shared" si="65"/>
        <v>750766.52526855469</v>
      </c>
      <c r="AR53" s="880">
        <v>44164</v>
      </c>
      <c r="AS53" s="878" t="s">
        <v>654</v>
      </c>
      <c r="AT53" s="879">
        <v>155.915771484375</v>
      </c>
      <c r="AU53" s="879">
        <v>288</v>
      </c>
      <c r="AV53" s="851">
        <f t="shared" si="66"/>
        <v>44164</v>
      </c>
      <c r="AW53" s="852">
        <f t="shared" si="67"/>
        <v>304889646738724.81</v>
      </c>
      <c r="AX53" s="851">
        <f t="shared" si="68"/>
        <v>44164</v>
      </c>
      <c r="AY53" s="852">
        <f t="shared" si="69"/>
        <v>443058254439304.5</v>
      </c>
      <c r="AZ53" s="853"/>
      <c r="BA53" s="853"/>
      <c r="BB53" s="853"/>
      <c r="BC53" s="849">
        <f t="shared" si="18"/>
        <v>44164</v>
      </c>
      <c r="BD53" s="853"/>
      <c r="BE53" s="853"/>
      <c r="BF53" s="853"/>
      <c r="BG53" s="849">
        <f t="shared" si="30"/>
        <v>44164</v>
      </c>
      <c r="BH53" s="853"/>
      <c r="BI53" s="853"/>
      <c r="BK53" s="382">
        <f t="shared" si="43"/>
        <v>9.1846839904785149</v>
      </c>
      <c r="BL53" s="382">
        <f t="shared" si="44"/>
        <v>13.34696044921875</v>
      </c>
      <c r="BM53" s="236">
        <f t="shared" si="19"/>
        <v>44164</v>
      </c>
      <c r="BN53" s="236">
        <f t="shared" si="20"/>
        <v>44165</v>
      </c>
      <c r="BO53" s="235">
        <f t="shared" si="21"/>
        <v>516638.4744644165</v>
      </c>
      <c r="BP53" s="235">
        <f t="shared" si="22"/>
        <v>750766.52526855469</v>
      </c>
      <c r="BQ53" s="235">
        <f t="shared" si="23"/>
        <v>633702.4998664856</v>
      </c>
      <c r="BR53" s="868">
        <f t="shared" si="24"/>
        <v>44164</v>
      </c>
      <c r="BS53" s="869" t="str">
        <f t="shared" si="25"/>
        <v>SUN</v>
      </c>
      <c r="BT53" s="870">
        <f t="shared" si="26"/>
        <v>155.915771484375</v>
      </c>
      <c r="BU53" s="235"/>
      <c r="BV53" s="27">
        <f t="shared" si="27"/>
        <v>373973950589014.69</v>
      </c>
      <c r="BW53" s="279"/>
    </row>
    <row r="54" spans="1:75">
      <c r="A54" s="35">
        <v>44167</v>
      </c>
      <c r="B54" s="482" t="s">
        <v>194</v>
      </c>
      <c r="C54" s="801">
        <f t="shared" si="3"/>
        <v>44165</v>
      </c>
      <c r="D54" s="812">
        <v>44166</v>
      </c>
      <c r="E54" s="661" t="s">
        <v>69</v>
      </c>
      <c r="F54" s="528">
        <v>12.568299102783204</v>
      </c>
      <c r="G54" s="529" t="s">
        <v>41</v>
      </c>
      <c r="H54" s="1055">
        <v>21.046174621582033</v>
      </c>
      <c r="I54" s="1038" t="s">
        <v>175</v>
      </c>
      <c r="J54" s="513" t="s">
        <v>133</v>
      </c>
      <c r="K54" s="504" t="s">
        <v>93</v>
      </c>
      <c r="L54" s="488">
        <v>394</v>
      </c>
      <c r="M54" s="504"/>
      <c r="N54" s="504"/>
      <c r="O54" s="510">
        <v>1</v>
      </c>
      <c r="P54" s="510">
        <v>0.5</v>
      </c>
      <c r="Q54" s="510">
        <v>0.4</v>
      </c>
      <c r="R54" s="511">
        <f t="shared" si="53"/>
        <v>0.26666666666666666</v>
      </c>
      <c r="S54" s="510"/>
      <c r="T54" s="512">
        <v>15</v>
      </c>
      <c r="U54" s="482" t="s">
        <v>194</v>
      </c>
      <c r="V54" s="494"/>
      <c r="W54" s="495">
        <v>43.6</v>
      </c>
      <c r="X54" s="223">
        <v>2.08</v>
      </c>
      <c r="Y54" s="496">
        <v>2.0099999999999998</v>
      </c>
      <c r="Z54" s="497">
        <f t="shared" si="54"/>
        <v>654</v>
      </c>
      <c r="AA54" s="129">
        <f t="shared" si="55"/>
        <v>2452.5</v>
      </c>
      <c r="AB54" s="129">
        <f t="shared" si="15"/>
        <v>6224619.2893401021</v>
      </c>
      <c r="AC54" s="499" t="s">
        <v>69</v>
      </c>
      <c r="AD54" s="129">
        <f t="shared" si="56"/>
        <v>188.52448654174805</v>
      </c>
      <c r="AE54" s="500" t="s">
        <v>41</v>
      </c>
      <c r="AF54" s="129">
        <f t="shared" si="57"/>
        <v>315.69261932373047</v>
      </c>
      <c r="AG54" s="497">
        <f t="shared" si="58"/>
        <v>706966.82453155518</v>
      </c>
      <c r="AH54" s="497">
        <f t="shared" si="59"/>
        <v>1183847.3224639893</v>
      </c>
      <c r="AI54" s="501">
        <f t="shared" si="60"/>
        <v>1794332.041958262</v>
      </c>
      <c r="AJ54" s="501">
        <f t="shared" si="61"/>
        <v>3004688.6356954044</v>
      </c>
      <c r="AK54" s="502">
        <f t="shared" si="62"/>
        <v>0.288263740889523</v>
      </c>
      <c r="AL54" s="503">
        <f t="shared" si="63"/>
        <v>0.48271042710050532</v>
      </c>
      <c r="AM54" s="864" t="str">
        <f t="shared" si="45"/>
        <v>011</v>
      </c>
      <c r="AN54" s="865">
        <f t="shared" si="46"/>
        <v>44166</v>
      </c>
      <c r="AO54" s="866">
        <f t="shared" si="64"/>
        <v>706966.82453155518</v>
      </c>
      <c r="AP54" s="865">
        <f t="shared" si="47"/>
        <v>44166</v>
      </c>
      <c r="AQ54" s="850">
        <f t="shared" si="65"/>
        <v>1183847.3224639893</v>
      </c>
      <c r="AR54" s="880">
        <v>44165</v>
      </c>
      <c r="AS54" s="869" t="s">
        <v>655</v>
      </c>
      <c r="AT54" s="879">
        <v>160.92074584960901</v>
      </c>
      <c r="AU54" s="879">
        <v>394</v>
      </c>
      <c r="AV54" s="851">
        <f t="shared" si="66"/>
        <v>44165</v>
      </c>
      <c r="AW54" s="852">
        <f t="shared" si="67"/>
        <v>430602904608862.44</v>
      </c>
      <c r="AX54" s="851">
        <f t="shared" si="68"/>
        <v>44165</v>
      </c>
      <c r="AY54" s="852">
        <f t="shared" si="69"/>
        <v>721063673679733</v>
      </c>
      <c r="AZ54" s="850">
        <f>AVERAGE(AO54:AO55)</f>
        <v>971839.06316757202</v>
      </c>
      <c r="BA54" s="850">
        <f>STDEV(AO54:AO55)</f>
        <v>374585.91217517795</v>
      </c>
      <c r="BB54" s="850">
        <f>100*BA54/AZ54</f>
        <v>38.544027130816097</v>
      </c>
      <c r="BC54" s="849">
        <f t="shared" si="18"/>
        <v>44165</v>
      </c>
      <c r="BD54" s="850">
        <f>AVERAGE(AQ54:AQ55)</f>
        <v>1484920.6495285034</v>
      </c>
      <c r="BE54" s="850">
        <f>STDEV(AQ54:AQ55)</f>
        <v>425781.98240342626</v>
      </c>
      <c r="BF54" s="850">
        <f>100*BE54/BD54</f>
        <v>28.673719537715492</v>
      </c>
      <c r="BG54" s="849">
        <f t="shared" si="30"/>
        <v>44165</v>
      </c>
      <c r="BH54" s="850">
        <f>AVERAGE(AZ54,BD54)</f>
        <v>1228379.8563480377</v>
      </c>
      <c r="BI54" s="852">
        <f>BH54*AT54*3.785*1000000</f>
        <v>748187773106562.38</v>
      </c>
      <c r="BK54" s="382">
        <f t="shared" si="43"/>
        <v>12.568299102783204</v>
      </c>
      <c r="BL54" s="382">
        <f t="shared" si="44"/>
        <v>21.046174621582033</v>
      </c>
      <c r="BM54" s="236">
        <f t="shared" si="19"/>
        <v>44165</v>
      </c>
      <c r="BN54" s="236">
        <f t="shared" si="20"/>
        <v>44166</v>
      </c>
      <c r="BO54" s="235">
        <f t="shared" si="21"/>
        <v>706966.82453155518</v>
      </c>
      <c r="BP54" s="235">
        <f t="shared" si="22"/>
        <v>1183847.3224639893</v>
      </c>
      <c r="BQ54" s="235">
        <f t="shared" si="23"/>
        <v>945407.07349777222</v>
      </c>
      <c r="BR54" s="868">
        <f t="shared" si="24"/>
        <v>44165</v>
      </c>
      <c r="BS54" s="869" t="str">
        <f t="shared" si="25"/>
        <v>MON</v>
      </c>
      <c r="BT54" s="870">
        <f t="shared" si="26"/>
        <v>160.92074584960901</v>
      </c>
      <c r="BU54" s="235">
        <f t="shared" si="31"/>
        <v>1228379.8563480377</v>
      </c>
      <c r="BV54" s="27">
        <f t="shared" si="27"/>
        <v>575833289144297.75</v>
      </c>
      <c r="BW54" s="279">
        <f t="shared" si="32"/>
        <v>748187773106562.38</v>
      </c>
    </row>
    <row r="55" spans="1:75">
      <c r="A55" s="35">
        <v>44167</v>
      </c>
      <c r="B55" s="482" t="s">
        <v>195</v>
      </c>
      <c r="C55" s="801">
        <f t="shared" si="3"/>
        <v>44165</v>
      </c>
      <c r="D55" s="812">
        <v>44166</v>
      </c>
      <c r="E55" s="661" t="s">
        <v>69</v>
      </c>
      <c r="F55" s="528">
        <v>21.98597869873047</v>
      </c>
      <c r="G55" s="529" t="s">
        <v>41</v>
      </c>
      <c r="H55" s="1055">
        <v>31.751004028320313</v>
      </c>
      <c r="I55" s="1038" t="s">
        <v>175</v>
      </c>
      <c r="J55" s="513" t="s">
        <v>133</v>
      </c>
      <c r="K55" s="504" t="s">
        <v>93</v>
      </c>
      <c r="L55" s="488">
        <v>394</v>
      </c>
      <c r="M55" s="504"/>
      <c r="N55" s="504"/>
      <c r="O55" s="491">
        <v>1</v>
      </c>
      <c r="P55" s="491">
        <v>0.5</v>
      </c>
      <c r="Q55" s="491">
        <v>0.4</v>
      </c>
      <c r="R55" s="492">
        <f t="shared" si="53"/>
        <v>0.26666666666666666</v>
      </c>
      <c r="S55" s="491"/>
      <c r="T55" s="493">
        <v>15</v>
      </c>
      <c r="U55" s="482" t="s">
        <v>195</v>
      </c>
      <c r="V55" s="494"/>
      <c r="W55" s="495">
        <v>31.5</v>
      </c>
      <c r="X55" s="223">
        <v>2</v>
      </c>
      <c r="Y55" s="496">
        <v>1.59</v>
      </c>
      <c r="Z55" s="497">
        <f t="shared" si="54"/>
        <v>472.5</v>
      </c>
      <c r="AA55" s="129">
        <f t="shared" si="55"/>
        <v>1771.875</v>
      </c>
      <c r="AB55" s="129">
        <f t="shared" si="15"/>
        <v>4497144.6700507607</v>
      </c>
      <c r="AC55" s="499" t="s">
        <v>69</v>
      </c>
      <c r="AD55" s="129">
        <f t="shared" si="56"/>
        <v>329.78968048095703</v>
      </c>
      <c r="AE55" s="500" t="s">
        <v>41</v>
      </c>
      <c r="AF55" s="129">
        <f t="shared" si="57"/>
        <v>476.26506042480469</v>
      </c>
      <c r="AG55" s="497">
        <f t="shared" si="58"/>
        <v>1236711.3018035889</v>
      </c>
      <c r="AH55" s="497">
        <f t="shared" si="59"/>
        <v>1785993.9765930176</v>
      </c>
      <c r="AI55" s="501">
        <f t="shared" si="60"/>
        <v>3138861.1720903274</v>
      </c>
      <c r="AJ55" s="501">
        <f t="shared" si="61"/>
        <v>4532979.6360228872</v>
      </c>
      <c r="AK55" s="502">
        <f t="shared" si="62"/>
        <v>0.6979675777374752</v>
      </c>
      <c r="AL55" s="503">
        <f t="shared" si="63"/>
        <v>1.0079683818514384</v>
      </c>
      <c r="AM55" s="864" t="str">
        <f t="shared" si="45"/>
        <v>012</v>
      </c>
      <c r="AN55" s="865">
        <f t="shared" si="46"/>
        <v>44166</v>
      </c>
      <c r="AO55" s="866">
        <f t="shared" si="64"/>
        <v>1236711.3018035889</v>
      </c>
      <c r="AP55" s="865">
        <f t="shared" si="47"/>
        <v>44166</v>
      </c>
      <c r="AQ55" s="850">
        <f t="shared" si="65"/>
        <v>1785993.9765930176</v>
      </c>
      <c r="AR55" s="880">
        <v>44165</v>
      </c>
      <c r="AS55" s="869" t="s">
        <v>655</v>
      </c>
      <c r="AT55" s="879">
        <v>160.92074584960901</v>
      </c>
      <c r="AU55" s="879">
        <v>394</v>
      </c>
      <c r="AV55" s="851">
        <f t="shared" si="66"/>
        <v>44165</v>
      </c>
      <c r="AW55" s="852">
        <f t="shared" si="67"/>
        <v>753262331753819.75</v>
      </c>
      <c r="AX55" s="851">
        <f t="shared" si="68"/>
        <v>44165</v>
      </c>
      <c r="AY55" s="852">
        <f t="shared" si="69"/>
        <v>1087822182383834.9</v>
      </c>
      <c r="AZ55" s="853"/>
      <c r="BA55" s="853"/>
      <c r="BB55" s="853"/>
      <c r="BC55" s="849">
        <f t="shared" si="18"/>
        <v>44165</v>
      </c>
      <c r="BD55" s="853"/>
      <c r="BE55" s="853"/>
      <c r="BF55" s="853"/>
      <c r="BG55" s="849">
        <f t="shared" si="30"/>
        <v>44165</v>
      </c>
      <c r="BH55" s="853"/>
      <c r="BI55" s="853"/>
      <c r="BK55" s="382">
        <f t="shared" si="43"/>
        <v>21.98597869873047</v>
      </c>
      <c r="BL55" s="382">
        <f t="shared" si="44"/>
        <v>31.751004028320313</v>
      </c>
      <c r="BM55" s="236">
        <f t="shared" si="19"/>
        <v>44165</v>
      </c>
      <c r="BN55" s="236">
        <f t="shared" si="20"/>
        <v>44166</v>
      </c>
      <c r="BO55" s="235">
        <f t="shared" si="21"/>
        <v>1236711.3018035889</v>
      </c>
      <c r="BP55" s="235">
        <f t="shared" si="22"/>
        <v>1785993.9765930176</v>
      </c>
      <c r="BQ55" s="235">
        <f t="shared" si="23"/>
        <v>1511352.6391983032</v>
      </c>
      <c r="BR55" s="868">
        <f t="shared" si="24"/>
        <v>44165</v>
      </c>
      <c r="BS55" s="869" t="str">
        <f t="shared" si="25"/>
        <v>MON</v>
      </c>
      <c r="BT55" s="870">
        <f t="shared" si="26"/>
        <v>160.92074584960901</v>
      </c>
      <c r="BU55" s="235"/>
      <c r="BV55" s="27">
        <f t="shared" si="27"/>
        <v>920542257068827.38</v>
      </c>
      <c r="BW55" s="279"/>
    </row>
    <row r="56" spans="1:75">
      <c r="A56" s="35">
        <v>44167</v>
      </c>
      <c r="B56" s="482" t="s">
        <v>196</v>
      </c>
      <c r="C56" s="801">
        <f t="shared" si="3"/>
        <v>44166</v>
      </c>
      <c r="D56" s="812">
        <v>44167</v>
      </c>
      <c r="E56" s="661" t="s">
        <v>69</v>
      </c>
      <c r="F56" s="528">
        <v>10.345851135253906</v>
      </c>
      <c r="G56" s="529" t="s">
        <v>41</v>
      </c>
      <c r="H56" s="1055">
        <v>20.533218383789063</v>
      </c>
      <c r="I56" s="1038" t="s">
        <v>175</v>
      </c>
      <c r="J56" s="513" t="s">
        <v>133</v>
      </c>
      <c r="K56" s="504" t="s">
        <v>93</v>
      </c>
      <c r="L56" s="488">
        <v>240</v>
      </c>
      <c r="M56" s="504"/>
      <c r="N56" s="504"/>
      <c r="O56" s="491">
        <v>1</v>
      </c>
      <c r="P56" s="491">
        <v>0.5</v>
      </c>
      <c r="Q56" s="491">
        <v>0.4</v>
      </c>
      <c r="R56" s="492">
        <f t="shared" si="53"/>
        <v>0.26666666666666666</v>
      </c>
      <c r="S56" s="491"/>
      <c r="T56" s="493">
        <v>15</v>
      </c>
      <c r="U56" s="482" t="s">
        <v>196</v>
      </c>
      <c r="V56" s="518"/>
      <c r="W56" s="495">
        <v>32.6</v>
      </c>
      <c r="X56" s="223">
        <v>2.06</v>
      </c>
      <c r="Y56" s="496">
        <v>1.47</v>
      </c>
      <c r="Z56" s="497">
        <f t="shared" si="54"/>
        <v>489</v>
      </c>
      <c r="AA56" s="129">
        <f t="shared" si="55"/>
        <v>1833.75</v>
      </c>
      <c r="AB56" s="129">
        <f t="shared" si="15"/>
        <v>7640625</v>
      </c>
      <c r="AC56" s="499" t="s">
        <v>69</v>
      </c>
      <c r="AD56" s="129">
        <f t="shared" si="56"/>
        <v>155.18776702880859</v>
      </c>
      <c r="AE56" s="500" t="s">
        <v>41</v>
      </c>
      <c r="AF56" s="129">
        <f t="shared" si="57"/>
        <v>307.99827575683594</v>
      </c>
      <c r="AG56" s="497">
        <f t="shared" si="58"/>
        <v>581954.12635803223</v>
      </c>
      <c r="AH56" s="497">
        <f t="shared" si="59"/>
        <v>1154993.5340881348</v>
      </c>
      <c r="AI56" s="501">
        <f t="shared" si="60"/>
        <v>2424808.8598251343</v>
      </c>
      <c r="AJ56" s="501">
        <f t="shared" si="61"/>
        <v>4812473.0587005615</v>
      </c>
      <c r="AK56" s="502">
        <f t="shared" si="62"/>
        <v>0.31735739678692965</v>
      </c>
      <c r="AL56" s="503">
        <f t="shared" si="63"/>
        <v>0.62985332465610622</v>
      </c>
      <c r="AM56" s="864" t="str">
        <f t="shared" si="45"/>
        <v>026</v>
      </c>
      <c r="AN56" s="865">
        <f t="shared" si="46"/>
        <v>44167</v>
      </c>
      <c r="AO56" s="866">
        <f t="shared" si="64"/>
        <v>581954.12635803223</v>
      </c>
      <c r="AP56" s="865">
        <f t="shared" si="47"/>
        <v>44167</v>
      </c>
      <c r="AQ56" s="850">
        <f t="shared" si="65"/>
        <v>1154993.5340881348</v>
      </c>
      <c r="AR56" s="880">
        <v>44166</v>
      </c>
      <c r="AS56" s="869" t="s">
        <v>653</v>
      </c>
      <c r="AT56" s="879">
        <v>158.91966247558599</v>
      </c>
      <c r="AU56" s="879">
        <v>240</v>
      </c>
      <c r="AV56" s="851">
        <f t="shared" si="66"/>
        <v>44166</v>
      </c>
      <c r="AW56" s="852">
        <f t="shared" si="67"/>
        <v>350051763380897.06</v>
      </c>
      <c r="AX56" s="851">
        <f t="shared" si="68"/>
        <v>44166</v>
      </c>
      <c r="AY56" s="852">
        <f t="shared" si="69"/>
        <v>694741226136346.75</v>
      </c>
      <c r="AZ56" s="850">
        <f>AVERAGE(AO56:AO57)</f>
        <v>677525.05302429199</v>
      </c>
      <c r="BA56" s="850">
        <f>STDEV(AO56:AO57)</f>
        <v>135157.70065998854</v>
      </c>
      <c r="BB56" s="850">
        <f>100*BA56/AZ56</f>
        <v>19.948738435085232</v>
      </c>
      <c r="BC56" s="849">
        <f t="shared" si="18"/>
        <v>44166</v>
      </c>
      <c r="BD56" s="850">
        <f>AVERAGE(AQ56:AQ57)</f>
        <v>1184352.7793884277</v>
      </c>
      <c r="BE56" s="850">
        <f>STDEV(AQ56:AQ57)</f>
        <v>41520.242884712869</v>
      </c>
      <c r="BF56" s="850">
        <f>100*BE56/BD56</f>
        <v>3.5057327180971329</v>
      </c>
      <c r="BG56" s="849">
        <f t="shared" si="30"/>
        <v>44166</v>
      </c>
      <c r="BH56" s="850">
        <f>AVERAGE(AZ56,BD56)</f>
        <v>930938.91620635986</v>
      </c>
      <c r="BI56" s="852">
        <f>BH56*AT56*3.785*1000000</f>
        <v>559969926250596.19</v>
      </c>
      <c r="BK56" s="382">
        <f t="shared" si="43"/>
        <v>10.345851135253906</v>
      </c>
      <c r="BL56" s="382">
        <f t="shared" si="44"/>
        <v>20.533218383789063</v>
      </c>
      <c r="BM56" s="236">
        <f t="shared" si="19"/>
        <v>44166</v>
      </c>
      <c r="BN56" s="236">
        <f t="shared" si="20"/>
        <v>44167</v>
      </c>
      <c r="BO56" s="235">
        <f t="shared" si="21"/>
        <v>581954.12635803223</v>
      </c>
      <c r="BP56" s="235">
        <f t="shared" si="22"/>
        <v>1154993.5340881348</v>
      </c>
      <c r="BQ56" s="235">
        <f t="shared" si="23"/>
        <v>868473.8302230835</v>
      </c>
      <c r="BR56" s="868">
        <f t="shared" si="24"/>
        <v>44166</v>
      </c>
      <c r="BS56" s="869" t="str">
        <f t="shared" si="25"/>
        <v>TUE</v>
      </c>
      <c r="BT56" s="870">
        <f t="shared" si="26"/>
        <v>158.91966247558599</v>
      </c>
      <c r="BU56" s="235">
        <f t="shared" si="31"/>
        <v>930938.91620635986</v>
      </c>
      <c r="BV56" s="27">
        <f t="shared" si="27"/>
        <v>522396494758621.88</v>
      </c>
      <c r="BW56" s="279">
        <f t="shared" si="32"/>
        <v>559969926250596.19</v>
      </c>
    </row>
    <row r="57" spans="1:75" ht="15" thickBot="1">
      <c r="A57" s="35">
        <v>44167</v>
      </c>
      <c r="B57" s="482" t="s">
        <v>197</v>
      </c>
      <c r="C57" s="801">
        <f t="shared" si="3"/>
        <v>44166</v>
      </c>
      <c r="D57" s="812">
        <v>44167</v>
      </c>
      <c r="E57" s="661" t="s">
        <v>69</v>
      </c>
      <c r="F57" s="528">
        <v>13.743928527832031</v>
      </c>
      <c r="G57" s="529" t="s">
        <v>41</v>
      </c>
      <c r="H57" s="1055">
        <v>21.577102661132813</v>
      </c>
      <c r="I57" s="1038" t="s">
        <v>175</v>
      </c>
      <c r="J57" s="513" t="s">
        <v>133</v>
      </c>
      <c r="K57" s="504" t="s">
        <v>93</v>
      </c>
      <c r="L57" s="488">
        <v>240</v>
      </c>
      <c r="M57" s="504"/>
      <c r="N57" s="504"/>
      <c r="O57" s="520">
        <v>1</v>
      </c>
      <c r="P57" s="520">
        <v>0.5</v>
      </c>
      <c r="Q57" s="520">
        <v>0.4</v>
      </c>
      <c r="R57" s="521">
        <f t="shared" si="53"/>
        <v>0.26666666666666666</v>
      </c>
      <c r="S57" s="520"/>
      <c r="T57" s="522">
        <v>15</v>
      </c>
      <c r="U57" s="482" t="s">
        <v>197</v>
      </c>
      <c r="V57" s="518"/>
      <c r="W57" s="495">
        <v>24.8</v>
      </c>
      <c r="X57" s="223">
        <v>2.0299999999999998</v>
      </c>
      <c r="Y57" s="496">
        <v>1.59</v>
      </c>
      <c r="Z57" s="497">
        <f t="shared" si="54"/>
        <v>372</v>
      </c>
      <c r="AA57" s="129">
        <f t="shared" si="55"/>
        <v>1395</v>
      </c>
      <c r="AB57" s="129">
        <f t="shared" si="15"/>
        <v>5812500</v>
      </c>
      <c r="AC57" s="499" t="s">
        <v>69</v>
      </c>
      <c r="AD57" s="129">
        <f t="shared" si="56"/>
        <v>206.15892791748047</v>
      </c>
      <c r="AE57" s="500" t="s">
        <v>41</v>
      </c>
      <c r="AF57" s="129">
        <f t="shared" si="57"/>
        <v>323.65653991699219</v>
      </c>
      <c r="AG57" s="497">
        <f t="shared" si="58"/>
        <v>773095.97969055176</v>
      </c>
      <c r="AH57" s="497">
        <f t="shared" si="59"/>
        <v>1213712.0246887207</v>
      </c>
      <c r="AI57" s="501">
        <f t="shared" si="60"/>
        <v>3221233.2487106323</v>
      </c>
      <c r="AJ57" s="501">
        <f t="shared" si="61"/>
        <v>5057133.4362030029</v>
      </c>
      <c r="AK57" s="502">
        <f t="shared" si="62"/>
        <v>0.55419066644483994</v>
      </c>
      <c r="AL57" s="503">
        <f t="shared" si="63"/>
        <v>0.87004446214245212</v>
      </c>
      <c r="AM57" s="864" t="str">
        <f t="shared" si="45"/>
        <v>027</v>
      </c>
      <c r="AN57" s="865">
        <f t="shared" si="46"/>
        <v>44167</v>
      </c>
      <c r="AO57" s="866">
        <f t="shared" si="64"/>
        <v>773095.97969055176</v>
      </c>
      <c r="AP57" s="865">
        <f t="shared" si="47"/>
        <v>44167</v>
      </c>
      <c r="AQ57" s="850">
        <f t="shared" si="65"/>
        <v>1213712.0246887207</v>
      </c>
      <c r="AR57" s="880">
        <v>44166</v>
      </c>
      <c r="AS57" s="869" t="s">
        <v>653</v>
      </c>
      <c r="AT57" s="879">
        <v>158.91966247558599</v>
      </c>
      <c r="AU57" s="879">
        <v>240</v>
      </c>
      <c r="AV57" s="851">
        <f t="shared" si="66"/>
        <v>44166</v>
      </c>
      <c r="AW57" s="852">
        <f t="shared" si="67"/>
        <v>465025675901584.06</v>
      </c>
      <c r="AX57" s="851">
        <f t="shared" si="68"/>
        <v>44166</v>
      </c>
      <c r="AY57" s="852">
        <f t="shared" si="69"/>
        <v>730061039583556.75</v>
      </c>
      <c r="AZ57" s="853"/>
      <c r="BA57" s="853"/>
      <c r="BB57" s="853"/>
      <c r="BC57" s="849">
        <f t="shared" si="18"/>
        <v>44166</v>
      </c>
      <c r="BD57" s="853"/>
      <c r="BE57" s="853"/>
      <c r="BF57" s="853"/>
      <c r="BG57" s="849">
        <f t="shared" si="30"/>
        <v>44166</v>
      </c>
      <c r="BH57" s="853"/>
      <c r="BI57" s="853"/>
      <c r="BK57" s="382">
        <f t="shared" si="43"/>
        <v>13.743928527832031</v>
      </c>
      <c r="BL57" s="382">
        <f t="shared" si="44"/>
        <v>21.577102661132813</v>
      </c>
      <c r="BM57" s="236">
        <f t="shared" si="19"/>
        <v>44166</v>
      </c>
      <c r="BN57" s="236">
        <f t="shared" si="20"/>
        <v>44167</v>
      </c>
      <c r="BO57" s="235">
        <f t="shared" si="21"/>
        <v>773095.97969055176</v>
      </c>
      <c r="BP57" s="235">
        <f t="shared" si="22"/>
        <v>1213712.0246887207</v>
      </c>
      <c r="BQ57" s="235">
        <f t="shared" si="23"/>
        <v>993404.00218963623</v>
      </c>
      <c r="BR57" s="868">
        <f t="shared" si="24"/>
        <v>44166</v>
      </c>
      <c r="BS57" s="869" t="str">
        <f t="shared" si="25"/>
        <v>TUE</v>
      </c>
      <c r="BT57" s="870">
        <f t="shared" si="26"/>
        <v>158.91966247558599</v>
      </c>
      <c r="BU57" s="235"/>
      <c r="BV57" s="27">
        <f t="shared" si="27"/>
        <v>597543357742570.38</v>
      </c>
      <c r="BW57" s="279"/>
    </row>
    <row r="58" spans="1:75">
      <c r="A58" s="44">
        <v>44174</v>
      </c>
      <c r="B58" s="121" t="s">
        <v>198</v>
      </c>
      <c r="C58" s="805">
        <f t="shared" si="3"/>
        <v>44167</v>
      </c>
      <c r="D58" s="822">
        <v>44168</v>
      </c>
      <c r="E58" s="660" t="s">
        <v>69</v>
      </c>
      <c r="F58" s="579">
        <v>13.038545227050781</v>
      </c>
      <c r="G58" s="580" t="s">
        <v>41</v>
      </c>
      <c r="H58" s="1056">
        <v>23.000257873535155</v>
      </c>
      <c r="I58" s="456" t="s">
        <v>175</v>
      </c>
      <c r="J58" s="457" t="s">
        <v>133</v>
      </c>
      <c r="K58" s="582" t="s">
        <v>93</v>
      </c>
      <c r="L58" s="583">
        <v>424</v>
      </c>
      <c r="M58" s="583"/>
      <c r="N58" s="583"/>
      <c r="O58" s="584">
        <v>1</v>
      </c>
      <c r="P58" s="584">
        <v>0.5</v>
      </c>
      <c r="Q58" s="584">
        <v>0.4</v>
      </c>
      <c r="R58" s="184">
        <f t="shared" si="53"/>
        <v>0.26666666666666666</v>
      </c>
      <c r="S58" s="183"/>
      <c r="T58" s="183">
        <v>15</v>
      </c>
      <c r="U58" s="121" t="s">
        <v>198</v>
      </c>
      <c r="V58" s="470">
        <v>23.19</v>
      </c>
      <c r="W58" s="194">
        <v>46.5</v>
      </c>
      <c r="X58" s="184">
        <v>1.76</v>
      </c>
      <c r="Y58" s="184">
        <v>0.94</v>
      </c>
      <c r="Z58" s="194">
        <f t="shared" si="54"/>
        <v>697.5</v>
      </c>
      <c r="AA58" s="194">
        <f t="shared" si="55"/>
        <v>2615.625</v>
      </c>
      <c r="AB58" s="194">
        <f t="shared" si="15"/>
        <v>6168926.886792453</v>
      </c>
      <c r="AC58" s="461" t="s">
        <v>69</v>
      </c>
      <c r="AD58" s="565">
        <f t="shared" si="56"/>
        <v>195.57817840576172</v>
      </c>
      <c r="AE58" s="585" t="s">
        <v>41</v>
      </c>
      <c r="AF58" s="566">
        <f t="shared" si="57"/>
        <v>345.00386810302734</v>
      </c>
      <c r="AG58" s="586">
        <f t="shared" si="58"/>
        <v>733418.16902160645</v>
      </c>
      <c r="AH58" s="586">
        <f t="shared" si="59"/>
        <v>1293764.5053863525</v>
      </c>
      <c r="AI58" s="586">
        <f t="shared" si="60"/>
        <v>1729759.8325981284</v>
      </c>
      <c r="AJ58" s="586">
        <f t="shared" si="61"/>
        <v>3051331.38062819</v>
      </c>
      <c r="AK58" s="587">
        <f t="shared" si="62"/>
        <v>0.28039882208711359</v>
      </c>
      <c r="AL58" s="596">
        <f t="shared" si="63"/>
        <v>0.49462920158140122</v>
      </c>
      <c r="AM58" s="864" t="str">
        <f t="shared" ref="AM58:AM69" si="70">B58</f>
        <v>Y2</v>
      </c>
      <c r="AN58" s="865">
        <f t="shared" ref="AN58:AN69" si="71">D58</f>
        <v>44168</v>
      </c>
      <c r="AO58" s="866">
        <f t="shared" ref="AO58:AO69" si="72">AG58</f>
        <v>733418.16902160645</v>
      </c>
      <c r="AP58" s="865">
        <f t="shared" ref="AP58:AP69" si="73">D58</f>
        <v>44168</v>
      </c>
      <c r="AQ58" s="850">
        <f t="shared" ref="AQ58:AQ78" si="74">AH58</f>
        <v>1293764.5053863525</v>
      </c>
      <c r="AR58" s="880">
        <v>44167</v>
      </c>
      <c r="AS58" s="869" t="s">
        <v>656</v>
      </c>
      <c r="AT58" s="879">
        <v>158.03895568847699</v>
      </c>
      <c r="AU58" s="879">
        <v>424</v>
      </c>
      <c r="AV58" s="851">
        <f t="shared" ref="AV58:AV69" si="75">AR58</f>
        <v>44167</v>
      </c>
      <c r="AW58" s="852">
        <f t="shared" ref="AW58:AW69" si="76">AT58*3.785*1000000*AO58</f>
        <v>438714208134765.5</v>
      </c>
      <c r="AX58" s="851">
        <f t="shared" ref="AX58:AX69" si="77">AR58</f>
        <v>44167</v>
      </c>
      <c r="AY58" s="852">
        <f t="shared" ref="AY58:AY69" si="78">AT58*3.785*1000000*AQ58</f>
        <v>773900749214625.75</v>
      </c>
      <c r="AZ58" s="850">
        <f>AVERAGE(AO58:AO59)</f>
        <v>777576.98535919189</v>
      </c>
      <c r="BA58" s="850">
        <f>STDEV(AO58:AO59)</f>
        <v>62449.996962955949</v>
      </c>
      <c r="BB58" s="850">
        <f>100*BA58/AZ58</f>
        <v>8.0313587128749653</v>
      </c>
      <c r="BC58" s="849">
        <f t="shared" si="18"/>
        <v>44167</v>
      </c>
      <c r="BD58" s="850">
        <f>AVERAGE(AQ58:AQ59)</f>
        <v>1406011.5194320679</v>
      </c>
      <c r="BE58" s="850">
        <f>STDEV(AQ58:AQ59)</f>
        <v>158741.24959933391</v>
      </c>
      <c r="BF58" s="850">
        <f>100*BE58/BD58</f>
        <v>11.29018129691103</v>
      </c>
      <c r="BG58" s="849">
        <f t="shared" si="30"/>
        <v>44167</v>
      </c>
      <c r="BH58" s="850">
        <f>AVERAGE(AZ58,BD58)</f>
        <v>1091794.2523956299</v>
      </c>
      <c r="BI58" s="852">
        <f>BH58*AT58*3.785*1000000</f>
        <v>653086698853960.63</v>
      </c>
      <c r="BK58" s="382">
        <f t="shared" ref="BK58:BK69" si="79">F58</f>
        <v>13.038545227050781</v>
      </c>
      <c r="BL58" s="382">
        <f t="shared" ref="BL58:BL69" si="80">H58</f>
        <v>23.000257873535155</v>
      </c>
      <c r="BM58" s="236">
        <f t="shared" si="19"/>
        <v>44167</v>
      </c>
      <c r="BN58" s="236">
        <f t="shared" si="20"/>
        <v>44168</v>
      </c>
      <c r="BO58" s="235">
        <f t="shared" si="21"/>
        <v>733418.16902160645</v>
      </c>
      <c r="BP58" s="235">
        <f t="shared" si="22"/>
        <v>1293764.5053863525</v>
      </c>
      <c r="BQ58" s="235">
        <f t="shared" si="23"/>
        <v>1013591.3372039795</v>
      </c>
      <c r="BR58" s="868">
        <f t="shared" si="24"/>
        <v>44167</v>
      </c>
      <c r="BS58" s="869" t="str">
        <f t="shared" si="25"/>
        <v>WED</v>
      </c>
      <c r="BT58" s="870">
        <f t="shared" si="26"/>
        <v>158.03895568847699</v>
      </c>
      <c r="BU58" s="235">
        <f t="shared" si="31"/>
        <v>1091794.2523956299</v>
      </c>
      <c r="BV58" s="27">
        <f t="shared" si="27"/>
        <v>606307478674695.5</v>
      </c>
      <c r="BW58" s="279">
        <f t="shared" si="32"/>
        <v>653086698853960.63</v>
      </c>
    </row>
    <row r="59" spans="1:75">
      <c r="A59" s="46">
        <v>44174</v>
      </c>
      <c r="B59" s="122" t="s">
        <v>199</v>
      </c>
      <c r="C59" s="799">
        <f t="shared" si="3"/>
        <v>44167</v>
      </c>
      <c r="D59" s="810">
        <v>44168</v>
      </c>
      <c r="E59" s="661" t="s">
        <v>69</v>
      </c>
      <c r="F59" s="561">
        <v>14.608636474609375</v>
      </c>
      <c r="G59" s="562" t="s">
        <v>41</v>
      </c>
      <c r="H59" s="1057">
        <v>26.991262817382811</v>
      </c>
      <c r="I59" s="414" t="s">
        <v>175</v>
      </c>
      <c r="J59" s="415" t="s">
        <v>133</v>
      </c>
      <c r="K59" s="429" t="s">
        <v>93</v>
      </c>
      <c r="L59" s="390">
        <v>424</v>
      </c>
      <c r="M59" s="390"/>
      <c r="N59" s="390"/>
      <c r="O59" s="564">
        <v>1</v>
      </c>
      <c r="P59" s="564">
        <v>0.5</v>
      </c>
      <c r="Q59" s="564">
        <v>0.4</v>
      </c>
      <c r="R59" s="82">
        <f t="shared" si="53"/>
        <v>0.26666666666666666</v>
      </c>
      <c r="S59" s="81"/>
      <c r="T59" s="81">
        <v>15</v>
      </c>
      <c r="U59" s="122" t="s">
        <v>199</v>
      </c>
      <c r="V59" s="494">
        <v>26.521644456708231</v>
      </c>
      <c r="W59" s="195">
        <v>46.2</v>
      </c>
      <c r="X59" s="82">
        <v>2.06</v>
      </c>
      <c r="Y59" s="82">
        <v>1.97</v>
      </c>
      <c r="Z59" s="195">
        <f t="shared" si="54"/>
        <v>693</v>
      </c>
      <c r="AA59" s="195">
        <f t="shared" si="55"/>
        <v>2598.75</v>
      </c>
      <c r="AB59" s="195">
        <f t="shared" si="15"/>
        <v>6129127.3584905658</v>
      </c>
      <c r="AC59" s="499" t="s">
        <v>69</v>
      </c>
      <c r="AD59" s="195">
        <f t="shared" si="56"/>
        <v>219.12954711914063</v>
      </c>
      <c r="AE59" s="500" t="s">
        <v>41</v>
      </c>
      <c r="AF59" s="567">
        <f t="shared" si="57"/>
        <v>404.86894226074219</v>
      </c>
      <c r="AG59" s="567">
        <f t="shared" si="58"/>
        <v>821735.80169677734</v>
      </c>
      <c r="AH59" s="567">
        <f t="shared" si="59"/>
        <v>1518258.5334777832</v>
      </c>
      <c r="AI59" s="568">
        <f t="shared" si="60"/>
        <v>1938056.1360773051</v>
      </c>
      <c r="AJ59" s="568">
        <f t="shared" si="61"/>
        <v>3580798.4280136395</v>
      </c>
      <c r="AK59" s="569">
        <f t="shared" si="62"/>
        <v>0.31620425269717262</v>
      </c>
      <c r="AL59" s="570">
        <f t="shared" si="63"/>
        <v>0.5842264679087189</v>
      </c>
      <c r="AM59" s="864" t="str">
        <f t="shared" si="70"/>
        <v>Y5</v>
      </c>
      <c r="AN59" s="865">
        <f t="shared" si="71"/>
        <v>44168</v>
      </c>
      <c r="AO59" s="866">
        <f t="shared" si="72"/>
        <v>821735.80169677734</v>
      </c>
      <c r="AP59" s="865">
        <f t="shared" si="73"/>
        <v>44168</v>
      </c>
      <c r="AQ59" s="850">
        <f t="shared" si="74"/>
        <v>1518258.5334777832</v>
      </c>
      <c r="AR59" s="880">
        <v>44167</v>
      </c>
      <c r="AS59" s="869" t="s">
        <v>656</v>
      </c>
      <c r="AT59" s="879">
        <v>158.03895568847699</v>
      </c>
      <c r="AU59" s="879">
        <v>424</v>
      </c>
      <c r="AV59" s="851">
        <f t="shared" si="75"/>
        <v>44167</v>
      </c>
      <c r="AW59" s="852">
        <f t="shared" si="76"/>
        <v>491543824198290.19</v>
      </c>
      <c r="AX59" s="851">
        <f t="shared" si="77"/>
        <v>44167</v>
      </c>
      <c r="AY59" s="852">
        <f t="shared" si="78"/>
        <v>908188013868161.13</v>
      </c>
      <c r="AZ59" s="867"/>
      <c r="BA59" s="867"/>
      <c r="BB59" s="867"/>
      <c r="BC59" s="849">
        <f t="shared" si="18"/>
        <v>44167</v>
      </c>
      <c r="BD59" s="867"/>
      <c r="BE59" s="867"/>
      <c r="BF59" s="867"/>
      <c r="BG59" s="849">
        <f t="shared" si="30"/>
        <v>44167</v>
      </c>
      <c r="BH59" s="867"/>
      <c r="BI59" s="867"/>
      <c r="BK59" s="382">
        <f t="shared" si="79"/>
        <v>14.608636474609375</v>
      </c>
      <c r="BL59" s="382">
        <f t="shared" si="80"/>
        <v>26.991262817382811</v>
      </c>
      <c r="BM59" s="236">
        <f t="shared" si="19"/>
        <v>44167</v>
      </c>
      <c r="BN59" s="236">
        <f t="shared" si="20"/>
        <v>44168</v>
      </c>
      <c r="BO59" s="235">
        <f t="shared" si="21"/>
        <v>821735.80169677734</v>
      </c>
      <c r="BP59" s="235">
        <f t="shared" si="22"/>
        <v>1518258.5334777832</v>
      </c>
      <c r="BQ59" s="235">
        <f t="shared" si="23"/>
        <v>1169997.1675872803</v>
      </c>
      <c r="BR59" s="868">
        <f t="shared" si="24"/>
        <v>44167</v>
      </c>
      <c r="BS59" s="869" t="str">
        <f t="shared" si="25"/>
        <v>WED</v>
      </c>
      <c r="BT59" s="870">
        <f t="shared" si="26"/>
        <v>158.03895568847699</v>
      </c>
      <c r="BU59" s="235"/>
      <c r="BV59" s="27">
        <f t="shared" si="27"/>
        <v>699865919033225.5</v>
      </c>
      <c r="BW59" s="279"/>
    </row>
    <row r="60" spans="1:75">
      <c r="A60" s="46">
        <v>44174</v>
      </c>
      <c r="B60" s="122">
        <v>442</v>
      </c>
      <c r="C60" s="799">
        <f t="shared" si="3"/>
        <v>44168</v>
      </c>
      <c r="D60" s="810">
        <v>44169</v>
      </c>
      <c r="E60" s="661" t="s">
        <v>69</v>
      </c>
      <c r="F60" s="561">
        <v>14.315176391601563</v>
      </c>
      <c r="G60" s="562" t="s">
        <v>41</v>
      </c>
      <c r="H60" s="1057">
        <v>27.505465698242187</v>
      </c>
      <c r="I60" s="414" t="s">
        <v>175</v>
      </c>
      <c r="J60" s="415" t="s">
        <v>133</v>
      </c>
      <c r="K60" s="429" t="s">
        <v>93</v>
      </c>
      <c r="L60" s="390">
        <v>368</v>
      </c>
      <c r="M60" s="390"/>
      <c r="N60" s="390"/>
      <c r="O60" s="564">
        <v>1</v>
      </c>
      <c r="P60" s="564">
        <v>0.5</v>
      </c>
      <c r="Q60" s="564">
        <v>0.4</v>
      </c>
      <c r="R60" s="82">
        <f t="shared" si="53"/>
        <v>0.26666666666666666</v>
      </c>
      <c r="S60" s="81"/>
      <c r="T60" s="81">
        <v>15</v>
      </c>
      <c r="U60" s="122">
        <v>442</v>
      </c>
      <c r="V60" s="494">
        <v>32.052115930375926</v>
      </c>
      <c r="W60" s="195">
        <v>37.530999999999999</v>
      </c>
      <c r="X60" s="82">
        <v>2.0739999999999998</v>
      </c>
      <c r="Y60" s="82">
        <v>1.6519999999999999</v>
      </c>
      <c r="Z60" s="195">
        <f t="shared" si="54"/>
        <v>562.96500000000003</v>
      </c>
      <c r="AA60" s="195">
        <f t="shared" si="55"/>
        <v>2111.1187500000001</v>
      </c>
      <c r="AB60" s="195">
        <f t="shared" si="15"/>
        <v>5736735.7336956523</v>
      </c>
      <c r="AC60" s="499" t="s">
        <v>69</v>
      </c>
      <c r="AD60" s="195">
        <f t="shared" si="56"/>
        <v>214.72764587402344</v>
      </c>
      <c r="AE60" s="500" t="s">
        <v>41</v>
      </c>
      <c r="AF60" s="567">
        <f t="shared" si="57"/>
        <v>412.58198547363281</v>
      </c>
      <c r="AG60" s="567">
        <f t="shared" si="58"/>
        <v>805228.67202758789</v>
      </c>
      <c r="AH60" s="567">
        <f t="shared" si="59"/>
        <v>1547182.445526123</v>
      </c>
      <c r="AI60" s="568">
        <f t="shared" si="60"/>
        <v>2188121.3913793149</v>
      </c>
      <c r="AJ60" s="568">
        <f t="shared" si="61"/>
        <v>4204300.123712291</v>
      </c>
      <c r="AK60" s="569">
        <f t="shared" si="62"/>
        <v>0.3814227276545139</v>
      </c>
      <c r="AL60" s="570">
        <f t="shared" si="63"/>
        <v>0.73287324340524329</v>
      </c>
      <c r="AM60" s="864">
        <f t="shared" si="70"/>
        <v>442</v>
      </c>
      <c r="AN60" s="865">
        <f t="shared" si="71"/>
        <v>44169</v>
      </c>
      <c r="AO60" s="866">
        <f t="shared" si="72"/>
        <v>805228.67202758789</v>
      </c>
      <c r="AP60" s="865">
        <f t="shared" si="73"/>
        <v>44169</v>
      </c>
      <c r="AQ60" s="850">
        <f t="shared" si="74"/>
        <v>1547182.445526123</v>
      </c>
      <c r="AR60" s="880">
        <v>44168</v>
      </c>
      <c r="AS60" s="869" t="s">
        <v>657</v>
      </c>
      <c r="AT60" s="879">
        <v>157.41720581054699</v>
      </c>
      <c r="AU60" s="879">
        <v>368</v>
      </c>
      <c r="AV60" s="851">
        <f t="shared" si="75"/>
        <v>44168</v>
      </c>
      <c r="AW60" s="852">
        <f t="shared" si="76"/>
        <v>479774668124820.19</v>
      </c>
      <c r="AX60" s="851">
        <f t="shared" si="77"/>
        <v>44168</v>
      </c>
      <c r="AY60" s="852">
        <f t="shared" si="78"/>
        <v>921848625262826.5</v>
      </c>
      <c r="AZ60" s="850">
        <f>AVERAGE(AO60:AO61)</f>
        <v>775108.40892791748</v>
      </c>
      <c r="BA60" s="850">
        <f>STDEV(AO60:AO61)</f>
        <v>42596.484577799769</v>
      </c>
      <c r="BB60" s="850">
        <f>100*BA60/AZ60</f>
        <v>5.4955518592188435</v>
      </c>
      <c r="BC60" s="849">
        <f t="shared" si="18"/>
        <v>44168</v>
      </c>
      <c r="BD60" s="850">
        <f>AVERAGE(AQ60:AQ61)</f>
        <v>1487884.1686248779</v>
      </c>
      <c r="BE60" s="850">
        <f>STDEV(AQ60:AQ61)</f>
        <v>83860.427419096071</v>
      </c>
      <c r="BF60" s="850">
        <f>100*BE60/BD60</f>
        <v>5.6362201566134669</v>
      </c>
      <c r="BG60" s="849">
        <f t="shared" si="30"/>
        <v>44168</v>
      </c>
      <c r="BH60" s="850">
        <f>AVERAGE(AZ60,BD60)</f>
        <v>1131496.2887763977</v>
      </c>
      <c r="BI60" s="852">
        <f>BH60*AT60*3.785*1000000</f>
        <v>674172785061437.63</v>
      </c>
      <c r="BK60" s="382">
        <f t="shared" si="79"/>
        <v>14.315176391601563</v>
      </c>
      <c r="BL60" s="382">
        <f t="shared" si="80"/>
        <v>27.505465698242187</v>
      </c>
      <c r="BM60" s="236">
        <f t="shared" si="19"/>
        <v>44168</v>
      </c>
      <c r="BN60" s="236">
        <f t="shared" si="20"/>
        <v>44169</v>
      </c>
      <c r="BO60" s="235">
        <f t="shared" si="21"/>
        <v>805228.67202758789</v>
      </c>
      <c r="BP60" s="235">
        <f t="shared" si="22"/>
        <v>1547182.445526123</v>
      </c>
      <c r="BQ60" s="235">
        <f t="shared" si="23"/>
        <v>1176205.5587768555</v>
      </c>
      <c r="BR60" s="868">
        <f t="shared" si="24"/>
        <v>44168</v>
      </c>
      <c r="BS60" s="869" t="str">
        <f t="shared" si="25"/>
        <v>THU</v>
      </c>
      <c r="BT60" s="870">
        <f t="shared" si="26"/>
        <v>157.41720581054699</v>
      </c>
      <c r="BU60" s="235">
        <f t="shared" si="31"/>
        <v>1131496.2887763977</v>
      </c>
      <c r="BV60" s="27">
        <f t="shared" si="27"/>
        <v>700811646693823.38</v>
      </c>
      <c r="BW60" s="279">
        <f t="shared" si="32"/>
        <v>674172785061437.63</v>
      </c>
    </row>
    <row r="61" spans="1:75">
      <c r="A61" s="46">
        <v>44174</v>
      </c>
      <c r="B61" s="122">
        <v>444</v>
      </c>
      <c r="C61" s="799">
        <f t="shared" si="3"/>
        <v>44168</v>
      </c>
      <c r="D61" s="810">
        <v>44169</v>
      </c>
      <c r="E61" s="661" t="s">
        <v>69</v>
      </c>
      <c r="F61" s="561">
        <v>13.244233703613281</v>
      </c>
      <c r="G61" s="562" t="s">
        <v>41</v>
      </c>
      <c r="H61" s="1057">
        <v>25.397082519531249</v>
      </c>
      <c r="I61" s="414" t="s">
        <v>175</v>
      </c>
      <c r="J61" s="415" t="s">
        <v>133</v>
      </c>
      <c r="K61" s="429" t="s">
        <v>93</v>
      </c>
      <c r="L61" s="390">
        <v>368</v>
      </c>
      <c r="M61" s="390"/>
      <c r="N61" s="390"/>
      <c r="O61" s="564">
        <v>1</v>
      </c>
      <c r="P61" s="564">
        <v>0.5</v>
      </c>
      <c r="Q61" s="564">
        <v>0.4</v>
      </c>
      <c r="R61" s="82">
        <f t="shared" si="53"/>
        <v>0.26666666666666666</v>
      </c>
      <c r="S61" s="81"/>
      <c r="T61" s="81">
        <v>15</v>
      </c>
      <c r="U61" s="122">
        <v>444</v>
      </c>
      <c r="V61" s="494">
        <v>22.73</v>
      </c>
      <c r="W61" s="195">
        <v>27.376000000000001</v>
      </c>
      <c r="X61" s="82">
        <v>2.1309999999999998</v>
      </c>
      <c r="Y61" s="82">
        <v>1.669</v>
      </c>
      <c r="Z61" s="195">
        <f t="shared" si="54"/>
        <v>410.64000000000004</v>
      </c>
      <c r="AA61" s="195">
        <f t="shared" si="55"/>
        <v>1539.9</v>
      </c>
      <c r="AB61" s="195">
        <f t="shared" si="15"/>
        <v>4184510.8695652178</v>
      </c>
      <c r="AC61" s="499" t="s">
        <v>69</v>
      </c>
      <c r="AD61" s="195">
        <f t="shared" si="56"/>
        <v>198.66350555419922</v>
      </c>
      <c r="AE61" s="500" t="s">
        <v>41</v>
      </c>
      <c r="AF61" s="567">
        <f t="shared" si="57"/>
        <v>380.95623779296875</v>
      </c>
      <c r="AG61" s="567">
        <f t="shared" si="58"/>
        <v>744988.14582824707</v>
      </c>
      <c r="AH61" s="567">
        <f t="shared" si="59"/>
        <v>1428585.8917236328</v>
      </c>
      <c r="AI61" s="568">
        <f t="shared" si="60"/>
        <v>2024424.3093158889</v>
      </c>
      <c r="AJ61" s="568">
        <f t="shared" si="61"/>
        <v>3882026.8796837851</v>
      </c>
      <c r="AK61" s="569">
        <f t="shared" si="62"/>
        <v>0.48378995118400347</v>
      </c>
      <c r="AL61" s="570">
        <f t="shared" si="63"/>
        <v>0.92771341757492864</v>
      </c>
      <c r="AM61" s="864">
        <f t="shared" si="70"/>
        <v>444</v>
      </c>
      <c r="AN61" s="865">
        <f t="shared" si="71"/>
        <v>44169</v>
      </c>
      <c r="AO61" s="866">
        <f t="shared" si="72"/>
        <v>744988.14582824707</v>
      </c>
      <c r="AP61" s="865">
        <f t="shared" si="73"/>
        <v>44169</v>
      </c>
      <c r="AQ61" s="850">
        <f t="shared" si="74"/>
        <v>1428585.8917236328</v>
      </c>
      <c r="AR61" s="880">
        <v>44168</v>
      </c>
      <c r="AS61" s="869" t="s">
        <v>657</v>
      </c>
      <c r="AT61" s="879">
        <v>157.41720581054699</v>
      </c>
      <c r="AU61" s="879">
        <v>368</v>
      </c>
      <c r="AV61" s="851">
        <f t="shared" si="75"/>
        <v>44168</v>
      </c>
      <c r="AW61" s="852">
        <f t="shared" si="76"/>
        <v>443881909373225.38</v>
      </c>
      <c r="AX61" s="851">
        <f t="shared" si="77"/>
        <v>44168</v>
      </c>
      <c r="AY61" s="852">
        <f t="shared" si="78"/>
        <v>851185937484878.5</v>
      </c>
      <c r="AZ61" s="867"/>
      <c r="BA61" s="867"/>
      <c r="BB61" s="867"/>
      <c r="BC61" s="849">
        <f t="shared" si="18"/>
        <v>44168</v>
      </c>
      <c r="BD61" s="867"/>
      <c r="BE61" s="867"/>
      <c r="BF61" s="867"/>
      <c r="BG61" s="849">
        <f t="shared" si="30"/>
        <v>44168</v>
      </c>
      <c r="BH61" s="867"/>
      <c r="BI61" s="867"/>
      <c r="BK61" s="382">
        <f t="shared" si="79"/>
        <v>13.244233703613281</v>
      </c>
      <c r="BL61" s="382">
        <f t="shared" si="80"/>
        <v>25.397082519531249</v>
      </c>
      <c r="BM61" s="236">
        <f t="shared" si="19"/>
        <v>44168</v>
      </c>
      <c r="BN61" s="236">
        <f t="shared" si="20"/>
        <v>44169</v>
      </c>
      <c r="BO61" s="235">
        <f t="shared" si="21"/>
        <v>744988.14582824707</v>
      </c>
      <c r="BP61" s="235">
        <f t="shared" si="22"/>
        <v>1428585.8917236328</v>
      </c>
      <c r="BQ61" s="235">
        <f t="shared" si="23"/>
        <v>1086787.0187759399</v>
      </c>
      <c r="BR61" s="868">
        <f t="shared" si="24"/>
        <v>44168</v>
      </c>
      <c r="BS61" s="869" t="str">
        <f t="shared" si="25"/>
        <v>THU</v>
      </c>
      <c r="BT61" s="870">
        <f t="shared" si="26"/>
        <v>157.41720581054699</v>
      </c>
      <c r="BU61" s="235"/>
      <c r="BV61" s="27">
        <f t="shared" si="27"/>
        <v>647533923429052</v>
      </c>
      <c r="BW61" s="279"/>
    </row>
    <row r="62" spans="1:75">
      <c r="A62" s="46">
        <v>44174</v>
      </c>
      <c r="B62" s="122" t="s">
        <v>200</v>
      </c>
      <c r="C62" s="799">
        <f t="shared" si="3"/>
        <v>44169</v>
      </c>
      <c r="D62" s="810">
        <v>44170</v>
      </c>
      <c r="E62" s="661" t="s">
        <v>69</v>
      </c>
      <c r="F62" s="561">
        <v>10.700778961181641</v>
      </c>
      <c r="G62" s="562" t="s">
        <v>41</v>
      </c>
      <c r="H62" s="1057">
        <v>15.421357727050781</v>
      </c>
      <c r="I62" s="414" t="s">
        <v>175</v>
      </c>
      <c r="J62" s="415" t="s">
        <v>133</v>
      </c>
      <c r="K62" s="429" t="s">
        <v>93</v>
      </c>
      <c r="L62" s="390">
        <v>440</v>
      </c>
      <c r="M62" s="390"/>
      <c r="N62" s="390"/>
      <c r="O62" s="564">
        <v>1</v>
      </c>
      <c r="P62" s="564">
        <v>0.5</v>
      </c>
      <c r="Q62" s="564">
        <v>0.4</v>
      </c>
      <c r="R62" s="82">
        <f t="shared" si="53"/>
        <v>0.26666666666666666</v>
      </c>
      <c r="S62" s="81"/>
      <c r="T62" s="81">
        <v>15</v>
      </c>
      <c r="U62" s="122" t="s">
        <v>200</v>
      </c>
      <c r="V62" s="494">
        <v>31.062762270892819</v>
      </c>
      <c r="W62" s="195">
        <v>35.427999999999997</v>
      </c>
      <c r="X62" s="82">
        <v>2.0470000000000002</v>
      </c>
      <c r="Y62" s="82">
        <v>1.77</v>
      </c>
      <c r="Z62" s="195">
        <f t="shared" si="54"/>
        <v>531.41999999999996</v>
      </c>
      <c r="AA62" s="195">
        <f t="shared" si="55"/>
        <v>1992.8249999999998</v>
      </c>
      <c r="AB62" s="195">
        <f t="shared" si="15"/>
        <v>4529147.7272727266</v>
      </c>
      <c r="AC62" s="499" t="s">
        <v>69</v>
      </c>
      <c r="AD62" s="195">
        <f t="shared" si="56"/>
        <v>160.51168441772461</v>
      </c>
      <c r="AE62" s="500" t="s">
        <v>41</v>
      </c>
      <c r="AF62" s="567">
        <f t="shared" si="57"/>
        <v>231.32036590576172</v>
      </c>
      <c r="AG62" s="567">
        <f t="shared" si="58"/>
        <v>601918.81656646729</v>
      </c>
      <c r="AH62" s="567">
        <f t="shared" si="59"/>
        <v>867451.37214660645</v>
      </c>
      <c r="AI62" s="568">
        <f t="shared" si="60"/>
        <v>1367997.3103783347</v>
      </c>
      <c r="AJ62" s="568">
        <f t="shared" si="61"/>
        <v>1971480.3912422874</v>
      </c>
      <c r="AK62" s="569">
        <f t="shared" si="62"/>
        <v>0.30204298750089315</v>
      </c>
      <c r="AL62" s="570">
        <f t="shared" si="63"/>
        <v>0.43528727918738802</v>
      </c>
      <c r="AM62" s="864" t="str">
        <f t="shared" si="70"/>
        <v>L1</v>
      </c>
      <c r="AN62" s="865">
        <f t="shared" si="71"/>
        <v>44170</v>
      </c>
      <c r="AO62" s="866">
        <f t="shared" si="72"/>
        <v>601918.81656646729</v>
      </c>
      <c r="AP62" s="865">
        <f t="shared" si="73"/>
        <v>44170</v>
      </c>
      <c r="AQ62" s="850">
        <f t="shared" si="74"/>
        <v>867451.37214660645</v>
      </c>
      <c r="AR62" s="880">
        <v>44169</v>
      </c>
      <c r="AS62" s="869" t="s">
        <v>659</v>
      </c>
      <c r="AT62" s="879">
        <v>157.44676208496099</v>
      </c>
      <c r="AU62" s="879">
        <v>440</v>
      </c>
      <c r="AV62" s="851">
        <f t="shared" si="75"/>
        <v>44169</v>
      </c>
      <c r="AW62" s="852">
        <f t="shared" si="76"/>
        <v>358705088553731</v>
      </c>
      <c r="AX62" s="851">
        <f t="shared" si="77"/>
        <v>44169</v>
      </c>
      <c r="AY62" s="852">
        <f t="shared" si="78"/>
        <v>516945496133271.31</v>
      </c>
      <c r="AZ62" s="850">
        <f>AO62</f>
        <v>601918.81656646729</v>
      </c>
      <c r="BA62" s="850"/>
      <c r="BB62" s="850"/>
      <c r="BC62" s="849">
        <f t="shared" si="18"/>
        <v>44169</v>
      </c>
      <c r="BD62" s="850">
        <f>AQ62</f>
        <v>867451.37214660645</v>
      </c>
      <c r="BE62" s="850"/>
      <c r="BF62" s="850"/>
      <c r="BG62" s="849">
        <f t="shared" si="30"/>
        <v>44169</v>
      </c>
      <c r="BH62" s="850">
        <f>AVERAGE(AZ62,BD62)</f>
        <v>734685.09435653687</v>
      </c>
      <c r="BI62" s="852">
        <f>BH62*AT62*3.785*1000000</f>
        <v>437825292343501.13</v>
      </c>
      <c r="BK62" s="382">
        <f t="shared" si="79"/>
        <v>10.700778961181641</v>
      </c>
      <c r="BL62" s="382">
        <f t="shared" si="80"/>
        <v>15.421357727050781</v>
      </c>
      <c r="BM62" s="236">
        <f t="shared" si="19"/>
        <v>44169</v>
      </c>
      <c r="BN62" s="236">
        <f t="shared" si="20"/>
        <v>44170</v>
      </c>
      <c r="BO62" s="235">
        <f t="shared" si="21"/>
        <v>601918.81656646729</v>
      </c>
      <c r="BP62" s="235">
        <f t="shared" si="22"/>
        <v>867451.37214660645</v>
      </c>
      <c r="BQ62" s="235">
        <f t="shared" si="23"/>
        <v>734685.09435653687</v>
      </c>
      <c r="BR62" s="868">
        <f t="shared" si="24"/>
        <v>44169</v>
      </c>
      <c r="BS62" s="869" t="str">
        <f t="shared" si="25"/>
        <v>FRI</v>
      </c>
      <c r="BT62" s="870">
        <f t="shared" si="26"/>
        <v>157.44676208496099</v>
      </c>
      <c r="BU62" s="235">
        <f t="shared" si="31"/>
        <v>734685.09435653687</v>
      </c>
      <c r="BV62" s="27">
        <f t="shared" si="27"/>
        <v>437825292343501.19</v>
      </c>
      <c r="BW62" s="279">
        <f t="shared" si="32"/>
        <v>437825292343501.13</v>
      </c>
    </row>
    <row r="63" spans="1:75">
      <c r="A63" s="46">
        <v>44174</v>
      </c>
      <c r="B63" s="122" t="s">
        <v>201</v>
      </c>
      <c r="C63" s="799">
        <f t="shared" si="3"/>
        <v>44170</v>
      </c>
      <c r="D63" s="810">
        <v>44171</v>
      </c>
      <c r="E63" s="661" t="s">
        <v>69</v>
      </c>
      <c r="F63" s="561">
        <v>8.5234725952148445</v>
      </c>
      <c r="G63" s="562" t="s">
        <v>41</v>
      </c>
      <c r="H63" s="1057">
        <v>12.726105499267579</v>
      </c>
      <c r="I63" s="414" t="s">
        <v>175</v>
      </c>
      <c r="J63" s="415" t="s">
        <v>133</v>
      </c>
      <c r="K63" s="429" t="s">
        <v>93</v>
      </c>
      <c r="L63" s="390">
        <v>300</v>
      </c>
      <c r="M63" s="390"/>
      <c r="N63" s="390"/>
      <c r="O63" s="564">
        <v>1</v>
      </c>
      <c r="P63" s="564">
        <v>0.5</v>
      </c>
      <c r="Q63" s="564">
        <v>0.4</v>
      </c>
      <c r="R63" s="82">
        <f t="shared" si="53"/>
        <v>0.26666666666666666</v>
      </c>
      <c r="S63" s="81"/>
      <c r="T63" s="81">
        <v>15</v>
      </c>
      <c r="U63" s="122" t="s">
        <v>201</v>
      </c>
      <c r="V63" s="494">
        <v>21.255503200836504</v>
      </c>
      <c r="W63" s="195">
        <v>22.524000000000001</v>
      </c>
      <c r="X63" s="82">
        <v>2.0550000000000002</v>
      </c>
      <c r="Y63" s="82">
        <v>1.7829999999999999</v>
      </c>
      <c r="Z63" s="195">
        <f t="shared" si="54"/>
        <v>337.86</v>
      </c>
      <c r="AA63" s="195">
        <f t="shared" si="55"/>
        <v>1266.9750000000001</v>
      </c>
      <c r="AB63" s="195">
        <f t="shared" si="15"/>
        <v>4223250</v>
      </c>
      <c r="AC63" s="499" t="s">
        <v>69</v>
      </c>
      <c r="AD63" s="195">
        <f t="shared" si="56"/>
        <v>127.85208892822267</v>
      </c>
      <c r="AE63" s="500" t="s">
        <v>41</v>
      </c>
      <c r="AF63" s="567">
        <f t="shared" si="57"/>
        <v>190.89158248901367</v>
      </c>
      <c r="AG63" s="567">
        <f t="shared" si="58"/>
        <v>479445.33348083502</v>
      </c>
      <c r="AH63" s="567">
        <f t="shared" si="59"/>
        <v>715843.43433380127</v>
      </c>
      <c r="AI63" s="568">
        <f t="shared" si="60"/>
        <v>1598151.1116027834</v>
      </c>
      <c r="AJ63" s="568">
        <f t="shared" si="61"/>
        <v>2386144.7811126709</v>
      </c>
      <c r="AK63" s="569">
        <f t="shared" si="62"/>
        <v>0.37841735904878548</v>
      </c>
      <c r="AL63" s="570">
        <f t="shared" si="63"/>
        <v>0.56500202003496613</v>
      </c>
      <c r="AM63" s="864" t="str">
        <f t="shared" si="70"/>
        <v>L5</v>
      </c>
      <c r="AN63" s="865">
        <f t="shared" si="71"/>
        <v>44171</v>
      </c>
      <c r="AO63" s="866">
        <f t="shared" si="72"/>
        <v>479445.33348083502</v>
      </c>
      <c r="AP63" s="865">
        <f t="shared" si="73"/>
        <v>44171</v>
      </c>
      <c r="AQ63" s="850">
        <f t="shared" si="74"/>
        <v>715843.43433380127</v>
      </c>
      <c r="AR63" s="880">
        <v>44170</v>
      </c>
      <c r="AS63" s="869" t="s">
        <v>660</v>
      </c>
      <c r="AT63" s="879">
        <v>154.48072814941401</v>
      </c>
      <c r="AU63" s="879">
        <v>300</v>
      </c>
      <c r="AV63" s="851">
        <f t="shared" si="75"/>
        <v>44170</v>
      </c>
      <c r="AW63" s="852">
        <f t="shared" si="76"/>
        <v>280336268087681.13</v>
      </c>
      <c r="AX63" s="851">
        <f t="shared" si="77"/>
        <v>44170</v>
      </c>
      <c r="AY63" s="852">
        <f t="shared" si="78"/>
        <v>418560496687425.94</v>
      </c>
      <c r="AZ63" s="850">
        <f>AO63</f>
        <v>479445.33348083502</v>
      </c>
      <c r="BA63" s="867"/>
      <c r="BB63" s="867"/>
      <c r="BC63" s="849">
        <f t="shared" si="18"/>
        <v>44170</v>
      </c>
      <c r="BD63" s="850">
        <f>AQ63</f>
        <v>715843.43433380127</v>
      </c>
      <c r="BE63" s="867"/>
      <c r="BF63" s="867"/>
      <c r="BG63" s="849">
        <f t="shared" si="30"/>
        <v>44170</v>
      </c>
      <c r="BH63" s="867"/>
      <c r="BI63" s="867"/>
      <c r="BK63" s="382">
        <f t="shared" si="79"/>
        <v>8.5234725952148445</v>
      </c>
      <c r="BL63" s="382">
        <f t="shared" si="80"/>
        <v>12.726105499267579</v>
      </c>
      <c r="BM63" s="236">
        <f t="shared" si="19"/>
        <v>44170</v>
      </c>
      <c r="BN63" s="236">
        <f t="shared" si="20"/>
        <v>44171</v>
      </c>
      <c r="BO63" s="235">
        <f t="shared" si="21"/>
        <v>479445.33348083502</v>
      </c>
      <c r="BP63" s="235">
        <f t="shared" si="22"/>
        <v>715843.43433380127</v>
      </c>
      <c r="BQ63" s="235">
        <f t="shared" si="23"/>
        <v>597644.38390731812</v>
      </c>
      <c r="BR63" s="868">
        <f t="shared" si="24"/>
        <v>44170</v>
      </c>
      <c r="BS63" s="869" t="str">
        <f t="shared" si="25"/>
        <v>SAT</v>
      </c>
      <c r="BT63" s="870">
        <f t="shared" si="26"/>
        <v>154.48072814941401</v>
      </c>
      <c r="BU63" s="235"/>
      <c r="BV63" s="27">
        <f t="shared" si="27"/>
        <v>349448382387553.44</v>
      </c>
      <c r="BW63" s="279"/>
    </row>
    <row r="64" spans="1:75">
      <c r="A64" s="46">
        <v>44174</v>
      </c>
      <c r="B64" s="122" t="s">
        <v>202</v>
      </c>
      <c r="C64" s="799">
        <f t="shared" si="3"/>
        <v>44171</v>
      </c>
      <c r="D64" s="810">
        <v>44172</v>
      </c>
      <c r="E64" s="661" t="s">
        <v>69</v>
      </c>
      <c r="F64" s="561">
        <v>14.092994689941406</v>
      </c>
      <c r="G64" s="562" t="s">
        <v>41</v>
      </c>
      <c r="H64" s="1057">
        <v>13.203164672851562</v>
      </c>
      <c r="I64" s="414" t="s">
        <v>175</v>
      </c>
      <c r="J64" s="415" t="s">
        <v>133</v>
      </c>
      <c r="K64" s="429" t="s">
        <v>93</v>
      </c>
      <c r="L64" s="390">
        <v>296</v>
      </c>
      <c r="M64" s="390"/>
      <c r="N64" s="390"/>
      <c r="O64" s="564">
        <v>1</v>
      </c>
      <c r="P64" s="564">
        <v>0.5</v>
      </c>
      <c r="Q64" s="564">
        <v>0.4</v>
      </c>
      <c r="R64" s="82">
        <f t="shared" si="53"/>
        <v>0.26666666666666666</v>
      </c>
      <c r="S64" s="81"/>
      <c r="T64" s="81">
        <v>15</v>
      </c>
      <c r="U64" s="122" t="s">
        <v>202</v>
      </c>
      <c r="V64" s="193">
        <v>18.776059518826461</v>
      </c>
      <c r="W64" s="195">
        <v>17.457999999999998</v>
      </c>
      <c r="X64" s="82">
        <v>2.0539999999999998</v>
      </c>
      <c r="Y64" s="82">
        <v>1.335</v>
      </c>
      <c r="Z64" s="195">
        <f t="shared" si="54"/>
        <v>261.87</v>
      </c>
      <c r="AA64" s="195">
        <f t="shared" si="55"/>
        <v>982.01250000000005</v>
      </c>
      <c r="AB64" s="195">
        <f t="shared" si="15"/>
        <v>3317609.7972972975</v>
      </c>
      <c r="AC64" s="499" t="s">
        <v>69</v>
      </c>
      <c r="AD64" s="195">
        <f t="shared" si="56"/>
        <v>211.39492034912109</v>
      </c>
      <c r="AE64" s="500" t="s">
        <v>41</v>
      </c>
      <c r="AF64" s="567">
        <f t="shared" si="57"/>
        <v>198.04747009277344</v>
      </c>
      <c r="AG64" s="567">
        <f t="shared" si="58"/>
        <v>792730.9513092041</v>
      </c>
      <c r="AH64" s="567">
        <f t="shared" si="59"/>
        <v>742678.01284790039</v>
      </c>
      <c r="AI64" s="568">
        <f t="shared" si="60"/>
        <v>2678145.1057743384</v>
      </c>
      <c r="AJ64" s="568">
        <f t="shared" si="61"/>
        <v>2509047.3407023661</v>
      </c>
      <c r="AK64" s="569">
        <f t="shared" si="62"/>
        <v>0.80725138560782483</v>
      </c>
      <c r="AL64" s="570">
        <f t="shared" si="63"/>
        <v>0.75628162864311843</v>
      </c>
      <c r="AM64" s="864" t="str">
        <f t="shared" si="70"/>
        <v>L10</v>
      </c>
      <c r="AN64" s="865">
        <f t="shared" si="71"/>
        <v>44172</v>
      </c>
      <c r="AO64" s="866">
        <f t="shared" si="72"/>
        <v>792730.9513092041</v>
      </c>
      <c r="AP64" s="865">
        <f t="shared" si="73"/>
        <v>44172</v>
      </c>
      <c r="AQ64" s="850">
        <f t="shared" si="74"/>
        <v>742678.01284790039</v>
      </c>
      <c r="AR64" s="880">
        <v>44171</v>
      </c>
      <c r="AS64" s="869" t="s">
        <v>654</v>
      </c>
      <c r="AT64" s="879">
        <v>154.61070251464801</v>
      </c>
      <c r="AU64" s="879">
        <v>296</v>
      </c>
      <c r="AV64" s="851">
        <f t="shared" si="75"/>
        <v>44171</v>
      </c>
      <c r="AW64" s="852">
        <f t="shared" si="76"/>
        <v>463907348951375.5</v>
      </c>
      <c r="AX64" s="851">
        <f t="shared" si="77"/>
        <v>44171</v>
      </c>
      <c r="AY64" s="852">
        <f t="shared" si="78"/>
        <v>434616293833038.31</v>
      </c>
      <c r="AZ64" s="850">
        <f>AVERAGE(AO64:AO65)</f>
        <v>619572.15070724487</v>
      </c>
      <c r="BA64" s="850">
        <f>STDEV(AO64:AO65)</f>
        <v>244883.52425554913</v>
      </c>
      <c r="BB64" s="850">
        <f>100*BA64/AZ64</f>
        <v>39.524617750493348</v>
      </c>
      <c r="BC64" s="849">
        <f t="shared" si="18"/>
        <v>44171</v>
      </c>
      <c r="BD64" s="850">
        <f>AVERAGE(AQ64:AQ65)</f>
        <v>927871.45614624023</v>
      </c>
      <c r="BE64" s="850">
        <f>STDEV(AQ64:AQ65)</f>
        <v>261903.07917508506</v>
      </c>
      <c r="BF64" s="850">
        <f>100*BE64/BD64</f>
        <v>28.226224380568397</v>
      </c>
      <c r="BG64" s="849">
        <f t="shared" si="30"/>
        <v>44171</v>
      </c>
      <c r="BH64" s="850">
        <f>AVERAGE(AZ64,BD64)</f>
        <v>773721.80342674255</v>
      </c>
      <c r="BI64" s="852">
        <f>BH64*AT64*3.785*1000000</f>
        <v>452783166925413.88</v>
      </c>
      <c r="BK64" s="382">
        <f t="shared" si="79"/>
        <v>14.092994689941406</v>
      </c>
      <c r="BL64" s="382">
        <f t="shared" si="80"/>
        <v>13.203164672851562</v>
      </c>
      <c r="BM64" s="236">
        <f t="shared" si="19"/>
        <v>44171</v>
      </c>
      <c r="BN64" s="236">
        <f t="shared" si="20"/>
        <v>44172</v>
      </c>
      <c r="BO64" s="235">
        <f t="shared" si="21"/>
        <v>792730.9513092041</v>
      </c>
      <c r="BP64" s="235">
        <f t="shared" si="22"/>
        <v>742678.01284790039</v>
      </c>
      <c r="BQ64" s="235">
        <f t="shared" si="23"/>
        <v>767704.48207855225</v>
      </c>
      <c r="BR64" s="868">
        <f t="shared" si="24"/>
        <v>44171</v>
      </c>
      <c r="BS64" s="869" t="str">
        <f t="shared" si="25"/>
        <v>SUN</v>
      </c>
      <c r="BT64" s="870">
        <f t="shared" si="26"/>
        <v>154.61070251464801</v>
      </c>
      <c r="BU64" s="235">
        <f t="shared" si="31"/>
        <v>773721.80342674255</v>
      </c>
      <c r="BV64" s="27">
        <f t="shared" si="27"/>
        <v>449261821392207</v>
      </c>
      <c r="BW64" s="279">
        <f t="shared" si="32"/>
        <v>452783166925413.88</v>
      </c>
    </row>
    <row r="65" spans="1:75">
      <c r="A65" s="46">
        <v>44174</v>
      </c>
      <c r="B65" s="122" t="s">
        <v>203</v>
      </c>
      <c r="C65" s="799">
        <f t="shared" si="3"/>
        <v>44171</v>
      </c>
      <c r="D65" s="810">
        <v>44172</v>
      </c>
      <c r="E65" s="661" t="s">
        <v>69</v>
      </c>
      <c r="F65" s="561">
        <v>7.9362373352050781</v>
      </c>
      <c r="G65" s="562" t="s">
        <v>41</v>
      </c>
      <c r="H65" s="1057">
        <v>19.787820434570314</v>
      </c>
      <c r="I65" s="414" t="s">
        <v>175</v>
      </c>
      <c r="J65" s="415" t="s">
        <v>133</v>
      </c>
      <c r="K65" s="429" t="s">
        <v>93</v>
      </c>
      <c r="L65" s="390">
        <v>296</v>
      </c>
      <c r="M65" s="390"/>
      <c r="N65" s="390"/>
      <c r="O65" s="564">
        <v>1</v>
      </c>
      <c r="P65" s="564">
        <v>0.5</v>
      </c>
      <c r="Q65" s="564">
        <v>0.4</v>
      </c>
      <c r="R65" s="82">
        <f t="shared" si="53"/>
        <v>0.26666666666666666</v>
      </c>
      <c r="S65" s="81"/>
      <c r="T65" s="81">
        <v>15</v>
      </c>
      <c r="U65" s="122" t="s">
        <v>203</v>
      </c>
      <c r="V65" s="193">
        <v>18.595481876122076</v>
      </c>
      <c r="W65" s="195">
        <v>19.082999999999998</v>
      </c>
      <c r="X65" s="82">
        <v>2.12</v>
      </c>
      <c r="Y65" s="82">
        <v>1.6819999999999999</v>
      </c>
      <c r="Z65" s="195">
        <f t="shared" si="54"/>
        <v>286.245</v>
      </c>
      <c r="AA65" s="195">
        <f t="shared" si="55"/>
        <v>1073.41875</v>
      </c>
      <c r="AB65" s="195">
        <f t="shared" si="15"/>
        <v>3626414.695945946</v>
      </c>
      <c r="AC65" s="499" t="s">
        <v>69</v>
      </c>
      <c r="AD65" s="195">
        <f t="shared" si="56"/>
        <v>119.04356002807617</v>
      </c>
      <c r="AE65" s="500" t="s">
        <v>41</v>
      </c>
      <c r="AF65" s="567">
        <f t="shared" si="57"/>
        <v>296.81730651855469</v>
      </c>
      <c r="AG65" s="567">
        <f t="shared" si="58"/>
        <v>446413.35010528564</v>
      </c>
      <c r="AH65" s="567">
        <f t="shared" si="59"/>
        <v>1113064.8994445801</v>
      </c>
      <c r="AI65" s="568">
        <f t="shared" si="60"/>
        <v>1508153.2098151543</v>
      </c>
      <c r="AJ65" s="568">
        <f t="shared" si="61"/>
        <v>3760354.3900154731</v>
      </c>
      <c r="AK65" s="569">
        <f t="shared" si="62"/>
        <v>0.41587996306686986</v>
      </c>
      <c r="AL65" s="570">
        <f t="shared" si="63"/>
        <v>1.0369344670424101</v>
      </c>
      <c r="AM65" s="864" t="str">
        <f t="shared" si="70"/>
        <v>L12</v>
      </c>
      <c r="AN65" s="865">
        <f t="shared" si="71"/>
        <v>44172</v>
      </c>
      <c r="AO65" s="866">
        <f t="shared" si="72"/>
        <v>446413.35010528564</v>
      </c>
      <c r="AP65" s="865">
        <f t="shared" si="73"/>
        <v>44172</v>
      </c>
      <c r="AQ65" s="850">
        <f t="shared" si="74"/>
        <v>1113064.8994445801</v>
      </c>
      <c r="AR65" s="880">
        <v>44171</v>
      </c>
      <c r="AS65" s="869" t="s">
        <v>654</v>
      </c>
      <c r="AT65" s="879">
        <v>154.61070251464801</v>
      </c>
      <c r="AU65" s="879">
        <v>296</v>
      </c>
      <c r="AV65" s="851">
        <f t="shared" si="75"/>
        <v>44171</v>
      </c>
      <c r="AW65" s="852">
        <f t="shared" si="76"/>
        <v>261241766127368.31</v>
      </c>
      <c r="AX65" s="851">
        <f t="shared" si="77"/>
        <v>44171</v>
      </c>
      <c r="AY65" s="852">
        <f t="shared" si="78"/>
        <v>651367258789872.88</v>
      </c>
      <c r="AZ65" s="867"/>
      <c r="BA65" s="867"/>
      <c r="BB65" s="867"/>
      <c r="BC65" s="849">
        <f t="shared" si="18"/>
        <v>44171</v>
      </c>
      <c r="BD65" s="867"/>
      <c r="BE65" s="867"/>
      <c r="BF65" s="867"/>
      <c r="BG65" s="849">
        <f t="shared" si="30"/>
        <v>44171</v>
      </c>
      <c r="BH65" s="867"/>
      <c r="BI65" s="867"/>
      <c r="BK65" s="382">
        <f t="shared" si="79"/>
        <v>7.9362373352050781</v>
      </c>
      <c r="BL65" s="382">
        <f t="shared" si="80"/>
        <v>19.787820434570314</v>
      </c>
      <c r="BM65" s="236">
        <f t="shared" si="19"/>
        <v>44171</v>
      </c>
      <c r="BN65" s="236">
        <f t="shared" si="20"/>
        <v>44172</v>
      </c>
      <c r="BO65" s="235">
        <f t="shared" si="21"/>
        <v>446413.35010528564</v>
      </c>
      <c r="BP65" s="235">
        <f t="shared" si="22"/>
        <v>1113064.8994445801</v>
      </c>
      <c r="BQ65" s="235">
        <f t="shared" si="23"/>
        <v>779739.12477493286</v>
      </c>
      <c r="BR65" s="868">
        <f t="shared" si="24"/>
        <v>44171</v>
      </c>
      <c r="BS65" s="869" t="str">
        <f t="shared" si="25"/>
        <v>SUN</v>
      </c>
      <c r="BT65" s="870">
        <f t="shared" si="26"/>
        <v>154.61070251464801</v>
      </c>
      <c r="BU65" s="235"/>
      <c r="BV65" s="27">
        <f t="shared" si="27"/>
        <v>456304512458620.69</v>
      </c>
      <c r="BW65" s="279"/>
    </row>
    <row r="66" spans="1:75">
      <c r="A66" s="46">
        <v>44174</v>
      </c>
      <c r="B66" s="122" t="s">
        <v>204</v>
      </c>
      <c r="C66" s="799">
        <f t="shared" si="3"/>
        <v>44172</v>
      </c>
      <c r="D66" s="810">
        <v>44173</v>
      </c>
      <c r="E66" s="661" t="s">
        <v>69</v>
      </c>
      <c r="F66" s="561">
        <v>9.9256607055664059</v>
      </c>
      <c r="G66" s="562" t="s">
        <v>41</v>
      </c>
      <c r="H66" s="1057">
        <v>15.373883056640626</v>
      </c>
      <c r="I66" s="414" t="s">
        <v>175</v>
      </c>
      <c r="J66" s="415" t="s">
        <v>133</v>
      </c>
      <c r="K66" s="429" t="s">
        <v>93</v>
      </c>
      <c r="L66" s="390">
        <v>392</v>
      </c>
      <c r="M66" s="390"/>
      <c r="N66" s="390"/>
      <c r="O66" s="564">
        <v>1</v>
      </c>
      <c r="P66" s="564">
        <v>0.5</v>
      </c>
      <c r="Q66" s="564">
        <v>0.4</v>
      </c>
      <c r="R66" s="82">
        <f t="shared" si="53"/>
        <v>0.26666666666666666</v>
      </c>
      <c r="S66" s="81"/>
      <c r="T66" s="81">
        <v>15</v>
      </c>
      <c r="U66" s="122" t="s">
        <v>204</v>
      </c>
      <c r="V66" s="494">
        <v>20.203442152037034</v>
      </c>
      <c r="W66" s="195">
        <v>22.2</v>
      </c>
      <c r="X66" s="82">
        <v>2.02</v>
      </c>
      <c r="Y66" s="82">
        <v>1.21</v>
      </c>
      <c r="Z66" s="195">
        <f t="shared" si="54"/>
        <v>333</v>
      </c>
      <c r="AA66" s="195">
        <f t="shared" si="55"/>
        <v>1248.75</v>
      </c>
      <c r="AB66" s="195">
        <f t="shared" si="15"/>
        <v>3185586.7346938774</v>
      </c>
      <c r="AC66" s="499" t="s">
        <v>69</v>
      </c>
      <c r="AD66" s="195">
        <f t="shared" si="56"/>
        <v>148.88491058349609</v>
      </c>
      <c r="AE66" s="500" t="s">
        <v>41</v>
      </c>
      <c r="AF66" s="567">
        <f t="shared" si="57"/>
        <v>230.60824584960938</v>
      </c>
      <c r="AG66" s="567">
        <f t="shared" si="58"/>
        <v>558318.41468811035</v>
      </c>
      <c r="AH66" s="567">
        <f t="shared" si="59"/>
        <v>864780.92193603516</v>
      </c>
      <c r="AI66" s="568">
        <f t="shared" si="60"/>
        <v>1424281.6701227305</v>
      </c>
      <c r="AJ66" s="568">
        <f t="shared" si="61"/>
        <v>2206073.7804490691</v>
      </c>
      <c r="AK66" s="569">
        <f t="shared" si="62"/>
        <v>0.44710183358407235</v>
      </c>
      <c r="AL66" s="570">
        <f t="shared" si="63"/>
        <v>0.6925172548036318</v>
      </c>
      <c r="AM66" s="864" t="str">
        <f t="shared" si="70"/>
        <v>Y9</v>
      </c>
      <c r="AN66" s="865">
        <f t="shared" si="71"/>
        <v>44173</v>
      </c>
      <c r="AO66" s="866">
        <f t="shared" si="72"/>
        <v>558318.41468811035</v>
      </c>
      <c r="AP66" s="865">
        <f t="shared" si="73"/>
        <v>44173</v>
      </c>
      <c r="AQ66" s="850">
        <f t="shared" si="74"/>
        <v>864780.92193603516</v>
      </c>
      <c r="AR66" s="880">
        <v>44172</v>
      </c>
      <c r="AS66" s="869" t="s">
        <v>655</v>
      </c>
      <c r="AT66" s="879">
        <v>158.08605957031301</v>
      </c>
      <c r="AU66" s="879">
        <v>392</v>
      </c>
      <c r="AV66" s="851">
        <f t="shared" si="75"/>
        <v>44172</v>
      </c>
      <c r="AW66" s="852">
        <f t="shared" si="76"/>
        <v>334073025649178.13</v>
      </c>
      <c r="AX66" s="851">
        <f t="shared" si="77"/>
        <v>44172</v>
      </c>
      <c r="AY66" s="852">
        <f t="shared" si="78"/>
        <v>517446624568604.31</v>
      </c>
      <c r="AZ66" s="850">
        <f>AVERAGE(AO66:AO67)</f>
        <v>560988.43574523926</v>
      </c>
      <c r="BA66" s="850">
        <f>STDEV(AO66:AO67)</f>
        <v>3775.9799908134478</v>
      </c>
      <c r="BB66" s="850">
        <f>100*BA66/AZ66</f>
        <v>0.67309408718867547</v>
      </c>
      <c r="BC66" s="849">
        <f t="shared" si="18"/>
        <v>44172</v>
      </c>
      <c r="BD66" s="850">
        <f>AVERAGE(AQ66:AQ67)</f>
        <v>903733.3345413208</v>
      </c>
      <c r="BE66" s="850">
        <f>STDEV(AQ66:AQ67)</f>
        <v>55087.03019354766</v>
      </c>
      <c r="BF66" s="850">
        <f>100*BE66/BD66</f>
        <v>6.0954961035609507</v>
      </c>
      <c r="BG66" s="849">
        <f t="shared" si="30"/>
        <v>44172</v>
      </c>
      <c r="BH66" s="850">
        <f>AVERAGE(AZ66,BD66)</f>
        <v>732360.88514328003</v>
      </c>
      <c r="BI66" s="852">
        <f>BH66*AT66*3.785*1000000</f>
        <v>438212336062029.5</v>
      </c>
      <c r="BK66" s="382">
        <f t="shared" si="79"/>
        <v>9.9256607055664059</v>
      </c>
      <c r="BL66" s="382">
        <f t="shared" si="80"/>
        <v>15.373883056640626</v>
      </c>
      <c r="BM66" s="236">
        <f t="shared" si="19"/>
        <v>44172</v>
      </c>
      <c r="BN66" s="236">
        <f t="shared" si="20"/>
        <v>44173</v>
      </c>
      <c r="BO66" s="235">
        <f t="shared" si="21"/>
        <v>558318.41468811035</v>
      </c>
      <c r="BP66" s="235">
        <f t="shared" si="22"/>
        <v>864780.92193603516</v>
      </c>
      <c r="BQ66" s="235">
        <f t="shared" si="23"/>
        <v>711549.66831207275</v>
      </c>
      <c r="BR66" s="868">
        <f t="shared" si="24"/>
        <v>44172</v>
      </c>
      <c r="BS66" s="869" t="str">
        <f t="shared" si="25"/>
        <v>MON</v>
      </c>
      <c r="BT66" s="870">
        <f t="shared" si="26"/>
        <v>158.08605957031301</v>
      </c>
      <c r="BU66" s="235">
        <f t="shared" si="31"/>
        <v>732360.88514328003</v>
      </c>
      <c r="BV66" s="27">
        <f t="shared" si="27"/>
        <v>425759825108891.13</v>
      </c>
      <c r="BW66" s="279">
        <f t="shared" si="32"/>
        <v>438212336062029.5</v>
      </c>
    </row>
    <row r="67" spans="1:75">
      <c r="A67" s="46">
        <v>44174</v>
      </c>
      <c r="B67" s="122" t="s">
        <v>205</v>
      </c>
      <c r="C67" s="799">
        <f t="shared" ref="C67:C69" si="81">D67-1</f>
        <v>44172</v>
      </c>
      <c r="D67" s="810">
        <v>44173</v>
      </c>
      <c r="E67" s="661" t="s">
        <v>69</v>
      </c>
      <c r="F67" s="561">
        <v>10.020594787597656</v>
      </c>
      <c r="G67" s="562" t="s">
        <v>41</v>
      </c>
      <c r="H67" s="1057">
        <v>16.758857727050781</v>
      </c>
      <c r="I67" s="414" t="s">
        <v>175</v>
      </c>
      <c r="J67" s="415" t="s">
        <v>133</v>
      </c>
      <c r="K67" s="429" t="s">
        <v>93</v>
      </c>
      <c r="L67" s="390">
        <v>392</v>
      </c>
      <c r="M67" s="390"/>
      <c r="N67" s="390"/>
      <c r="O67" s="564">
        <v>1</v>
      </c>
      <c r="P67" s="564">
        <v>0.5</v>
      </c>
      <c r="Q67" s="564">
        <v>0.4</v>
      </c>
      <c r="R67" s="82">
        <f t="shared" si="53"/>
        <v>0.26666666666666666</v>
      </c>
      <c r="S67" s="81"/>
      <c r="T67" s="81">
        <v>15</v>
      </c>
      <c r="U67" s="122" t="s">
        <v>205</v>
      </c>
      <c r="V67" s="494">
        <v>23.093537826813385</v>
      </c>
      <c r="W67" s="195">
        <v>25.2</v>
      </c>
      <c r="X67" s="82">
        <v>1.89</v>
      </c>
      <c r="Y67" s="82">
        <v>1.41</v>
      </c>
      <c r="Z67" s="195">
        <f t="shared" si="54"/>
        <v>378</v>
      </c>
      <c r="AA67" s="195">
        <f t="shared" si="55"/>
        <v>1417.5</v>
      </c>
      <c r="AB67" s="195">
        <f t="shared" si="15"/>
        <v>3616071.4285714282</v>
      </c>
      <c r="AC67" s="499" t="s">
        <v>69</v>
      </c>
      <c r="AD67" s="195">
        <f t="shared" si="56"/>
        <v>150.30892181396484</v>
      </c>
      <c r="AE67" s="500" t="s">
        <v>41</v>
      </c>
      <c r="AF67" s="567">
        <f t="shared" si="57"/>
        <v>251.38286590576172</v>
      </c>
      <c r="AG67" s="567">
        <f t="shared" si="58"/>
        <v>563658.45680236816</v>
      </c>
      <c r="AH67" s="567">
        <f t="shared" si="59"/>
        <v>942685.74714660645</v>
      </c>
      <c r="AI67" s="568">
        <f t="shared" si="60"/>
        <v>1437904.2265366535</v>
      </c>
      <c r="AJ67" s="568">
        <f t="shared" si="61"/>
        <v>2404810.5794556285</v>
      </c>
      <c r="AK67" s="569">
        <f t="shared" si="62"/>
        <v>0.39764265030149432</v>
      </c>
      <c r="AL67" s="570">
        <f t="shared" si="63"/>
        <v>0.66503403678772943</v>
      </c>
      <c r="AM67" s="864" t="str">
        <f t="shared" si="70"/>
        <v>Y12</v>
      </c>
      <c r="AN67" s="865">
        <f t="shared" si="71"/>
        <v>44173</v>
      </c>
      <c r="AO67" s="866">
        <f t="shared" si="72"/>
        <v>563658.45680236816</v>
      </c>
      <c r="AP67" s="865">
        <f t="shared" si="73"/>
        <v>44173</v>
      </c>
      <c r="AQ67" s="850">
        <f t="shared" si="74"/>
        <v>942685.74714660645</v>
      </c>
      <c r="AR67" s="880">
        <v>44172</v>
      </c>
      <c r="AS67" s="869" t="s">
        <v>655</v>
      </c>
      <c r="AT67" s="879">
        <v>158.08605957031301</v>
      </c>
      <c r="AU67" s="879">
        <v>392</v>
      </c>
      <c r="AV67" s="851">
        <f t="shared" si="75"/>
        <v>44172</v>
      </c>
      <c r="AW67" s="852">
        <f t="shared" si="76"/>
        <v>337268270475915.06</v>
      </c>
      <c r="AX67" s="851">
        <f t="shared" si="77"/>
        <v>44172</v>
      </c>
      <c r="AY67" s="852">
        <f t="shared" si="78"/>
        <v>564061423554420.63</v>
      </c>
      <c r="AZ67" s="867"/>
      <c r="BA67" s="867"/>
      <c r="BB67" s="867"/>
      <c r="BC67" s="849">
        <f t="shared" si="18"/>
        <v>44172</v>
      </c>
      <c r="BD67" s="867"/>
      <c r="BE67" s="867"/>
      <c r="BF67" s="867"/>
      <c r="BG67" s="849">
        <f t="shared" si="30"/>
        <v>44172</v>
      </c>
      <c r="BH67" s="867"/>
      <c r="BI67" s="867"/>
      <c r="BK67" s="382">
        <f t="shared" si="79"/>
        <v>10.020594787597656</v>
      </c>
      <c r="BL67" s="382">
        <f t="shared" si="80"/>
        <v>16.758857727050781</v>
      </c>
      <c r="BM67" s="236">
        <f t="shared" si="19"/>
        <v>44172</v>
      </c>
      <c r="BN67" s="236">
        <f t="shared" si="20"/>
        <v>44173</v>
      </c>
      <c r="BO67" s="235">
        <f t="shared" si="21"/>
        <v>563658.45680236816</v>
      </c>
      <c r="BP67" s="235">
        <f t="shared" si="22"/>
        <v>942685.74714660645</v>
      </c>
      <c r="BQ67" s="235">
        <f t="shared" si="23"/>
        <v>753172.1019744873</v>
      </c>
      <c r="BR67" s="868">
        <f t="shared" si="24"/>
        <v>44172</v>
      </c>
      <c r="BS67" s="869" t="str">
        <f t="shared" si="25"/>
        <v>MON</v>
      </c>
      <c r="BT67" s="870">
        <f t="shared" si="26"/>
        <v>158.08605957031301</v>
      </c>
      <c r="BU67" s="235"/>
      <c r="BV67" s="27">
        <f t="shared" si="27"/>
        <v>450664847015167.75</v>
      </c>
      <c r="BW67" s="279"/>
    </row>
    <row r="68" spans="1:75">
      <c r="A68" s="46">
        <v>44174</v>
      </c>
      <c r="B68" s="122" t="s">
        <v>206</v>
      </c>
      <c r="C68" s="799">
        <f t="shared" si="81"/>
        <v>44173</v>
      </c>
      <c r="D68" s="810">
        <v>44174</v>
      </c>
      <c r="E68" s="661" t="s">
        <v>69</v>
      </c>
      <c r="F68" s="561">
        <v>13.463609313964843</v>
      </c>
      <c r="G68" s="562" t="s">
        <v>41</v>
      </c>
      <c r="H68" s="1057">
        <v>13.752543640136718</v>
      </c>
      <c r="I68" s="414" t="s">
        <v>175</v>
      </c>
      <c r="J68" s="415" t="s">
        <v>133</v>
      </c>
      <c r="K68" s="429" t="s">
        <v>93</v>
      </c>
      <c r="L68" s="390">
        <v>320</v>
      </c>
      <c r="M68" s="390"/>
      <c r="N68" s="390"/>
      <c r="O68" s="564">
        <v>1</v>
      </c>
      <c r="P68" s="564">
        <v>0.5</v>
      </c>
      <c r="Q68" s="564">
        <v>0.4</v>
      </c>
      <c r="R68" s="82">
        <f t="shared" si="53"/>
        <v>0.26666666666666666</v>
      </c>
      <c r="S68" s="81"/>
      <c r="T68" s="81">
        <v>15</v>
      </c>
      <c r="U68" s="122" t="s">
        <v>206</v>
      </c>
      <c r="V68" s="518">
        <v>24.606942323845331</v>
      </c>
      <c r="W68" s="195">
        <v>25.9</v>
      </c>
      <c r="X68" s="82">
        <v>2.028</v>
      </c>
      <c r="Y68" s="82">
        <v>1.7490000000000001</v>
      </c>
      <c r="Z68" s="195">
        <f t="shared" si="54"/>
        <v>388.5</v>
      </c>
      <c r="AA68" s="195">
        <f t="shared" si="55"/>
        <v>1456.875</v>
      </c>
      <c r="AB68" s="195">
        <f t="shared" ref="AB68:AB69" si="82">AA68/L68*1000000</f>
        <v>4552734.375</v>
      </c>
      <c r="AC68" s="499" t="s">
        <v>69</v>
      </c>
      <c r="AD68" s="195">
        <f t="shared" si="56"/>
        <v>201.95413970947266</v>
      </c>
      <c r="AE68" s="500" t="s">
        <v>41</v>
      </c>
      <c r="AF68" s="567">
        <f t="shared" si="57"/>
        <v>206.28815460205078</v>
      </c>
      <c r="AG68" s="567">
        <f t="shared" si="58"/>
        <v>757328.02391052246</v>
      </c>
      <c r="AH68" s="567">
        <f t="shared" si="59"/>
        <v>773580.57975769043</v>
      </c>
      <c r="AI68" s="568">
        <f t="shared" si="60"/>
        <v>2366650.0747203827</v>
      </c>
      <c r="AJ68" s="568">
        <f t="shared" si="61"/>
        <v>2417439.3117427826</v>
      </c>
      <c r="AK68" s="569">
        <f t="shared" si="62"/>
        <v>0.51983047544265804</v>
      </c>
      <c r="AL68" s="570">
        <f t="shared" si="63"/>
        <v>0.5309862409319196</v>
      </c>
      <c r="AM68" s="864" t="str">
        <f t="shared" si="70"/>
        <v>096</v>
      </c>
      <c r="AN68" s="865">
        <f t="shared" si="71"/>
        <v>44174</v>
      </c>
      <c r="AO68" s="866">
        <f t="shared" si="72"/>
        <v>757328.02391052246</v>
      </c>
      <c r="AP68" s="865">
        <f t="shared" si="73"/>
        <v>44174</v>
      </c>
      <c r="AQ68" s="850">
        <f t="shared" si="74"/>
        <v>773580.57975769043</v>
      </c>
      <c r="AR68" s="880">
        <v>44173</v>
      </c>
      <c r="AS68" s="869" t="s">
        <v>653</v>
      </c>
      <c r="AT68" s="879">
        <v>156.43397521972699</v>
      </c>
      <c r="AU68" s="879">
        <v>320</v>
      </c>
      <c r="AV68" s="851">
        <f t="shared" si="75"/>
        <v>44173</v>
      </c>
      <c r="AW68" s="852">
        <f t="shared" si="76"/>
        <v>448415889137484.94</v>
      </c>
      <c r="AX68" s="851">
        <f t="shared" si="77"/>
        <v>44173</v>
      </c>
      <c r="AY68" s="852">
        <f t="shared" si="78"/>
        <v>458039069649586.88</v>
      </c>
      <c r="AZ68" s="850">
        <f>AVERAGE(AO68:AO69)</f>
        <v>633661.83757781982</v>
      </c>
      <c r="BA68" s="850">
        <f>STDEV(AO68:AO69)</f>
        <v>174890.39791866657</v>
      </c>
      <c r="BB68" s="850">
        <f>100*BA68/AZ68</f>
        <v>27.599957508438138</v>
      </c>
      <c r="BC68" s="849">
        <f t="shared" ref="BC68:BC69" si="83">AR68</f>
        <v>44173</v>
      </c>
      <c r="BD68" s="850">
        <f>AVERAGE(AQ68:AQ69)</f>
        <v>708646.40235900879</v>
      </c>
      <c r="BE68" s="850">
        <f>STDEV(AQ68:AQ69)</f>
        <v>91830.794338756081</v>
      </c>
      <c r="BF68" s="850">
        <f>100*BE68/BD68</f>
        <v>12.958619987776849</v>
      </c>
      <c r="BG68" s="849">
        <f t="shared" si="30"/>
        <v>44173</v>
      </c>
      <c r="BH68" s="850">
        <f>AVERAGE(AZ68,BD68)</f>
        <v>671154.11996841431</v>
      </c>
      <c r="BI68" s="852">
        <f>BH68*AT68*3.785*1000000</f>
        <v>397392096888098.69</v>
      </c>
      <c r="BK68" s="382">
        <f t="shared" si="79"/>
        <v>13.463609313964843</v>
      </c>
      <c r="BL68" s="382">
        <f t="shared" si="80"/>
        <v>13.752543640136718</v>
      </c>
      <c r="BM68" s="236">
        <f t="shared" ref="BM68:BM109" si="84">C68</f>
        <v>44173</v>
      </c>
      <c r="BN68" s="236">
        <f t="shared" ref="BN68:BN78" si="85">AN68</f>
        <v>44174</v>
      </c>
      <c r="BO68" s="235">
        <f t="shared" ref="BO68:BO78" si="86">AO68</f>
        <v>757328.02391052246</v>
      </c>
      <c r="BP68" s="235">
        <f t="shared" ref="BP68:BP78" si="87">AQ68</f>
        <v>773580.57975769043</v>
      </c>
      <c r="BQ68" s="235">
        <f t="shared" ref="BQ68:BQ78" si="88">AVERAGE(BO68:BP68)</f>
        <v>765454.30183410645</v>
      </c>
      <c r="BR68" s="868">
        <f t="shared" ref="BR68:BR78" si="89">AR68</f>
        <v>44173</v>
      </c>
      <c r="BS68" s="869" t="str">
        <f t="shared" ref="BS68:BS78" si="90">AS68</f>
        <v>TUE</v>
      </c>
      <c r="BT68" s="870">
        <f t="shared" ref="BT68:BT78" si="91">AT68</f>
        <v>156.43397521972699</v>
      </c>
      <c r="BU68" s="235">
        <f t="shared" ref="BU68:BU77" si="92">BH68</f>
        <v>671154.11996841431</v>
      </c>
      <c r="BV68" s="27">
        <f t="shared" ref="BV68:BV78" si="93">BT68*1000000*3.785*BQ68</f>
        <v>453227479393535.81</v>
      </c>
      <c r="BW68" s="279">
        <f t="shared" ref="BW68:BW77" si="94">BI68</f>
        <v>397392096888098.69</v>
      </c>
    </row>
    <row r="69" spans="1:75" ht="15" thickBot="1">
      <c r="A69" s="49">
        <v>44174</v>
      </c>
      <c r="B69" s="123" t="s">
        <v>207</v>
      </c>
      <c r="C69" s="823">
        <f t="shared" si="81"/>
        <v>44173</v>
      </c>
      <c r="D69" s="824">
        <v>44174</v>
      </c>
      <c r="E69" s="661" t="s">
        <v>69</v>
      </c>
      <c r="F69" s="561">
        <v>9.06658935546875</v>
      </c>
      <c r="G69" s="562" t="s">
        <v>41</v>
      </c>
      <c r="H69" s="1057">
        <v>11.443772888183593</v>
      </c>
      <c r="I69" s="414" t="s">
        <v>175</v>
      </c>
      <c r="J69" s="415" t="s">
        <v>133</v>
      </c>
      <c r="K69" s="429" t="s">
        <v>93</v>
      </c>
      <c r="L69" s="390">
        <v>320</v>
      </c>
      <c r="M69" s="390"/>
      <c r="N69" s="390"/>
      <c r="O69" s="564">
        <v>1</v>
      </c>
      <c r="P69" s="564">
        <v>0.5</v>
      </c>
      <c r="Q69" s="564">
        <v>0.4</v>
      </c>
      <c r="R69" s="82">
        <f t="shared" si="53"/>
        <v>0.26666666666666666</v>
      </c>
      <c r="S69" s="81"/>
      <c r="T69" s="81">
        <v>15</v>
      </c>
      <c r="U69" s="122" t="s">
        <v>207</v>
      </c>
      <c r="V69" s="518">
        <v>22.041988812917616</v>
      </c>
      <c r="W69" s="195">
        <v>19.469000000000001</v>
      </c>
      <c r="X69" s="82">
        <v>2.1110000000000002</v>
      </c>
      <c r="Y69" s="82">
        <v>1.571</v>
      </c>
      <c r="Z69" s="195">
        <f t="shared" si="54"/>
        <v>292.03500000000003</v>
      </c>
      <c r="AA69" s="195">
        <f t="shared" si="55"/>
        <v>1095.1312500000001</v>
      </c>
      <c r="AB69" s="195">
        <f t="shared" si="82"/>
        <v>3422285.1562500005</v>
      </c>
      <c r="AC69" s="499" t="s">
        <v>69</v>
      </c>
      <c r="AD69" s="195">
        <f t="shared" si="56"/>
        <v>135.99884033203125</v>
      </c>
      <c r="AE69" s="500" t="s">
        <v>41</v>
      </c>
      <c r="AF69" s="567">
        <f t="shared" si="57"/>
        <v>171.65659332275391</v>
      </c>
      <c r="AG69" s="567">
        <f t="shared" si="58"/>
        <v>509995.65124511719</v>
      </c>
      <c r="AH69" s="567">
        <f t="shared" si="59"/>
        <v>643712.22496032715</v>
      </c>
      <c r="AI69" s="568">
        <f t="shared" si="60"/>
        <v>1593736.4101409912</v>
      </c>
      <c r="AJ69" s="568">
        <f t="shared" si="61"/>
        <v>2011600.7030010223</v>
      </c>
      <c r="AK69" s="569">
        <f t="shared" si="62"/>
        <v>0.4656936337494863</v>
      </c>
      <c r="AL69" s="570">
        <f t="shared" si="63"/>
        <v>0.58779459079478102</v>
      </c>
      <c r="AM69" s="864" t="str">
        <f t="shared" si="70"/>
        <v>098</v>
      </c>
      <c r="AN69" s="865">
        <f t="shared" si="71"/>
        <v>44174</v>
      </c>
      <c r="AO69" s="866">
        <f t="shared" si="72"/>
        <v>509995.65124511719</v>
      </c>
      <c r="AP69" s="865">
        <f t="shared" si="73"/>
        <v>44174</v>
      </c>
      <c r="AQ69" s="850">
        <f t="shared" si="74"/>
        <v>643712.22496032715</v>
      </c>
      <c r="AR69" s="880">
        <v>44173</v>
      </c>
      <c r="AS69" s="869" t="s">
        <v>653</v>
      </c>
      <c r="AT69" s="879">
        <v>156.43397521972699</v>
      </c>
      <c r="AU69" s="879">
        <v>320</v>
      </c>
      <c r="AV69" s="851">
        <f t="shared" si="75"/>
        <v>44173</v>
      </c>
      <c r="AW69" s="852">
        <f t="shared" si="76"/>
        <v>301969749156343.63</v>
      </c>
      <c r="AX69" s="851">
        <f t="shared" si="77"/>
        <v>44173</v>
      </c>
      <c r="AY69" s="852">
        <f t="shared" si="78"/>
        <v>381143679608979.56</v>
      </c>
      <c r="AZ69" s="867"/>
      <c r="BA69" s="867"/>
      <c r="BB69" s="867"/>
      <c r="BC69" s="849">
        <f t="shared" si="83"/>
        <v>44173</v>
      </c>
      <c r="BD69" s="867"/>
      <c r="BE69" s="867"/>
      <c r="BF69" s="867"/>
      <c r="BG69" s="849">
        <f t="shared" ref="BG69:BG78" si="95">BC69</f>
        <v>44173</v>
      </c>
      <c r="BH69" s="867"/>
      <c r="BI69" s="867"/>
      <c r="BK69" s="382">
        <f t="shared" si="79"/>
        <v>9.06658935546875</v>
      </c>
      <c r="BL69" s="382">
        <f t="shared" si="80"/>
        <v>11.443772888183593</v>
      </c>
      <c r="BM69" s="236">
        <f t="shared" si="84"/>
        <v>44173</v>
      </c>
      <c r="BN69" s="236">
        <f t="shared" si="85"/>
        <v>44174</v>
      </c>
      <c r="BO69" s="235">
        <f t="shared" si="86"/>
        <v>509995.65124511719</v>
      </c>
      <c r="BP69" s="235">
        <f t="shared" si="87"/>
        <v>643712.22496032715</v>
      </c>
      <c r="BQ69" s="235">
        <f t="shared" si="88"/>
        <v>576853.93810272217</v>
      </c>
      <c r="BR69" s="868">
        <f t="shared" si="89"/>
        <v>44173</v>
      </c>
      <c r="BS69" s="869" t="str">
        <f t="shared" si="90"/>
        <v>TUE</v>
      </c>
      <c r="BT69" s="870">
        <f t="shared" si="91"/>
        <v>156.43397521972699</v>
      </c>
      <c r="BU69" s="235"/>
      <c r="BV69" s="27">
        <f t="shared" si="93"/>
        <v>341556714382661.56</v>
      </c>
      <c r="BW69" s="279"/>
    </row>
    <row r="70" spans="1:75" s="27" customFormat="1">
      <c r="A70" s="32">
        <v>44181</v>
      </c>
      <c r="B70" s="118" t="s">
        <v>208</v>
      </c>
      <c r="C70" s="921">
        <f>D70-1</f>
        <v>44174</v>
      </c>
      <c r="D70" s="789">
        <v>44175</v>
      </c>
      <c r="E70" s="660" t="s">
        <v>69</v>
      </c>
      <c r="F70" s="579">
        <v>6.0742839813232425</v>
      </c>
      <c r="G70" s="580" t="s">
        <v>41</v>
      </c>
      <c r="H70" s="1056">
        <v>9.1526336669921875</v>
      </c>
      <c r="I70" s="1039" t="s">
        <v>175</v>
      </c>
      <c r="J70" s="462" t="s">
        <v>133</v>
      </c>
      <c r="K70" s="462" t="s">
        <v>93</v>
      </c>
      <c r="L70" s="465">
        <v>324</v>
      </c>
      <c r="M70" s="463"/>
      <c r="N70" s="922"/>
      <c r="O70" s="467">
        <v>1</v>
      </c>
      <c r="P70" s="467">
        <v>0.5</v>
      </c>
      <c r="Q70" s="467">
        <v>0.4</v>
      </c>
      <c r="R70" s="468">
        <f t="shared" si="53"/>
        <v>0.26666666666666666</v>
      </c>
      <c r="S70" s="467"/>
      <c r="T70" s="469">
        <v>20</v>
      </c>
      <c r="U70" s="118" t="str">
        <f>B70</f>
        <v>M101</v>
      </c>
      <c r="V70" s="923">
        <v>10.6859837808144</v>
      </c>
      <c r="W70" s="471">
        <v>14.112</v>
      </c>
      <c r="X70" s="472">
        <v>2.1349999999999998</v>
      </c>
      <c r="Y70" s="472">
        <v>1.917</v>
      </c>
      <c r="Z70" s="478">
        <f t="shared" si="54"/>
        <v>282.24</v>
      </c>
      <c r="AA70" s="145">
        <f t="shared" si="55"/>
        <v>1058.4000000000001</v>
      </c>
      <c r="AB70" s="146">
        <f t="shared" ref="AB70:AB78" si="96">AA70*1000/(L70/1000)</f>
        <v>3266666.6666666665</v>
      </c>
      <c r="AC70" s="461" t="s">
        <v>69</v>
      </c>
      <c r="AD70" s="474">
        <f>T70*F70</f>
        <v>121.48567962646484</v>
      </c>
      <c r="AE70" s="580" t="s">
        <v>41</v>
      </c>
      <c r="AF70" s="474">
        <f>T70*H70</f>
        <v>183.05267333984375</v>
      </c>
      <c r="AG70" s="474">
        <f t="shared" si="58"/>
        <v>455571.29859924316</v>
      </c>
      <c r="AH70" s="474">
        <f t="shared" si="59"/>
        <v>686447.52502441406</v>
      </c>
      <c r="AI70" s="474">
        <f>AG70/L70*1000</f>
        <v>1406084.2549359356</v>
      </c>
      <c r="AJ70" s="474">
        <f t="shared" si="61"/>
        <v>2118665.200692636</v>
      </c>
      <c r="AK70" s="956">
        <f t="shared" si="62"/>
        <v>0.43043395559263337</v>
      </c>
      <c r="AL70" s="967">
        <f t="shared" si="63"/>
        <v>0.64857097980386813</v>
      </c>
      <c r="AM70" s="864" t="str">
        <f t="shared" ref="AM70:AM78" si="97">B70</f>
        <v>M101</v>
      </c>
      <c r="AN70" s="865">
        <f t="shared" ref="AN70:AN78" si="98">D70</f>
        <v>44175</v>
      </c>
      <c r="AO70" s="866">
        <f t="shared" ref="AO70:AO78" si="99">AG70</f>
        <v>455571.29859924316</v>
      </c>
      <c r="AP70" s="865">
        <f t="shared" ref="AP70:AP78" si="100">D70</f>
        <v>44175</v>
      </c>
      <c r="AQ70" s="850">
        <f t="shared" si="74"/>
        <v>686447.52502441406</v>
      </c>
      <c r="AR70" s="880">
        <v>44174</v>
      </c>
      <c r="AS70" s="869" t="s">
        <v>656</v>
      </c>
      <c r="AT70" s="879">
        <v>156.10681152343801</v>
      </c>
      <c r="AU70" s="879">
        <v>324</v>
      </c>
      <c r="AV70" s="851">
        <f t="shared" ref="AV70:AV78" si="101">AR70</f>
        <v>44174</v>
      </c>
      <c r="AW70" s="852">
        <f t="shared" ref="AW70:AW78" si="102">AT70*3.785*1000000*AO70</f>
        <v>269180808071807.06</v>
      </c>
      <c r="AX70" s="851">
        <f t="shared" ref="AX70:AX78" si="103">AR70</f>
        <v>44174</v>
      </c>
      <c r="AY70" s="852">
        <f t="shared" ref="AY70:AY78" si="104">AT70*3.785*1000000*AQ70</f>
        <v>405597323740777.81</v>
      </c>
      <c r="AZ70" s="850">
        <f>AVERAGE(AO70:AO71)</f>
        <v>426944.66114044189</v>
      </c>
      <c r="BA70" s="850">
        <f>STDEV(AO70:AO71)</f>
        <v>40484.178939374426</v>
      </c>
      <c r="BB70" s="850">
        <f>100*BA70/AZ70</f>
        <v>9.4823012498234061</v>
      </c>
      <c r="BC70" s="849">
        <f t="shared" ref="BC70:BC74" si="105">AR70</f>
        <v>44174</v>
      </c>
      <c r="BD70" s="850">
        <f>AVERAGE(AQ70:AQ71)</f>
        <v>813950.04272460938</v>
      </c>
      <c r="BE70" s="850">
        <f>STDEV(AQ70:AQ71)</f>
        <v>180315.78976833142</v>
      </c>
      <c r="BF70" s="850">
        <f>100*BE70/BD70</f>
        <v>22.153176522326099</v>
      </c>
      <c r="BG70" s="849">
        <f t="shared" si="95"/>
        <v>44174</v>
      </c>
      <c r="BH70" s="850">
        <f>AVERAGE(AZ70,BD70)</f>
        <v>620447.35193252563</v>
      </c>
      <c r="BI70" s="852">
        <f>BH70*AT70*3.785*1000000</f>
        <v>366600178880293.44</v>
      </c>
      <c r="BK70" s="382">
        <f t="shared" ref="BK70:BK78" si="106">F70</f>
        <v>6.0742839813232425</v>
      </c>
      <c r="BL70" s="382">
        <f t="shared" ref="BL70:BL78" si="107">H70</f>
        <v>9.1526336669921875</v>
      </c>
      <c r="BM70" s="236">
        <f t="shared" si="84"/>
        <v>44174</v>
      </c>
      <c r="BN70" s="236">
        <f t="shared" si="85"/>
        <v>44175</v>
      </c>
      <c r="BO70" s="235">
        <f t="shared" si="86"/>
        <v>455571.29859924316</v>
      </c>
      <c r="BP70" s="235">
        <f t="shared" si="87"/>
        <v>686447.52502441406</v>
      </c>
      <c r="BQ70" s="235">
        <f t="shared" si="88"/>
        <v>571009.41181182861</v>
      </c>
      <c r="BR70" s="868">
        <f t="shared" si="89"/>
        <v>44174</v>
      </c>
      <c r="BS70" s="869" t="str">
        <f t="shared" si="90"/>
        <v>WED</v>
      </c>
      <c r="BT70" s="870">
        <f t="shared" si="91"/>
        <v>156.10681152343801</v>
      </c>
      <c r="BU70" s="235">
        <f t="shared" si="92"/>
        <v>620447.35193252563</v>
      </c>
      <c r="BV70" s="27">
        <f t="shared" si="93"/>
        <v>337389065906292.38</v>
      </c>
      <c r="BW70" s="279">
        <f t="shared" si="94"/>
        <v>366600178880293.44</v>
      </c>
    </row>
    <row r="71" spans="1:75" s="27" customFormat="1">
      <c r="A71" s="35">
        <v>44181</v>
      </c>
      <c r="B71" s="119" t="s">
        <v>209</v>
      </c>
      <c r="C71" s="782">
        <f t="shared" ref="C71:C78" si="108">D71-1</f>
        <v>44174</v>
      </c>
      <c r="D71" s="790">
        <v>44175</v>
      </c>
      <c r="E71" s="661" t="s">
        <v>69</v>
      </c>
      <c r="F71" s="561">
        <v>5.3109069824218746</v>
      </c>
      <c r="G71" s="562" t="s">
        <v>41</v>
      </c>
      <c r="H71" s="1057">
        <v>12.552700805664063</v>
      </c>
      <c r="I71" s="1038" t="s">
        <v>175</v>
      </c>
      <c r="J71" s="484" t="s">
        <v>133</v>
      </c>
      <c r="K71" s="484" t="s">
        <v>93</v>
      </c>
      <c r="L71" s="488">
        <v>324</v>
      </c>
      <c r="M71" s="485"/>
      <c r="N71" s="504"/>
      <c r="O71" s="491">
        <v>1</v>
      </c>
      <c r="P71" s="491">
        <v>0.5</v>
      </c>
      <c r="Q71" s="491">
        <v>0.4</v>
      </c>
      <c r="R71" s="492">
        <f t="shared" si="53"/>
        <v>0.26666666666666666</v>
      </c>
      <c r="S71" s="491"/>
      <c r="T71" s="493">
        <v>20</v>
      </c>
      <c r="U71" s="119" t="str">
        <f t="shared" ref="U71:U78" si="109">B71</f>
        <v>M102</v>
      </c>
      <c r="V71" s="925">
        <v>9.1558846326870391</v>
      </c>
      <c r="W71" s="495">
        <v>11.923</v>
      </c>
      <c r="X71" s="223">
        <v>2.1560000000000001</v>
      </c>
      <c r="Y71" s="223">
        <v>0.64600000000000002</v>
      </c>
      <c r="Z71" s="497">
        <f t="shared" si="54"/>
        <v>238.46</v>
      </c>
      <c r="AA71" s="129">
        <f t="shared" si="55"/>
        <v>894.22500000000002</v>
      </c>
      <c r="AB71" s="149">
        <f t="shared" si="96"/>
        <v>2759953.7037037038</v>
      </c>
      <c r="AC71" s="957" t="s">
        <v>69</v>
      </c>
      <c r="AD71" s="497">
        <f>T71*F71</f>
        <v>106.2181396484375</v>
      </c>
      <c r="AE71" s="958" t="s">
        <v>41</v>
      </c>
      <c r="AF71" s="497">
        <f>T71*H71</f>
        <v>251.05401611328125</v>
      </c>
      <c r="AG71" s="497">
        <f t="shared" si="58"/>
        <v>398318.02368164063</v>
      </c>
      <c r="AH71" s="497">
        <f t="shared" si="59"/>
        <v>941452.56042480469</v>
      </c>
      <c r="AI71" s="497">
        <f>AG71/L71*1000</f>
        <v>1229376.6163013598</v>
      </c>
      <c r="AJ71" s="497">
        <f t="shared" si="61"/>
        <v>2905717.7790889032</v>
      </c>
      <c r="AK71" s="959">
        <f t="shared" si="62"/>
        <v>0.44543378196946026</v>
      </c>
      <c r="AL71" s="968">
        <f t="shared" si="63"/>
        <v>1.0528139566941259</v>
      </c>
      <c r="AM71" s="864" t="str">
        <f t="shared" si="97"/>
        <v>M102</v>
      </c>
      <c r="AN71" s="865">
        <f t="shared" si="98"/>
        <v>44175</v>
      </c>
      <c r="AO71" s="866">
        <f t="shared" si="99"/>
        <v>398318.02368164063</v>
      </c>
      <c r="AP71" s="865">
        <f t="shared" si="100"/>
        <v>44175</v>
      </c>
      <c r="AQ71" s="850">
        <f t="shared" si="74"/>
        <v>941452.56042480469</v>
      </c>
      <c r="AR71" s="880">
        <v>44174</v>
      </c>
      <c r="AS71" s="869" t="s">
        <v>656</v>
      </c>
      <c r="AT71" s="879">
        <v>156.10681152343801</v>
      </c>
      <c r="AU71" s="879">
        <v>324</v>
      </c>
      <c r="AV71" s="851">
        <f t="shared" si="101"/>
        <v>44174</v>
      </c>
      <c r="AW71" s="852">
        <f t="shared" si="102"/>
        <v>235351892917442.28</v>
      </c>
      <c r="AX71" s="851">
        <f t="shared" si="103"/>
        <v>44174</v>
      </c>
      <c r="AY71" s="852">
        <f t="shared" si="104"/>
        <v>556270690791146.56</v>
      </c>
      <c r="AZ71" s="867"/>
      <c r="BA71" s="867"/>
      <c r="BB71" s="867"/>
      <c r="BC71" s="849">
        <f t="shared" si="105"/>
        <v>44174</v>
      </c>
      <c r="BD71" s="867"/>
      <c r="BE71" s="867"/>
      <c r="BF71" s="867"/>
      <c r="BG71" s="849">
        <f t="shared" si="95"/>
        <v>44174</v>
      </c>
      <c r="BH71" s="867"/>
      <c r="BI71" s="867"/>
      <c r="BK71" s="382">
        <f t="shared" si="106"/>
        <v>5.3109069824218746</v>
      </c>
      <c r="BL71" s="382">
        <f t="shared" si="107"/>
        <v>12.552700805664063</v>
      </c>
      <c r="BM71" s="236">
        <f t="shared" si="84"/>
        <v>44174</v>
      </c>
      <c r="BN71" s="236">
        <f t="shared" si="85"/>
        <v>44175</v>
      </c>
      <c r="BO71" s="235">
        <f t="shared" si="86"/>
        <v>398318.02368164063</v>
      </c>
      <c r="BP71" s="235">
        <f t="shared" si="87"/>
        <v>941452.56042480469</v>
      </c>
      <c r="BQ71" s="235">
        <f t="shared" si="88"/>
        <v>669885.29205322266</v>
      </c>
      <c r="BR71" s="868">
        <f t="shared" si="89"/>
        <v>44174</v>
      </c>
      <c r="BS71" s="869" t="str">
        <f t="shared" si="90"/>
        <v>WED</v>
      </c>
      <c r="BT71" s="870">
        <f t="shared" si="91"/>
        <v>156.10681152343801</v>
      </c>
      <c r="BU71" s="235"/>
      <c r="BV71" s="27">
        <f t="shared" si="93"/>
        <v>395811291854294.31</v>
      </c>
      <c r="BW71" s="279"/>
    </row>
    <row r="72" spans="1:75" s="27" customFormat="1">
      <c r="A72" s="35">
        <v>44181</v>
      </c>
      <c r="B72" s="119">
        <v>112</v>
      </c>
      <c r="C72" s="782">
        <f t="shared" si="108"/>
        <v>44175</v>
      </c>
      <c r="D72" s="790">
        <v>44176</v>
      </c>
      <c r="E72" s="661" t="s">
        <v>69</v>
      </c>
      <c r="F72" s="561">
        <v>4.7936054229736325</v>
      </c>
      <c r="G72" s="562" t="s">
        <v>41</v>
      </c>
      <c r="H72" s="1057">
        <v>15.832890319824219</v>
      </c>
      <c r="I72" s="1038" t="s">
        <v>175</v>
      </c>
      <c r="J72" s="484" t="s">
        <v>133</v>
      </c>
      <c r="K72" s="484" t="s">
        <v>93</v>
      </c>
      <c r="L72" s="488">
        <v>364</v>
      </c>
      <c r="M72" s="485"/>
      <c r="N72" s="504"/>
      <c r="O72" s="491">
        <v>1</v>
      </c>
      <c r="P72" s="491">
        <v>0.5</v>
      </c>
      <c r="Q72" s="491">
        <v>0.4</v>
      </c>
      <c r="R72" s="492">
        <f t="shared" si="53"/>
        <v>0.26666666666666666</v>
      </c>
      <c r="S72" s="491"/>
      <c r="T72" s="493">
        <v>20</v>
      </c>
      <c r="U72" s="119">
        <f t="shared" si="109"/>
        <v>112</v>
      </c>
      <c r="V72" s="925">
        <v>16.700702145376749</v>
      </c>
      <c r="W72" s="495">
        <v>24.465</v>
      </c>
      <c r="X72" s="223">
        <v>2.0470000000000002</v>
      </c>
      <c r="Y72" s="223">
        <v>1.2749999999999999</v>
      </c>
      <c r="Z72" s="497">
        <f t="shared" si="54"/>
        <v>489.3</v>
      </c>
      <c r="AA72" s="129">
        <f t="shared" si="55"/>
        <v>1834.875</v>
      </c>
      <c r="AB72" s="149">
        <f t="shared" si="96"/>
        <v>5040865.384615385</v>
      </c>
      <c r="AC72" s="661" t="s">
        <v>69</v>
      </c>
      <c r="AD72" s="497">
        <f t="shared" ref="AD72:AD135" si="110">T72*F72</f>
        <v>95.872108459472656</v>
      </c>
      <c r="AE72" s="562" t="s">
        <v>41</v>
      </c>
      <c r="AF72" s="497">
        <f t="shared" ref="AF72:AF135" si="111">T72*H72</f>
        <v>316.65780639648438</v>
      </c>
      <c r="AG72" s="497">
        <f t="shared" si="58"/>
        <v>359520.40672302246</v>
      </c>
      <c r="AH72" s="497">
        <f t="shared" si="59"/>
        <v>1187466.7739868164</v>
      </c>
      <c r="AI72" s="497">
        <f t="shared" ref="AI72:AI135" si="112">AG72/L72*1000</f>
        <v>987693.42506324849</v>
      </c>
      <c r="AJ72" s="497">
        <f t="shared" si="61"/>
        <v>3262271.3571066381</v>
      </c>
      <c r="AK72" s="959">
        <f t="shared" si="62"/>
        <v>0.1959372745952844</v>
      </c>
      <c r="AL72" s="968">
        <f t="shared" si="63"/>
        <v>0.64716494256383483</v>
      </c>
      <c r="AM72" s="864">
        <f t="shared" si="97"/>
        <v>112</v>
      </c>
      <c r="AN72" s="865">
        <f t="shared" si="98"/>
        <v>44176</v>
      </c>
      <c r="AO72" s="866">
        <f t="shared" si="99"/>
        <v>359520.40672302246</v>
      </c>
      <c r="AP72" s="865">
        <f t="shared" si="100"/>
        <v>44176</v>
      </c>
      <c r="AQ72" s="850">
        <f t="shared" si="74"/>
        <v>1187466.7739868164</v>
      </c>
      <c r="AR72" s="880">
        <v>44175</v>
      </c>
      <c r="AS72" s="869" t="s">
        <v>657</v>
      </c>
      <c r="AT72" s="879">
        <v>155.4501953125</v>
      </c>
      <c r="AU72" s="879">
        <v>364</v>
      </c>
      <c r="AV72" s="851">
        <f t="shared" si="101"/>
        <v>44175</v>
      </c>
      <c r="AW72" s="852">
        <f t="shared" si="102"/>
        <v>211534253525249.66</v>
      </c>
      <c r="AX72" s="851">
        <f t="shared" si="103"/>
        <v>44175</v>
      </c>
      <c r="AY72" s="852">
        <f t="shared" si="104"/>
        <v>698680500255598.5</v>
      </c>
      <c r="AZ72" s="850">
        <f t="shared" ref="AZ72:AZ74" si="113">AO72</f>
        <v>359520.40672302246</v>
      </c>
      <c r="BA72" s="850"/>
      <c r="BB72" s="850"/>
      <c r="BC72" s="849">
        <f t="shared" si="105"/>
        <v>44175</v>
      </c>
      <c r="BD72" s="850">
        <f t="shared" ref="BD72:BD74" si="114">AQ72</f>
        <v>1187466.7739868164</v>
      </c>
      <c r="BE72" s="850"/>
      <c r="BF72" s="850"/>
      <c r="BG72" s="849">
        <f t="shared" si="95"/>
        <v>44175</v>
      </c>
      <c r="BH72" s="850">
        <f t="shared" ref="BH72:BH74" si="115">AVERAGE(AZ72,BD72)</f>
        <v>773493.59035491943</v>
      </c>
      <c r="BI72" s="852">
        <f t="shared" ref="BI72:BI74" si="116">BH72*AT72*3.785*1000000</f>
        <v>455107376890424</v>
      </c>
      <c r="BK72" s="382">
        <f t="shared" si="106"/>
        <v>4.7936054229736325</v>
      </c>
      <c r="BL72" s="382">
        <f t="shared" si="107"/>
        <v>15.832890319824219</v>
      </c>
      <c r="BM72" s="236">
        <f t="shared" si="84"/>
        <v>44175</v>
      </c>
      <c r="BN72" s="236">
        <f t="shared" si="85"/>
        <v>44176</v>
      </c>
      <c r="BO72" s="235">
        <f t="shared" si="86"/>
        <v>359520.40672302246</v>
      </c>
      <c r="BP72" s="235">
        <f t="shared" si="87"/>
        <v>1187466.7739868164</v>
      </c>
      <c r="BQ72" s="235">
        <f t="shared" si="88"/>
        <v>773493.59035491943</v>
      </c>
      <c r="BR72" s="868">
        <f t="shared" si="89"/>
        <v>44175</v>
      </c>
      <c r="BS72" s="869" t="str">
        <f t="shared" si="90"/>
        <v>THU</v>
      </c>
      <c r="BT72" s="870">
        <f t="shared" si="91"/>
        <v>155.4501953125</v>
      </c>
      <c r="BU72" s="235">
        <f t="shared" si="92"/>
        <v>773493.59035491943</v>
      </c>
      <c r="BV72" s="27">
        <f t="shared" si="93"/>
        <v>455107376890423.94</v>
      </c>
      <c r="BW72" s="279">
        <f t="shared" si="94"/>
        <v>455107376890424</v>
      </c>
    </row>
    <row r="73" spans="1:75" s="27" customFormat="1">
      <c r="A73" s="35">
        <v>44181</v>
      </c>
      <c r="B73" s="119" t="s">
        <v>211</v>
      </c>
      <c r="C73" s="782">
        <f t="shared" si="108"/>
        <v>44177</v>
      </c>
      <c r="D73" s="790">
        <v>44178</v>
      </c>
      <c r="E73" s="661" t="s">
        <v>69</v>
      </c>
      <c r="F73" s="561">
        <v>5.9997234344482422</v>
      </c>
      <c r="G73" s="562" t="s">
        <v>41</v>
      </c>
      <c r="H73" s="1057">
        <v>12.150053405761719</v>
      </c>
      <c r="I73" s="1038" t="s">
        <v>175</v>
      </c>
      <c r="J73" s="484" t="s">
        <v>133</v>
      </c>
      <c r="K73" s="484" t="s">
        <v>93</v>
      </c>
      <c r="L73" s="488">
        <v>300</v>
      </c>
      <c r="M73" s="485"/>
      <c r="N73" s="504"/>
      <c r="O73" s="491">
        <v>1</v>
      </c>
      <c r="P73" s="491">
        <v>0.5</v>
      </c>
      <c r="Q73" s="491">
        <v>0.4</v>
      </c>
      <c r="R73" s="492">
        <f t="shared" si="53"/>
        <v>0.26666666666666666</v>
      </c>
      <c r="S73" s="491"/>
      <c r="T73" s="493">
        <v>20</v>
      </c>
      <c r="U73" s="119" t="str">
        <f t="shared" si="109"/>
        <v>L131</v>
      </c>
      <c r="V73" s="925">
        <v>16.28549936146279</v>
      </c>
      <c r="W73" s="495">
        <v>20.477</v>
      </c>
      <c r="X73" s="223">
        <v>2.1150000000000002</v>
      </c>
      <c r="Y73" s="223">
        <v>1.3660000000000001</v>
      </c>
      <c r="Z73" s="497">
        <f t="shared" si="54"/>
        <v>409.54</v>
      </c>
      <c r="AA73" s="129">
        <f t="shared" si="55"/>
        <v>1535.7750000000001</v>
      </c>
      <c r="AB73" s="149">
        <f t="shared" si="96"/>
        <v>5119250</v>
      </c>
      <c r="AC73" s="661" t="s">
        <v>69</v>
      </c>
      <c r="AD73" s="497">
        <f t="shared" si="110"/>
        <v>119.99446868896484</v>
      </c>
      <c r="AE73" s="562" t="s">
        <v>41</v>
      </c>
      <c r="AF73" s="497">
        <f t="shared" si="111"/>
        <v>243.00106811523438</v>
      </c>
      <c r="AG73" s="497">
        <f t="shared" si="58"/>
        <v>449979.25758361816</v>
      </c>
      <c r="AH73" s="497">
        <f t="shared" si="59"/>
        <v>911254.00543212891</v>
      </c>
      <c r="AI73" s="497">
        <f t="shared" si="112"/>
        <v>1499930.8586120605</v>
      </c>
      <c r="AJ73" s="497">
        <f t="shared" si="61"/>
        <v>3037513.3514404297</v>
      </c>
      <c r="AK73" s="959">
        <f t="shared" si="62"/>
        <v>0.29299816547581392</v>
      </c>
      <c r="AL73" s="968">
        <f t="shared" si="63"/>
        <v>0.59335124313921561</v>
      </c>
      <c r="AM73" s="864" t="str">
        <f t="shared" si="97"/>
        <v>L131</v>
      </c>
      <c r="AN73" s="865">
        <f t="shared" si="98"/>
        <v>44178</v>
      </c>
      <c r="AO73" s="866">
        <f t="shared" si="99"/>
        <v>449979.25758361816</v>
      </c>
      <c r="AP73" s="865">
        <f t="shared" si="100"/>
        <v>44178</v>
      </c>
      <c r="AQ73" s="850">
        <f t="shared" si="74"/>
        <v>911254.00543212891</v>
      </c>
      <c r="AR73" s="880">
        <v>44177</v>
      </c>
      <c r="AS73" s="869" t="s">
        <v>660</v>
      </c>
      <c r="AT73" s="879">
        <v>152.165451049805</v>
      </c>
      <c r="AU73" s="879">
        <v>300</v>
      </c>
      <c r="AV73" s="851">
        <f t="shared" si="101"/>
        <v>44177</v>
      </c>
      <c r="AW73" s="852">
        <f t="shared" si="102"/>
        <v>259163857984018.03</v>
      </c>
      <c r="AX73" s="851">
        <f t="shared" si="103"/>
        <v>44177</v>
      </c>
      <c r="AY73" s="852">
        <f t="shared" si="104"/>
        <v>524833311027218.31</v>
      </c>
      <c r="AZ73" s="850">
        <f t="shared" si="113"/>
        <v>449979.25758361816</v>
      </c>
      <c r="BA73" s="850"/>
      <c r="BB73" s="850"/>
      <c r="BC73" s="849">
        <f t="shared" si="105"/>
        <v>44177</v>
      </c>
      <c r="BD73" s="850">
        <f t="shared" si="114"/>
        <v>911254.00543212891</v>
      </c>
      <c r="BE73" s="850"/>
      <c r="BF73" s="850"/>
      <c r="BG73" s="849">
        <f t="shared" si="95"/>
        <v>44177</v>
      </c>
      <c r="BH73" s="850">
        <f t="shared" si="115"/>
        <v>680616.63150787354</v>
      </c>
      <c r="BI73" s="852">
        <f t="shared" si="116"/>
        <v>391998584505618.19</v>
      </c>
      <c r="BK73" s="382">
        <f t="shared" si="106"/>
        <v>5.9997234344482422</v>
      </c>
      <c r="BL73" s="382">
        <f t="shared" si="107"/>
        <v>12.150053405761719</v>
      </c>
      <c r="BM73" s="236">
        <f t="shared" si="84"/>
        <v>44177</v>
      </c>
      <c r="BN73" s="236">
        <f t="shared" si="85"/>
        <v>44178</v>
      </c>
      <c r="BO73" s="235">
        <f t="shared" si="86"/>
        <v>449979.25758361816</v>
      </c>
      <c r="BP73" s="235">
        <f t="shared" si="87"/>
        <v>911254.00543212891</v>
      </c>
      <c r="BQ73" s="235">
        <f t="shared" si="88"/>
        <v>680616.63150787354</v>
      </c>
      <c r="BR73" s="868">
        <f t="shared" si="89"/>
        <v>44177</v>
      </c>
      <c r="BS73" s="869" t="str">
        <f t="shared" si="90"/>
        <v>SAT</v>
      </c>
      <c r="BT73" s="870">
        <f t="shared" si="91"/>
        <v>152.165451049805</v>
      </c>
      <c r="BU73" s="235">
        <f t="shared" si="92"/>
        <v>680616.63150787354</v>
      </c>
      <c r="BV73" s="27">
        <f t="shared" si="93"/>
        <v>391998584505618.19</v>
      </c>
      <c r="BW73" s="279">
        <f t="shared" si="94"/>
        <v>391998584505618.19</v>
      </c>
    </row>
    <row r="74" spans="1:75" s="27" customFormat="1">
      <c r="A74" s="35">
        <v>44181</v>
      </c>
      <c r="B74" s="119" t="s">
        <v>212</v>
      </c>
      <c r="C74" s="782">
        <f t="shared" si="108"/>
        <v>44178</v>
      </c>
      <c r="D74" s="790">
        <v>44179</v>
      </c>
      <c r="E74" s="661" t="s">
        <v>69</v>
      </c>
      <c r="F74" s="561">
        <v>7.8160003662109379</v>
      </c>
      <c r="G74" s="562" t="s">
        <v>41</v>
      </c>
      <c r="H74" s="1057">
        <v>16.600375366210937</v>
      </c>
      <c r="I74" s="1038" t="s">
        <v>175</v>
      </c>
      <c r="J74" s="484" t="s">
        <v>133</v>
      </c>
      <c r="K74" s="484" t="s">
        <v>93</v>
      </c>
      <c r="L74" s="488">
        <v>216</v>
      </c>
      <c r="M74" s="485"/>
      <c r="N74" s="504"/>
      <c r="O74" s="491">
        <v>1</v>
      </c>
      <c r="P74" s="491">
        <v>0.5</v>
      </c>
      <c r="Q74" s="491">
        <v>0.4</v>
      </c>
      <c r="R74" s="492">
        <f t="shared" si="53"/>
        <v>0.26666666666666666</v>
      </c>
      <c r="S74" s="491"/>
      <c r="T74" s="493">
        <v>20</v>
      </c>
      <c r="U74" s="119" t="str">
        <f t="shared" si="109"/>
        <v>L142</v>
      </c>
      <c r="V74" s="925">
        <v>10.083206612608565</v>
      </c>
      <c r="W74" s="495">
        <v>14.398999999999999</v>
      </c>
      <c r="X74" s="223">
        <v>2.0880000000000001</v>
      </c>
      <c r="Y74" s="223">
        <v>1.403</v>
      </c>
      <c r="Z74" s="497">
        <f t="shared" si="54"/>
        <v>287.97999999999996</v>
      </c>
      <c r="AA74" s="129">
        <f t="shared" si="55"/>
        <v>1079.925</v>
      </c>
      <c r="AB74" s="149">
        <f t="shared" si="96"/>
        <v>4999652.777777778</v>
      </c>
      <c r="AC74" s="661" t="s">
        <v>69</v>
      </c>
      <c r="AD74" s="497">
        <f t="shared" si="110"/>
        <v>156.32000732421875</v>
      </c>
      <c r="AE74" s="562" t="s">
        <v>41</v>
      </c>
      <c r="AF74" s="497">
        <f t="shared" si="111"/>
        <v>332.00750732421875</v>
      </c>
      <c r="AG74" s="497">
        <f t="shared" si="58"/>
        <v>586200.02746582031</v>
      </c>
      <c r="AH74" s="497">
        <f t="shared" si="59"/>
        <v>1245028.1524658203</v>
      </c>
      <c r="AI74" s="497">
        <f t="shared" si="112"/>
        <v>2713889.0160454642</v>
      </c>
      <c r="AJ74" s="497">
        <f t="shared" si="61"/>
        <v>5764019.2243787982</v>
      </c>
      <c r="AK74" s="959">
        <f t="shared" si="62"/>
        <v>0.54281549872983803</v>
      </c>
      <c r="AL74" s="968">
        <f t="shared" si="63"/>
        <v>1.1528839062581386</v>
      </c>
      <c r="AM74" s="864" t="str">
        <f t="shared" si="97"/>
        <v>L142</v>
      </c>
      <c r="AN74" s="865">
        <f t="shared" si="98"/>
        <v>44179</v>
      </c>
      <c r="AO74" s="866">
        <f t="shared" si="99"/>
        <v>586200.02746582031</v>
      </c>
      <c r="AP74" s="865">
        <f t="shared" si="100"/>
        <v>44179</v>
      </c>
      <c r="AQ74" s="850">
        <f t="shared" si="74"/>
        <v>1245028.1524658203</v>
      </c>
      <c r="AR74" s="880">
        <v>44178</v>
      </c>
      <c r="AS74" s="869" t="s">
        <v>654</v>
      </c>
      <c r="AT74" s="879">
        <v>152.58200073242199</v>
      </c>
      <c r="AU74" s="879">
        <v>216</v>
      </c>
      <c r="AV74" s="851">
        <f t="shared" si="101"/>
        <v>44178</v>
      </c>
      <c r="AW74" s="852">
        <f t="shared" si="102"/>
        <v>338543923881213.19</v>
      </c>
      <c r="AX74" s="851">
        <f t="shared" si="103"/>
        <v>44178</v>
      </c>
      <c r="AY74" s="852">
        <f t="shared" si="104"/>
        <v>719032235294346.63</v>
      </c>
      <c r="AZ74" s="850">
        <f t="shared" si="113"/>
        <v>586200.02746582031</v>
      </c>
      <c r="BA74" s="850"/>
      <c r="BB74" s="850"/>
      <c r="BC74" s="849">
        <f t="shared" si="105"/>
        <v>44178</v>
      </c>
      <c r="BD74" s="850">
        <f t="shared" si="114"/>
        <v>1245028.1524658203</v>
      </c>
      <c r="BE74" s="850"/>
      <c r="BF74" s="850"/>
      <c r="BG74" s="849">
        <f t="shared" si="95"/>
        <v>44178</v>
      </c>
      <c r="BH74" s="850">
        <f t="shared" si="115"/>
        <v>915614.08996582031</v>
      </c>
      <c r="BI74" s="852">
        <f t="shared" si="116"/>
        <v>528788079587779.88</v>
      </c>
      <c r="BK74" s="382">
        <f t="shared" si="106"/>
        <v>7.8160003662109379</v>
      </c>
      <c r="BL74" s="382">
        <f t="shared" si="107"/>
        <v>16.600375366210937</v>
      </c>
      <c r="BM74" s="236">
        <f t="shared" si="84"/>
        <v>44178</v>
      </c>
      <c r="BN74" s="236">
        <f t="shared" si="85"/>
        <v>44179</v>
      </c>
      <c r="BO74" s="235">
        <f t="shared" si="86"/>
        <v>586200.02746582031</v>
      </c>
      <c r="BP74" s="235">
        <f t="shared" si="87"/>
        <v>1245028.1524658203</v>
      </c>
      <c r="BQ74" s="235">
        <f t="shared" si="88"/>
        <v>915614.08996582031</v>
      </c>
      <c r="BR74" s="868">
        <f t="shared" si="89"/>
        <v>44178</v>
      </c>
      <c r="BS74" s="869" t="str">
        <f t="shared" si="90"/>
        <v>SUN</v>
      </c>
      <c r="BT74" s="870">
        <f t="shared" si="91"/>
        <v>152.58200073242199</v>
      </c>
      <c r="BU74" s="235">
        <f t="shared" si="92"/>
        <v>915614.08996582031</v>
      </c>
      <c r="BV74" s="27">
        <f t="shared" si="93"/>
        <v>528788079587779.94</v>
      </c>
      <c r="BW74" s="279">
        <f t="shared" si="94"/>
        <v>528788079587779.88</v>
      </c>
    </row>
    <row r="75" spans="1:75" s="27" customFormat="1">
      <c r="A75" s="35">
        <v>44181</v>
      </c>
      <c r="B75" s="119" t="s">
        <v>213</v>
      </c>
      <c r="C75" s="782">
        <f t="shared" si="108"/>
        <v>44179</v>
      </c>
      <c r="D75" s="790">
        <v>44180</v>
      </c>
      <c r="E75" s="661" t="s">
        <v>69</v>
      </c>
      <c r="F75" s="561">
        <v>6.9481826782226559</v>
      </c>
      <c r="G75" s="562" t="s">
        <v>41</v>
      </c>
      <c r="H75" s="1057">
        <v>20.683874511718749</v>
      </c>
      <c r="I75" s="1038" t="s">
        <v>175</v>
      </c>
      <c r="J75" s="484" t="s">
        <v>133</v>
      </c>
      <c r="K75" s="484" t="s">
        <v>93</v>
      </c>
      <c r="L75" s="488">
        <v>528</v>
      </c>
      <c r="M75" s="485"/>
      <c r="N75" s="504"/>
      <c r="O75" s="491">
        <v>1</v>
      </c>
      <c r="P75" s="491">
        <v>0.5</v>
      </c>
      <c r="Q75" s="491">
        <v>0.4</v>
      </c>
      <c r="R75" s="492">
        <f t="shared" si="53"/>
        <v>0.26666666666666666</v>
      </c>
      <c r="S75" s="491"/>
      <c r="T75" s="493">
        <v>20</v>
      </c>
      <c r="U75" s="119" t="str">
        <f t="shared" si="109"/>
        <v>Y33</v>
      </c>
      <c r="V75" s="925">
        <v>9.0965188599654905</v>
      </c>
      <c r="W75" s="495">
        <v>12.5</v>
      </c>
      <c r="X75" s="223">
        <v>2.09</v>
      </c>
      <c r="Y75" s="223">
        <v>2.1</v>
      </c>
      <c r="Z75" s="497">
        <f t="shared" si="54"/>
        <v>250</v>
      </c>
      <c r="AA75" s="129">
        <f t="shared" si="55"/>
        <v>937.5</v>
      </c>
      <c r="AB75" s="149">
        <f t="shared" si="96"/>
        <v>1775568.1818181816</v>
      </c>
      <c r="AC75" s="661" t="s">
        <v>69</v>
      </c>
      <c r="AD75" s="497">
        <f t="shared" si="110"/>
        <v>138.96365356445313</v>
      </c>
      <c r="AE75" s="562" t="s">
        <v>41</v>
      </c>
      <c r="AF75" s="497">
        <f t="shared" si="111"/>
        <v>413.677490234375</v>
      </c>
      <c r="AG75" s="497">
        <f t="shared" si="58"/>
        <v>521113.70086669922</v>
      </c>
      <c r="AH75" s="497">
        <f t="shared" si="59"/>
        <v>1551290.5883789063</v>
      </c>
      <c r="AI75" s="497">
        <f t="shared" si="112"/>
        <v>986957.76679299097</v>
      </c>
      <c r="AJ75" s="497">
        <f t="shared" si="61"/>
        <v>2938050.3567782314</v>
      </c>
      <c r="AK75" s="959">
        <f t="shared" si="62"/>
        <v>0.55585461425781246</v>
      </c>
      <c r="AL75" s="968">
        <f t="shared" si="63"/>
        <v>1.6547099609375</v>
      </c>
      <c r="AM75" s="864" t="str">
        <f t="shared" si="97"/>
        <v>Y33</v>
      </c>
      <c r="AN75" s="865">
        <f t="shared" si="98"/>
        <v>44180</v>
      </c>
      <c r="AO75" s="866">
        <f t="shared" si="99"/>
        <v>521113.70086669922</v>
      </c>
      <c r="AP75" s="865">
        <f t="shared" si="100"/>
        <v>44180</v>
      </c>
      <c r="AQ75" s="850">
        <f t="shared" si="74"/>
        <v>1551290.5883789063</v>
      </c>
      <c r="AR75" s="880">
        <v>44179</v>
      </c>
      <c r="AS75" s="869" t="s">
        <v>655</v>
      </c>
      <c r="AT75" s="879">
        <v>157.42222595214801</v>
      </c>
      <c r="AU75" s="879">
        <v>528</v>
      </c>
      <c r="AV75" s="851">
        <f t="shared" si="101"/>
        <v>44179</v>
      </c>
      <c r="AW75" s="852">
        <f t="shared" si="102"/>
        <v>310502016124001.94</v>
      </c>
      <c r="AX75" s="851">
        <f t="shared" si="103"/>
        <v>44179</v>
      </c>
      <c r="AY75" s="852">
        <f t="shared" si="104"/>
        <v>924325832317836</v>
      </c>
      <c r="AZ75" s="850">
        <f>AVERAGE(AO75:AO76)</f>
        <v>1028604.1259765625</v>
      </c>
      <c r="BA75" s="850">
        <f>STDEV(AO75:AO76)</f>
        <v>717699.84196485614</v>
      </c>
      <c r="BB75" s="850">
        <f>100*BA75/AZ75</f>
        <v>69.774155463693859</v>
      </c>
      <c r="BC75" s="849">
        <f t="shared" ref="BC75:BC78" si="117">AR75</f>
        <v>44179</v>
      </c>
      <c r="BD75" s="850">
        <f>AVERAGE(AQ75:AQ76)</f>
        <v>2064837.3413085938</v>
      </c>
      <c r="BE75" s="850">
        <f>STDEV(AQ75:AQ76)</f>
        <v>726264.78290582902</v>
      </c>
      <c r="BF75" s="850">
        <f>100*BE75/BD75</f>
        <v>35.172977956973483</v>
      </c>
      <c r="BG75" s="849">
        <f t="shared" si="95"/>
        <v>44179</v>
      </c>
      <c r="BH75" s="850">
        <f>AVERAGE(AZ75,BD75)</f>
        <v>1546720.7336425781</v>
      </c>
      <c r="BI75" s="852">
        <f>BH75*AT75*3.785*1000000</f>
        <v>921602915789900.13</v>
      </c>
      <c r="BK75" s="382">
        <f t="shared" si="106"/>
        <v>6.9481826782226559</v>
      </c>
      <c r="BL75" s="382">
        <f t="shared" si="107"/>
        <v>20.683874511718749</v>
      </c>
      <c r="BM75" s="236">
        <f t="shared" si="84"/>
        <v>44179</v>
      </c>
      <c r="BN75" s="236">
        <f t="shared" si="85"/>
        <v>44180</v>
      </c>
      <c r="BO75" s="235">
        <f t="shared" si="86"/>
        <v>521113.70086669922</v>
      </c>
      <c r="BP75" s="235">
        <f t="shared" si="87"/>
        <v>1551290.5883789063</v>
      </c>
      <c r="BQ75" s="235">
        <f t="shared" si="88"/>
        <v>1036202.1446228027</v>
      </c>
      <c r="BR75" s="868">
        <f t="shared" si="89"/>
        <v>44179</v>
      </c>
      <c r="BS75" s="869" t="str">
        <f t="shared" si="90"/>
        <v>MON</v>
      </c>
      <c r="BT75" s="870">
        <f t="shared" si="91"/>
        <v>157.42222595214801</v>
      </c>
      <c r="BU75" s="235">
        <f t="shared" si="92"/>
        <v>1546720.7336425781</v>
      </c>
      <c r="BV75" s="27">
        <f t="shared" si="93"/>
        <v>617413924220919</v>
      </c>
      <c r="BW75" s="279">
        <f t="shared" si="94"/>
        <v>921602915789900.13</v>
      </c>
    </row>
    <row r="76" spans="1:75" s="27" customFormat="1">
      <c r="A76" s="35">
        <v>44181</v>
      </c>
      <c r="B76" s="119" t="s">
        <v>214</v>
      </c>
      <c r="C76" s="782">
        <f t="shared" si="108"/>
        <v>44179</v>
      </c>
      <c r="D76" s="790">
        <v>44180</v>
      </c>
      <c r="E76" s="661" t="s">
        <v>69</v>
      </c>
      <c r="F76" s="561">
        <v>20.481260681152342</v>
      </c>
      <c r="G76" s="562" t="s">
        <v>41</v>
      </c>
      <c r="H76" s="1057">
        <v>34.378454589843749</v>
      </c>
      <c r="I76" s="1038" t="s">
        <v>175</v>
      </c>
      <c r="J76" s="484" t="s">
        <v>133</v>
      </c>
      <c r="K76" s="484" t="s">
        <v>93</v>
      </c>
      <c r="L76" s="488">
        <v>528</v>
      </c>
      <c r="M76" s="485"/>
      <c r="N76" s="504"/>
      <c r="O76" s="491">
        <v>1</v>
      </c>
      <c r="P76" s="491">
        <v>0.5</v>
      </c>
      <c r="Q76" s="491">
        <v>0.4</v>
      </c>
      <c r="R76" s="492">
        <f t="shared" si="53"/>
        <v>0.26666666666666666</v>
      </c>
      <c r="S76" s="491"/>
      <c r="T76" s="493">
        <v>20</v>
      </c>
      <c r="U76" s="119" t="str">
        <f t="shared" si="109"/>
        <v>Y34</v>
      </c>
      <c r="V76" s="925">
        <v>9.7479330467865708</v>
      </c>
      <c r="W76" s="495">
        <v>12.8</v>
      </c>
      <c r="X76" s="223">
        <v>2.0699999999999998</v>
      </c>
      <c r="Y76" s="223">
        <v>2.73</v>
      </c>
      <c r="Z76" s="497">
        <f t="shared" si="54"/>
        <v>256</v>
      </c>
      <c r="AA76" s="129">
        <f t="shared" si="55"/>
        <v>960</v>
      </c>
      <c r="AB76" s="149">
        <f t="shared" si="96"/>
        <v>1818181.8181818181</v>
      </c>
      <c r="AC76" s="661" t="s">
        <v>69</v>
      </c>
      <c r="AD76" s="497">
        <f t="shared" si="110"/>
        <v>409.62521362304688</v>
      </c>
      <c r="AE76" s="562" t="s">
        <v>41</v>
      </c>
      <c r="AF76" s="497">
        <f t="shared" si="111"/>
        <v>687.569091796875</v>
      </c>
      <c r="AG76" s="497">
        <f t="shared" si="58"/>
        <v>1536094.5510864258</v>
      </c>
      <c r="AH76" s="497">
        <f t="shared" si="59"/>
        <v>2578384.0942382813</v>
      </c>
      <c r="AI76" s="497">
        <f t="shared" si="112"/>
        <v>2909269.9831182309</v>
      </c>
      <c r="AJ76" s="497">
        <f t="shared" si="61"/>
        <v>4883303.2087846231</v>
      </c>
      <c r="AK76" s="959">
        <f t="shared" si="62"/>
        <v>1.6000984907150269</v>
      </c>
      <c r="AL76" s="968">
        <f t="shared" si="63"/>
        <v>2.685816764831543</v>
      </c>
      <c r="AM76" s="864" t="str">
        <f t="shared" si="97"/>
        <v>Y34</v>
      </c>
      <c r="AN76" s="865">
        <f t="shared" si="98"/>
        <v>44180</v>
      </c>
      <c r="AO76" s="866">
        <f t="shared" si="99"/>
        <v>1536094.5510864258</v>
      </c>
      <c r="AP76" s="865">
        <f t="shared" si="100"/>
        <v>44180</v>
      </c>
      <c r="AQ76" s="850">
        <f t="shared" si="74"/>
        <v>2578384.0942382813</v>
      </c>
      <c r="AR76" s="880">
        <v>44179</v>
      </c>
      <c r="AS76" s="869" t="s">
        <v>655</v>
      </c>
      <c r="AT76" s="879">
        <v>157.42222595214801</v>
      </c>
      <c r="AU76" s="879">
        <v>528</v>
      </c>
      <c r="AV76" s="851">
        <f t="shared" si="101"/>
        <v>44179</v>
      </c>
      <c r="AW76" s="852">
        <f t="shared" si="102"/>
        <v>915271377966389.88</v>
      </c>
      <c r="AX76" s="851">
        <f t="shared" si="103"/>
        <v>44179</v>
      </c>
      <c r="AY76" s="852">
        <f t="shared" si="104"/>
        <v>1536312436751373.3</v>
      </c>
      <c r="AZ76" s="867"/>
      <c r="BA76" s="867"/>
      <c r="BB76" s="867"/>
      <c r="BC76" s="849">
        <f t="shared" si="117"/>
        <v>44179</v>
      </c>
      <c r="BD76" s="867"/>
      <c r="BE76" s="867"/>
      <c r="BF76" s="867"/>
      <c r="BG76" s="849">
        <f t="shared" si="95"/>
        <v>44179</v>
      </c>
      <c r="BH76" s="867"/>
      <c r="BI76" s="867"/>
      <c r="BK76" s="382">
        <f t="shared" si="106"/>
        <v>20.481260681152342</v>
      </c>
      <c r="BL76" s="382">
        <f t="shared" si="107"/>
        <v>34.378454589843749</v>
      </c>
      <c r="BM76" s="236">
        <f t="shared" si="84"/>
        <v>44179</v>
      </c>
      <c r="BN76" s="236">
        <f t="shared" si="85"/>
        <v>44180</v>
      </c>
      <c r="BO76" s="235">
        <f t="shared" si="86"/>
        <v>1536094.5510864258</v>
      </c>
      <c r="BP76" s="235">
        <f t="shared" si="87"/>
        <v>2578384.0942382813</v>
      </c>
      <c r="BQ76" s="235">
        <f t="shared" si="88"/>
        <v>2057239.3226623535</v>
      </c>
      <c r="BR76" s="868">
        <f t="shared" si="89"/>
        <v>44179</v>
      </c>
      <c r="BS76" s="869" t="str">
        <f t="shared" si="90"/>
        <v>MON</v>
      </c>
      <c r="BT76" s="870">
        <f t="shared" si="91"/>
        <v>157.42222595214801</v>
      </c>
      <c r="BU76" s="235"/>
      <c r="BV76" s="27">
        <f t="shared" si="93"/>
        <v>1225791907358881.5</v>
      </c>
      <c r="BW76" s="279"/>
    </row>
    <row r="77" spans="1:75" s="27" customFormat="1">
      <c r="A77" s="35">
        <v>44181</v>
      </c>
      <c r="B77" s="119" t="s">
        <v>215</v>
      </c>
      <c r="C77" s="782">
        <f t="shared" si="108"/>
        <v>44180</v>
      </c>
      <c r="D77" s="790">
        <v>44181</v>
      </c>
      <c r="E77" s="661" t="s">
        <v>69</v>
      </c>
      <c r="F77" s="561">
        <v>5.6849590301513668</v>
      </c>
      <c r="G77" s="562" t="s">
        <v>41</v>
      </c>
      <c r="H77" s="1057">
        <v>11.876657104492187</v>
      </c>
      <c r="I77" s="1038" t="s">
        <v>175</v>
      </c>
      <c r="J77" s="484" t="s">
        <v>133</v>
      </c>
      <c r="K77" s="484" t="s">
        <v>93</v>
      </c>
      <c r="L77" s="488">
        <v>368</v>
      </c>
      <c r="M77" s="488"/>
      <c r="N77" s="504"/>
      <c r="O77" s="491">
        <v>1</v>
      </c>
      <c r="P77" s="491">
        <v>0.5</v>
      </c>
      <c r="Q77" s="491">
        <v>0.4</v>
      </c>
      <c r="R77" s="492">
        <f t="shared" si="53"/>
        <v>0.26666666666666666</v>
      </c>
      <c r="S77" s="491"/>
      <c r="T77" s="493">
        <v>20</v>
      </c>
      <c r="U77" s="119" t="str">
        <f t="shared" si="109"/>
        <v>161</v>
      </c>
      <c r="V77" s="925">
        <v>20.216693678580945</v>
      </c>
      <c r="W77" s="495">
        <v>25.393999999999998</v>
      </c>
      <c r="X77" s="223">
        <v>2.0539999999999998</v>
      </c>
      <c r="Y77" s="223">
        <v>1.8049999999999999</v>
      </c>
      <c r="Z77" s="497">
        <f t="shared" si="54"/>
        <v>507.88</v>
      </c>
      <c r="AA77" s="129">
        <f t="shared" si="55"/>
        <v>1904.55</v>
      </c>
      <c r="AB77" s="149">
        <f t="shared" si="96"/>
        <v>5175407.6086956523</v>
      </c>
      <c r="AC77" s="661" t="s">
        <v>69</v>
      </c>
      <c r="AD77" s="497">
        <f t="shared" si="110"/>
        <v>113.69918060302734</v>
      </c>
      <c r="AE77" s="562" t="s">
        <v>41</v>
      </c>
      <c r="AF77" s="497">
        <f t="shared" si="111"/>
        <v>237.53314208984375</v>
      </c>
      <c r="AG77" s="497">
        <f t="shared" si="58"/>
        <v>426371.92726135254</v>
      </c>
      <c r="AH77" s="497">
        <f t="shared" si="59"/>
        <v>890749.28283691406</v>
      </c>
      <c r="AI77" s="497">
        <f t="shared" si="112"/>
        <v>1158619.3675580232</v>
      </c>
      <c r="AJ77" s="497">
        <f t="shared" si="61"/>
        <v>2420514.3555350923</v>
      </c>
      <c r="AK77" s="959">
        <f t="shared" si="62"/>
        <v>0.22387016736832982</v>
      </c>
      <c r="AL77" s="968">
        <f t="shared" si="63"/>
        <v>0.46769540460314196</v>
      </c>
      <c r="AM77" s="864" t="str">
        <f t="shared" si="97"/>
        <v>161</v>
      </c>
      <c r="AN77" s="865">
        <f t="shared" si="98"/>
        <v>44181</v>
      </c>
      <c r="AO77" s="866">
        <f t="shared" si="99"/>
        <v>426371.92726135254</v>
      </c>
      <c r="AP77" s="865">
        <f t="shared" si="100"/>
        <v>44181</v>
      </c>
      <c r="AQ77" s="850">
        <f t="shared" si="74"/>
        <v>890749.28283691406</v>
      </c>
      <c r="AR77" s="880">
        <v>44180</v>
      </c>
      <c r="AS77" s="869" t="s">
        <v>653</v>
      </c>
      <c r="AT77" s="879">
        <v>154.99981689453099</v>
      </c>
      <c r="AU77" s="879">
        <v>368</v>
      </c>
      <c r="AV77" s="851">
        <f t="shared" si="101"/>
        <v>44180</v>
      </c>
      <c r="AW77" s="852">
        <f t="shared" si="102"/>
        <v>250141454927198.97</v>
      </c>
      <c r="AX77" s="851">
        <f t="shared" si="103"/>
        <v>44180</v>
      </c>
      <c r="AY77" s="852">
        <f t="shared" si="104"/>
        <v>522579718170814.81</v>
      </c>
      <c r="AZ77" s="850">
        <f>AVERAGE(AO77:AO78)</f>
        <v>471781.26811981201</v>
      </c>
      <c r="BA77" s="850">
        <f>STDEV(AO77:AO78)</f>
        <v>64218.505700456109</v>
      </c>
      <c r="BB77" s="850">
        <f>100*BA77/AZ77</f>
        <v>13.61192358407655</v>
      </c>
      <c r="BC77" s="849">
        <f t="shared" si="117"/>
        <v>44180</v>
      </c>
      <c r="BD77" s="850">
        <f>AVERAGE(AQ77:AQ78)</f>
        <v>849116.16325378418</v>
      </c>
      <c r="BE77" s="850">
        <f>STDEV(AQ77:AQ78)</f>
        <v>58878.12235836318</v>
      </c>
      <c r="BF77" s="850">
        <f>100*BE77/BD77</f>
        <v>6.9340480026601092</v>
      </c>
      <c r="BG77" s="849">
        <f t="shared" si="95"/>
        <v>44180</v>
      </c>
      <c r="BH77" s="850">
        <f>AVERAGE(AZ77,BD77)</f>
        <v>660448.7156867981</v>
      </c>
      <c r="BI77" s="852">
        <f>BH77*AT77*3.785*1000000</f>
        <v>387468292548795.88</v>
      </c>
      <c r="BK77" s="382">
        <f t="shared" si="106"/>
        <v>5.6849590301513668</v>
      </c>
      <c r="BL77" s="382">
        <f t="shared" si="107"/>
        <v>11.876657104492187</v>
      </c>
      <c r="BM77" s="236">
        <f t="shared" si="84"/>
        <v>44180</v>
      </c>
      <c r="BN77" s="236">
        <f t="shared" si="85"/>
        <v>44181</v>
      </c>
      <c r="BO77" s="235">
        <f t="shared" si="86"/>
        <v>426371.92726135254</v>
      </c>
      <c r="BP77" s="235">
        <f t="shared" si="87"/>
        <v>890749.28283691406</v>
      </c>
      <c r="BQ77" s="235">
        <f t="shared" si="88"/>
        <v>658560.6050491333</v>
      </c>
      <c r="BR77" s="868">
        <f t="shared" si="89"/>
        <v>44180</v>
      </c>
      <c r="BS77" s="869" t="str">
        <f t="shared" si="90"/>
        <v>TUE</v>
      </c>
      <c r="BT77" s="870">
        <f t="shared" si="91"/>
        <v>154.99981689453099</v>
      </c>
      <c r="BU77" s="235">
        <f t="shared" si="92"/>
        <v>660448.7156867981</v>
      </c>
      <c r="BV77" s="27">
        <f t="shared" si="93"/>
        <v>386360586549006.88</v>
      </c>
      <c r="BW77" s="279">
        <f t="shared" si="94"/>
        <v>387468292548795.88</v>
      </c>
    </row>
    <row r="78" spans="1:75" s="27" customFormat="1" ht="15" thickBot="1">
      <c r="A78" s="41">
        <v>44181</v>
      </c>
      <c r="B78" s="120" t="s">
        <v>216</v>
      </c>
      <c r="C78" s="939">
        <f t="shared" si="108"/>
        <v>44180</v>
      </c>
      <c r="D78" s="963">
        <v>44181</v>
      </c>
      <c r="E78" s="960" t="s">
        <v>69</v>
      </c>
      <c r="F78" s="940">
        <v>6.8958747863769529</v>
      </c>
      <c r="G78" s="941" t="s">
        <v>41</v>
      </c>
      <c r="H78" s="1068">
        <v>10.76644058227539</v>
      </c>
      <c r="I78" s="1038" t="s">
        <v>175</v>
      </c>
      <c r="J78" s="484" t="s">
        <v>133</v>
      </c>
      <c r="K78" s="484" t="s">
        <v>93</v>
      </c>
      <c r="L78" s="488">
        <v>368</v>
      </c>
      <c r="M78" s="488"/>
      <c r="N78" s="504"/>
      <c r="O78" s="491">
        <v>1</v>
      </c>
      <c r="P78" s="491">
        <v>0.5</v>
      </c>
      <c r="Q78" s="491">
        <v>0.4</v>
      </c>
      <c r="R78" s="492">
        <f t="shared" si="53"/>
        <v>0.26666666666666666</v>
      </c>
      <c r="S78" s="491"/>
      <c r="T78" s="493">
        <v>20</v>
      </c>
      <c r="U78" s="119" t="str">
        <f t="shared" si="109"/>
        <v>163</v>
      </c>
      <c r="V78" s="925">
        <v>14.584276585339888</v>
      </c>
      <c r="W78" s="495">
        <v>20.376000000000001</v>
      </c>
      <c r="X78" s="223">
        <v>2.032</v>
      </c>
      <c r="Y78" s="223">
        <v>1.3480000000000001</v>
      </c>
      <c r="Z78" s="497">
        <f t="shared" si="54"/>
        <v>407.52000000000004</v>
      </c>
      <c r="AA78" s="129">
        <f t="shared" si="55"/>
        <v>1528.2000000000003</v>
      </c>
      <c r="AB78" s="149">
        <f t="shared" si="96"/>
        <v>4152717.3913043486</v>
      </c>
      <c r="AC78" s="661" t="s">
        <v>69</v>
      </c>
      <c r="AD78" s="497">
        <f t="shared" si="110"/>
        <v>137.91749572753906</v>
      </c>
      <c r="AE78" s="562" t="s">
        <v>41</v>
      </c>
      <c r="AF78" s="497">
        <f t="shared" si="111"/>
        <v>215.32881164550781</v>
      </c>
      <c r="AG78" s="497">
        <f t="shared" si="58"/>
        <v>517190.60897827148</v>
      </c>
      <c r="AH78" s="497">
        <f t="shared" si="59"/>
        <v>807483.0436706543</v>
      </c>
      <c r="AI78" s="497">
        <f t="shared" si="112"/>
        <v>1405409.2635279116</v>
      </c>
      <c r="AJ78" s="497">
        <f t="shared" si="61"/>
        <v>2194247.4012789521</v>
      </c>
      <c r="AK78" s="959">
        <f t="shared" si="62"/>
        <v>0.3384312321543459</v>
      </c>
      <c r="AL78" s="968">
        <f t="shared" si="63"/>
        <v>0.5283883285372688</v>
      </c>
      <c r="AM78" s="864" t="str">
        <f t="shared" si="97"/>
        <v>163</v>
      </c>
      <c r="AN78" s="865">
        <f t="shared" si="98"/>
        <v>44181</v>
      </c>
      <c r="AO78" s="866">
        <f t="shared" si="99"/>
        <v>517190.60897827148</v>
      </c>
      <c r="AP78" s="865">
        <f t="shared" si="100"/>
        <v>44181</v>
      </c>
      <c r="AQ78" s="850">
        <f t="shared" si="74"/>
        <v>807483.0436706543</v>
      </c>
      <c r="AR78" s="880">
        <v>44180</v>
      </c>
      <c r="AS78" s="869" t="s">
        <v>653</v>
      </c>
      <c r="AT78" s="879">
        <v>154.99981689453099</v>
      </c>
      <c r="AU78" s="879">
        <v>368</v>
      </c>
      <c r="AV78" s="851">
        <f t="shared" si="101"/>
        <v>44180</v>
      </c>
      <c r="AW78" s="852">
        <f t="shared" si="102"/>
        <v>303422442081203.56</v>
      </c>
      <c r="AX78" s="851">
        <f t="shared" si="103"/>
        <v>44180</v>
      </c>
      <c r="AY78" s="852">
        <f t="shared" si="104"/>
        <v>473729555015966.13</v>
      </c>
      <c r="AZ78" s="867"/>
      <c r="BA78" s="867"/>
      <c r="BB78" s="867"/>
      <c r="BC78" s="849">
        <f t="shared" si="117"/>
        <v>44180</v>
      </c>
      <c r="BD78" s="867"/>
      <c r="BE78" s="867"/>
      <c r="BF78" s="867"/>
      <c r="BG78" s="849">
        <f t="shared" si="95"/>
        <v>44180</v>
      </c>
      <c r="BH78" s="867"/>
      <c r="BI78" s="867"/>
      <c r="BK78" s="382">
        <f t="shared" si="106"/>
        <v>6.8958747863769529</v>
      </c>
      <c r="BL78" s="382">
        <f t="shared" si="107"/>
        <v>10.76644058227539</v>
      </c>
      <c r="BM78" s="236">
        <f t="shared" si="84"/>
        <v>44180</v>
      </c>
      <c r="BN78" s="236">
        <f t="shared" si="85"/>
        <v>44181</v>
      </c>
      <c r="BO78" s="235">
        <f t="shared" si="86"/>
        <v>517190.60897827148</v>
      </c>
      <c r="BP78" s="235">
        <f t="shared" si="87"/>
        <v>807483.0436706543</v>
      </c>
      <c r="BQ78" s="235">
        <f t="shared" si="88"/>
        <v>662336.82632446289</v>
      </c>
      <c r="BR78" s="868">
        <f t="shared" si="89"/>
        <v>44180</v>
      </c>
      <c r="BS78" s="869" t="str">
        <f t="shared" si="90"/>
        <v>TUE</v>
      </c>
      <c r="BT78" s="870">
        <f t="shared" si="91"/>
        <v>154.99981689453099</v>
      </c>
      <c r="BU78" s="235"/>
      <c r="BV78" s="27">
        <f t="shared" si="93"/>
        <v>388575998548584.88</v>
      </c>
      <c r="BW78" s="279"/>
    </row>
    <row r="79" spans="1:75">
      <c r="A79" s="44">
        <v>44186</v>
      </c>
      <c r="B79" s="121" t="s">
        <v>243</v>
      </c>
      <c r="C79" s="992">
        <f t="shared" ref="C79:C84" si="118">D79-1</f>
        <v>44181</v>
      </c>
      <c r="D79" s="1071">
        <v>44182</v>
      </c>
      <c r="E79" s="1064" t="s">
        <v>69</v>
      </c>
      <c r="F79" s="993">
        <v>10.014517211914063</v>
      </c>
      <c r="G79" s="1069" t="s">
        <v>41</v>
      </c>
      <c r="H79" s="1070">
        <v>10.385081481933593</v>
      </c>
      <c r="I79" s="414" t="s">
        <v>175</v>
      </c>
      <c r="J79" s="415" t="s">
        <v>133</v>
      </c>
      <c r="K79" s="429" t="s">
        <v>93</v>
      </c>
      <c r="L79" s="390">
        <v>360</v>
      </c>
      <c r="M79" s="390"/>
      <c r="N79" s="390"/>
      <c r="O79" s="564">
        <v>1</v>
      </c>
      <c r="P79" s="564">
        <v>0.5</v>
      </c>
      <c r="Q79" s="564">
        <v>0.4</v>
      </c>
      <c r="R79" s="82">
        <f t="shared" si="53"/>
        <v>0.26666666666666666</v>
      </c>
      <c r="S79" s="81"/>
      <c r="T79" s="81">
        <v>20</v>
      </c>
      <c r="U79" s="122" t="s">
        <v>243</v>
      </c>
      <c r="V79" s="494"/>
      <c r="W79" s="195">
        <v>32.146999999999998</v>
      </c>
      <c r="X79" s="82">
        <v>2.0329999999999999</v>
      </c>
      <c r="Y79" s="82">
        <v>2.0139999999999998</v>
      </c>
      <c r="Z79" s="195">
        <f t="shared" si="54"/>
        <v>642.93999999999994</v>
      </c>
      <c r="AA79" s="195">
        <f t="shared" si="55"/>
        <v>2411.0249999999996</v>
      </c>
      <c r="AB79" s="567">
        <f t="shared" ref="AB79:AB84" si="119">AA79/L79*1000000</f>
        <v>6697291.666666666</v>
      </c>
      <c r="AC79" s="499" t="s">
        <v>69</v>
      </c>
      <c r="AD79" s="195">
        <f t="shared" si="110"/>
        <v>200.29034423828125</v>
      </c>
      <c r="AE79" s="500" t="s">
        <v>41</v>
      </c>
      <c r="AF79" s="567">
        <f t="shared" si="111"/>
        <v>207.70162963867188</v>
      </c>
      <c r="AG79" s="567">
        <f t="shared" si="58"/>
        <v>751088.79089355469</v>
      </c>
      <c r="AH79" s="567">
        <f t="shared" si="59"/>
        <v>778881.11114501953</v>
      </c>
      <c r="AI79" s="568">
        <f t="shared" si="112"/>
        <v>2086357.7524820962</v>
      </c>
      <c r="AJ79" s="568">
        <f t="shared" si="61"/>
        <v>2163558.6420694985</v>
      </c>
      <c r="AK79" s="569">
        <f t="shared" si="62"/>
        <v>0.3115226059014547</v>
      </c>
      <c r="AL79" s="999">
        <f t="shared" si="63"/>
        <v>0.32304978635435949</v>
      </c>
      <c r="AM79" s="864" t="str">
        <f t="shared" ref="AM79:AM84" si="120">B79</f>
        <v>171A</v>
      </c>
      <c r="AN79" s="865">
        <f t="shared" ref="AN79:AN84" si="121">D79</f>
        <v>44182</v>
      </c>
      <c r="AO79" s="866">
        <f t="shared" ref="AO79:AO84" si="122">AG79</f>
        <v>751088.79089355469</v>
      </c>
      <c r="AP79" s="865">
        <f t="shared" ref="AP79:AP84" si="123">D79</f>
        <v>44182</v>
      </c>
      <c r="AQ79" s="850">
        <f t="shared" ref="AQ79:AQ84" si="124">AH79</f>
        <v>778881.11114501953</v>
      </c>
      <c r="AR79" s="880">
        <f>AN79-1</f>
        <v>44181</v>
      </c>
      <c r="AS79" s="869" t="s">
        <v>656</v>
      </c>
      <c r="AT79" s="879">
        <v>154.99945068359401</v>
      </c>
      <c r="AU79" s="879">
        <v>360</v>
      </c>
      <c r="AV79" s="851">
        <f t="shared" ref="AV79:AV84" si="125">AR79</f>
        <v>44181</v>
      </c>
      <c r="AW79" s="852">
        <f t="shared" ref="AW79:AW84" si="126">AT79*3.785*1000000*AO79</f>
        <v>440643454761755.38</v>
      </c>
      <c r="AX79" s="851">
        <f t="shared" ref="AX79:AX84" si="127">AR79</f>
        <v>44181</v>
      </c>
      <c r="AY79" s="852">
        <f t="shared" ref="AY79:AY84" si="128">AT79*3.785*1000000*AQ79</f>
        <v>456948456460530.75</v>
      </c>
      <c r="AZ79" s="850">
        <f>AVERAGE(AO79:AO80)</f>
        <v>625841.18843078613</v>
      </c>
      <c r="BA79" s="850">
        <f>STDEV(AO79:AO80)</f>
        <v>177126.85805756107</v>
      </c>
      <c r="BB79" s="850">
        <f>100*BA79/AZ79</f>
        <v>28.302205308935196</v>
      </c>
      <c r="BC79" s="849">
        <f t="shared" ref="BC79:BC84" si="129">AR79</f>
        <v>44181</v>
      </c>
      <c r="BD79" s="850">
        <f>AVERAGE(AQ79:AQ80)</f>
        <v>915220.01266479492</v>
      </c>
      <c r="BE79" s="850">
        <f>STDEV(AQ79:AQ80)</f>
        <v>192812.32360831616</v>
      </c>
      <c r="BF79" s="850">
        <f>100*BE79/BD79</f>
        <v>21.06731943578411</v>
      </c>
      <c r="BG79" s="849">
        <f t="shared" ref="BG79:BG84" si="130">BC79</f>
        <v>44181</v>
      </c>
      <c r="BH79" s="850">
        <f>AVERAGE(AZ79,BD79)</f>
        <v>770530.60054779053</v>
      </c>
      <c r="BI79" s="852">
        <f>BH79*AT79*3.785*1000000</f>
        <v>452049438017970.81</v>
      </c>
      <c r="BJ79" s="27"/>
      <c r="BK79" s="382">
        <f t="shared" ref="BK79:BK84" si="131">F79</f>
        <v>10.014517211914063</v>
      </c>
      <c r="BL79" s="382">
        <f t="shared" ref="BL79:BL84" si="132">H79</f>
        <v>10.385081481933593</v>
      </c>
      <c r="BM79" s="236">
        <f t="shared" si="84"/>
        <v>44181</v>
      </c>
      <c r="BN79" s="236">
        <f t="shared" ref="BN79:BN84" si="133">AN79</f>
        <v>44182</v>
      </c>
      <c r="BO79" s="235">
        <f t="shared" ref="BO79:BO84" si="134">AO79</f>
        <v>751088.79089355469</v>
      </c>
      <c r="BP79" s="235">
        <f t="shared" ref="BP79:BP84" si="135">AQ79</f>
        <v>778881.11114501953</v>
      </c>
      <c r="BQ79" s="235">
        <f t="shared" ref="BQ79:BQ84" si="136">AVERAGE(BO79:BP79)</f>
        <v>764984.95101928711</v>
      </c>
      <c r="BR79" s="868">
        <f t="shared" ref="BR79:BR84" si="137">AR79</f>
        <v>44181</v>
      </c>
      <c r="BS79" s="869" t="str">
        <f t="shared" ref="BS79:BS84" si="138">AS79</f>
        <v>WED</v>
      </c>
      <c r="BT79" s="870">
        <f t="shared" ref="BT79:BT84" si="139">AT79</f>
        <v>154.99945068359401</v>
      </c>
      <c r="BU79" s="235">
        <f t="shared" ref="BU79" si="140">BH79</f>
        <v>770530.60054779053</v>
      </c>
      <c r="BV79" s="27">
        <f t="shared" ref="BV79:BV84" si="141">BT79*1000000*3.785*BQ79</f>
        <v>448795955611143.19</v>
      </c>
      <c r="BW79" s="279">
        <f t="shared" ref="BW79" si="142">BI79</f>
        <v>452049438017970.81</v>
      </c>
    </row>
    <row r="80" spans="1:75">
      <c r="A80" s="46">
        <v>44186</v>
      </c>
      <c r="B80" s="122" t="s">
        <v>244</v>
      </c>
      <c r="C80" s="996">
        <f t="shared" si="118"/>
        <v>44181</v>
      </c>
      <c r="D80" s="1061">
        <v>44182</v>
      </c>
      <c r="E80" s="1066" t="s">
        <v>69</v>
      </c>
      <c r="F80" s="997">
        <v>6.674581146240234</v>
      </c>
      <c r="G80" s="574" t="s">
        <v>41</v>
      </c>
      <c r="H80" s="1058">
        <v>14.020785522460937</v>
      </c>
      <c r="I80" s="414" t="s">
        <v>175</v>
      </c>
      <c r="J80" s="415" t="s">
        <v>133</v>
      </c>
      <c r="K80" s="429" t="s">
        <v>93</v>
      </c>
      <c r="L80" s="390">
        <v>360</v>
      </c>
      <c r="M80" s="390"/>
      <c r="N80" s="390"/>
      <c r="O80" s="564">
        <v>1</v>
      </c>
      <c r="P80" s="564">
        <v>0.5</v>
      </c>
      <c r="Q80" s="564">
        <v>0.4</v>
      </c>
      <c r="R80" s="82">
        <f t="shared" si="53"/>
        <v>0.26666666666666666</v>
      </c>
      <c r="S80" s="81"/>
      <c r="T80" s="81">
        <v>20</v>
      </c>
      <c r="U80" s="122" t="s">
        <v>244</v>
      </c>
      <c r="V80" s="494"/>
      <c r="W80" s="195">
        <v>28.619</v>
      </c>
      <c r="X80" s="82">
        <v>2.0379999999999998</v>
      </c>
      <c r="Y80" s="82">
        <v>1.641</v>
      </c>
      <c r="Z80" s="195">
        <f t="shared" si="54"/>
        <v>572.38</v>
      </c>
      <c r="AA80" s="195">
        <f t="shared" si="55"/>
        <v>2146.4250000000002</v>
      </c>
      <c r="AB80" s="567">
        <f t="shared" si="119"/>
        <v>5962291.666666667</v>
      </c>
      <c r="AC80" s="499" t="s">
        <v>69</v>
      </c>
      <c r="AD80" s="195">
        <f t="shared" si="110"/>
        <v>133.49162292480469</v>
      </c>
      <c r="AE80" s="500" t="s">
        <v>41</v>
      </c>
      <c r="AF80" s="567">
        <f t="shared" si="111"/>
        <v>280.41571044921875</v>
      </c>
      <c r="AG80" s="567">
        <f t="shared" si="58"/>
        <v>500593.58596801758</v>
      </c>
      <c r="AH80" s="567">
        <f t="shared" si="59"/>
        <v>1051558.9141845703</v>
      </c>
      <c r="AI80" s="568">
        <f t="shared" si="112"/>
        <v>1390537.7388000488</v>
      </c>
      <c r="AJ80" s="568">
        <f t="shared" si="61"/>
        <v>2920996.9838460288</v>
      </c>
      <c r="AK80" s="569">
        <f t="shared" si="62"/>
        <v>0.23322202544604054</v>
      </c>
      <c r="AL80" s="999">
        <f t="shared" si="63"/>
        <v>0.48991179015552389</v>
      </c>
      <c r="AM80" s="864" t="str">
        <f t="shared" si="120"/>
        <v>171B</v>
      </c>
      <c r="AN80" s="865">
        <f t="shared" si="121"/>
        <v>44182</v>
      </c>
      <c r="AO80" s="866">
        <f t="shared" si="122"/>
        <v>500593.58596801758</v>
      </c>
      <c r="AP80" s="865">
        <f t="shared" si="123"/>
        <v>44182</v>
      </c>
      <c r="AQ80" s="850">
        <f t="shared" si="124"/>
        <v>1051558.9141845703</v>
      </c>
      <c r="AR80" s="880">
        <f t="shared" ref="AR80:AR84" si="143">AN80-1</f>
        <v>44181</v>
      </c>
      <c r="AS80" s="869" t="s">
        <v>656</v>
      </c>
      <c r="AT80" s="879">
        <v>154.99945068359401</v>
      </c>
      <c r="AU80" s="879">
        <v>360</v>
      </c>
      <c r="AV80" s="851">
        <f t="shared" si="125"/>
        <v>44181</v>
      </c>
      <c r="AW80" s="852">
        <f t="shared" si="126"/>
        <v>293684701232326.63</v>
      </c>
      <c r="AX80" s="851">
        <f t="shared" si="127"/>
        <v>44181</v>
      </c>
      <c r="AY80" s="852">
        <f t="shared" si="128"/>
        <v>616921139617270.13</v>
      </c>
      <c r="AZ80" s="867"/>
      <c r="BA80" s="867"/>
      <c r="BB80" s="867"/>
      <c r="BC80" s="849">
        <f t="shared" si="129"/>
        <v>44181</v>
      </c>
      <c r="BD80" s="867"/>
      <c r="BE80" s="867"/>
      <c r="BF80" s="867"/>
      <c r="BG80" s="849">
        <f t="shared" si="130"/>
        <v>44181</v>
      </c>
      <c r="BH80" s="867"/>
      <c r="BI80" s="867"/>
      <c r="BJ80" s="27"/>
      <c r="BK80" s="382">
        <f t="shared" si="131"/>
        <v>6.674581146240234</v>
      </c>
      <c r="BL80" s="382">
        <f t="shared" si="132"/>
        <v>14.020785522460937</v>
      </c>
      <c r="BM80" s="236">
        <f t="shared" si="84"/>
        <v>44181</v>
      </c>
      <c r="BN80" s="236">
        <f t="shared" si="133"/>
        <v>44182</v>
      </c>
      <c r="BO80" s="235">
        <f t="shared" si="134"/>
        <v>500593.58596801758</v>
      </c>
      <c r="BP80" s="235">
        <f t="shared" si="135"/>
        <v>1051558.9141845703</v>
      </c>
      <c r="BQ80" s="235">
        <f t="shared" si="136"/>
        <v>776076.25007629395</v>
      </c>
      <c r="BR80" s="868">
        <f t="shared" si="137"/>
        <v>44181</v>
      </c>
      <c r="BS80" s="869" t="str">
        <f t="shared" si="138"/>
        <v>WED</v>
      </c>
      <c r="BT80" s="870">
        <f t="shared" si="139"/>
        <v>154.99945068359401</v>
      </c>
      <c r="BU80" s="235"/>
      <c r="BV80" s="27">
        <f t="shared" si="141"/>
        <v>455302920424798.5</v>
      </c>
      <c r="BW80" s="279"/>
    </row>
    <row r="81" spans="1:75">
      <c r="A81" s="46">
        <v>44186</v>
      </c>
      <c r="B81" s="122" t="s">
        <v>245</v>
      </c>
      <c r="C81" s="996">
        <f t="shared" si="118"/>
        <v>44182</v>
      </c>
      <c r="D81" s="1061">
        <v>44183</v>
      </c>
      <c r="E81" s="1066" t="s">
        <v>69</v>
      </c>
      <c r="F81" s="997">
        <v>6.7442634582519529</v>
      </c>
      <c r="G81" s="562" t="s">
        <v>41</v>
      </c>
      <c r="H81" s="1058">
        <v>11.058869934082031</v>
      </c>
      <c r="I81" s="414" t="s">
        <v>175</v>
      </c>
      <c r="J81" s="415" t="s">
        <v>133</v>
      </c>
      <c r="K81" s="429" t="s">
        <v>93</v>
      </c>
      <c r="L81" s="390">
        <v>404</v>
      </c>
      <c r="M81" s="390"/>
      <c r="N81" s="390"/>
      <c r="O81" s="564">
        <v>1</v>
      </c>
      <c r="P81" s="564">
        <v>0.5</v>
      </c>
      <c r="Q81" s="564">
        <v>0.4</v>
      </c>
      <c r="R81" s="82">
        <f t="shared" si="53"/>
        <v>0.26666666666666666</v>
      </c>
      <c r="S81" s="81"/>
      <c r="T81" s="81">
        <v>20</v>
      </c>
      <c r="U81" s="122" t="s">
        <v>245</v>
      </c>
      <c r="V81" s="494"/>
      <c r="W81" s="195">
        <v>24.035</v>
      </c>
      <c r="X81" s="82">
        <v>2.044</v>
      </c>
      <c r="Y81" s="82">
        <v>1.6719999999999999</v>
      </c>
      <c r="Z81" s="195">
        <f t="shared" si="54"/>
        <v>480.7</v>
      </c>
      <c r="AA81" s="195">
        <f t="shared" si="55"/>
        <v>1802.625</v>
      </c>
      <c r="AB81" s="567">
        <f t="shared" si="119"/>
        <v>4461943.0693069305</v>
      </c>
      <c r="AC81" s="499" t="s">
        <v>69</v>
      </c>
      <c r="AD81" s="195">
        <f t="shared" si="110"/>
        <v>134.88526916503906</v>
      </c>
      <c r="AE81" s="500" t="s">
        <v>41</v>
      </c>
      <c r="AF81" s="567">
        <f t="shared" si="111"/>
        <v>221.17739868164063</v>
      </c>
      <c r="AG81" s="567">
        <f t="shared" si="58"/>
        <v>505819.75936889648</v>
      </c>
      <c r="AH81" s="567">
        <f t="shared" si="59"/>
        <v>829415.24505615234</v>
      </c>
      <c r="AI81" s="568">
        <f t="shared" si="112"/>
        <v>1252029.1073487538</v>
      </c>
      <c r="AJ81" s="568">
        <f t="shared" si="61"/>
        <v>2053008.0323172088</v>
      </c>
      <c r="AK81" s="569">
        <f t="shared" si="62"/>
        <v>0.28060176651765978</v>
      </c>
      <c r="AL81" s="999">
        <f t="shared" si="63"/>
        <v>0.46011524585321539</v>
      </c>
      <c r="AM81" s="864" t="str">
        <f t="shared" si="120"/>
        <v>181</v>
      </c>
      <c r="AN81" s="865">
        <f t="shared" si="121"/>
        <v>44183</v>
      </c>
      <c r="AO81" s="866">
        <f t="shared" si="122"/>
        <v>505819.75936889648</v>
      </c>
      <c r="AP81" s="865">
        <f t="shared" si="123"/>
        <v>44183</v>
      </c>
      <c r="AQ81" s="850">
        <f t="shared" si="124"/>
        <v>829415.24505615234</v>
      </c>
      <c r="AR81" s="880">
        <f t="shared" si="143"/>
        <v>44182</v>
      </c>
      <c r="AS81" s="869" t="s">
        <v>657</v>
      </c>
      <c r="AT81" s="879">
        <v>155.24636840820301</v>
      </c>
      <c r="AU81" s="879">
        <v>404</v>
      </c>
      <c r="AV81" s="851">
        <f t="shared" si="125"/>
        <v>44182</v>
      </c>
      <c r="AW81" s="852">
        <f t="shared" si="126"/>
        <v>297223486491635.81</v>
      </c>
      <c r="AX81" s="851">
        <f t="shared" si="127"/>
        <v>44182</v>
      </c>
      <c r="AY81" s="852">
        <f t="shared" si="128"/>
        <v>487370622279535.69</v>
      </c>
      <c r="AZ81" s="850">
        <f>AVERAGE(AO81:AO82)</f>
        <v>391354.37965393066</v>
      </c>
      <c r="BA81" s="850">
        <f>STDEV(AO81:AO82)</f>
        <v>161878.4924150907</v>
      </c>
      <c r="BB81" s="850">
        <f>100*BA81/AZ81</f>
        <v>41.36365934073298</v>
      </c>
      <c r="BC81" s="849">
        <f t="shared" si="129"/>
        <v>44182</v>
      </c>
      <c r="BD81" s="850">
        <f>AVERAGE(AQ81:AQ82)</f>
        <v>649813.69972229004</v>
      </c>
      <c r="BE81" s="850">
        <f>STDEV(AQ81:AQ82)</f>
        <v>253994.94123431435</v>
      </c>
      <c r="BF81" s="850">
        <f>100*BE81/BD81</f>
        <v>39.087347857218745</v>
      </c>
      <c r="BG81" s="849">
        <f t="shared" si="130"/>
        <v>44182</v>
      </c>
      <c r="BH81" s="850">
        <f>AVERAGE(AZ81,BD81)</f>
        <v>520584.03968811035</v>
      </c>
      <c r="BI81" s="852">
        <f>BH81*AT81*3.785*1000000</f>
        <v>305899088404640.94</v>
      </c>
      <c r="BJ81" s="27"/>
      <c r="BK81" s="382">
        <f t="shared" si="131"/>
        <v>6.7442634582519529</v>
      </c>
      <c r="BL81" s="382">
        <f t="shared" si="132"/>
        <v>11.058869934082031</v>
      </c>
      <c r="BM81" s="236">
        <f t="shared" si="84"/>
        <v>44182</v>
      </c>
      <c r="BN81" s="236">
        <f t="shared" si="133"/>
        <v>44183</v>
      </c>
      <c r="BO81" s="235">
        <f t="shared" si="134"/>
        <v>505819.75936889648</v>
      </c>
      <c r="BP81" s="235">
        <f t="shared" si="135"/>
        <v>829415.24505615234</v>
      </c>
      <c r="BQ81" s="235">
        <f t="shared" si="136"/>
        <v>667617.50221252441</v>
      </c>
      <c r="BR81" s="868">
        <f t="shared" si="137"/>
        <v>44182</v>
      </c>
      <c r="BS81" s="869" t="str">
        <f t="shared" si="138"/>
        <v>THU</v>
      </c>
      <c r="BT81" s="870">
        <f t="shared" si="139"/>
        <v>155.24636840820301</v>
      </c>
      <c r="BU81" s="235">
        <f t="shared" ref="BU81" si="144">BH81</f>
        <v>520584.03968811035</v>
      </c>
      <c r="BV81" s="27">
        <f t="shared" si="141"/>
        <v>392297054385585.69</v>
      </c>
      <c r="BW81" s="279">
        <f t="shared" ref="BW81" si="145">BI81</f>
        <v>305899088404640.94</v>
      </c>
    </row>
    <row r="82" spans="1:75">
      <c r="A82" s="46">
        <v>44186</v>
      </c>
      <c r="B82" s="122" t="s">
        <v>246</v>
      </c>
      <c r="C82" s="996">
        <f t="shared" si="118"/>
        <v>44182</v>
      </c>
      <c r="D82" s="1061">
        <v>44183</v>
      </c>
      <c r="E82" s="1066" t="s">
        <v>69</v>
      </c>
      <c r="F82" s="997">
        <v>3.6918533325195311</v>
      </c>
      <c r="G82" s="562" t="s">
        <v>41</v>
      </c>
      <c r="H82" s="1058">
        <v>6.2694953918457035</v>
      </c>
      <c r="I82" s="414" t="s">
        <v>175</v>
      </c>
      <c r="J82" s="415" t="s">
        <v>133</v>
      </c>
      <c r="K82" s="429" t="s">
        <v>93</v>
      </c>
      <c r="L82" s="390">
        <v>404</v>
      </c>
      <c r="M82" s="390"/>
      <c r="N82" s="390"/>
      <c r="O82" s="564">
        <v>1</v>
      </c>
      <c r="P82" s="564">
        <v>0.5</v>
      </c>
      <c r="Q82" s="564">
        <v>0.4</v>
      </c>
      <c r="R82" s="82">
        <f t="shared" si="53"/>
        <v>0.26666666666666666</v>
      </c>
      <c r="S82" s="81"/>
      <c r="T82" s="81">
        <v>20</v>
      </c>
      <c r="U82" s="122" t="s">
        <v>246</v>
      </c>
      <c r="V82" s="494"/>
      <c r="W82" s="195">
        <v>18.53</v>
      </c>
      <c r="X82" s="82">
        <v>1.96</v>
      </c>
      <c r="Y82" s="82">
        <v>1.3779999999999999</v>
      </c>
      <c r="Z82" s="195">
        <f t="shared" si="54"/>
        <v>370.6</v>
      </c>
      <c r="AA82" s="195">
        <f t="shared" si="55"/>
        <v>1389.75</v>
      </c>
      <c r="AB82" s="567">
        <f t="shared" si="119"/>
        <v>3439975.2475247523</v>
      </c>
      <c r="AC82" s="499" t="s">
        <v>69</v>
      </c>
      <c r="AD82" s="195">
        <f t="shared" si="110"/>
        <v>73.837066650390625</v>
      </c>
      <c r="AE82" s="500" t="s">
        <v>41</v>
      </c>
      <c r="AF82" s="567">
        <f t="shared" si="111"/>
        <v>125.38990783691406</v>
      </c>
      <c r="AG82" s="567">
        <f t="shared" si="58"/>
        <v>276888.99993896484</v>
      </c>
      <c r="AH82" s="567">
        <f t="shared" si="59"/>
        <v>470212.15438842773</v>
      </c>
      <c r="AI82" s="568">
        <f t="shared" si="112"/>
        <v>685368.81173011102</v>
      </c>
      <c r="AJ82" s="568">
        <f t="shared" si="61"/>
        <v>1163891.4712584845</v>
      </c>
      <c r="AK82" s="569">
        <f t="shared" si="62"/>
        <v>0.19923655329301301</v>
      </c>
      <c r="AL82" s="999">
        <f t="shared" si="63"/>
        <v>0.33834297851298989</v>
      </c>
      <c r="AM82" s="864" t="str">
        <f t="shared" si="120"/>
        <v>184</v>
      </c>
      <c r="AN82" s="865">
        <f t="shared" si="121"/>
        <v>44183</v>
      </c>
      <c r="AO82" s="866">
        <f t="shared" si="122"/>
        <v>276888.99993896484</v>
      </c>
      <c r="AP82" s="865">
        <f t="shared" si="123"/>
        <v>44183</v>
      </c>
      <c r="AQ82" s="850">
        <f t="shared" si="124"/>
        <v>470212.15438842773</v>
      </c>
      <c r="AR82" s="880">
        <f t="shared" si="143"/>
        <v>44182</v>
      </c>
      <c r="AS82" s="869" t="s">
        <v>657</v>
      </c>
      <c r="AT82" s="879">
        <v>155.24636840820301</v>
      </c>
      <c r="AU82" s="879">
        <v>404</v>
      </c>
      <c r="AV82" s="851">
        <f t="shared" si="125"/>
        <v>44182</v>
      </c>
      <c r="AW82" s="852">
        <f t="shared" si="126"/>
        <v>162702054256882.53</v>
      </c>
      <c r="AX82" s="851">
        <f t="shared" si="127"/>
        <v>44182</v>
      </c>
      <c r="AY82" s="852">
        <f t="shared" si="128"/>
        <v>276300190590509.63</v>
      </c>
      <c r="AZ82" s="867"/>
      <c r="BA82" s="867"/>
      <c r="BB82" s="867"/>
      <c r="BC82" s="849">
        <f t="shared" si="129"/>
        <v>44182</v>
      </c>
      <c r="BD82" s="867"/>
      <c r="BE82" s="867"/>
      <c r="BF82" s="867"/>
      <c r="BG82" s="849">
        <f t="shared" si="130"/>
        <v>44182</v>
      </c>
      <c r="BH82" s="867"/>
      <c r="BI82" s="867"/>
      <c r="BJ82" s="27"/>
      <c r="BK82" s="382">
        <f t="shared" si="131"/>
        <v>3.6918533325195311</v>
      </c>
      <c r="BL82" s="382">
        <f t="shared" si="132"/>
        <v>6.2694953918457035</v>
      </c>
      <c r="BM82" s="236">
        <f t="shared" si="84"/>
        <v>44182</v>
      </c>
      <c r="BN82" s="236">
        <f t="shared" si="133"/>
        <v>44183</v>
      </c>
      <c r="BO82" s="235">
        <f t="shared" si="134"/>
        <v>276888.99993896484</v>
      </c>
      <c r="BP82" s="235">
        <f t="shared" si="135"/>
        <v>470212.15438842773</v>
      </c>
      <c r="BQ82" s="235">
        <f t="shared" si="136"/>
        <v>373550.57716369629</v>
      </c>
      <c r="BR82" s="868">
        <f t="shared" si="137"/>
        <v>44182</v>
      </c>
      <c r="BS82" s="869" t="str">
        <f t="shared" si="138"/>
        <v>THU</v>
      </c>
      <c r="BT82" s="870">
        <f t="shared" si="139"/>
        <v>155.24636840820301</v>
      </c>
      <c r="BU82" s="235"/>
      <c r="BV82" s="27">
        <f t="shared" si="141"/>
        <v>219501122423696.03</v>
      </c>
      <c r="BW82" s="279"/>
    </row>
    <row r="83" spans="1:75">
      <c r="A83" s="46">
        <v>44186</v>
      </c>
      <c r="B83" s="122" t="s">
        <v>247</v>
      </c>
      <c r="C83" s="996">
        <f t="shared" si="118"/>
        <v>44185</v>
      </c>
      <c r="D83" s="1061">
        <v>44186</v>
      </c>
      <c r="E83" s="1066" t="s">
        <v>69</v>
      </c>
      <c r="F83" s="997">
        <v>5.6648887634277347</v>
      </c>
      <c r="G83" s="562" t="s">
        <v>41</v>
      </c>
      <c r="H83" s="1058">
        <v>11.55124740600586</v>
      </c>
      <c r="I83" s="414" t="s">
        <v>175</v>
      </c>
      <c r="J83" s="415" t="s">
        <v>133</v>
      </c>
      <c r="K83" s="429" t="s">
        <v>93</v>
      </c>
      <c r="L83" s="390">
        <v>280</v>
      </c>
      <c r="M83" s="390"/>
      <c r="N83" s="390"/>
      <c r="O83" s="564">
        <v>1</v>
      </c>
      <c r="P83" s="564">
        <v>0.5</v>
      </c>
      <c r="Q83" s="564">
        <v>0.4</v>
      </c>
      <c r="R83" s="82">
        <f t="shared" si="53"/>
        <v>0.26666666666666666</v>
      </c>
      <c r="S83" s="81"/>
      <c r="T83" s="81">
        <v>20</v>
      </c>
      <c r="U83" s="122" t="s">
        <v>247</v>
      </c>
      <c r="V83" s="193"/>
      <c r="W83" s="195">
        <v>17.233000000000001</v>
      </c>
      <c r="X83" s="82">
        <v>2.0339999999999998</v>
      </c>
      <c r="Y83" s="82">
        <v>1.5840000000000001</v>
      </c>
      <c r="Z83" s="195">
        <f t="shared" si="54"/>
        <v>344.66</v>
      </c>
      <c r="AA83" s="195">
        <f t="shared" si="55"/>
        <v>1292.4750000000001</v>
      </c>
      <c r="AB83" s="567">
        <f t="shared" si="119"/>
        <v>4615982.1428571437</v>
      </c>
      <c r="AC83" s="499" t="s">
        <v>69</v>
      </c>
      <c r="AD83" s="195">
        <f t="shared" si="110"/>
        <v>113.29777526855469</v>
      </c>
      <c r="AE83" s="500" t="s">
        <v>41</v>
      </c>
      <c r="AF83" s="567">
        <f t="shared" si="111"/>
        <v>231.02494812011719</v>
      </c>
      <c r="AG83" s="567">
        <f t="shared" si="58"/>
        <v>424866.65725708008</v>
      </c>
      <c r="AH83" s="567">
        <f t="shared" si="59"/>
        <v>866343.55545043945</v>
      </c>
      <c r="AI83" s="568">
        <f t="shared" si="112"/>
        <v>1517380.9187752861</v>
      </c>
      <c r="AJ83" s="568">
        <f t="shared" si="61"/>
        <v>3094084.1266087121</v>
      </c>
      <c r="AK83" s="569">
        <f t="shared" si="62"/>
        <v>0.32872330780640246</v>
      </c>
      <c r="AL83" s="999">
        <f t="shared" si="63"/>
        <v>0.67029811443195375</v>
      </c>
      <c r="AM83" s="864" t="str">
        <f t="shared" si="120"/>
        <v>213</v>
      </c>
      <c r="AN83" s="865">
        <f t="shared" si="121"/>
        <v>44186</v>
      </c>
      <c r="AO83" s="866">
        <f t="shared" si="122"/>
        <v>424866.65725708008</v>
      </c>
      <c r="AP83" s="865">
        <f t="shared" si="123"/>
        <v>44186</v>
      </c>
      <c r="AQ83" s="850">
        <f t="shared" si="124"/>
        <v>866343.55545043945</v>
      </c>
      <c r="AR83" s="880">
        <f t="shared" si="143"/>
        <v>44185</v>
      </c>
      <c r="AS83" s="869" t="s">
        <v>654</v>
      </c>
      <c r="AT83" s="879">
        <v>155.84544372558599</v>
      </c>
      <c r="AU83" s="879">
        <v>280</v>
      </c>
      <c r="AV83" s="851">
        <f t="shared" si="125"/>
        <v>44185</v>
      </c>
      <c r="AW83" s="852">
        <f t="shared" si="126"/>
        <v>250618221361990.66</v>
      </c>
      <c r="AX83" s="851">
        <f t="shared" si="127"/>
        <v>44185</v>
      </c>
      <c r="AY83" s="852">
        <f t="shared" si="128"/>
        <v>511034408671037.5</v>
      </c>
      <c r="AZ83" s="850">
        <f>AVERAGE(AO83:AO84)</f>
        <v>444187.94631958008</v>
      </c>
      <c r="BA83" s="850">
        <f>STDEV(AO83:AO84)</f>
        <v>27324.429034718443</v>
      </c>
      <c r="BB83" s="850">
        <f>100*BA83/AZ83</f>
        <v>6.151546718257709</v>
      </c>
      <c r="BC83" s="849">
        <f t="shared" si="129"/>
        <v>44185</v>
      </c>
      <c r="BD83" s="850">
        <f>AVERAGE(AQ83:AQ84)</f>
        <v>691581.88819885254</v>
      </c>
      <c r="BE83" s="850">
        <f>STDEV(AQ83:AQ84)</f>
        <v>247150.32001012817</v>
      </c>
      <c r="BF83" s="850">
        <f>100*BE83/BD83</f>
        <v>35.736956711489867</v>
      </c>
      <c r="BG83" s="849">
        <f t="shared" si="130"/>
        <v>44185</v>
      </c>
      <c r="BH83" s="850">
        <f>AVERAGE(AZ83,BD83)</f>
        <v>567884.91725921631</v>
      </c>
      <c r="BI83" s="852">
        <f>BH83*AT83*3.785*1000000</f>
        <v>334981118124525.06</v>
      </c>
      <c r="BJ83" s="27"/>
      <c r="BK83" s="382">
        <f t="shared" si="131"/>
        <v>5.6648887634277347</v>
      </c>
      <c r="BL83" s="382">
        <f t="shared" si="132"/>
        <v>11.55124740600586</v>
      </c>
      <c r="BM83" s="236">
        <f t="shared" si="84"/>
        <v>44185</v>
      </c>
      <c r="BN83" s="236">
        <f t="shared" si="133"/>
        <v>44186</v>
      </c>
      <c r="BO83" s="235">
        <f t="shared" si="134"/>
        <v>424866.65725708008</v>
      </c>
      <c r="BP83" s="235">
        <f t="shared" si="135"/>
        <v>866343.55545043945</v>
      </c>
      <c r="BQ83" s="235">
        <f t="shared" si="136"/>
        <v>645605.10635375977</v>
      </c>
      <c r="BR83" s="868">
        <f t="shared" si="137"/>
        <v>44185</v>
      </c>
      <c r="BS83" s="869" t="str">
        <f t="shared" si="138"/>
        <v>SUN</v>
      </c>
      <c r="BT83" s="1090">
        <f t="shared" si="139"/>
        <v>155.84544372558599</v>
      </c>
      <c r="BU83" s="235">
        <f t="shared" ref="BU83" si="146">BH83</f>
        <v>567884.91725921631</v>
      </c>
      <c r="BV83" s="27">
        <f t="shared" si="141"/>
        <v>380826315016514.06</v>
      </c>
      <c r="BW83" s="279">
        <f t="shared" ref="BW83" si="147">BI83</f>
        <v>334981118124525.06</v>
      </c>
    </row>
    <row r="84" spans="1:75" ht="15" thickBot="1">
      <c r="A84" s="49">
        <v>44186</v>
      </c>
      <c r="B84" s="123" t="s">
        <v>248</v>
      </c>
      <c r="C84" s="1072">
        <f t="shared" si="118"/>
        <v>44185</v>
      </c>
      <c r="D84" s="1073">
        <v>44186</v>
      </c>
      <c r="E84" s="1074" t="s">
        <v>69</v>
      </c>
      <c r="F84" s="1062">
        <v>6.1801231384277342</v>
      </c>
      <c r="G84" s="941" t="s">
        <v>41</v>
      </c>
      <c r="H84" s="1063">
        <v>6.8909362792968754</v>
      </c>
      <c r="I84" s="418" t="s">
        <v>175</v>
      </c>
      <c r="J84" s="442" t="s">
        <v>133</v>
      </c>
      <c r="K84" s="1075" t="s">
        <v>93</v>
      </c>
      <c r="L84" s="1076">
        <v>280</v>
      </c>
      <c r="M84" s="1076"/>
      <c r="N84" s="1076"/>
      <c r="O84" s="1077">
        <v>1</v>
      </c>
      <c r="P84" s="1077">
        <v>0.5</v>
      </c>
      <c r="Q84" s="1077">
        <v>0.4</v>
      </c>
      <c r="R84" s="376">
        <f t="shared" si="53"/>
        <v>0.26666666666666666</v>
      </c>
      <c r="S84" s="377"/>
      <c r="T84" s="377">
        <v>20</v>
      </c>
      <c r="U84" s="366" t="s">
        <v>248</v>
      </c>
      <c r="V84" s="193"/>
      <c r="W84" s="375">
        <v>31.042999999999999</v>
      </c>
      <c r="X84" s="376">
        <v>2.0009999999999999</v>
      </c>
      <c r="Y84" s="376">
        <v>1.3680000000000001</v>
      </c>
      <c r="Z84" s="375">
        <f t="shared" si="54"/>
        <v>620.86</v>
      </c>
      <c r="AA84" s="375">
        <f t="shared" si="55"/>
        <v>2328.2249999999999</v>
      </c>
      <c r="AB84" s="567">
        <f t="shared" si="119"/>
        <v>8315089.2857142845</v>
      </c>
      <c r="AC84" s="1078" t="s">
        <v>69</v>
      </c>
      <c r="AD84" s="375">
        <f t="shared" si="110"/>
        <v>123.60246276855469</v>
      </c>
      <c r="AE84" s="1079" t="s">
        <v>41</v>
      </c>
      <c r="AF84" s="1080">
        <f t="shared" si="111"/>
        <v>137.8187255859375</v>
      </c>
      <c r="AG84" s="1080">
        <f t="shared" si="58"/>
        <v>463509.23538208008</v>
      </c>
      <c r="AH84" s="1080">
        <f t="shared" si="59"/>
        <v>516820.22094726563</v>
      </c>
      <c r="AI84" s="1081">
        <f t="shared" si="112"/>
        <v>1655390.1263645717</v>
      </c>
      <c r="AJ84" s="1081">
        <f t="shared" si="61"/>
        <v>1845786.5033830914</v>
      </c>
      <c r="AK84" s="1082">
        <f t="shared" si="62"/>
        <v>0.19908266399599697</v>
      </c>
      <c r="AL84" s="1083">
        <f t="shared" si="63"/>
        <v>0.22198035883441919</v>
      </c>
      <c r="AM84" s="864" t="str">
        <f t="shared" si="120"/>
        <v>215</v>
      </c>
      <c r="AN84" s="865">
        <f t="shared" si="121"/>
        <v>44186</v>
      </c>
      <c r="AO84" s="866">
        <f t="shared" si="122"/>
        <v>463509.23538208008</v>
      </c>
      <c r="AP84" s="865">
        <f t="shared" si="123"/>
        <v>44186</v>
      </c>
      <c r="AQ84" s="850">
        <f t="shared" si="124"/>
        <v>516820.22094726563</v>
      </c>
      <c r="AR84" s="880">
        <f t="shared" si="143"/>
        <v>44185</v>
      </c>
      <c r="AS84" s="869" t="s">
        <v>654</v>
      </c>
      <c r="AT84" s="879">
        <v>155.84544372558599</v>
      </c>
      <c r="AU84" s="879">
        <v>280</v>
      </c>
      <c r="AV84" s="851">
        <f t="shared" si="125"/>
        <v>44185</v>
      </c>
      <c r="AW84" s="852">
        <f t="shared" si="126"/>
        <v>273412512307418.53</v>
      </c>
      <c r="AX84" s="851">
        <f t="shared" si="127"/>
        <v>44185</v>
      </c>
      <c r="AY84" s="852">
        <f t="shared" si="128"/>
        <v>304859330157653.38</v>
      </c>
      <c r="AZ84" s="867"/>
      <c r="BA84" s="867"/>
      <c r="BB84" s="867"/>
      <c r="BC84" s="849">
        <f t="shared" si="129"/>
        <v>44185</v>
      </c>
      <c r="BD84" s="867"/>
      <c r="BE84" s="867"/>
      <c r="BF84" s="867"/>
      <c r="BG84" s="849">
        <f t="shared" si="130"/>
        <v>44185</v>
      </c>
      <c r="BH84" s="867"/>
      <c r="BI84" s="867"/>
      <c r="BJ84" s="27"/>
      <c r="BK84" s="382">
        <f t="shared" si="131"/>
        <v>6.1801231384277342</v>
      </c>
      <c r="BL84" s="382">
        <f t="shared" si="132"/>
        <v>6.8909362792968754</v>
      </c>
      <c r="BM84" s="236">
        <f t="shared" si="84"/>
        <v>44185</v>
      </c>
      <c r="BN84" s="236">
        <f t="shared" si="133"/>
        <v>44186</v>
      </c>
      <c r="BO84" s="235">
        <f t="shared" si="134"/>
        <v>463509.23538208008</v>
      </c>
      <c r="BP84" s="235">
        <f t="shared" si="135"/>
        <v>516820.22094726563</v>
      </c>
      <c r="BQ84" s="235">
        <f t="shared" si="136"/>
        <v>490164.72816467285</v>
      </c>
      <c r="BR84" s="868">
        <f t="shared" si="137"/>
        <v>44185</v>
      </c>
      <c r="BS84" s="869" t="str">
        <f t="shared" si="138"/>
        <v>SUN</v>
      </c>
      <c r="BT84" s="1090">
        <f t="shared" si="139"/>
        <v>155.84544372558599</v>
      </c>
      <c r="BU84" s="235"/>
      <c r="BV84" s="27">
        <f t="shared" si="141"/>
        <v>289135921232536</v>
      </c>
      <c r="BW84" s="279"/>
    </row>
    <row r="85" spans="1:75">
      <c r="A85" s="32">
        <v>44193</v>
      </c>
      <c r="B85" s="118">
        <v>231</v>
      </c>
      <c r="C85" s="921">
        <f>D85-1</f>
        <v>44187</v>
      </c>
      <c r="D85" s="789">
        <v>44188</v>
      </c>
      <c r="E85" s="1064" t="s">
        <v>69</v>
      </c>
      <c r="F85" s="993">
        <v>5.1567783355712891</v>
      </c>
      <c r="G85" s="580" t="s">
        <v>41</v>
      </c>
      <c r="H85" s="1065">
        <v>11.103148651123046</v>
      </c>
      <c r="I85" s="1040" t="s">
        <v>175</v>
      </c>
      <c r="J85" s="1015" t="s">
        <v>133</v>
      </c>
      <c r="K85" s="1015" t="s">
        <v>93</v>
      </c>
      <c r="L85" s="1016">
        <v>336</v>
      </c>
      <c r="M85" s="465"/>
      <c r="N85" s="1014"/>
      <c r="O85" s="467">
        <v>1</v>
      </c>
      <c r="P85" s="467">
        <v>0.5</v>
      </c>
      <c r="Q85" s="467">
        <v>0.4</v>
      </c>
      <c r="R85" s="468">
        <f t="shared" si="53"/>
        <v>0.26666666666666666</v>
      </c>
      <c r="S85" s="467"/>
      <c r="T85" s="469">
        <v>20</v>
      </c>
      <c r="U85" s="118">
        <v>231</v>
      </c>
      <c r="V85" s="1018"/>
      <c r="W85" s="1019">
        <v>26.722999999999999</v>
      </c>
      <c r="X85" s="1020">
        <v>2.12</v>
      </c>
      <c r="Y85" s="1020">
        <v>2.0129999999999999</v>
      </c>
      <c r="Z85" s="474">
        <f>T85*W85</f>
        <v>534.46</v>
      </c>
      <c r="AA85" s="200">
        <f>Z85/R85</f>
        <v>2004.2250000000001</v>
      </c>
      <c r="AB85" s="146">
        <f t="shared" ref="AB85:AB148" si="148">AA85*1000/(L85/1000)</f>
        <v>5964955.3571428573</v>
      </c>
      <c r="AC85" s="1110" t="s">
        <v>69</v>
      </c>
      <c r="AD85" s="478">
        <f t="shared" si="110"/>
        <v>103.13556671142578</v>
      </c>
      <c r="AE85" s="580" t="s">
        <v>41</v>
      </c>
      <c r="AF85" s="478">
        <f t="shared" si="111"/>
        <v>222.06297302246094</v>
      </c>
      <c r="AG85" s="478">
        <f t="shared" si="58"/>
        <v>386758.37516784668</v>
      </c>
      <c r="AH85" s="478">
        <f t="shared" si="59"/>
        <v>832736.14883422852</v>
      </c>
      <c r="AI85" s="478">
        <f t="shared" si="112"/>
        <v>1151066.5927614484</v>
      </c>
      <c r="AJ85" s="478">
        <f t="shared" si="61"/>
        <v>2478381.3953399658</v>
      </c>
      <c r="AK85" s="1084">
        <f t="shared" si="62"/>
        <v>0.19297153521578</v>
      </c>
      <c r="AL85" s="1085">
        <f t="shared" si="63"/>
        <v>0.41549035105052001</v>
      </c>
      <c r="AM85" s="864">
        <f t="shared" ref="AM85:AM95" si="149">B85</f>
        <v>231</v>
      </c>
      <c r="AN85" s="865">
        <f t="shared" ref="AN85:AN95" si="150">D85</f>
        <v>44188</v>
      </c>
      <c r="AO85" s="866">
        <f t="shared" ref="AO85:AO95" si="151">AG85</f>
        <v>386758.37516784668</v>
      </c>
      <c r="AP85" s="865">
        <f t="shared" ref="AP85:AP95" si="152">D85</f>
        <v>44188</v>
      </c>
      <c r="AQ85" s="850">
        <f t="shared" ref="AQ85:AQ95" si="153">AH85</f>
        <v>832736.14883422852</v>
      </c>
      <c r="AR85" s="880">
        <v>44187</v>
      </c>
      <c r="AS85" s="869" t="s">
        <v>653</v>
      </c>
      <c r="AT85" s="879">
        <v>154.42762756347699</v>
      </c>
      <c r="AU85" s="879">
        <v>336</v>
      </c>
      <c r="AV85" s="851">
        <f t="shared" ref="AV85:AV95" si="154">AR85</f>
        <v>44187</v>
      </c>
      <c r="AW85" s="852">
        <f t="shared" ref="AW85:AW95" si="155">AT85*3.785*1000000*AO85</f>
        <v>226063584931645.69</v>
      </c>
      <c r="AX85" s="851">
        <f t="shared" ref="AX85:AX95" si="156">AR85</f>
        <v>44187</v>
      </c>
      <c r="AY85" s="852">
        <f t="shared" ref="AY85:AY95" si="157">AT85*3.785*1000000*AQ85</f>
        <v>486741415815340.06</v>
      </c>
      <c r="AZ85" s="850">
        <f>AVERAGE(AO85:AO86)</f>
        <v>390287.73307800293</v>
      </c>
      <c r="BA85" s="850">
        <f>STDEV(AO85:AO86)</f>
        <v>4991.2658230117322</v>
      </c>
      <c r="BB85" s="850">
        <f>100*BA85/AZ85</f>
        <v>1.2788682297668263</v>
      </c>
      <c r="BC85" s="849">
        <f t="shared" ref="BC85" si="158">AR85</f>
        <v>44187</v>
      </c>
      <c r="BD85" s="850">
        <f>AVERAGE(AQ85:AQ86)</f>
        <v>915234.68971252441</v>
      </c>
      <c r="BE85" s="850">
        <f>STDEV(AQ85:AQ86)</f>
        <v>116670.55538607725</v>
      </c>
      <c r="BF85" s="850">
        <f>100*BE85/BD85</f>
        <v>12.747610716407996</v>
      </c>
      <c r="BG85" s="849">
        <f t="shared" ref="BG85" si="159">BC85</f>
        <v>44187</v>
      </c>
      <c r="BH85" s="850">
        <f>AVERAGE(AZ85,BD85)</f>
        <v>652761.21139526367</v>
      </c>
      <c r="BI85" s="852">
        <f>BH85*AT85*3.785*1000000</f>
        <v>381544522438062.56</v>
      </c>
      <c r="BJ85" s="27"/>
      <c r="BK85" s="382">
        <f t="shared" ref="BK85" si="160">F85</f>
        <v>5.1567783355712891</v>
      </c>
      <c r="BL85" s="382">
        <f t="shared" ref="BL85" si="161">H85</f>
        <v>11.103148651123046</v>
      </c>
      <c r="BM85" s="236">
        <f t="shared" si="84"/>
        <v>44187</v>
      </c>
      <c r="BN85" s="236">
        <f t="shared" ref="BN85" si="162">AN85</f>
        <v>44188</v>
      </c>
      <c r="BO85" s="235">
        <f t="shared" ref="BO85" si="163">AO85</f>
        <v>386758.37516784668</v>
      </c>
      <c r="BP85" s="235">
        <f t="shared" ref="BP85" si="164">AQ85</f>
        <v>832736.14883422852</v>
      </c>
      <c r="BQ85" s="235">
        <f t="shared" ref="BQ85" si="165">AVERAGE(BO85:BP85)</f>
        <v>609747.2620010376</v>
      </c>
      <c r="BR85" s="868">
        <f t="shared" ref="BR85" si="166">AR85</f>
        <v>44187</v>
      </c>
      <c r="BS85" s="869" t="str">
        <f t="shared" ref="BS85" si="167">AS85</f>
        <v>TUE</v>
      </c>
      <c r="BT85" s="1090">
        <f t="shared" ref="BT85" si="168">AT85</f>
        <v>154.42762756347699</v>
      </c>
      <c r="BU85" s="235">
        <f t="shared" ref="BU85" si="169">BH85</f>
        <v>652761.21139526367</v>
      </c>
      <c r="BV85" s="27">
        <f t="shared" ref="BV85" si="170">BT85*1000000*3.785*BQ85</f>
        <v>356402500373492.81</v>
      </c>
      <c r="BW85" s="279">
        <f t="shared" ref="BW85" si="171">BI85</f>
        <v>381544522438062.56</v>
      </c>
    </row>
    <row r="86" spans="1:75">
      <c r="A86" s="35">
        <v>44193</v>
      </c>
      <c r="B86" s="119">
        <v>232</v>
      </c>
      <c r="C86" s="782">
        <f t="shared" ref="C86:C95" si="172">D86-1</f>
        <v>44187</v>
      </c>
      <c r="D86" s="790">
        <v>44188</v>
      </c>
      <c r="E86" s="1066" t="s">
        <v>69</v>
      </c>
      <c r="F86" s="997">
        <v>5.2508945465087891</v>
      </c>
      <c r="G86" s="562" t="s">
        <v>41</v>
      </c>
      <c r="H86" s="1059">
        <v>13.303109741210937</v>
      </c>
      <c r="I86" s="1038" t="s">
        <v>175</v>
      </c>
      <c r="J86" s="484" t="s">
        <v>133</v>
      </c>
      <c r="K86" s="484" t="s">
        <v>93</v>
      </c>
      <c r="L86" s="488">
        <v>336</v>
      </c>
      <c r="M86" s="488"/>
      <c r="N86" s="504"/>
      <c r="O86" s="491">
        <v>1</v>
      </c>
      <c r="P86" s="491">
        <v>0.5</v>
      </c>
      <c r="Q86" s="491">
        <v>0.4</v>
      </c>
      <c r="R86" s="492">
        <f t="shared" si="53"/>
        <v>0.26666666666666666</v>
      </c>
      <c r="S86" s="491"/>
      <c r="T86" s="493">
        <v>20</v>
      </c>
      <c r="U86" s="119">
        <v>232</v>
      </c>
      <c r="V86" s="948"/>
      <c r="W86" s="495">
        <v>28.84</v>
      </c>
      <c r="X86" s="223">
        <v>2.089</v>
      </c>
      <c r="Y86" s="223">
        <v>1.9790000000000001</v>
      </c>
      <c r="Z86" s="497">
        <f>T86*W86</f>
        <v>576.79999999999995</v>
      </c>
      <c r="AA86" s="129">
        <f>Z86/R86</f>
        <v>2163</v>
      </c>
      <c r="AB86" s="149">
        <f t="shared" si="148"/>
        <v>6437500</v>
      </c>
      <c r="AC86" s="924" t="s">
        <v>69</v>
      </c>
      <c r="AD86" s="497">
        <f t="shared" si="110"/>
        <v>105.01789093017578</v>
      </c>
      <c r="AE86" s="562" t="s">
        <v>41</v>
      </c>
      <c r="AF86" s="497">
        <f t="shared" si="111"/>
        <v>266.06219482421875</v>
      </c>
      <c r="AG86" s="497">
        <f t="shared" si="58"/>
        <v>393817.09098815918</v>
      </c>
      <c r="AH86" s="497">
        <f t="shared" si="59"/>
        <v>997733.23059082031</v>
      </c>
      <c r="AI86" s="497">
        <f t="shared" si="112"/>
        <v>1172074.6755599976</v>
      </c>
      <c r="AJ86" s="497">
        <f t="shared" si="61"/>
        <v>2969444.1386631555</v>
      </c>
      <c r="AK86" s="959">
        <f t="shared" si="62"/>
        <v>0.1820698525141744</v>
      </c>
      <c r="AL86" s="1086">
        <f t="shared" si="63"/>
        <v>0.46127287590883975</v>
      </c>
      <c r="AM86" s="864">
        <f t="shared" si="149"/>
        <v>232</v>
      </c>
      <c r="AN86" s="865">
        <f t="shared" si="150"/>
        <v>44188</v>
      </c>
      <c r="AO86" s="866">
        <f t="shared" si="151"/>
        <v>393817.09098815918</v>
      </c>
      <c r="AP86" s="865">
        <f t="shared" si="152"/>
        <v>44188</v>
      </c>
      <c r="AQ86" s="850">
        <f t="shared" si="153"/>
        <v>997733.23059082031</v>
      </c>
      <c r="AR86" s="880">
        <v>44187</v>
      </c>
      <c r="AS86" s="869" t="s">
        <v>653</v>
      </c>
      <c r="AT86" s="879">
        <v>154.42762756347699</v>
      </c>
      <c r="AU86" s="879">
        <v>336</v>
      </c>
      <c r="AV86" s="851">
        <f t="shared" si="154"/>
        <v>44187</v>
      </c>
      <c r="AW86" s="852">
        <f t="shared" si="155"/>
        <v>230189464824126.47</v>
      </c>
      <c r="AX86" s="851">
        <f t="shared" si="156"/>
        <v>44187</v>
      </c>
      <c r="AY86" s="852">
        <f t="shared" si="157"/>
        <v>583183624181138.13</v>
      </c>
      <c r="AZ86" s="867"/>
      <c r="BA86" s="867"/>
      <c r="BB86" s="867"/>
      <c r="BC86" s="849">
        <f t="shared" ref="BC86:BC95" si="173">AR86</f>
        <v>44187</v>
      </c>
      <c r="BD86" s="867"/>
      <c r="BE86" s="867"/>
      <c r="BF86" s="867"/>
      <c r="BG86" s="849">
        <f t="shared" ref="BG86:BG95" si="174">BC86</f>
        <v>44187</v>
      </c>
      <c r="BH86" s="867"/>
      <c r="BI86" s="867"/>
      <c r="BJ86" s="27"/>
      <c r="BK86" s="382">
        <f t="shared" ref="BK86:BK95" si="175">F86</f>
        <v>5.2508945465087891</v>
      </c>
      <c r="BL86" s="382">
        <f t="shared" ref="BL86:BL95" si="176">H86</f>
        <v>13.303109741210937</v>
      </c>
      <c r="BM86" s="236">
        <f t="shared" si="84"/>
        <v>44187</v>
      </c>
      <c r="BN86" s="236">
        <f t="shared" ref="BN86:BN95" si="177">AN86</f>
        <v>44188</v>
      </c>
      <c r="BO86" s="235">
        <f t="shared" ref="BO86:BO95" si="178">AO86</f>
        <v>393817.09098815918</v>
      </c>
      <c r="BP86" s="235">
        <f t="shared" ref="BP86:BP95" si="179">AQ86</f>
        <v>997733.23059082031</v>
      </c>
      <c r="BQ86" s="235">
        <f t="shared" ref="BQ86:BQ95" si="180">AVERAGE(BO86:BP86)</f>
        <v>695775.16078948975</v>
      </c>
      <c r="BR86" s="868">
        <f t="shared" ref="BR86:BR95" si="181">AR86</f>
        <v>44187</v>
      </c>
      <c r="BS86" s="869" t="str">
        <f t="shared" ref="BS86:BS95" si="182">AS86</f>
        <v>TUE</v>
      </c>
      <c r="BT86" s="1090">
        <f t="shared" ref="BT86:BT95" si="183">AT86</f>
        <v>154.42762756347699</v>
      </c>
      <c r="BU86" s="235"/>
      <c r="BV86" s="27">
        <f t="shared" ref="BV86:BV95" si="184">BT86*1000000*3.785*BQ86</f>
        <v>406686544502632.25</v>
      </c>
      <c r="BW86" s="279"/>
    </row>
    <row r="87" spans="1:75">
      <c r="A87" s="35">
        <v>44193</v>
      </c>
      <c r="B87" s="119">
        <v>241</v>
      </c>
      <c r="C87" s="782">
        <f t="shared" si="172"/>
        <v>44188</v>
      </c>
      <c r="D87" s="790">
        <v>44189</v>
      </c>
      <c r="E87" s="1066" t="s">
        <v>69</v>
      </c>
      <c r="F87" s="997">
        <v>7.3476806640624996</v>
      </c>
      <c r="G87" s="562" t="s">
        <v>41</v>
      </c>
      <c r="H87" s="1059">
        <v>11.082276153564454</v>
      </c>
      <c r="I87" s="1038" t="s">
        <v>175</v>
      </c>
      <c r="J87" s="484" t="s">
        <v>133</v>
      </c>
      <c r="K87" s="484" t="s">
        <v>93</v>
      </c>
      <c r="L87" s="488">
        <v>328</v>
      </c>
      <c r="M87" s="488"/>
      <c r="N87" s="504"/>
      <c r="O87" s="491">
        <v>1</v>
      </c>
      <c r="P87" s="491">
        <v>0.5</v>
      </c>
      <c r="Q87" s="491">
        <v>0.4</v>
      </c>
      <c r="R87" s="492">
        <f t="shared" si="53"/>
        <v>0.26666666666666666</v>
      </c>
      <c r="S87" s="491"/>
      <c r="T87" s="493">
        <v>20</v>
      </c>
      <c r="U87" s="119">
        <v>241</v>
      </c>
      <c r="V87" s="948"/>
      <c r="W87" s="495">
        <v>25.317</v>
      </c>
      <c r="X87" s="223">
        <v>2.0710000000000002</v>
      </c>
      <c r="Y87" s="223">
        <v>1.883</v>
      </c>
      <c r="Z87" s="497">
        <f t="shared" ref="Z87:Z150" si="185">T87*W87</f>
        <v>506.34000000000003</v>
      </c>
      <c r="AA87" s="129">
        <f t="shared" ref="AA87:AA150" si="186">Z87/R87</f>
        <v>1898.7750000000001</v>
      </c>
      <c r="AB87" s="149">
        <f t="shared" si="148"/>
        <v>5788948.1707317075</v>
      </c>
      <c r="AC87" s="924" t="s">
        <v>69</v>
      </c>
      <c r="AD87" s="497">
        <f t="shared" si="110"/>
        <v>146.95361328125</v>
      </c>
      <c r="AE87" s="562" t="s">
        <v>41</v>
      </c>
      <c r="AF87" s="497">
        <f t="shared" si="111"/>
        <v>221.64552307128906</v>
      </c>
      <c r="AG87" s="497">
        <f t="shared" si="58"/>
        <v>551076.0498046875</v>
      </c>
      <c r="AH87" s="497">
        <f t="shared" si="59"/>
        <v>831170.71151733398</v>
      </c>
      <c r="AI87" s="497">
        <f t="shared" si="112"/>
        <v>1680109.9079411204</v>
      </c>
      <c r="AJ87" s="497">
        <f t="shared" si="61"/>
        <v>2534057.0473089451</v>
      </c>
      <c r="AK87" s="959">
        <f t="shared" si="62"/>
        <v>0.29022714634682228</v>
      </c>
      <c r="AL87" s="1086">
        <f t="shared" si="63"/>
        <v>0.43774049664511799</v>
      </c>
      <c r="AM87" s="864">
        <f t="shared" si="149"/>
        <v>241</v>
      </c>
      <c r="AN87" s="865">
        <f t="shared" si="150"/>
        <v>44189</v>
      </c>
      <c r="AO87" s="866">
        <f t="shared" si="151"/>
        <v>551076.0498046875</v>
      </c>
      <c r="AP87" s="865">
        <f t="shared" si="152"/>
        <v>44189</v>
      </c>
      <c r="AQ87" s="850">
        <f t="shared" si="153"/>
        <v>831170.71151733398</v>
      </c>
      <c r="AR87" s="880">
        <v>44188</v>
      </c>
      <c r="AS87" s="869" t="s">
        <v>656</v>
      </c>
      <c r="AT87" s="879">
        <v>154.40786743164099</v>
      </c>
      <c r="AU87" s="879">
        <v>328</v>
      </c>
      <c r="AV87" s="851">
        <f t="shared" si="154"/>
        <v>44188</v>
      </c>
      <c r="AW87" s="852">
        <f t="shared" si="155"/>
        <v>322067457878734.5</v>
      </c>
      <c r="AX87" s="851">
        <f t="shared" si="156"/>
        <v>44188</v>
      </c>
      <c r="AY87" s="852">
        <f t="shared" si="157"/>
        <v>485764239285163.25</v>
      </c>
      <c r="AZ87" s="850">
        <f>AVERAGE(AO87:AO88)</f>
        <v>391294.39830780029</v>
      </c>
      <c r="BA87" s="850">
        <f>STDEV(AO87:AO88)</f>
        <v>225965.37856526926</v>
      </c>
      <c r="BB87" s="850">
        <f>100*BA87/AZ87</f>
        <v>57.748176192269483</v>
      </c>
      <c r="BC87" s="849">
        <f t="shared" si="173"/>
        <v>44188</v>
      </c>
      <c r="BD87" s="850">
        <f>AVERAGE(AQ87:AQ88)</f>
        <v>765576.72500610352</v>
      </c>
      <c r="BE87" s="850">
        <f>STDEV(AQ87:AQ88)</f>
        <v>92763.905334299983</v>
      </c>
      <c r="BF87" s="850">
        <f>100*BE87/BD87</f>
        <v>12.116865926607217</v>
      </c>
      <c r="BG87" s="849">
        <f t="shared" si="174"/>
        <v>44188</v>
      </c>
      <c r="BH87" s="850">
        <f>AVERAGE(AZ87,BD87)</f>
        <v>578435.5616569519</v>
      </c>
      <c r="BI87" s="852">
        <f>BH87*AT87*3.785*1000000</f>
        <v>338057280761047.94</v>
      </c>
      <c r="BJ87" s="27"/>
      <c r="BK87" s="382">
        <f t="shared" si="175"/>
        <v>7.3476806640624996</v>
      </c>
      <c r="BL87" s="382">
        <f t="shared" si="176"/>
        <v>11.082276153564454</v>
      </c>
      <c r="BM87" s="236">
        <f t="shared" si="84"/>
        <v>44188</v>
      </c>
      <c r="BN87" s="236">
        <f t="shared" si="177"/>
        <v>44189</v>
      </c>
      <c r="BO87" s="235">
        <f t="shared" si="178"/>
        <v>551076.0498046875</v>
      </c>
      <c r="BP87" s="235">
        <f t="shared" si="179"/>
        <v>831170.71151733398</v>
      </c>
      <c r="BQ87" s="235">
        <f t="shared" si="180"/>
        <v>691123.38066101074</v>
      </c>
      <c r="BR87" s="868">
        <f t="shared" si="181"/>
        <v>44188</v>
      </c>
      <c r="BS87" s="869" t="str">
        <f t="shared" si="182"/>
        <v>WED</v>
      </c>
      <c r="BT87" s="870">
        <f t="shared" si="183"/>
        <v>154.40786743164099</v>
      </c>
      <c r="BU87" s="235">
        <f t="shared" ref="BU87" si="187">BH87</f>
        <v>578435.5616569519</v>
      </c>
      <c r="BV87" s="27">
        <f t="shared" si="184"/>
        <v>403915848581948.88</v>
      </c>
      <c r="BW87" s="279">
        <f t="shared" ref="BW87" si="188">BI87</f>
        <v>338057280761047.94</v>
      </c>
    </row>
    <row r="88" spans="1:75">
      <c r="A88" s="35">
        <v>44193</v>
      </c>
      <c r="B88" s="119">
        <v>242</v>
      </c>
      <c r="C88" s="782">
        <f t="shared" si="172"/>
        <v>44188</v>
      </c>
      <c r="D88" s="790">
        <v>44189</v>
      </c>
      <c r="E88" s="1066" t="s">
        <v>69</v>
      </c>
      <c r="F88" s="997">
        <v>3.0868366241455076</v>
      </c>
      <c r="G88" s="562" t="s">
        <v>41</v>
      </c>
      <c r="H88" s="1059">
        <v>9.3331031799316406</v>
      </c>
      <c r="I88" s="1038" t="s">
        <v>175</v>
      </c>
      <c r="J88" s="484" t="s">
        <v>133</v>
      </c>
      <c r="K88" s="484" t="s">
        <v>93</v>
      </c>
      <c r="L88" s="488">
        <v>328</v>
      </c>
      <c r="M88" s="488"/>
      <c r="N88" s="504"/>
      <c r="O88" s="491">
        <v>1</v>
      </c>
      <c r="P88" s="491">
        <v>0.5</v>
      </c>
      <c r="Q88" s="491">
        <v>0.4</v>
      </c>
      <c r="R88" s="492">
        <f t="shared" si="53"/>
        <v>0.26666666666666666</v>
      </c>
      <c r="S88" s="491"/>
      <c r="T88" s="493">
        <v>20</v>
      </c>
      <c r="U88" s="119">
        <v>242</v>
      </c>
      <c r="V88" s="948"/>
      <c r="W88" s="495">
        <v>24.417999999999999</v>
      </c>
      <c r="X88" s="223">
        <v>2.0459999999999998</v>
      </c>
      <c r="Y88" s="223">
        <v>1.7330000000000001</v>
      </c>
      <c r="Z88" s="497">
        <f t="shared" si="185"/>
        <v>488.36</v>
      </c>
      <c r="AA88" s="129">
        <f t="shared" si="186"/>
        <v>1831.3500000000001</v>
      </c>
      <c r="AB88" s="149">
        <f t="shared" si="148"/>
        <v>5583384.1463414636</v>
      </c>
      <c r="AC88" s="924" t="s">
        <v>69</v>
      </c>
      <c r="AD88" s="497">
        <f t="shared" si="110"/>
        <v>61.736732482910156</v>
      </c>
      <c r="AE88" s="562" t="s">
        <v>41</v>
      </c>
      <c r="AF88" s="497">
        <f t="shared" si="111"/>
        <v>186.66206359863281</v>
      </c>
      <c r="AG88" s="497">
        <f t="shared" si="58"/>
        <v>231512.74681091309</v>
      </c>
      <c r="AH88" s="497">
        <f t="shared" si="59"/>
        <v>699982.73849487305</v>
      </c>
      <c r="AI88" s="497">
        <f t="shared" si="112"/>
        <v>705831.54515522276</v>
      </c>
      <c r="AJ88" s="497">
        <f t="shared" si="61"/>
        <v>2134093.7149233934</v>
      </c>
      <c r="AK88" s="959">
        <f t="shared" si="62"/>
        <v>0.12641643968160815</v>
      </c>
      <c r="AL88" s="1086">
        <f t="shared" si="63"/>
        <v>0.38222226144367433</v>
      </c>
      <c r="AM88" s="864">
        <f t="shared" si="149"/>
        <v>242</v>
      </c>
      <c r="AN88" s="865">
        <f t="shared" si="150"/>
        <v>44189</v>
      </c>
      <c r="AO88" s="866">
        <f t="shared" si="151"/>
        <v>231512.74681091309</v>
      </c>
      <c r="AP88" s="865">
        <f t="shared" si="152"/>
        <v>44189</v>
      </c>
      <c r="AQ88" s="850">
        <f t="shared" si="153"/>
        <v>699982.73849487305</v>
      </c>
      <c r="AR88" s="880">
        <v>44188</v>
      </c>
      <c r="AS88" s="869" t="s">
        <v>656</v>
      </c>
      <c r="AT88" s="879">
        <v>154.40786743164099</v>
      </c>
      <c r="AU88" s="879">
        <v>328</v>
      </c>
      <c r="AV88" s="851">
        <f t="shared" si="154"/>
        <v>44188</v>
      </c>
      <c r="AW88" s="852">
        <f t="shared" si="155"/>
        <v>135303869326820.52</v>
      </c>
      <c r="AX88" s="851">
        <f t="shared" si="156"/>
        <v>44188</v>
      </c>
      <c r="AY88" s="852">
        <f t="shared" si="157"/>
        <v>409093556553473.56</v>
      </c>
      <c r="AZ88" s="867"/>
      <c r="BA88" s="867"/>
      <c r="BB88" s="867"/>
      <c r="BC88" s="849">
        <f t="shared" si="173"/>
        <v>44188</v>
      </c>
      <c r="BD88" s="867"/>
      <c r="BE88" s="867"/>
      <c r="BF88" s="867"/>
      <c r="BG88" s="849">
        <f t="shared" si="174"/>
        <v>44188</v>
      </c>
      <c r="BH88" s="867"/>
      <c r="BI88" s="867"/>
      <c r="BJ88" s="27"/>
      <c r="BK88" s="382">
        <f t="shared" si="175"/>
        <v>3.0868366241455076</v>
      </c>
      <c r="BL88" s="382">
        <f t="shared" si="176"/>
        <v>9.3331031799316406</v>
      </c>
      <c r="BM88" s="236">
        <f t="shared" si="84"/>
        <v>44188</v>
      </c>
      <c r="BN88" s="236">
        <f t="shared" si="177"/>
        <v>44189</v>
      </c>
      <c r="BO88" s="235">
        <f t="shared" si="178"/>
        <v>231512.74681091309</v>
      </c>
      <c r="BP88" s="235">
        <f t="shared" si="179"/>
        <v>699982.73849487305</v>
      </c>
      <c r="BQ88" s="235">
        <f t="shared" si="180"/>
        <v>465747.74265289307</v>
      </c>
      <c r="BR88" s="868">
        <f t="shared" si="181"/>
        <v>44188</v>
      </c>
      <c r="BS88" s="869" t="str">
        <f t="shared" si="182"/>
        <v>WED</v>
      </c>
      <c r="BT88" s="870">
        <f t="shared" si="183"/>
        <v>154.40786743164099</v>
      </c>
      <c r="BU88" s="235"/>
      <c r="BV88" s="27">
        <f t="shared" si="184"/>
        <v>272198712940147.06</v>
      </c>
      <c r="BW88" s="279"/>
    </row>
    <row r="89" spans="1:75">
      <c r="A89" s="35">
        <v>44193</v>
      </c>
      <c r="B89" s="119">
        <v>251</v>
      </c>
      <c r="C89" s="782">
        <f t="shared" si="172"/>
        <v>44189</v>
      </c>
      <c r="D89" s="790">
        <v>44190</v>
      </c>
      <c r="E89" s="1066" t="s">
        <v>69</v>
      </c>
      <c r="F89" s="997">
        <v>6.6107513427734377</v>
      </c>
      <c r="G89" s="574" t="s">
        <v>41</v>
      </c>
      <c r="H89" s="1059">
        <v>13.795584106445313</v>
      </c>
      <c r="I89" s="1038" t="s">
        <v>175</v>
      </c>
      <c r="J89" s="484" t="s">
        <v>133</v>
      </c>
      <c r="K89" s="484" t="s">
        <v>93</v>
      </c>
      <c r="L89" s="488">
        <v>292</v>
      </c>
      <c r="M89" s="488"/>
      <c r="N89" s="504"/>
      <c r="O89" s="491">
        <v>1</v>
      </c>
      <c r="P89" s="491">
        <v>0.5</v>
      </c>
      <c r="Q89" s="491">
        <v>0.4</v>
      </c>
      <c r="R89" s="492">
        <f t="shared" si="53"/>
        <v>0.26666666666666666</v>
      </c>
      <c r="S89" s="491"/>
      <c r="T89" s="493">
        <v>20</v>
      </c>
      <c r="U89" s="119">
        <v>251</v>
      </c>
      <c r="V89" s="948"/>
      <c r="W89" s="495">
        <v>36.262</v>
      </c>
      <c r="X89" s="223">
        <v>2.0539999999999998</v>
      </c>
      <c r="Y89" s="223">
        <v>1.853</v>
      </c>
      <c r="Z89" s="497">
        <f t="shared" si="185"/>
        <v>725.24</v>
      </c>
      <c r="AA89" s="129">
        <f t="shared" si="186"/>
        <v>2719.65</v>
      </c>
      <c r="AB89" s="149">
        <f t="shared" si="148"/>
        <v>9313869.8630136997</v>
      </c>
      <c r="AC89" s="924" t="s">
        <v>69</v>
      </c>
      <c r="AD89" s="497">
        <f t="shared" si="110"/>
        <v>132.21502685546875</v>
      </c>
      <c r="AE89" s="562" t="s">
        <v>41</v>
      </c>
      <c r="AF89" s="497">
        <f t="shared" si="111"/>
        <v>275.91168212890625</v>
      </c>
      <c r="AG89" s="497">
        <f t="shared" si="58"/>
        <v>495806.35070800781</v>
      </c>
      <c r="AH89" s="497">
        <f t="shared" si="59"/>
        <v>1034668.8079833984</v>
      </c>
      <c r="AI89" s="497">
        <f t="shared" si="112"/>
        <v>1697966.9544794788</v>
      </c>
      <c r="AJ89" s="497">
        <f t="shared" si="61"/>
        <v>3543386.3287102687</v>
      </c>
      <c r="AK89" s="959">
        <f t="shared" si="62"/>
        <v>0.18230520497417235</v>
      </c>
      <c r="AL89" s="1086">
        <f t="shared" si="63"/>
        <v>0.38044189803224621</v>
      </c>
      <c r="AM89" s="864">
        <f t="shared" si="149"/>
        <v>251</v>
      </c>
      <c r="AN89" s="865">
        <f t="shared" si="150"/>
        <v>44190</v>
      </c>
      <c r="AO89" s="866">
        <f t="shared" si="151"/>
        <v>495806.35070800781</v>
      </c>
      <c r="AP89" s="865">
        <f t="shared" si="152"/>
        <v>44190</v>
      </c>
      <c r="AQ89" s="850">
        <f t="shared" si="153"/>
        <v>1034668.8079833984</v>
      </c>
      <c r="AR89" s="880">
        <v>44189</v>
      </c>
      <c r="AS89" s="869" t="s">
        <v>657</v>
      </c>
      <c r="AT89" s="879">
        <v>153.74325561523401</v>
      </c>
      <c r="AU89" s="879">
        <v>292</v>
      </c>
      <c r="AV89" s="851">
        <f t="shared" si="154"/>
        <v>44189</v>
      </c>
      <c r="AW89" s="852">
        <f t="shared" si="155"/>
        <v>288518750310030.56</v>
      </c>
      <c r="AX89" s="851">
        <f t="shared" si="156"/>
        <v>44189</v>
      </c>
      <c r="AY89" s="852">
        <f t="shared" si="157"/>
        <v>602092633621680.75</v>
      </c>
      <c r="AZ89" s="850">
        <f>AVERAGE(AO89:AO90)</f>
        <v>399088.09661865234</v>
      </c>
      <c r="BA89" s="850">
        <f>STDEV(AO89:AO90)</f>
        <v>136780.26666221346</v>
      </c>
      <c r="BB89" s="850">
        <f>100*BA89/AZ89</f>
        <v>34.273201285908932</v>
      </c>
      <c r="BC89" s="849">
        <f t="shared" si="173"/>
        <v>44189</v>
      </c>
      <c r="BD89" s="850">
        <f>AVERAGE(AQ89:AQ90)</f>
        <v>819101.0856628418</v>
      </c>
      <c r="BE89" s="850">
        <f>STDEV(AQ89:AQ90)</f>
        <v>304858.79651560832</v>
      </c>
      <c r="BF89" s="850">
        <f>100*BE89/BD89</f>
        <v>37.218702532778018</v>
      </c>
      <c r="BG89" s="849">
        <f t="shared" si="174"/>
        <v>44189</v>
      </c>
      <c r="BH89" s="850">
        <f>AVERAGE(AZ89,BD89)</f>
        <v>609094.59114074707</v>
      </c>
      <c r="BI89" s="852">
        <f>BH89*AT89*3.785*1000000</f>
        <v>354443241813217.5</v>
      </c>
      <c r="BJ89" s="27"/>
      <c r="BK89" s="382">
        <f t="shared" si="175"/>
        <v>6.6107513427734377</v>
      </c>
      <c r="BL89" s="382">
        <f t="shared" si="176"/>
        <v>13.795584106445313</v>
      </c>
      <c r="BM89" s="236">
        <f t="shared" si="84"/>
        <v>44189</v>
      </c>
      <c r="BN89" s="236">
        <f t="shared" si="177"/>
        <v>44190</v>
      </c>
      <c r="BO89" s="235">
        <f t="shared" si="178"/>
        <v>495806.35070800781</v>
      </c>
      <c r="BP89" s="235">
        <f t="shared" si="179"/>
        <v>1034668.8079833984</v>
      </c>
      <c r="BQ89" s="235">
        <f t="shared" si="180"/>
        <v>765237.57934570313</v>
      </c>
      <c r="BR89" s="868">
        <f t="shared" si="181"/>
        <v>44189</v>
      </c>
      <c r="BS89" s="869" t="str">
        <f t="shared" si="182"/>
        <v>THU</v>
      </c>
      <c r="BT89" s="870">
        <f t="shared" si="183"/>
        <v>153.74325561523401</v>
      </c>
      <c r="BU89" s="235">
        <f t="shared" ref="BU89" si="189">BH89</f>
        <v>609094.59114074707</v>
      </c>
      <c r="BV89" s="27">
        <f t="shared" si="184"/>
        <v>445305691965855.63</v>
      </c>
      <c r="BW89" s="279">
        <f t="shared" ref="BW89" si="190">BI89</f>
        <v>354443241813217.5</v>
      </c>
    </row>
    <row r="90" spans="1:75">
      <c r="A90" s="35">
        <v>44193</v>
      </c>
      <c r="B90" s="119">
        <v>252</v>
      </c>
      <c r="C90" s="782">
        <f t="shared" si="172"/>
        <v>44189</v>
      </c>
      <c r="D90" s="790">
        <v>44190</v>
      </c>
      <c r="E90" s="1066" t="s">
        <v>69</v>
      </c>
      <c r="F90" s="997">
        <v>4.0315979003906248</v>
      </c>
      <c r="G90" s="574" t="s">
        <v>41</v>
      </c>
      <c r="H90" s="1059">
        <v>8.0471115112304688</v>
      </c>
      <c r="I90" s="1038" t="s">
        <v>175</v>
      </c>
      <c r="J90" s="484" t="s">
        <v>133</v>
      </c>
      <c r="K90" s="484" t="s">
        <v>93</v>
      </c>
      <c r="L90" s="488">
        <v>292</v>
      </c>
      <c r="M90" s="488"/>
      <c r="N90" s="504"/>
      <c r="O90" s="491">
        <v>1</v>
      </c>
      <c r="P90" s="491">
        <v>0.5</v>
      </c>
      <c r="Q90" s="491">
        <v>0.4</v>
      </c>
      <c r="R90" s="492">
        <f t="shared" si="53"/>
        <v>0.26666666666666666</v>
      </c>
      <c r="S90" s="491"/>
      <c r="T90" s="493">
        <v>20</v>
      </c>
      <c r="U90" s="119">
        <v>252</v>
      </c>
      <c r="V90" s="948"/>
      <c r="W90" s="495">
        <v>26.317</v>
      </c>
      <c r="X90" s="223">
        <v>2.0190000000000001</v>
      </c>
      <c r="Y90" s="223">
        <v>2.0249999999999999</v>
      </c>
      <c r="Z90" s="497">
        <f t="shared" si="185"/>
        <v>526.34</v>
      </c>
      <c r="AA90" s="129">
        <f t="shared" si="186"/>
        <v>1973.7750000000001</v>
      </c>
      <c r="AB90" s="149">
        <f t="shared" si="148"/>
        <v>6759503.4246575348</v>
      </c>
      <c r="AC90" s="924" t="s">
        <v>69</v>
      </c>
      <c r="AD90" s="497">
        <f t="shared" si="110"/>
        <v>80.6319580078125</v>
      </c>
      <c r="AE90" s="562" t="s">
        <v>41</v>
      </c>
      <c r="AF90" s="497">
        <f t="shared" si="111"/>
        <v>160.94223022460938</v>
      </c>
      <c r="AG90" s="497">
        <f t="shared" si="58"/>
        <v>302369.84252929688</v>
      </c>
      <c r="AH90" s="497">
        <f t="shared" si="59"/>
        <v>603533.36334228516</v>
      </c>
      <c r="AI90" s="497">
        <f t="shared" si="112"/>
        <v>1035513.1593469071</v>
      </c>
      <c r="AJ90" s="497">
        <f t="shared" si="61"/>
        <v>2066895.0799393328</v>
      </c>
      <c r="AK90" s="959">
        <f t="shared" si="62"/>
        <v>0.15319367330587166</v>
      </c>
      <c r="AL90" s="1086">
        <f t="shared" si="63"/>
        <v>0.30577617172285854</v>
      </c>
      <c r="AM90" s="864">
        <f t="shared" si="149"/>
        <v>252</v>
      </c>
      <c r="AN90" s="865">
        <f t="shared" si="150"/>
        <v>44190</v>
      </c>
      <c r="AO90" s="866">
        <f t="shared" si="151"/>
        <v>302369.84252929688</v>
      </c>
      <c r="AP90" s="865">
        <f t="shared" si="152"/>
        <v>44190</v>
      </c>
      <c r="AQ90" s="850">
        <f t="shared" si="153"/>
        <v>603533.36334228516</v>
      </c>
      <c r="AR90" s="880">
        <v>44189</v>
      </c>
      <c r="AS90" s="869" t="s">
        <v>657</v>
      </c>
      <c r="AT90" s="879">
        <v>153.74325561523401</v>
      </c>
      <c r="AU90" s="879">
        <v>292</v>
      </c>
      <c r="AV90" s="851">
        <f t="shared" si="154"/>
        <v>44189</v>
      </c>
      <c r="AW90" s="852">
        <f t="shared" si="155"/>
        <v>175954521303360.25</v>
      </c>
      <c r="AX90" s="851">
        <f t="shared" si="156"/>
        <v>44189</v>
      </c>
      <c r="AY90" s="852">
        <f t="shared" si="157"/>
        <v>351207062017798.63</v>
      </c>
      <c r="AZ90" s="867"/>
      <c r="BA90" s="867"/>
      <c r="BB90" s="867"/>
      <c r="BC90" s="849">
        <f t="shared" si="173"/>
        <v>44189</v>
      </c>
      <c r="BD90" s="867"/>
      <c r="BE90" s="867"/>
      <c r="BF90" s="867"/>
      <c r="BG90" s="849">
        <f t="shared" si="174"/>
        <v>44189</v>
      </c>
      <c r="BH90" s="867"/>
      <c r="BI90" s="867"/>
      <c r="BJ90" s="27"/>
      <c r="BK90" s="382">
        <f t="shared" si="175"/>
        <v>4.0315979003906248</v>
      </c>
      <c r="BL90" s="382">
        <f t="shared" si="176"/>
        <v>8.0471115112304688</v>
      </c>
      <c r="BM90" s="236">
        <f t="shared" si="84"/>
        <v>44189</v>
      </c>
      <c r="BN90" s="236">
        <f t="shared" si="177"/>
        <v>44190</v>
      </c>
      <c r="BO90" s="235">
        <f t="shared" si="178"/>
        <v>302369.84252929688</v>
      </c>
      <c r="BP90" s="235">
        <f t="shared" si="179"/>
        <v>603533.36334228516</v>
      </c>
      <c r="BQ90" s="235">
        <f t="shared" si="180"/>
        <v>452951.60293579102</v>
      </c>
      <c r="BR90" s="868">
        <f t="shared" si="181"/>
        <v>44189</v>
      </c>
      <c r="BS90" s="869" t="str">
        <f t="shared" si="182"/>
        <v>THU</v>
      </c>
      <c r="BT90" s="870">
        <f t="shared" si="183"/>
        <v>153.74325561523401</v>
      </c>
      <c r="BU90" s="235"/>
      <c r="BV90" s="27">
        <f t="shared" si="184"/>
        <v>263580791660579.47</v>
      </c>
      <c r="BW90" s="279"/>
    </row>
    <row r="91" spans="1:75">
      <c r="A91" s="35">
        <v>44193</v>
      </c>
      <c r="B91" s="119" t="s">
        <v>257</v>
      </c>
      <c r="C91" s="782">
        <f t="shared" si="172"/>
        <v>44190</v>
      </c>
      <c r="D91" s="790">
        <v>44191</v>
      </c>
      <c r="E91" s="1066" t="s">
        <v>69</v>
      </c>
      <c r="F91" s="997">
        <v>3.1578561782836916</v>
      </c>
      <c r="G91" s="562" t="s">
        <v>41</v>
      </c>
      <c r="H91" s="1059">
        <v>3.8836040496826172</v>
      </c>
      <c r="I91" s="1038" t="s">
        <v>175</v>
      </c>
      <c r="J91" s="484" t="s">
        <v>133</v>
      </c>
      <c r="K91" s="484" t="s">
        <v>93</v>
      </c>
      <c r="L91" s="488">
        <v>204</v>
      </c>
      <c r="M91" s="488"/>
      <c r="N91" s="504"/>
      <c r="O91" s="491">
        <v>1</v>
      </c>
      <c r="P91" s="491">
        <v>0.5</v>
      </c>
      <c r="Q91" s="491">
        <v>0.4</v>
      </c>
      <c r="R91" s="492">
        <f t="shared" si="53"/>
        <v>0.26666666666666666</v>
      </c>
      <c r="S91" s="491"/>
      <c r="T91" s="493">
        <v>20</v>
      </c>
      <c r="U91" s="119" t="s">
        <v>257</v>
      </c>
      <c r="V91" s="948"/>
      <c r="W91" s="495">
        <v>42.951000000000001</v>
      </c>
      <c r="X91" s="223">
        <v>2.1739999999999999</v>
      </c>
      <c r="Y91" s="223">
        <v>2.0840000000000001</v>
      </c>
      <c r="Z91" s="497">
        <f t="shared" si="185"/>
        <v>859.02</v>
      </c>
      <c r="AA91" s="129">
        <f t="shared" si="186"/>
        <v>3221.3249999999998</v>
      </c>
      <c r="AB91" s="149">
        <f t="shared" si="148"/>
        <v>15790808.823529413</v>
      </c>
      <c r="AC91" s="924" t="s">
        <v>69</v>
      </c>
      <c r="AD91" s="497">
        <f t="shared" si="110"/>
        <v>63.157123565673828</v>
      </c>
      <c r="AE91" s="562" t="s">
        <v>41</v>
      </c>
      <c r="AF91" s="497">
        <f t="shared" si="111"/>
        <v>77.672080993652344</v>
      </c>
      <c r="AG91" s="497">
        <f t="shared" si="58"/>
        <v>236839.21337127686</v>
      </c>
      <c r="AH91" s="497">
        <f t="shared" si="59"/>
        <v>291270.30372619629</v>
      </c>
      <c r="AI91" s="497">
        <f t="shared" si="112"/>
        <v>1160976.5361337101</v>
      </c>
      <c r="AJ91" s="497">
        <f t="shared" si="61"/>
        <v>1427795.6065009621</v>
      </c>
      <c r="AK91" s="959">
        <f t="shared" si="62"/>
        <v>7.3522296996197792E-2</v>
      </c>
      <c r="AL91" s="1086">
        <f t="shared" si="63"/>
        <v>9.0419409319517988E-2</v>
      </c>
      <c r="AM91" s="864" t="str">
        <f t="shared" si="149"/>
        <v>261</v>
      </c>
      <c r="AN91" s="865">
        <f t="shared" si="150"/>
        <v>44191</v>
      </c>
      <c r="AO91" s="866">
        <f t="shared" si="151"/>
        <v>236839.21337127686</v>
      </c>
      <c r="AP91" s="865">
        <f t="shared" si="152"/>
        <v>44191</v>
      </c>
      <c r="AQ91" s="850">
        <f t="shared" si="153"/>
        <v>291270.30372619629</v>
      </c>
      <c r="AR91" s="880">
        <v>44190</v>
      </c>
      <c r="AS91" s="869" t="s">
        <v>659</v>
      </c>
      <c r="AT91" s="879">
        <v>145.20005798339801</v>
      </c>
      <c r="AU91" s="879">
        <v>204</v>
      </c>
      <c r="AV91" s="851">
        <f t="shared" si="154"/>
        <v>44190</v>
      </c>
      <c r="AW91" s="852">
        <f t="shared" si="155"/>
        <v>130162620541442.97</v>
      </c>
      <c r="AX91" s="851">
        <f t="shared" si="156"/>
        <v>44190</v>
      </c>
      <c r="AY91" s="852">
        <f t="shared" si="157"/>
        <v>160076979986717.22</v>
      </c>
      <c r="AZ91" s="850">
        <f>AVERAGE(AO91:AO92)</f>
        <v>264082.49616622925</v>
      </c>
      <c r="BA91" s="850">
        <f>STDEV(AO91:AO92)</f>
        <v>38527.820012187032</v>
      </c>
      <c r="BB91" s="850">
        <f>100*BA91/AZ91</f>
        <v>14.589312268517535</v>
      </c>
      <c r="BC91" s="849">
        <f t="shared" si="173"/>
        <v>44190</v>
      </c>
      <c r="BD91" s="850">
        <f>AVERAGE(AQ91:AQ92)</f>
        <v>435416.66507720947</v>
      </c>
      <c r="BE91" s="850">
        <f>STDEV(AQ91:AQ92)</f>
        <v>203853.73918933584</v>
      </c>
      <c r="BF91" s="850">
        <f>100*BE91/BD91</f>
        <v>46.818083812476004</v>
      </c>
      <c r="BG91" s="849">
        <f t="shared" si="174"/>
        <v>44190</v>
      </c>
      <c r="BH91" s="850">
        <f>AVERAGE(AZ91,BD91)</f>
        <v>349749.58062171936</v>
      </c>
      <c r="BI91" s="852">
        <f>BH91*AT91*3.785*1000000</f>
        <v>192216150775793.47</v>
      </c>
      <c r="BJ91" s="27"/>
      <c r="BK91" s="382">
        <f t="shared" si="175"/>
        <v>3.1578561782836916</v>
      </c>
      <c r="BL91" s="382">
        <f t="shared" si="176"/>
        <v>3.8836040496826172</v>
      </c>
      <c r="BM91" s="236">
        <f t="shared" si="84"/>
        <v>44190</v>
      </c>
      <c r="BN91" s="236">
        <f t="shared" si="177"/>
        <v>44191</v>
      </c>
      <c r="BO91" s="235">
        <f t="shared" si="178"/>
        <v>236839.21337127686</v>
      </c>
      <c r="BP91" s="235">
        <f t="shared" si="179"/>
        <v>291270.30372619629</v>
      </c>
      <c r="BQ91" s="235">
        <f t="shared" si="180"/>
        <v>264054.75854873657</v>
      </c>
      <c r="BR91" s="868">
        <f t="shared" si="181"/>
        <v>44190</v>
      </c>
      <c r="BS91" s="869" t="str">
        <f t="shared" si="182"/>
        <v>FRI</v>
      </c>
      <c r="BT91" s="870">
        <f t="shared" si="183"/>
        <v>145.20005798339801</v>
      </c>
      <c r="BU91" s="235">
        <f t="shared" ref="BU91" si="191">BH91</f>
        <v>349749.58062171936</v>
      </c>
      <c r="BV91" s="27">
        <f t="shared" si="184"/>
        <v>145119800264080.09</v>
      </c>
      <c r="BW91" s="279">
        <f t="shared" ref="BW91" si="192">BI91</f>
        <v>192216150775793.47</v>
      </c>
    </row>
    <row r="92" spans="1:75">
      <c r="A92" s="35">
        <v>44193</v>
      </c>
      <c r="B92" s="119" t="s">
        <v>258</v>
      </c>
      <c r="C92" s="782">
        <f t="shared" si="172"/>
        <v>44190</v>
      </c>
      <c r="D92" s="790">
        <v>44191</v>
      </c>
      <c r="E92" s="1066" t="s">
        <v>69</v>
      </c>
      <c r="F92" s="997">
        <v>3.884343719482422</v>
      </c>
      <c r="G92" s="562" t="s">
        <v>41</v>
      </c>
      <c r="H92" s="1059">
        <v>7.7275070190429691</v>
      </c>
      <c r="I92" s="1038" t="s">
        <v>175</v>
      </c>
      <c r="J92" s="484" t="s">
        <v>133</v>
      </c>
      <c r="K92" s="484" t="s">
        <v>93</v>
      </c>
      <c r="L92" s="488">
        <v>204</v>
      </c>
      <c r="M92" s="488"/>
      <c r="N92" s="504"/>
      <c r="O92" s="491">
        <v>1</v>
      </c>
      <c r="P92" s="491">
        <v>0.5</v>
      </c>
      <c r="Q92" s="491">
        <v>0.4</v>
      </c>
      <c r="R92" s="492">
        <f t="shared" si="53"/>
        <v>0.26666666666666666</v>
      </c>
      <c r="S92" s="491"/>
      <c r="T92" s="493">
        <v>20</v>
      </c>
      <c r="U92" s="119" t="s">
        <v>258</v>
      </c>
      <c r="V92" s="948"/>
      <c r="W92" s="495">
        <v>25.652000000000001</v>
      </c>
      <c r="X92" s="223">
        <v>2.1680000000000001</v>
      </c>
      <c r="Y92" s="223">
        <v>1.766</v>
      </c>
      <c r="Z92" s="497">
        <f t="shared" si="185"/>
        <v>513.04</v>
      </c>
      <c r="AA92" s="129">
        <f t="shared" si="186"/>
        <v>1923.8999999999999</v>
      </c>
      <c r="AB92" s="149">
        <f t="shared" si="148"/>
        <v>9430882.3529411759</v>
      </c>
      <c r="AC92" s="924" t="s">
        <v>69</v>
      </c>
      <c r="AD92" s="497">
        <f t="shared" si="110"/>
        <v>77.686874389648438</v>
      </c>
      <c r="AE92" s="562" t="s">
        <v>41</v>
      </c>
      <c r="AF92" s="497">
        <f t="shared" si="111"/>
        <v>154.55014038085938</v>
      </c>
      <c r="AG92" s="497">
        <f t="shared" si="58"/>
        <v>291325.77896118164</v>
      </c>
      <c r="AH92" s="497">
        <f t="shared" si="59"/>
        <v>579563.02642822266</v>
      </c>
      <c r="AI92" s="497">
        <f t="shared" si="112"/>
        <v>1428067.543927361</v>
      </c>
      <c r="AJ92" s="497">
        <f t="shared" si="61"/>
        <v>2840995.2275893264</v>
      </c>
      <c r="AK92" s="959">
        <f t="shared" si="62"/>
        <v>0.15142459533301195</v>
      </c>
      <c r="AL92" s="1086">
        <f t="shared" si="63"/>
        <v>0.3012438413785658</v>
      </c>
      <c r="AM92" s="864" t="str">
        <f t="shared" si="149"/>
        <v>264</v>
      </c>
      <c r="AN92" s="865">
        <f t="shared" si="150"/>
        <v>44191</v>
      </c>
      <c r="AO92" s="866">
        <f t="shared" si="151"/>
        <v>291325.77896118164</v>
      </c>
      <c r="AP92" s="865">
        <f t="shared" si="152"/>
        <v>44191</v>
      </c>
      <c r="AQ92" s="850">
        <f t="shared" si="153"/>
        <v>579563.02642822266</v>
      </c>
      <c r="AR92" s="880">
        <v>44190</v>
      </c>
      <c r="AS92" s="869" t="s">
        <v>659</v>
      </c>
      <c r="AT92" s="879">
        <v>145.20005798339801</v>
      </c>
      <c r="AU92" s="879">
        <v>204</v>
      </c>
      <c r="AV92" s="851">
        <f t="shared" si="154"/>
        <v>44190</v>
      </c>
      <c r="AW92" s="852">
        <f t="shared" si="155"/>
        <v>160107468189485.91</v>
      </c>
      <c r="AX92" s="851">
        <f t="shared" si="156"/>
        <v>44190</v>
      </c>
      <c r="AY92" s="852">
        <f t="shared" si="157"/>
        <v>318517534385527.81</v>
      </c>
      <c r="AZ92" s="867"/>
      <c r="BA92" s="867"/>
      <c r="BB92" s="867"/>
      <c r="BC92" s="849">
        <f t="shared" si="173"/>
        <v>44190</v>
      </c>
      <c r="BD92" s="867"/>
      <c r="BE92" s="867"/>
      <c r="BF92" s="867"/>
      <c r="BG92" s="849">
        <f t="shared" si="174"/>
        <v>44190</v>
      </c>
      <c r="BH92" s="867"/>
      <c r="BI92" s="867"/>
      <c r="BJ92" s="27"/>
      <c r="BK92" s="382">
        <f t="shared" si="175"/>
        <v>3.884343719482422</v>
      </c>
      <c r="BL92" s="382">
        <f t="shared" si="176"/>
        <v>7.7275070190429691</v>
      </c>
      <c r="BM92" s="236">
        <f t="shared" si="84"/>
        <v>44190</v>
      </c>
      <c r="BN92" s="236">
        <f t="shared" si="177"/>
        <v>44191</v>
      </c>
      <c r="BO92" s="235">
        <f t="shared" si="178"/>
        <v>291325.77896118164</v>
      </c>
      <c r="BP92" s="235">
        <f t="shared" si="179"/>
        <v>579563.02642822266</v>
      </c>
      <c r="BQ92" s="235">
        <f t="shared" si="180"/>
        <v>435444.40269470215</v>
      </c>
      <c r="BR92" s="868">
        <f t="shared" si="181"/>
        <v>44190</v>
      </c>
      <c r="BS92" s="869" t="str">
        <f t="shared" si="182"/>
        <v>FRI</v>
      </c>
      <c r="BT92" s="870">
        <f t="shared" si="183"/>
        <v>145.20005798339801</v>
      </c>
      <c r="BU92" s="235"/>
      <c r="BV92" s="27">
        <f t="shared" si="184"/>
        <v>239312501287506.88</v>
      </c>
      <c r="BW92" s="279"/>
    </row>
    <row r="93" spans="1:75">
      <c r="A93" s="35">
        <v>44193</v>
      </c>
      <c r="B93" s="119" t="s">
        <v>190</v>
      </c>
      <c r="C93" s="782">
        <f t="shared" si="172"/>
        <v>44191</v>
      </c>
      <c r="D93" s="790">
        <v>44192</v>
      </c>
      <c r="E93" s="1066" t="s">
        <v>69</v>
      </c>
      <c r="F93" s="997">
        <v>5.4630966186523438</v>
      </c>
      <c r="G93" s="562" t="s">
        <v>41</v>
      </c>
      <c r="H93" s="1059">
        <v>8.7600219726562507</v>
      </c>
      <c r="I93" s="1038" t="s">
        <v>175</v>
      </c>
      <c r="J93" s="484" t="s">
        <v>133</v>
      </c>
      <c r="K93" s="484" t="s">
        <v>93</v>
      </c>
      <c r="L93" s="488">
        <v>268</v>
      </c>
      <c r="M93" s="488"/>
      <c r="N93" s="504"/>
      <c r="O93" s="491">
        <v>1</v>
      </c>
      <c r="P93" s="491">
        <v>0.5</v>
      </c>
      <c r="Q93" s="491">
        <v>0.4</v>
      </c>
      <c r="R93" s="492">
        <f t="shared" si="53"/>
        <v>0.26666666666666666</v>
      </c>
      <c r="S93" s="491"/>
      <c r="T93" s="493">
        <v>20</v>
      </c>
      <c r="U93" s="119" t="s">
        <v>190</v>
      </c>
      <c r="V93" s="948"/>
      <c r="W93" s="495">
        <v>38.902999999999999</v>
      </c>
      <c r="X93" s="223">
        <v>2.1150000000000002</v>
      </c>
      <c r="Y93" s="223">
        <v>1.629</v>
      </c>
      <c r="Z93" s="497">
        <f t="shared" si="185"/>
        <v>778.06</v>
      </c>
      <c r="AA93" s="129">
        <f t="shared" si="186"/>
        <v>2917.7249999999999</v>
      </c>
      <c r="AB93" s="149">
        <f t="shared" si="148"/>
        <v>10887033.582089551</v>
      </c>
      <c r="AC93" s="924" t="s">
        <v>69</v>
      </c>
      <c r="AD93" s="497">
        <f t="shared" si="110"/>
        <v>109.26193237304688</v>
      </c>
      <c r="AE93" s="562" t="s">
        <v>41</v>
      </c>
      <c r="AF93" s="497">
        <f t="shared" si="111"/>
        <v>175.200439453125</v>
      </c>
      <c r="AG93" s="497">
        <f t="shared" si="58"/>
        <v>409732.24639892578</v>
      </c>
      <c r="AH93" s="497">
        <f t="shared" si="59"/>
        <v>657001.64794921875</v>
      </c>
      <c r="AI93" s="497">
        <f t="shared" si="112"/>
        <v>1528851.6656676335</v>
      </c>
      <c r="AJ93" s="497">
        <f t="shared" si="61"/>
        <v>2451498.6863776818</v>
      </c>
      <c r="AK93" s="959">
        <f t="shared" si="62"/>
        <v>0.14042867179015356</v>
      </c>
      <c r="AL93" s="1086">
        <f t="shared" si="63"/>
        <v>0.22517600114788708</v>
      </c>
      <c r="AM93" s="864" t="str">
        <f t="shared" si="149"/>
        <v>271</v>
      </c>
      <c r="AN93" s="865">
        <f t="shared" si="150"/>
        <v>44192</v>
      </c>
      <c r="AO93" s="866">
        <f t="shared" si="151"/>
        <v>409732.24639892578</v>
      </c>
      <c r="AP93" s="865">
        <f t="shared" si="152"/>
        <v>44192</v>
      </c>
      <c r="AQ93" s="850">
        <f t="shared" si="153"/>
        <v>657001.64794921875</v>
      </c>
      <c r="AR93" s="880">
        <v>44191</v>
      </c>
      <c r="AS93" s="869" t="s">
        <v>660</v>
      </c>
      <c r="AT93" s="879">
        <v>145.99028015136699</v>
      </c>
      <c r="AU93" s="879">
        <v>268</v>
      </c>
      <c r="AV93" s="851">
        <f t="shared" si="154"/>
        <v>44191</v>
      </c>
      <c r="AW93" s="852">
        <f t="shared" si="155"/>
        <v>226407062785964.38</v>
      </c>
      <c r="AX93" s="851">
        <f t="shared" si="156"/>
        <v>44191</v>
      </c>
      <c r="AY93" s="852">
        <f t="shared" si="157"/>
        <v>363041509827601.44</v>
      </c>
      <c r="AZ93" s="850">
        <f t="shared" ref="AZ93" si="193">AO93</f>
        <v>409732.24639892578</v>
      </c>
      <c r="BA93" s="850"/>
      <c r="BB93" s="850"/>
      <c r="BC93" s="849">
        <f t="shared" si="173"/>
        <v>44191</v>
      </c>
      <c r="BD93" s="850">
        <f t="shared" ref="BD93" si="194">AQ93</f>
        <v>657001.64794921875</v>
      </c>
      <c r="BE93" s="850"/>
      <c r="BF93" s="850"/>
      <c r="BG93" s="849">
        <f t="shared" si="174"/>
        <v>44191</v>
      </c>
      <c r="BH93" s="850">
        <f t="shared" ref="BH93" si="195">AVERAGE(AZ93,BD93)</f>
        <v>533366.94717407227</v>
      </c>
      <c r="BI93" s="852">
        <f t="shared" ref="BI93" si="196">BH93*AT93*3.785*1000000</f>
        <v>294724286306782.94</v>
      </c>
      <c r="BJ93" s="27"/>
      <c r="BK93" s="382">
        <f t="shared" si="175"/>
        <v>5.4630966186523438</v>
      </c>
      <c r="BL93" s="382">
        <f t="shared" si="176"/>
        <v>8.7600219726562507</v>
      </c>
      <c r="BM93" s="236">
        <f t="shared" si="84"/>
        <v>44191</v>
      </c>
      <c r="BN93" s="236">
        <f t="shared" si="177"/>
        <v>44192</v>
      </c>
      <c r="BO93" s="235">
        <f t="shared" si="178"/>
        <v>409732.24639892578</v>
      </c>
      <c r="BP93" s="235">
        <f t="shared" si="179"/>
        <v>657001.64794921875</v>
      </c>
      <c r="BQ93" s="235">
        <f t="shared" si="180"/>
        <v>533366.94717407227</v>
      </c>
      <c r="BR93" s="868">
        <f t="shared" si="181"/>
        <v>44191</v>
      </c>
      <c r="BS93" s="869" t="str">
        <f t="shared" si="182"/>
        <v>SAT</v>
      </c>
      <c r="BT93" s="870">
        <f t="shared" si="183"/>
        <v>145.99028015136699</v>
      </c>
      <c r="BU93" s="235">
        <f t="shared" ref="BU93" si="197">BH93</f>
        <v>533366.94717407227</v>
      </c>
      <c r="BV93" s="27">
        <f t="shared" si="184"/>
        <v>294724286306782.94</v>
      </c>
      <c r="BW93" s="279">
        <f t="shared" ref="BW93" si="198">BI93</f>
        <v>294724286306782.94</v>
      </c>
    </row>
    <row r="94" spans="1:75">
      <c r="A94" s="35">
        <v>44193</v>
      </c>
      <c r="B94" s="119" t="s">
        <v>259</v>
      </c>
      <c r="C94" s="782">
        <f t="shared" si="172"/>
        <v>44192</v>
      </c>
      <c r="D94" s="790">
        <v>44193</v>
      </c>
      <c r="E94" s="1066" t="s">
        <v>69</v>
      </c>
      <c r="F94" s="997">
        <v>7.4637321472167972</v>
      </c>
      <c r="G94" s="562" t="s">
        <v>41</v>
      </c>
      <c r="H94" s="1059">
        <v>9.131459045410157</v>
      </c>
      <c r="I94" s="1038" t="s">
        <v>175</v>
      </c>
      <c r="J94" s="484" t="s">
        <v>133</v>
      </c>
      <c r="K94" s="484" t="s">
        <v>93</v>
      </c>
      <c r="L94" s="488">
        <v>252</v>
      </c>
      <c r="M94" s="488"/>
      <c r="N94" s="504"/>
      <c r="O94" s="491">
        <v>1</v>
      </c>
      <c r="P94" s="491">
        <v>0.5</v>
      </c>
      <c r="Q94" s="491">
        <v>0.4</v>
      </c>
      <c r="R94" s="492">
        <f t="shared" si="53"/>
        <v>0.26666666666666666</v>
      </c>
      <c r="S94" s="491"/>
      <c r="T94" s="493">
        <v>20</v>
      </c>
      <c r="U94" s="119" t="s">
        <v>259</v>
      </c>
      <c r="V94" s="948"/>
      <c r="W94" s="495">
        <v>25.19</v>
      </c>
      <c r="X94" s="223">
        <v>2.1720000000000002</v>
      </c>
      <c r="Y94" s="223">
        <v>1.7310000000000001</v>
      </c>
      <c r="Z94" s="497">
        <f t="shared" si="185"/>
        <v>503.8</v>
      </c>
      <c r="AA94" s="129">
        <f t="shared" si="186"/>
        <v>1889.25</v>
      </c>
      <c r="AB94" s="149">
        <f t="shared" si="148"/>
        <v>7497023.8095238097</v>
      </c>
      <c r="AC94" s="924" t="s">
        <v>69</v>
      </c>
      <c r="AD94" s="497">
        <f t="shared" si="110"/>
        <v>149.27464294433594</v>
      </c>
      <c r="AE94" s="562" t="s">
        <v>41</v>
      </c>
      <c r="AF94" s="497">
        <f t="shared" si="111"/>
        <v>182.62918090820313</v>
      </c>
      <c r="AG94" s="497">
        <f t="shared" si="58"/>
        <v>559779.91104125977</v>
      </c>
      <c r="AH94" s="497">
        <f t="shared" si="59"/>
        <v>684859.42840576172</v>
      </c>
      <c r="AI94" s="497">
        <f t="shared" si="112"/>
        <v>2221348.8533383324</v>
      </c>
      <c r="AJ94" s="497">
        <f t="shared" si="61"/>
        <v>2717696.1444673082</v>
      </c>
      <c r="AK94" s="959">
        <f t="shared" si="62"/>
        <v>0.29629742545521226</v>
      </c>
      <c r="AL94" s="1086">
        <f t="shared" si="63"/>
        <v>0.36250333645931543</v>
      </c>
      <c r="AM94" s="864" t="str">
        <f t="shared" si="149"/>
        <v>282</v>
      </c>
      <c r="AN94" s="865">
        <f t="shared" si="150"/>
        <v>44193</v>
      </c>
      <c r="AO94" s="866">
        <f t="shared" si="151"/>
        <v>559779.91104125977</v>
      </c>
      <c r="AP94" s="865">
        <f t="shared" si="152"/>
        <v>44193</v>
      </c>
      <c r="AQ94" s="850">
        <f t="shared" si="153"/>
        <v>684859.42840576172</v>
      </c>
      <c r="AR94" s="880">
        <v>44192</v>
      </c>
      <c r="AS94" s="869" t="s">
        <v>654</v>
      </c>
      <c r="AT94" s="879">
        <v>148.89538574218801</v>
      </c>
      <c r="AU94" s="879">
        <v>252</v>
      </c>
      <c r="AV94" s="851">
        <f t="shared" si="154"/>
        <v>44192</v>
      </c>
      <c r="AW94" s="852">
        <f t="shared" si="155"/>
        <v>315474624297042.81</v>
      </c>
      <c r="AX94" s="851">
        <f t="shared" si="156"/>
        <v>44192</v>
      </c>
      <c r="AY94" s="852">
        <f t="shared" si="157"/>
        <v>385965567200696.31</v>
      </c>
      <c r="AZ94" s="850">
        <f>AVERAGE(AO94:AO95)</f>
        <v>478104.74395751953</v>
      </c>
      <c r="BA94" s="850">
        <f>STDEV(AO94:AO95)</f>
        <v>115506.12899891436</v>
      </c>
      <c r="BB94" s="850">
        <f>100*BA94/AZ94</f>
        <v>24.159168144371581</v>
      </c>
      <c r="BC94" s="849">
        <f t="shared" si="173"/>
        <v>44192</v>
      </c>
      <c r="BD94" s="850">
        <f>AVERAGE(AQ94:AQ95)</f>
        <v>621304.00657653809</v>
      </c>
      <c r="BE94" s="850">
        <f>STDEV(AQ94:AQ95)</f>
        <v>89880.939513231206</v>
      </c>
      <c r="BF94" s="850">
        <f>100*BE94/BD94</f>
        <v>14.466499259917265</v>
      </c>
      <c r="BG94" s="849">
        <f t="shared" si="174"/>
        <v>44192</v>
      </c>
      <c r="BH94" s="850">
        <f>AVERAGE(AZ94,BD94)</f>
        <v>549704.37526702881</v>
      </c>
      <c r="BI94" s="852">
        <f>BH94*AT94*3.785*1000000</f>
        <v>309796364323307.13</v>
      </c>
      <c r="BJ94" s="27"/>
      <c r="BK94" s="382">
        <f t="shared" si="175"/>
        <v>7.4637321472167972</v>
      </c>
      <c r="BL94" s="382">
        <f t="shared" si="176"/>
        <v>9.131459045410157</v>
      </c>
      <c r="BM94" s="236">
        <f t="shared" si="84"/>
        <v>44192</v>
      </c>
      <c r="BN94" s="236">
        <f t="shared" si="177"/>
        <v>44193</v>
      </c>
      <c r="BO94" s="235">
        <f t="shared" si="178"/>
        <v>559779.91104125977</v>
      </c>
      <c r="BP94" s="235">
        <f t="shared" si="179"/>
        <v>684859.42840576172</v>
      </c>
      <c r="BQ94" s="235">
        <f t="shared" si="180"/>
        <v>622319.66972351074</v>
      </c>
      <c r="BR94" s="868">
        <f t="shared" si="181"/>
        <v>44192</v>
      </c>
      <c r="BS94" s="869" t="str">
        <f t="shared" si="182"/>
        <v>SUN</v>
      </c>
      <c r="BT94" s="870">
        <f t="shared" si="183"/>
        <v>148.89538574218801</v>
      </c>
      <c r="BU94" s="235">
        <f t="shared" ref="BU94" si="199">BH94</f>
        <v>549704.37526702881</v>
      </c>
      <c r="BV94" s="27">
        <f t="shared" si="184"/>
        <v>350720095748869.56</v>
      </c>
      <c r="BW94" s="279">
        <f t="shared" ref="BW94" si="200">BI94</f>
        <v>309796364323307.13</v>
      </c>
    </row>
    <row r="95" spans="1:75" ht="15" thickBot="1">
      <c r="A95" s="56">
        <v>44193</v>
      </c>
      <c r="B95" s="124" t="s">
        <v>260</v>
      </c>
      <c r="C95" s="926">
        <f t="shared" si="172"/>
        <v>44192</v>
      </c>
      <c r="D95" s="965">
        <v>44193</v>
      </c>
      <c r="E95" s="1067" t="s">
        <v>69</v>
      </c>
      <c r="F95" s="997">
        <v>5.2857276916503908</v>
      </c>
      <c r="G95" s="578" t="s">
        <v>41</v>
      </c>
      <c r="H95" s="1060">
        <v>7.4366477966308597</v>
      </c>
      <c r="I95" s="1087" t="s">
        <v>175</v>
      </c>
      <c r="J95" s="928" t="s">
        <v>133</v>
      </c>
      <c r="K95" s="928" t="s">
        <v>93</v>
      </c>
      <c r="L95" s="929">
        <v>252</v>
      </c>
      <c r="M95" s="929"/>
      <c r="N95" s="927"/>
      <c r="O95" s="931">
        <v>1</v>
      </c>
      <c r="P95" s="931">
        <v>0.5</v>
      </c>
      <c r="Q95" s="931">
        <v>0.4</v>
      </c>
      <c r="R95" s="932">
        <f>O95/(O95+P95)*Q95</f>
        <v>0.26666666666666666</v>
      </c>
      <c r="S95" s="931"/>
      <c r="T95" s="933">
        <v>20</v>
      </c>
      <c r="U95" s="124" t="s">
        <v>260</v>
      </c>
      <c r="V95" s="955"/>
      <c r="W95" s="934">
        <v>25.484000000000002</v>
      </c>
      <c r="X95" s="935">
        <v>2.1120000000000001</v>
      </c>
      <c r="Y95" s="935">
        <v>1.5640000000000001</v>
      </c>
      <c r="Z95" s="936">
        <f t="shared" si="185"/>
        <v>509.68000000000006</v>
      </c>
      <c r="AA95" s="937">
        <f t="shared" si="186"/>
        <v>1911.3000000000002</v>
      </c>
      <c r="AB95" s="161">
        <f t="shared" si="148"/>
        <v>7584523.8095238106</v>
      </c>
      <c r="AC95" s="924" t="s">
        <v>69</v>
      </c>
      <c r="AD95" s="936">
        <f t="shared" si="110"/>
        <v>105.71455383300781</v>
      </c>
      <c r="AE95" s="578" t="s">
        <v>41</v>
      </c>
      <c r="AF95" s="936">
        <f t="shared" si="111"/>
        <v>148.73295593261719</v>
      </c>
      <c r="AG95" s="936">
        <f t="shared" si="58"/>
        <v>396429.5768737793</v>
      </c>
      <c r="AH95" s="936">
        <f t="shared" si="59"/>
        <v>557748.58474731445</v>
      </c>
      <c r="AI95" s="936">
        <f t="shared" si="112"/>
        <v>1573133.2415626161</v>
      </c>
      <c r="AJ95" s="936">
        <f t="shared" si="61"/>
        <v>2213288.0347115654</v>
      </c>
      <c r="AK95" s="1088">
        <f t="shared" si="62"/>
        <v>0.20741358074283434</v>
      </c>
      <c r="AL95" s="1089">
        <f t="shared" si="63"/>
        <v>0.29181634737995832</v>
      </c>
      <c r="AM95" s="864" t="str">
        <f t="shared" si="149"/>
        <v>283</v>
      </c>
      <c r="AN95" s="865">
        <f t="shared" si="150"/>
        <v>44193</v>
      </c>
      <c r="AO95" s="866">
        <f t="shared" si="151"/>
        <v>396429.5768737793</v>
      </c>
      <c r="AP95" s="865">
        <f t="shared" si="152"/>
        <v>44193</v>
      </c>
      <c r="AQ95" s="850">
        <f t="shared" si="153"/>
        <v>557748.58474731445</v>
      </c>
      <c r="AR95" s="880">
        <v>44192</v>
      </c>
      <c r="AS95" s="869" t="s">
        <v>654</v>
      </c>
      <c r="AT95" s="879">
        <v>148.89538574218801</v>
      </c>
      <c r="AU95" s="879">
        <v>252</v>
      </c>
      <c r="AV95" s="851">
        <f t="shared" si="154"/>
        <v>44192</v>
      </c>
      <c r="AW95" s="852">
        <f t="shared" si="155"/>
        <v>223415434097764.72</v>
      </c>
      <c r="AX95" s="851">
        <f t="shared" si="156"/>
        <v>44192</v>
      </c>
      <c r="AY95" s="852">
        <f t="shared" si="157"/>
        <v>314329831697724.44</v>
      </c>
      <c r="AZ95" s="867"/>
      <c r="BA95" s="867"/>
      <c r="BB95" s="867"/>
      <c r="BC95" s="849">
        <f t="shared" si="173"/>
        <v>44192</v>
      </c>
      <c r="BD95" s="867"/>
      <c r="BE95" s="867"/>
      <c r="BF95" s="867"/>
      <c r="BG95" s="849">
        <f t="shared" si="174"/>
        <v>44192</v>
      </c>
      <c r="BH95" s="867"/>
      <c r="BI95" s="867"/>
      <c r="BJ95" s="27"/>
      <c r="BK95" s="382">
        <f t="shared" si="175"/>
        <v>5.2857276916503908</v>
      </c>
      <c r="BL95" s="382">
        <f t="shared" si="176"/>
        <v>7.4366477966308597</v>
      </c>
      <c r="BM95" s="236">
        <f t="shared" si="84"/>
        <v>44192</v>
      </c>
      <c r="BN95" s="236">
        <f t="shared" si="177"/>
        <v>44193</v>
      </c>
      <c r="BO95" s="235">
        <f t="shared" si="178"/>
        <v>396429.5768737793</v>
      </c>
      <c r="BP95" s="235">
        <f t="shared" si="179"/>
        <v>557748.58474731445</v>
      </c>
      <c r="BQ95" s="235">
        <f t="shared" si="180"/>
        <v>477089.08081054688</v>
      </c>
      <c r="BR95" s="868">
        <f t="shared" si="181"/>
        <v>44192</v>
      </c>
      <c r="BS95" s="869" t="str">
        <f t="shared" si="182"/>
        <v>SUN</v>
      </c>
      <c r="BT95" s="870">
        <f t="shared" si="183"/>
        <v>148.89538574218801</v>
      </c>
      <c r="BU95" s="235"/>
      <c r="BV95" s="27">
        <f t="shared" si="184"/>
        <v>268872632897744.59</v>
      </c>
      <c r="BW95" s="279"/>
    </row>
    <row r="96" spans="1:75">
      <c r="A96" s="44">
        <v>44202</v>
      </c>
      <c r="B96" s="121">
        <v>292</v>
      </c>
      <c r="C96" s="992">
        <v>44193</v>
      </c>
      <c r="D96" s="1071">
        <v>44194</v>
      </c>
      <c r="E96" s="461" t="s">
        <v>69</v>
      </c>
      <c r="F96" s="993">
        <v>3.6843864440917971</v>
      </c>
      <c r="G96" s="477" t="s">
        <v>41</v>
      </c>
      <c r="H96" s="1111">
        <v>11.968089294433593</v>
      </c>
      <c r="I96" s="1112" t="s">
        <v>175</v>
      </c>
      <c r="J96" s="1112" t="s">
        <v>133</v>
      </c>
      <c r="K96" s="1112" t="s">
        <v>93</v>
      </c>
      <c r="L96" s="583">
        <v>376</v>
      </c>
      <c r="M96" s="583"/>
      <c r="N96" s="583"/>
      <c r="O96" s="584">
        <v>1</v>
      </c>
      <c r="P96" s="584">
        <v>0.5</v>
      </c>
      <c r="Q96" s="584">
        <v>0.4</v>
      </c>
      <c r="R96" s="184">
        <f t="shared" ref="R96:R159" si="201">O96/(O96+P96)*Q96</f>
        <v>0.26666666666666666</v>
      </c>
      <c r="S96" s="183"/>
      <c r="T96" s="183">
        <v>20</v>
      </c>
      <c r="U96" s="121">
        <v>292</v>
      </c>
      <c r="V96" s="923"/>
      <c r="W96" s="194">
        <v>28.303000000000001</v>
      </c>
      <c r="X96" s="184">
        <v>2.1379999999999999</v>
      </c>
      <c r="Y96" s="184">
        <v>1.958</v>
      </c>
      <c r="Z96" s="194">
        <f t="shared" si="185"/>
        <v>566.06000000000006</v>
      </c>
      <c r="AA96" s="194">
        <f t="shared" si="186"/>
        <v>2122.7250000000004</v>
      </c>
      <c r="AB96" s="1113">
        <f t="shared" si="148"/>
        <v>5645545.2127659591</v>
      </c>
      <c r="AC96" s="1110" t="s">
        <v>69</v>
      </c>
      <c r="AD96" s="194">
        <f t="shared" si="110"/>
        <v>73.687728881835938</v>
      </c>
      <c r="AE96" s="477" t="s">
        <v>41</v>
      </c>
      <c r="AF96" s="586">
        <f t="shared" si="111"/>
        <v>239.36178588867188</v>
      </c>
      <c r="AG96" s="586">
        <f t="shared" si="58"/>
        <v>276328.98330688477</v>
      </c>
      <c r="AH96" s="586">
        <f t="shared" si="59"/>
        <v>897606.69708251953</v>
      </c>
      <c r="AI96" s="586">
        <f t="shared" si="112"/>
        <v>734917.50879490632</v>
      </c>
      <c r="AJ96" s="586">
        <f t="shared" si="61"/>
        <v>2387251.8539428711</v>
      </c>
      <c r="AK96" s="587">
        <f t="shared" si="62"/>
        <v>0.13017653408090296</v>
      </c>
      <c r="AL96" s="995">
        <f t="shared" si="63"/>
        <v>0.42285585607298137</v>
      </c>
      <c r="AM96" s="864">
        <f t="shared" ref="AM96:AM109" si="202">B96</f>
        <v>292</v>
      </c>
      <c r="AN96" s="865">
        <f t="shared" ref="AN96:AN109" si="203">D96</f>
        <v>44194</v>
      </c>
      <c r="AO96" s="866">
        <f t="shared" ref="AO96:AO109" si="204">AG96</f>
        <v>276328.98330688477</v>
      </c>
      <c r="AP96" s="865">
        <f t="shared" ref="AP96:AP109" si="205">D96</f>
        <v>44194</v>
      </c>
      <c r="AQ96" s="850">
        <f t="shared" ref="AQ96:AQ109" si="206">AH96</f>
        <v>897606.69708251953</v>
      </c>
      <c r="AR96" s="880">
        <v>44193</v>
      </c>
      <c r="AS96" s="869" t="s">
        <v>655</v>
      </c>
      <c r="AT96" s="879">
        <v>154.26254272460901</v>
      </c>
      <c r="AU96" s="879">
        <v>376</v>
      </c>
      <c r="AV96" s="851">
        <f t="shared" ref="AV96:AV103" si="207">AR96</f>
        <v>44193</v>
      </c>
      <c r="AW96" s="852">
        <f t="shared" ref="AW96:AW103" si="208">AT96*3.785*1000000*AO96</f>
        <v>161343995881117.75</v>
      </c>
      <c r="AX96" s="851">
        <f t="shared" ref="AX96:AX103" si="209">AR96</f>
        <v>44193</v>
      </c>
      <c r="AY96" s="852">
        <f t="shared" ref="AY96:AY103" si="210">AT96*3.785*1000000*AQ96</f>
        <v>524097941170753.19</v>
      </c>
      <c r="AZ96" s="850">
        <f>AVERAGE(AO96:AO97)</f>
        <v>334706.98356628418</v>
      </c>
      <c r="BA96" s="850">
        <f>STDEV(AO96:AO97)</f>
        <v>82558.959711062707</v>
      </c>
      <c r="BB96" s="850">
        <f>100*BA96/AZ96</f>
        <v>24.666040376989333</v>
      </c>
      <c r="BC96" s="849">
        <f t="shared" ref="BC96:BC103" si="211">AR96</f>
        <v>44193</v>
      </c>
      <c r="BD96" s="850">
        <f>AVERAGE(AQ96:AQ97)</f>
        <v>736224.9755859375</v>
      </c>
      <c r="BE96" s="850">
        <f>STDEV(AQ96:AQ97)</f>
        <v>228228.21925958374</v>
      </c>
      <c r="BF96" s="850">
        <f>100*BE96/BD96</f>
        <v>30.99979311051548</v>
      </c>
      <c r="BG96" s="849">
        <f t="shared" ref="BG96:BG103" si="212">BC96</f>
        <v>44193</v>
      </c>
      <c r="BH96" s="850">
        <f>AVERAGE(AZ96,BD96)</f>
        <v>535465.97957611084</v>
      </c>
      <c r="BI96" s="852">
        <f>BH96*AT96*3.785*1000000</f>
        <v>312649870344071.75</v>
      </c>
      <c r="BJ96" s="27"/>
      <c r="BK96" s="382">
        <f t="shared" ref="BK96:BK103" si="213">F96</f>
        <v>3.6843864440917971</v>
      </c>
      <c r="BL96" s="382">
        <f t="shared" ref="BL96:BL103" si="214">H96</f>
        <v>11.968089294433593</v>
      </c>
      <c r="BM96" s="236">
        <f t="shared" si="84"/>
        <v>44193</v>
      </c>
      <c r="BN96" s="236">
        <f t="shared" ref="BN96:BN103" si="215">AN96</f>
        <v>44194</v>
      </c>
      <c r="BO96" s="235">
        <f t="shared" ref="BO96:BO103" si="216">AO96</f>
        <v>276328.98330688477</v>
      </c>
      <c r="BP96" s="235">
        <f t="shared" ref="BP96:BP103" si="217">AQ96</f>
        <v>897606.69708251953</v>
      </c>
      <c r="BQ96" s="235">
        <f t="shared" ref="BQ96:BQ103" si="218">AVERAGE(BO96:BP96)</f>
        <v>586967.84019470215</v>
      </c>
      <c r="BR96" s="868">
        <f t="shared" ref="BR96:BR103" si="219">AR96</f>
        <v>44193</v>
      </c>
      <c r="BS96" s="869" t="str">
        <f t="shared" ref="BS96:BS103" si="220">AS96</f>
        <v>MON</v>
      </c>
      <c r="BT96" s="870">
        <f t="shared" ref="BT96:BT103" si="221">AT96</f>
        <v>154.26254272460901</v>
      </c>
      <c r="BU96" s="235">
        <f t="shared" ref="BU96" si="222">BH96</f>
        <v>535465.97957611084</v>
      </c>
      <c r="BV96" s="27">
        <f t="shared" ref="BV96:BV103" si="223">BT96*1000000*3.785*BQ96</f>
        <v>342720968525935.44</v>
      </c>
      <c r="BW96" s="279">
        <f t="shared" ref="BW96" si="224">BI96</f>
        <v>312649870344071.75</v>
      </c>
    </row>
    <row r="97" spans="1:75">
      <c r="A97" s="46">
        <v>44202</v>
      </c>
      <c r="B97" s="122">
        <v>294</v>
      </c>
      <c r="C97" s="996">
        <v>44193</v>
      </c>
      <c r="D97" s="1061">
        <v>44194</v>
      </c>
      <c r="E97" s="483" t="s">
        <v>69</v>
      </c>
      <c r="F97" s="997">
        <v>5.2411331176757816</v>
      </c>
      <c r="G97" s="500" t="s">
        <v>41</v>
      </c>
      <c r="H97" s="1105">
        <v>7.6645767211914064</v>
      </c>
      <c r="I97" s="433" t="s">
        <v>175</v>
      </c>
      <c r="J97" s="433" t="s">
        <v>133</v>
      </c>
      <c r="K97" s="433" t="s">
        <v>93</v>
      </c>
      <c r="L97" s="390">
        <v>376</v>
      </c>
      <c r="M97" s="390"/>
      <c r="N97" s="390"/>
      <c r="O97" s="564">
        <v>1</v>
      </c>
      <c r="P97" s="564">
        <v>0.5</v>
      </c>
      <c r="Q97" s="564">
        <v>0.4</v>
      </c>
      <c r="R97" s="82">
        <f t="shared" si="201"/>
        <v>0.26666666666666666</v>
      </c>
      <c r="S97" s="81"/>
      <c r="T97" s="81">
        <v>20</v>
      </c>
      <c r="U97" s="122">
        <v>294</v>
      </c>
      <c r="V97" s="925"/>
      <c r="W97" s="195">
        <v>22.35</v>
      </c>
      <c r="X97" s="82">
        <v>2.133</v>
      </c>
      <c r="Y97" s="82">
        <v>2.0379999999999998</v>
      </c>
      <c r="Z97" s="195">
        <f t="shared" si="185"/>
        <v>447</v>
      </c>
      <c r="AA97" s="195">
        <f t="shared" si="186"/>
        <v>1676.25</v>
      </c>
      <c r="AB97" s="1092">
        <f t="shared" si="148"/>
        <v>4458111.7021276597</v>
      </c>
      <c r="AC97" s="924" t="s">
        <v>69</v>
      </c>
      <c r="AD97" s="195">
        <f t="shared" si="110"/>
        <v>104.82266235351563</v>
      </c>
      <c r="AE97" s="500" t="s">
        <v>41</v>
      </c>
      <c r="AF97" s="567">
        <f t="shared" si="111"/>
        <v>153.29153442382813</v>
      </c>
      <c r="AG97" s="567">
        <f t="shared" si="58"/>
        <v>393084.98382568359</v>
      </c>
      <c r="AH97" s="567">
        <f t="shared" si="59"/>
        <v>574843.25408935547</v>
      </c>
      <c r="AI97" s="567">
        <f t="shared" si="112"/>
        <v>1045438.7867704352</v>
      </c>
      <c r="AJ97" s="567">
        <f t="shared" si="61"/>
        <v>1528838.4417270091</v>
      </c>
      <c r="AK97" s="569">
        <f t="shared" si="62"/>
        <v>0.2345026003434354</v>
      </c>
      <c r="AL97" s="999">
        <f t="shared" si="63"/>
        <v>0.34293408148507409</v>
      </c>
      <c r="AM97" s="864">
        <f t="shared" si="202"/>
        <v>294</v>
      </c>
      <c r="AN97" s="865">
        <f t="shared" si="203"/>
        <v>44194</v>
      </c>
      <c r="AO97" s="866">
        <f t="shared" si="204"/>
        <v>393084.98382568359</v>
      </c>
      <c r="AP97" s="865">
        <f t="shared" si="205"/>
        <v>44194</v>
      </c>
      <c r="AQ97" s="850">
        <f t="shared" si="206"/>
        <v>574843.25408935547</v>
      </c>
      <c r="AR97" s="880">
        <v>44193</v>
      </c>
      <c r="AS97" s="869" t="s">
        <v>655</v>
      </c>
      <c r="AT97" s="879">
        <v>154.26254272460901</v>
      </c>
      <c r="AU97" s="879">
        <v>376</v>
      </c>
      <c r="AV97" s="851">
        <f t="shared" si="207"/>
        <v>44193</v>
      </c>
      <c r="AW97" s="852">
        <f t="shared" si="208"/>
        <v>229515924288207.53</v>
      </c>
      <c r="AX97" s="851">
        <f t="shared" si="209"/>
        <v>44193</v>
      </c>
      <c r="AY97" s="852">
        <f t="shared" si="210"/>
        <v>335641620036208.75</v>
      </c>
      <c r="AZ97" s="867"/>
      <c r="BA97" s="867"/>
      <c r="BB97" s="867"/>
      <c r="BC97" s="849">
        <f t="shared" si="211"/>
        <v>44193</v>
      </c>
      <c r="BD97" s="867"/>
      <c r="BE97" s="867"/>
      <c r="BF97" s="867"/>
      <c r="BG97" s="849">
        <f t="shared" si="212"/>
        <v>44193</v>
      </c>
      <c r="BH97" s="867"/>
      <c r="BI97" s="867"/>
      <c r="BJ97" s="27"/>
      <c r="BK97" s="382">
        <f t="shared" si="213"/>
        <v>5.2411331176757816</v>
      </c>
      <c r="BL97" s="382">
        <f t="shared" si="214"/>
        <v>7.6645767211914064</v>
      </c>
      <c r="BM97" s="236">
        <f t="shared" si="84"/>
        <v>44193</v>
      </c>
      <c r="BN97" s="236">
        <f t="shared" si="215"/>
        <v>44194</v>
      </c>
      <c r="BO97" s="235">
        <f t="shared" si="216"/>
        <v>393084.98382568359</v>
      </c>
      <c r="BP97" s="235">
        <f t="shared" si="217"/>
        <v>574843.25408935547</v>
      </c>
      <c r="BQ97" s="235">
        <f t="shared" si="218"/>
        <v>483964.11895751953</v>
      </c>
      <c r="BR97" s="868">
        <f t="shared" si="219"/>
        <v>44193</v>
      </c>
      <c r="BS97" s="869" t="str">
        <f t="shared" si="220"/>
        <v>MON</v>
      </c>
      <c r="BT97" s="870">
        <f t="shared" si="221"/>
        <v>154.26254272460901</v>
      </c>
      <c r="BU97" s="235"/>
      <c r="BV97" s="27">
        <f t="shared" si="223"/>
        <v>282578772162208.13</v>
      </c>
      <c r="BW97" s="279"/>
    </row>
    <row r="98" spans="1:75">
      <c r="A98" s="46">
        <v>44202</v>
      </c>
      <c r="B98" s="122">
        <v>302</v>
      </c>
      <c r="C98" s="996">
        <v>44194</v>
      </c>
      <c r="D98" s="1061">
        <v>44195</v>
      </c>
      <c r="E98" s="483" t="s">
        <v>69</v>
      </c>
      <c r="F98" s="997">
        <v>5.1089202880859377</v>
      </c>
      <c r="G98" s="500" t="s">
        <v>41</v>
      </c>
      <c r="H98" s="1105">
        <v>6.2099758148193356</v>
      </c>
      <c r="I98" s="433" t="s">
        <v>175</v>
      </c>
      <c r="J98" s="433" t="s">
        <v>133</v>
      </c>
      <c r="K98" s="433" t="s">
        <v>93</v>
      </c>
      <c r="L98" s="390">
        <v>336</v>
      </c>
      <c r="M98" s="390"/>
      <c r="N98" s="390"/>
      <c r="O98" s="564">
        <v>1</v>
      </c>
      <c r="P98" s="564">
        <v>0.5</v>
      </c>
      <c r="Q98" s="564">
        <v>0.4</v>
      </c>
      <c r="R98" s="82">
        <f t="shared" si="201"/>
        <v>0.26666666666666666</v>
      </c>
      <c r="S98" s="81"/>
      <c r="T98" s="81">
        <v>20</v>
      </c>
      <c r="U98" s="122">
        <v>302</v>
      </c>
      <c r="V98" s="925"/>
      <c r="W98" s="195">
        <v>24.335999999999999</v>
      </c>
      <c r="X98" s="82">
        <v>2.0819999999999999</v>
      </c>
      <c r="Y98" s="82">
        <v>1.355</v>
      </c>
      <c r="Z98" s="195">
        <f t="shared" si="185"/>
        <v>486.71999999999997</v>
      </c>
      <c r="AA98" s="195">
        <f t="shared" si="186"/>
        <v>1825.1999999999998</v>
      </c>
      <c r="AB98" s="1092">
        <f t="shared" si="148"/>
        <v>5432142.8571428563</v>
      </c>
      <c r="AC98" s="924" t="s">
        <v>69</v>
      </c>
      <c r="AD98" s="195">
        <f t="shared" si="110"/>
        <v>102.17840576171875</v>
      </c>
      <c r="AE98" s="500" t="s">
        <v>41</v>
      </c>
      <c r="AF98" s="567">
        <f t="shared" si="111"/>
        <v>124.19951629638672</v>
      </c>
      <c r="AG98" s="567">
        <f t="shared" si="58"/>
        <v>383169.02160644531</v>
      </c>
      <c r="AH98" s="567">
        <f t="shared" si="59"/>
        <v>465748.1861114502</v>
      </c>
      <c r="AI98" s="567">
        <f t="shared" si="112"/>
        <v>1140383.9928763253</v>
      </c>
      <c r="AJ98" s="567">
        <f t="shared" si="61"/>
        <v>1386155.3158078876</v>
      </c>
      <c r="AK98" s="569">
        <f t="shared" si="62"/>
        <v>0.20993262196276866</v>
      </c>
      <c r="AL98" s="999">
        <f t="shared" si="63"/>
        <v>0.25517652099027516</v>
      </c>
      <c r="AM98" s="864">
        <f t="shared" si="202"/>
        <v>302</v>
      </c>
      <c r="AN98" s="865">
        <f t="shared" si="203"/>
        <v>44195</v>
      </c>
      <c r="AO98" s="866">
        <f t="shared" si="204"/>
        <v>383169.02160644531</v>
      </c>
      <c r="AP98" s="865">
        <f t="shared" si="205"/>
        <v>44195</v>
      </c>
      <c r="AQ98" s="850">
        <f t="shared" si="206"/>
        <v>465748.1861114502</v>
      </c>
      <c r="AR98" s="880">
        <v>44194</v>
      </c>
      <c r="AS98" s="869" t="s">
        <v>653</v>
      </c>
      <c r="AT98" s="879">
        <v>154.07102966308599</v>
      </c>
      <c r="AU98" s="879">
        <v>336</v>
      </c>
      <c r="AV98" s="851">
        <f t="shared" si="207"/>
        <v>44194</v>
      </c>
      <c r="AW98" s="852">
        <f t="shared" si="208"/>
        <v>223448404951420.13</v>
      </c>
      <c r="AX98" s="851">
        <f t="shared" si="209"/>
        <v>44194</v>
      </c>
      <c r="AY98" s="852">
        <f t="shared" si="210"/>
        <v>271605175333073.25</v>
      </c>
      <c r="AZ98" s="850">
        <f>AVERAGE(AO98:AO99)</f>
        <v>336867.65670776367</v>
      </c>
      <c r="BA98" s="850">
        <f>STDEV(AO98:AO99)</f>
        <v>65480.01819610133</v>
      </c>
      <c r="BB98" s="850">
        <f>100*BA98/AZ98</f>
        <v>19.437905923068758</v>
      </c>
      <c r="BC98" s="849">
        <f t="shared" si="211"/>
        <v>44194</v>
      </c>
      <c r="BD98" s="850">
        <f>AVERAGE(AQ98:AQ99)</f>
        <v>502739.42470550537</v>
      </c>
      <c r="BE98" s="850">
        <f>STDEV(AQ98:AQ99)</f>
        <v>52313.511308691894</v>
      </c>
      <c r="BF98" s="850">
        <f>100*BE98/BD98</f>
        <v>10.405691047471779</v>
      </c>
      <c r="BG98" s="849">
        <f t="shared" si="212"/>
        <v>44194</v>
      </c>
      <c r="BH98" s="850">
        <f>AVERAGE(AZ98,BD98)</f>
        <v>419803.54070663452</v>
      </c>
      <c r="BI98" s="852">
        <f>BH98*AT98*3.785*1000000</f>
        <v>244812148880352.38</v>
      </c>
      <c r="BJ98" s="27"/>
      <c r="BK98" s="382">
        <f t="shared" si="213"/>
        <v>5.1089202880859377</v>
      </c>
      <c r="BL98" s="382">
        <f t="shared" si="214"/>
        <v>6.2099758148193356</v>
      </c>
      <c r="BM98" s="236">
        <f t="shared" si="84"/>
        <v>44194</v>
      </c>
      <c r="BN98" s="236">
        <f t="shared" si="215"/>
        <v>44195</v>
      </c>
      <c r="BO98" s="235">
        <f t="shared" si="216"/>
        <v>383169.02160644531</v>
      </c>
      <c r="BP98" s="235">
        <f t="shared" si="217"/>
        <v>465748.1861114502</v>
      </c>
      <c r="BQ98" s="235">
        <f t="shared" si="218"/>
        <v>424458.60385894775</v>
      </c>
      <c r="BR98" s="868">
        <f t="shared" si="219"/>
        <v>44194</v>
      </c>
      <c r="BS98" s="869" t="str">
        <f t="shared" si="220"/>
        <v>TUE</v>
      </c>
      <c r="BT98" s="870">
        <f t="shared" si="221"/>
        <v>154.07102966308599</v>
      </c>
      <c r="BU98" s="235">
        <f t="shared" ref="BU98" si="225">BH98</f>
        <v>419803.54070663452</v>
      </c>
      <c r="BV98" s="27">
        <f t="shared" si="223"/>
        <v>247526790142246.69</v>
      </c>
      <c r="BW98" s="279">
        <f t="shared" ref="BW98" si="226">BI98</f>
        <v>244812148880352.38</v>
      </c>
    </row>
    <row r="99" spans="1:75">
      <c r="A99" s="46">
        <v>44202</v>
      </c>
      <c r="B99" s="122">
        <v>304</v>
      </c>
      <c r="C99" s="996">
        <v>44194</v>
      </c>
      <c r="D99" s="1061">
        <v>44195</v>
      </c>
      <c r="E99" s="483" t="s">
        <v>69</v>
      </c>
      <c r="F99" s="997">
        <v>3.8742172241210939</v>
      </c>
      <c r="G99" s="500" t="s">
        <v>41</v>
      </c>
      <c r="H99" s="1105">
        <v>7.1964088439941403</v>
      </c>
      <c r="I99" s="433" t="s">
        <v>175</v>
      </c>
      <c r="J99" s="433" t="s">
        <v>133</v>
      </c>
      <c r="K99" s="433" t="s">
        <v>93</v>
      </c>
      <c r="L99" s="390">
        <v>336</v>
      </c>
      <c r="M99" s="390"/>
      <c r="N99" s="390"/>
      <c r="O99" s="564">
        <v>1</v>
      </c>
      <c r="P99" s="564">
        <v>0.5</v>
      </c>
      <c r="Q99" s="564">
        <v>0.4</v>
      </c>
      <c r="R99" s="82">
        <f t="shared" si="201"/>
        <v>0.26666666666666666</v>
      </c>
      <c r="S99" s="81"/>
      <c r="T99" s="81">
        <v>20</v>
      </c>
      <c r="U99" s="122">
        <v>304</v>
      </c>
      <c r="V99" s="925"/>
      <c r="W99" s="195">
        <v>19.198</v>
      </c>
      <c r="X99" s="82">
        <v>2.0760000000000001</v>
      </c>
      <c r="Y99" s="82">
        <v>1.425</v>
      </c>
      <c r="Z99" s="195">
        <f t="shared" si="185"/>
        <v>383.96000000000004</v>
      </c>
      <c r="AA99" s="195">
        <f t="shared" si="186"/>
        <v>1439.8500000000001</v>
      </c>
      <c r="AB99" s="1092">
        <f t="shared" si="148"/>
        <v>4285267.8571428573</v>
      </c>
      <c r="AC99" s="924" t="s">
        <v>69</v>
      </c>
      <c r="AD99" s="195">
        <f t="shared" si="110"/>
        <v>77.484344482421875</v>
      </c>
      <c r="AE99" s="500" t="s">
        <v>41</v>
      </c>
      <c r="AF99" s="567">
        <f t="shared" si="111"/>
        <v>143.92817687988281</v>
      </c>
      <c r="AG99" s="567">
        <f t="shared" si="58"/>
        <v>290566.29180908203</v>
      </c>
      <c r="AH99" s="567">
        <f t="shared" si="59"/>
        <v>539730.66329956055</v>
      </c>
      <c r="AI99" s="567">
        <f t="shared" si="112"/>
        <v>864780.63038417266</v>
      </c>
      <c r="AJ99" s="567">
        <f t="shared" si="61"/>
        <v>1606341.2598201206</v>
      </c>
      <c r="AK99" s="569">
        <f t="shared" si="62"/>
        <v>0.20180316825299996</v>
      </c>
      <c r="AL99" s="999">
        <f t="shared" si="63"/>
        <v>0.37485200770883115</v>
      </c>
      <c r="AM99" s="864">
        <f t="shared" si="202"/>
        <v>304</v>
      </c>
      <c r="AN99" s="865">
        <f t="shared" si="203"/>
        <v>44195</v>
      </c>
      <c r="AO99" s="866">
        <f t="shared" si="204"/>
        <v>290566.29180908203</v>
      </c>
      <c r="AP99" s="865">
        <f t="shared" si="205"/>
        <v>44195</v>
      </c>
      <c r="AQ99" s="850">
        <f t="shared" si="206"/>
        <v>539730.66329956055</v>
      </c>
      <c r="AR99" s="880">
        <v>44194</v>
      </c>
      <c r="AS99" s="869" t="s">
        <v>653</v>
      </c>
      <c r="AT99" s="879">
        <v>154.07102966308599</v>
      </c>
      <c r="AU99" s="879">
        <v>336</v>
      </c>
      <c r="AV99" s="851">
        <f t="shared" si="207"/>
        <v>44194</v>
      </c>
      <c r="AW99" s="852">
        <f t="shared" si="208"/>
        <v>169446303788291.78</v>
      </c>
      <c r="AX99" s="851">
        <f t="shared" si="209"/>
        <v>44194</v>
      </c>
      <c r="AY99" s="852">
        <f t="shared" si="210"/>
        <v>314748711448624.44</v>
      </c>
      <c r="AZ99" s="867"/>
      <c r="BA99" s="867"/>
      <c r="BB99" s="867"/>
      <c r="BC99" s="849">
        <f t="shared" si="211"/>
        <v>44194</v>
      </c>
      <c r="BD99" s="867"/>
      <c r="BE99" s="867"/>
      <c r="BF99" s="867"/>
      <c r="BG99" s="849">
        <f t="shared" si="212"/>
        <v>44194</v>
      </c>
      <c r="BH99" s="867"/>
      <c r="BI99" s="867"/>
      <c r="BJ99" s="27"/>
      <c r="BK99" s="382">
        <f t="shared" si="213"/>
        <v>3.8742172241210939</v>
      </c>
      <c r="BL99" s="382">
        <f t="shared" si="214"/>
        <v>7.1964088439941403</v>
      </c>
      <c r="BM99" s="236">
        <f t="shared" si="84"/>
        <v>44194</v>
      </c>
      <c r="BN99" s="236">
        <f t="shared" si="215"/>
        <v>44195</v>
      </c>
      <c r="BO99" s="235">
        <f t="shared" si="216"/>
        <v>290566.29180908203</v>
      </c>
      <c r="BP99" s="235">
        <f t="shared" si="217"/>
        <v>539730.66329956055</v>
      </c>
      <c r="BQ99" s="235">
        <f t="shared" si="218"/>
        <v>415148.47755432129</v>
      </c>
      <c r="BR99" s="868">
        <f t="shared" si="219"/>
        <v>44194</v>
      </c>
      <c r="BS99" s="869" t="str">
        <f t="shared" si="220"/>
        <v>TUE</v>
      </c>
      <c r="BT99" s="870">
        <f t="shared" si="221"/>
        <v>154.07102966308599</v>
      </c>
      <c r="BU99" s="235"/>
      <c r="BV99" s="27">
        <f t="shared" si="223"/>
        <v>242097507618458.09</v>
      </c>
      <c r="BW99" s="279"/>
    </row>
    <row r="100" spans="1:75">
      <c r="A100" s="46">
        <v>44202</v>
      </c>
      <c r="B100" s="122">
        <v>313</v>
      </c>
      <c r="C100" s="996">
        <v>44195</v>
      </c>
      <c r="D100" s="1061">
        <v>44196</v>
      </c>
      <c r="E100" s="483" t="s">
        <v>69</v>
      </c>
      <c r="F100" s="997">
        <v>2.5841506958007812</v>
      </c>
      <c r="G100" s="1106" t="s">
        <v>41</v>
      </c>
      <c r="H100" s="1105">
        <v>3.9796047210693359</v>
      </c>
      <c r="I100" s="433" t="s">
        <v>175</v>
      </c>
      <c r="J100" s="433" t="s">
        <v>133</v>
      </c>
      <c r="K100" s="433" t="s">
        <v>93</v>
      </c>
      <c r="L100" s="390">
        <v>332</v>
      </c>
      <c r="M100" s="390"/>
      <c r="N100" s="390"/>
      <c r="O100" s="564">
        <v>1</v>
      </c>
      <c r="P100" s="564">
        <v>0.5</v>
      </c>
      <c r="Q100" s="564">
        <v>0.4</v>
      </c>
      <c r="R100" s="82">
        <f t="shared" si="201"/>
        <v>0.26666666666666666</v>
      </c>
      <c r="S100" s="81"/>
      <c r="T100" s="81">
        <v>20</v>
      </c>
      <c r="U100" s="122">
        <v>313</v>
      </c>
      <c r="V100" s="925"/>
      <c r="W100" s="195">
        <v>22.555</v>
      </c>
      <c r="X100" s="82">
        <v>2.085</v>
      </c>
      <c r="Y100" s="82">
        <v>1.8</v>
      </c>
      <c r="Z100" s="195">
        <f t="shared" si="185"/>
        <v>451.1</v>
      </c>
      <c r="AA100" s="195">
        <f t="shared" si="186"/>
        <v>1691.625</v>
      </c>
      <c r="AB100" s="1092">
        <f t="shared" si="148"/>
        <v>5095256.0240963856</v>
      </c>
      <c r="AC100" s="924" t="s">
        <v>69</v>
      </c>
      <c r="AD100" s="195">
        <f t="shared" si="110"/>
        <v>51.683013916015625</v>
      </c>
      <c r="AE100" s="500" t="s">
        <v>41</v>
      </c>
      <c r="AF100" s="567">
        <f t="shared" si="111"/>
        <v>79.592094421386719</v>
      </c>
      <c r="AG100" s="567">
        <f t="shared" si="58"/>
        <v>193811.30218505859</v>
      </c>
      <c r="AH100" s="567">
        <f t="shared" si="59"/>
        <v>298470.3540802002</v>
      </c>
      <c r="AI100" s="567">
        <f t="shared" si="112"/>
        <v>583768.98248511623</v>
      </c>
      <c r="AJ100" s="567">
        <f t="shared" si="61"/>
        <v>899007.09060301271</v>
      </c>
      <c r="AK100" s="569">
        <f t="shared" si="62"/>
        <v>0.11457107939706411</v>
      </c>
      <c r="AL100" s="999">
        <f t="shared" si="63"/>
        <v>0.17644002310216519</v>
      </c>
      <c r="AM100" s="864">
        <f t="shared" si="202"/>
        <v>313</v>
      </c>
      <c r="AN100" s="865">
        <f t="shared" si="203"/>
        <v>44196</v>
      </c>
      <c r="AO100" s="866">
        <f t="shared" si="204"/>
        <v>193811.30218505859</v>
      </c>
      <c r="AP100" s="865">
        <f t="shared" si="205"/>
        <v>44196</v>
      </c>
      <c r="AQ100" s="850">
        <f t="shared" si="206"/>
        <v>298470.3540802002</v>
      </c>
      <c r="AR100" s="880">
        <v>44195</v>
      </c>
      <c r="AS100" s="869" t="s">
        <v>656</v>
      </c>
      <c r="AT100" s="879">
        <v>154.16673278808599</v>
      </c>
      <c r="AU100" s="879">
        <v>332</v>
      </c>
      <c r="AV100" s="851">
        <f t="shared" si="207"/>
        <v>44195</v>
      </c>
      <c r="AW100" s="852">
        <f t="shared" si="208"/>
        <v>113092981065515.56</v>
      </c>
      <c r="AX100" s="851">
        <f t="shared" si="209"/>
        <v>44195</v>
      </c>
      <c r="AY100" s="852">
        <f t="shared" si="210"/>
        <v>174163744436221.31</v>
      </c>
      <c r="AZ100" s="850">
        <f t="shared" ref="AZ100:AZ103" si="227">AO100</f>
        <v>193811.30218505859</v>
      </c>
      <c r="BA100" s="850"/>
      <c r="BB100" s="850"/>
      <c r="BC100" s="849">
        <f t="shared" si="211"/>
        <v>44195</v>
      </c>
      <c r="BD100" s="850">
        <f t="shared" ref="BD100:BD103" si="228">AQ100</f>
        <v>298470.3540802002</v>
      </c>
      <c r="BE100" s="850"/>
      <c r="BF100" s="850"/>
      <c r="BG100" s="849">
        <f t="shared" si="212"/>
        <v>44195</v>
      </c>
      <c r="BH100" s="850">
        <f t="shared" ref="BH100:BH103" si="229">AVERAGE(AZ100,BD100)</f>
        <v>246140.82813262939</v>
      </c>
      <c r="BI100" s="852">
        <f t="shared" ref="BI100:BI103" si="230">BH100*AT100*3.785*1000000</f>
        <v>143628362750868.44</v>
      </c>
      <c r="BJ100" s="27"/>
      <c r="BK100" s="382">
        <f t="shared" si="213"/>
        <v>2.5841506958007812</v>
      </c>
      <c r="BL100" s="382">
        <f t="shared" si="214"/>
        <v>3.9796047210693359</v>
      </c>
      <c r="BM100" s="236">
        <f t="shared" si="84"/>
        <v>44195</v>
      </c>
      <c r="BN100" s="236">
        <f t="shared" si="215"/>
        <v>44196</v>
      </c>
      <c r="BO100" s="235">
        <f t="shared" si="216"/>
        <v>193811.30218505859</v>
      </c>
      <c r="BP100" s="235">
        <f t="shared" si="217"/>
        <v>298470.3540802002</v>
      </c>
      <c r="BQ100" s="235">
        <f t="shared" si="218"/>
        <v>246140.82813262939</v>
      </c>
      <c r="BR100" s="868">
        <f t="shared" si="219"/>
        <v>44195</v>
      </c>
      <c r="BS100" s="869" t="str">
        <f t="shared" si="220"/>
        <v>WED</v>
      </c>
      <c r="BT100" s="870">
        <f t="shared" si="221"/>
        <v>154.16673278808599</v>
      </c>
      <c r="BU100" s="235">
        <f t="shared" ref="BU100:BU103" si="231">BH100</f>
        <v>246140.82813262939</v>
      </c>
      <c r="BV100" s="27">
        <f t="shared" si="223"/>
        <v>143628362750868.44</v>
      </c>
      <c r="BW100" s="279">
        <f t="shared" ref="BW100:BW103" si="232">BI100</f>
        <v>143628362750868.44</v>
      </c>
    </row>
    <row r="101" spans="1:75">
      <c r="A101" s="46">
        <v>44202</v>
      </c>
      <c r="B101" s="122" t="s">
        <v>267</v>
      </c>
      <c r="C101" s="996">
        <v>44196</v>
      </c>
      <c r="D101" s="1061">
        <v>44197</v>
      </c>
      <c r="E101" s="483" t="s">
        <v>69</v>
      </c>
      <c r="F101" s="997">
        <v>4.1966369628906248</v>
      </c>
      <c r="G101" s="1106" t="s">
        <v>41</v>
      </c>
      <c r="H101" s="1105">
        <v>6.7405044555664064</v>
      </c>
      <c r="I101" s="433" t="s">
        <v>175</v>
      </c>
      <c r="J101" s="433" t="s">
        <v>133</v>
      </c>
      <c r="K101" s="433" t="s">
        <v>93</v>
      </c>
      <c r="L101" s="390">
        <v>376</v>
      </c>
      <c r="M101" s="390"/>
      <c r="N101" s="390"/>
      <c r="O101" s="564">
        <v>1</v>
      </c>
      <c r="P101" s="564">
        <v>0.5</v>
      </c>
      <c r="Q101" s="564">
        <v>0.4</v>
      </c>
      <c r="R101" s="82">
        <f t="shared" si="201"/>
        <v>0.26666666666666666</v>
      </c>
      <c r="S101" s="81"/>
      <c r="T101" s="81">
        <v>20</v>
      </c>
      <c r="U101" s="122" t="s">
        <v>267</v>
      </c>
      <c r="V101" s="925"/>
      <c r="W101" s="195">
        <v>22.241</v>
      </c>
      <c r="X101" s="82">
        <v>2.101</v>
      </c>
      <c r="Y101" s="82">
        <v>1.631</v>
      </c>
      <c r="Z101" s="195">
        <f t="shared" si="185"/>
        <v>444.82</v>
      </c>
      <c r="AA101" s="195">
        <f t="shared" si="186"/>
        <v>1668.075</v>
      </c>
      <c r="AB101" s="1092">
        <f t="shared" si="148"/>
        <v>4436369.6808510637</v>
      </c>
      <c r="AC101" s="924" t="s">
        <v>69</v>
      </c>
      <c r="AD101" s="195">
        <f t="shared" si="110"/>
        <v>83.9327392578125</v>
      </c>
      <c r="AE101" s="500" t="s">
        <v>41</v>
      </c>
      <c r="AF101" s="567">
        <f t="shared" si="111"/>
        <v>134.81008911132813</v>
      </c>
      <c r="AG101" s="567">
        <f t="shared" si="58"/>
        <v>314747.77221679688</v>
      </c>
      <c r="AH101" s="567">
        <f t="shared" si="59"/>
        <v>505537.83416748047</v>
      </c>
      <c r="AI101" s="567">
        <f t="shared" si="112"/>
        <v>837095.13887445978</v>
      </c>
      <c r="AJ101" s="567">
        <f t="shared" si="61"/>
        <v>1344515.5164028737</v>
      </c>
      <c r="AK101" s="569">
        <f t="shared" si="62"/>
        <v>0.18868922093838519</v>
      </c>
      <c r="AL101" s="999">
        <f t="shared" si="63"/>
        <v>0.303066609215701</v>
      </c>
      <c r="AM101" s="864" t="str">
        <f t="shared" si="202"/>
        <v>015</v>
      </c>
      <c r="AN101" s="865">
        <f t="shared" si="203"/>
        <v>44197</v>
      </c>
      <c r="AO101" s="866">
        <f t="shared" si="204"/>
        <v>314747.77221679688</v>
      </c>
      <c r="AP101" s="865">
        <f t="shared" si="205"/>
        <v>44197</v>
      </c>
      <c r="AQ101" s="850">
        <f t="shared" si="206"/>
        <v>505537.83416748047</v>
      </c>
      <c r="AR101" s="880">
        <v>44196</v>
      </c>
      <c r="AS101" s="869" t="s">
        <v>657</v>
      </c>
      <c r="AT101" s="879">
        <v>156.28607177734401</v>
      </c>
      <c r="AU101" s="879">
        <v>376</v>
      </c>
      <c r="AV101" s="851">
        <f t="shared" si="207"/>
        <v>44196</v>
      </c>
      <c r="AW101" s="852">
        <f t="shared" si="208"/>
        <v>186186772703840.56</v>
      </c>
      <c r="AX101" s="851">
        <f t="shared" si="209"/>
        <v>44196</v>
      </c>
      <c r="AY101" s="852">
        <f t="shared" si="210"/>
        <v>299047256666522.25</v>
      </c>
      <c r="AZ101" s="850">
        <f t="shared" si="227"/>
        <v>314747.77221679688</v>
      </c>
      <c r="BA101" s="850"/>
      <c r="BB101" s="850"/>
      <c r="BC101" s="849">
        <f t="shared" si="211"/>
        <v>44196</v>
      </c>
      <c r="BD101" s="850">
        <f t="shared" si="228"/>
        <v>505537.83416748047</v>
      </c>
      <c r="BE101" s="850"/>
      <c r="BF101" s="850"/>
      <c r="BG101" s="849">
        <f t="shared" si="212"/>
        <v>44196</v>
      </c>
      <c r="BH101" s="850">
        <f t="shared" si="229"/>
        <v>410142.80319213867</v>
      </c>
      <c r="BI101" s="852">
        <f t="shared" si="230"/>
        <v>242617014685181.41</v>
      </c>
      <c r="BJ101" s="27"/>
      <c r="BK101" s="382">
        <f t="shared" si="213"/>
        <v>4.1966369628906248</v>
      </c>
      <c r="BL101" s="382">
        <f t="shared" si="214"/>
        <v>6.7405044555664064</v>
      </c>
      <c r="BM101" s="236">
        <f t="shared" si="84"/>
        <v>44196</v>
      </c>
      <c r="BN101" s="236">
        <f t="shared" si="215"/>
        <v>44197</v>
      </c>
      <c r="BO101" s="235">
        <f t="shared" si="216"/>
        <v>314747.77221679688</v>
      </c>
      <c r="BP101" s="235">
        <f t="shared" si="217"/>
        <v>505537.83416748047</v>
      </c>
      <c r="BQ101" s="235">
        <f t="shared" si="218"/>
        <v>410142.80319213867</v>
      </c>
      <c r="BR101" s="868">
        <f t="shared" si="219"/>
        <v>44196</v>
      </c>
      <c r="BS101" s="869" t="str">
        <f t="shared" si="220"/>
        <v>THU</v>
      </c>
      <c r="BT101" s="870">
        <f t="shared" si="221"/>
        <v>156.28607177734401</v>
      </c>
      <c r="BU101" s="235">
        <f t="shared" si="231"/>
        <v>410142.80319213867</v>
      </c>
      <c r="BV101" s="27">
        <f t="shared" si="223"/>
        <v>242617014685181.44</v>
      </c>
      <c r="BW101" s="279">
        <f t="shared" si="232"/>
        <v>242617014685181.41</v>
      </c>
    </row>
    <row r="102" spans="1:75">
      <c r="A102" s="46">
        <v>44202</v>
      </c>
      <c r="B102" s="122" t="s">
        <v>268</v>
      </c>
      <c r="C102" s="996">
        <v>44197</v>
      </c>
      <c r="D102" s="1061">
        <v>44198</v>
      </c>
      <c r="E102" s="483" t="s">
        <v>69</v>
      </c>
      <c r="F102" s="997">
        <v>1.8086793899536133</v>
      </c>
      <c r="G102" s="500" t="s">
        <v>41</v>
      </c>
      <c r="H102" s="1105">
        <v>10.599223327636718</v>
      </c>
      <c r="I102" s="433" t="s">
        <v>175</v>
      </c>
      <c r="J102" s="433" t="s">
        <v>133</v>
      </c>
      <c r="K102" s="433" t="s">
        <v>93</v>
      </c>
      <c r="L102" s="390">
        <v>244</v>
      </c>
      <c r="M102" s="390"/>
      <c r="N102" s="390"/>
      <c r="O102" s="564">
        <v>1</v>
      </c>
      <c r="P102" s="564">
        <v>0.5</v>
      </c>
      <c r="Q102" s="564">
        <v>0.4</v>
      </c>
      <c r="R102" s="82">
        <f t="shared" si="201"/>
        <v>0.26666666666666666</v>
      </c>
      <c r="S102" s="81"/>
      <c r="T102" s="81">
        <v>20</v>
      </c>
      <c r="U102" s="122" t="s">
        <v>268</v>
      </c>
      <c r="V102" s="925"/>
      <c r="W102" s="195">
        <v>32.764000000000003</v>
      </c>
      <c r="X102" s="82">
        <v>2.1789999999999998</v>
      </c>
      <c r="Y102" s="82">
        <v>2.0779999999999998</v>
      </c>
      <c r="Z102" s="195">
        <f t="shared" si="185"/>
        <v>655.28000000000009</v>
      </c>
      <c r="AA102" s="195">
        <f t="shared" si="186"/>
        <v>2457.3000000000002</v>
      </c>
      <c r="AB102" s="1092">
        <f t="shared" si="148"/>
        <v>10070901.639344262</v>
      </c>
      <c r="AC102" s="924" t="s">
        <v>69</v>
      </c>
      <c r="AD102" s="195">
        <f t="shared" si="110"/>
        <v>36.173587799072266</v>
      </c>
      <c r="AE102" s="500" t="s">
        <v>41</v>
      </c>
      <c r="AF102" s="567">
        <f t="shared" si="111"/>
        <v>211.98446655273438</v>
      </c>
      <c r="AG102" s="567">
        <f t="shared" si="58"/>
        <v>135650.954246521</v>
      </c>
      <c r="AH102" s="567">
        <f t="shared" si="59"/>
        <v>794941.74957275391</v>
      </c>
      <c r="AI102" s="567">
        <f t="shared" si="112"/>
        <v>555946.53379721718</v>
      </c>
      <c r="AJ102" s="567">
        <f t="shared" si="61"/>
        <v>3257957.9900522698</v>
      </c>
      <c r="AK102" s="569">
        <f t="shared" si="62"/>
        <v>5.5203253264363726E-2</v>
      </c>
      <c r="AL102" s="999">
        <f t="shared" si="63"/>
        <v>0.32350211596986683</v>
      </c>
      <c r="AM102" s="864" t="str">
        <f t="shared" si="202"/>
        <v>021</v>
      </c>
      <c r="AN102" s="865">
        <f t="shared" si="203"/>
        <v>44198</v>
      </c>
      <c r="AO102" s="866">
        <f t="shared" si="204"/>
        <v>135650.954246521</v>
      </c>
      <c r="AP102" s="865">
        <f t="shared" si="205"/>
        <v>44198</v>
      </c>
      <c r="AQ102" s="850">
        <f t="shared" si="206"/>
        <v>794941.74957275391</v>
      </c>
      <c r="AR102" s="880">
        <v>44197</v>
      </c>
      <c r="AS102" s="869" t="s">
        <v>659</v>
      </c>
      <c r="AT102" s="879">
        <v>148.55116271972699</v>
      </c>
      <c r="AU102" s="879">
        <v>244</v>
      </c>
      <c r="AV102" s="851">
        <f t="shared" si="207"/>
        <v>44197</v>
      </c>
      <c r="AW102" s="852">
        <f t="shared" si="208"/>
        <v>76271939909312.078</v>
      </c>
      <c r="AX102" s="851">
        <f t="shared" si="209"/>
        <v>44197</v>
      </c>
      <c r="AY102" s="852">
        <f t="shared" si="210"/>
        <v>446968837717346.94</v>
      </c>
      <c r="AZ102" s="850">
        <f t="shared" si="227"/>
        <v>135650.954246521</v>
      </c>
      <c r="BA102" s="850"/>
      <c r="BB102" s="850"/>
      <c r="BC102" s="849">
        <f t="shared" si="211"/>
        <v>44197</v>
      </c>
      <c r="BD102" s="850">
        <f t="shared" si="228"/>
        <v>794941.74957275391</v>
      </c>
      <c r="BE102" s="850"/>
      <c r="BF102" s="850"/>
      <c r="BG102" s="849">
        <f t="shared" si="212"/>
        <v>44197</v>
      </c>
      <c r="BH102" s="850">
        <f t="shared" si="229"/>
        <v>465296.35190963745</v>
      </c>
      <c r="BI102" s="852">
        <f t="shared" si="230"/>
        <v>261620388813329.5</v>
      </c>
      <c r="BJ102" s="27"/>
      <c r="BK102" s="382">
        <f t="shared" si="213"/>
        <v>1.8086793899536133</v>
      </c>
      <c r="BL102" s="382">
        <f t="shared" si="214"/>
        <v>10.599223327636718</v>
      </c>
      <c r="BM102" s="236">
        <f t="shared" si="84"/>
        <v>44197</v>
      </c>
      <c r="BN102" s="236">
        <f t="shared" si="215"/>
        <v>44198</v>
      </c>
      <c r="BO102" s="235">
        <f t="shared" si="216"/>
        <v>135650.954246521</v>
      </c>
      <c r="BP102" s="235">
        <f t="shared" si="217"/>
        <v>794941.74957275391</v>
      </c>
      <c r="BQ102" s="235">
        <f t="shared" si="218"/>
        <v>465296.35190963745</v>
      </c>
      <c r="BR102" s="868">
        <f t="shared" si="219"/>
        <v>44197</v>
      </c>
      <c r="BS102" s="869" t="str">
        <f t="shared" si="220"/>
        <v>FRI</v>
      </c>
      <c r="BT102" s="870">
        <f t="shared" si="221"/>
        <v>148.55116271972699</v>
      </c>
      <c r="BU102" s="235">
        <f t="shared" si="231"/>
        <v>465296.35190963745</v>
      </c>
      <c r="BV102" s="27">
        <f t="shared" si="223"/>
        <v>261620388813329.44</v>
      </c>
      <c r="BW102" s="279">
        <f t="shared" si="232"/>
        <v>261620388813329.5</v>
      </c>
    </row>
    <row r="103" spans="1:75">
      <c r="A103" s="46">
        <v>44202</v>
      </c>
      <c r="B103" s="122" t="s">
        <v>269</v>
      </c>
      <c r="C103" s="996">
        <v>44198</v>
      </c>
      <c r="D103" s="1061">
        <v>44199</v>
      </c>
      <c r="E103" s="483" t="s">
        <v>69</v>
      </c>
      <c r="F103" s="997">
        <v>6.6865287780761715</v>
      </c>
      <c r="G103" s="500" t="s">
        <v>41</v>
      </c>
      <c r="H103" s="1105">
        <v>5.4096824645996096</v>
      </c>
      <c r="I103" s="433" t="s">
        <v>175</v>
      </c>
      <c r="J103" s="433" t="s">
        <v>133</v>
      </c>
      <c r="K103" s="433" t="s">
        <v>93</v>
      </c>
      <c r="L103" s="390">
        <v>272</v>
      </c>
      <c r="M103" s="390"/>
      <c r="N103" s="390"/>
      <c r="O103" s="564">
        <v>1</v>
      </c>
      <c r="P103" s="564">
        <v>0.5</v>
      </c>
      <c r="Q103" s="564">
        <v>0.4</v>
      </c>
      <c r="R103" s="82">
        <f t="shared" si="201"/>
        <v>0.26666666666666666</v>
      </c>
      <c r="S103" s="81"/>
      <c r="T103" s="81">
        <v>20</v>
      </c>
      <c r="U103" s="122" t="s">
        <v>269</v>
      </c>
      <c r="V103" s="925"/>
      <c r="W103" s="195">
        <v>25.015000000000001</v>
      </c>
      <c r="X103" s="82">
        <v>2.1120000000000001</v>
      </c>
      <c r="Y103" s="82">
        <v>1.7190000000000001</v>
      </c>
      <c r="Z103" s="195">
        <f t="shared" si="185"/>
        <v>500.3</v>
      </c>
      <c r="AA103" s="195">
        <f t="shared" si="186"/>
        <v>1876.125</v>
      </c>
      <c r="AB103" s="1092">
        <f t="shared" si="148"/>
        <v>6897518.3823529407</v>
      </c>
      <c r="AC103" s="924" t="s">
        <v>69</v>
      </c>
      <c r="AD103" s="195">
        <f t="shared" si="110"/>
        <v>133.73057556152344</v>
      </c>
      <c r="AE103" s="500" t="s">
        <v>41</v>
      </c>
      <c r="AF103" s="567">
        <f t="shared" si="111"/>
        <v>108.19364929199219</v>
      </c>
      <c r="AG103" s="567">
        <f t="shared" si="58"/>
        <v>501489.65835571289</v>
      </c>
      <c r="AH103" s="567">
        <f t="shared" si="59"/>
        <v>405726.1848449707</v>
      </c>
      <c r="AI103" s="567">
        <f t="shared" si="112"/>
        <v>1843711.9792489444</v>
      </c>
      <c r="AJ103" s="567">
        <f t="shared" si="61"/>
        <v>1491640.3854594512</v>
      </c>
      <c r="AK103" s="569">
        <f t="shared" si="62"/>
        <v>0.2673007706606505</v>
      </c>
      <c r="AL103" s="999">
        <f t="shared" si="63"/>
        <v>0.21625754405754985</v>
      </c>
      <c r="AM103" s="864" t="str">
        <f t="shared" si="202"/>
        <v>031</v>
      </c>
      <c r="AN103" s="865">
        <f t="shared" si="203"/>
        <v>44199</v>
      </c>
      <c r="AO103" s="866">
        <f t="shared" si="204"/>
        <v>501489.65835571289</v>
      </c>
      <c r="AP103" s="865">
        <f t="shared" si="205"/>
        <v>44199</v>
      </c>
      <c r="AQ103" s="850">
        <f t="shared" si="206"/>
        <v>405726.1848449707</v>
      </c>
      <c r="AR103" s="880">
        <v>44198</v>
      </c>
      <c r="AS103" s="869" t="s">
        <v>660</v>
      </c>
      <c r="AT103" s="879">
        <v>149.789962768555</v>
      </c>
      <c r="AU103" s="879">
        <v>272</v>
      </c>
      <c r="AV103" s="851">
        <f t="shared" si="207"/>
        <v>44198</v>
      </c>
      <c r="AW103" s="852">
        <f t="shared" si="208"/>
        <v>284322073806078.13</v>
      </c>
      <c r="AX103" s="851">
        <f t="shared" si="209"/>
        <v>44198</v>
      </c>
      <c r="AY103" s="852">
        <f t="shared" si="210"/>
        <v>230028492812360.56</v>
      </c>
      <c r="AZ103" s="850">
        <f t="shared" si="227"/>
        <v>501489.65835571289</v>
      </c>
      <c r="BA103" s="850"/>
      <c r="BB103" s="850"/>
      <c r="BC103" s="849">
        <f t="shared" si="211"/>
        <v>44198</v>
      </c>
      <c r="BD103" s="850">
        <f t="shared" si="228"/>
        <v>405726.1848449707</v>
      </c>
      <c r="BE103" s="850"/>
      <c r="BF103" s="850"/>
      <c r="BG103" s="849">
        <f t="shared" si="212"/>
        <v>44198</v>
      </c>
      <c r="BH103" s="850">
        <f t="shared" si="229"/>
        <v>453607.9216003418</v>
      </c>
      <c r="BI103" s="852">
        <f t="shared" si="230"/>
        <v>257175283309219.38</v>
      </c>
      <c r="BJ103" s="27"/>
      <c r="BK103" s="382">
        <f t="shared" si="213"/>
        <v>6.6865287780761715</v>
      </c>
      <c r="BL103" s="382">
        <f t="shared" si="214"/>
        <v>5.4096824645996096</v>
      </c>
      <c r="BM103" s="236">
        <f t="shared" si="84"/>
        <v>44198</v>
      </c>
      <c r="BN103" s="236">
        <f t="shared" si="215"/>
        <v>44199</v>
      </c>
      <c r="BO103" s="235">
        <f t="shared" si="216"/>
        <v>501489.65835571289</v>
      </c>
      <c r="BP103" s="235">
        <f t="shared" si="217"/>
        <v>405726.1848449707</v>
      </c>
      <c r="BQ103" s="235">
        <f t="shared" si="218"/>
        <v>453607.9216003418</v>
      </c>
      <c r="BR103" s="868">
        <f t="shared" si="219"/>
        <v>44198</v>
      </c>
      <c r="BS103" s="869" t="str">
        <f t="shared" si="220"/>
        <v>SAT</v>
      </c>
      <c r="BT103" s="870">
        <f t="shared" si="221"/>
        <v>149.789962768555</v>
      </c>
      <c r="BU103" s="235">
        <f t="shared" si="231"/>
        <v>453607.9216003418</v>
      </c>
      <c r="BV103" s="27">
        <f t="shared" si="223"/>
        <v>257175283309219.34</v>
      </c>
      <c r="BW103" s="279">
        <f t="shared" si="232"/>
        <v>257175283309219.38</v>
      </c>
    </row>
    <row r="104" spans="1:75">
      <c r="A104" s="46">
        <v>44202</v>
      </c>
      <c r="B104" s="122" t="s">
        <v>270</v>
      </c>
      <c r="C104" s="996">
        <v>44199</v>
      </c>
      <c r="D104" s="1061">
        <v>44200</v>
      </c>
      <c r="E104" s="483" t="s">
        <v>69</v>
      </c>
      <c r="F104" s="997">
        <v>3.0403686523437501</v>
      </c>
      <c r="G104" s="500" t="s">
        <v>41</v>
      </c>
      <c r="H104" s="1105">
        <v>3.6463008880615235</v>
      </c>
      <c r="I104" s="433" t="s">
        <v>175</v>
      </c>
      <c r="J104" s="433" t="s">
        <v>133</v>
      </c>
      <c r="K104" s="433" t="s">
        <v>93</v>
      </c>
      <c r="L104" s="390">
        <v>292</v>
      </c>
      <c r="M104" s="390"/>
      <c r="N104" s="390"/>
      <c r="O104" s="564">
        <v>1</v>
      </c>
      <c r="P104" s="564">
        <v>0.5</v>
      </c>
      <c r="Q104" s="564">
        <v>0.4</v>
      </c>
      <c r="R104" s="82">
        <f t="shared" si="201"/>
        <v>0.26666666666666666</v>
      </c>
      <c r="S104" s="81"/>
      <c r="T104" s="81">
        <v>20</v>
      </c>
      <c r="U104" s="122" t="s">
        <v>270</v>
      </c>
      <c r="V104" s="1107"/>
      <c r="W104" s="195">
        <v>24.568999999999999</v>
      </c>
      <c r="X104" s="82">
        <v>2.1179999999999999</v>
      </c>
      <c r="Y104" s="82">
        <v>1.7030000000000001</v>
      </c>
      <c r="Z104" s="195">
        <f t="shared" si="185"/>
        <v>491.38</v>
      </c>
      <c r="AA104" s="195">
        <f t="shared" si="186"/>
        <v>1842.675</v>
      </c>
      <c r="AB104" s="1092">
        <f t="shared" si="148"/>
        <v>6310530.8219178086</v>
      </c>
      <c r="AC104" s="924" t="s">
        <v>69</v>
      </c>
      <c r="AD104" s="195">
        <f t="shared" si="110"/>
        <v>60.807373046875</v>
      </c>
      <c r="AE104" s="500" t="s">
        <v>41</v>
      </c>
      <c r="AF104" s="567">
        <f t="shared" si="111"/>
        <v>72.926017761230469</v>
      </c>
      <c r="AG104" s="567">
        <f t="shared" si="58"/>
        <v>228027.64892578125</v>
      </c>
      <c r="AH104" s="567">
        <f t="shared" si="59"/>
        <v>273472.56660461426</v>
      </c>
      <c r="AI104" s="567">
        <f t="shared" si="112"/>
        <v>780916.60591020982</v>
      </c>
      <c r="AJ104" s="567">
        <f t="shared" si="61"/>
        <v>936549.88563224056</v>
      </c>
      <c r="AK104" s="569">
        <f t="shared" si="62"/>
        <v>0.12374816444884815</v>
      </c>
      <c r="AL104" s="999">
        <f t="shared" si="63"/>
        <v>0.148410634867578</v>
      </c>
      <c r="AM104" s="864" t="str">
        <f t="shared" si="202"/>
        <v>43A</v>
      </c>
      <c r="AN104" s="865">
        <f t="shared" si="203"/>
        <v>44200</v>
      </c>
      <c r="AO104" s="866">
        <f t="shared" si="204"/>
        <v>228027.64892578125</v>
      </c>
      <c r="AP104" s="865">
        <f t="shared" si="205"/>
        <v>44200</v>
      </c>
      <c r="AQ104" s="850">
        <f t="shared" si="206"/>
        <v>273472.56660461426</v>
      </c>
      <c r="AR104" s="880">
        <v>44199</v>
      </c>
      <c r="AS104" s="869" t="s">
        <v>654</v>
      </c>
      <c r="AT104" s="879">
        <v>153.350341796875</v>
      </c>
      <c r="AU104" s="879">
        <v>292</v>
      </c>
      <c r="AV104" s="851">
        <f t="shared" ref="AV104:AV109" si="233">AR104</f>
        <v>44199</v>
      </c>
      <c r="AW104" s="852">
        <f t="shared" ref="AW104:AW109" si="234">AT104*3.785*1000000*AO104</f>
        <v>132354326258715.61</v>
      </c>
      <c r="AX104" s="851">
        <f t="shared" ref="AX104:AX109" si="235">AR104</f>
        <v>44199</v>
      </c>
      <c r="AY104" s="852">
        <f t="shared" ref="AY104:AY109" si="236">AT104*3.785*1000000*AQ104</f>
        <v>158731967257954.5</v>
      </c>
      <c r="AZ104" s="850">
        <f>AVERAGE(AO104:AO105)</f>
        <v>229180.95588684082</v>
      </c>
      <c r="BA104" s="850">
        <f>STDEV(AO104:AO105)</f>
        <v>1631.0223459097433</v>
      </c>
      <c r="BB104" s="850">
        <f>100*BA104/AZ104</f>
        <v>0.71167446684141955</v>
      </c>
      <c r="BC104" s="849">
        <f t="shared" ref="BC104:BC109" si="237">AR104</f>
        <v>44199</v>
      </c>
      <c r="BD104" s="850">
        <f>AVERAGE(AQ104:AQ105)</f>
        <v>309371.91009521484</v>
      </c>
      <c r="BE104" s="850">
        <f>STDEV(AQ104:AQ105)</f>
        <v>50769.33844469754</v>
      </c>
      <c r="BF104" s="850">
        <f>100*BE104/BD104</f>
        <v>16.410455115033667</v>
      </c>
      <c r="BG104" s="849">
        <f t="shared" ref="BG104:BG109" si="238">BC104</f>
        <v>44199</v>
      </c>
      <c r="BH104" s="850">
        <f>AVERAGE(AZ104,BD104)</f>
        <v>269276.43299102783</v>
      </c>
      <c r="BI104" s="852">
        <f>BH104*AT104*3.785*1000000</f>
        <v>156296401045110.97</v>
      </c>
      <c r="BJ104" s="27"/>
      <c r="BK104" s="382">
        <f t="shared" ref="BK104:BK109" si="239">F104</f>
        <v>3.0403686523437501</v>
      </c>
      <c r="BL104" s="382">
        <f t="shared" ref="BL104:BL109" si="240">H104</f>
        <v>3.6463008880615235</v>
      </c>
      <c r="BM104" s="236">
        <f t="shared" si="84"/>
        <v>44199</v>
      </c>
      <c r="BN104" s="236">
        <f t="shared" ref="BN104:BN109" si="241">AN104</f>
        <v>44200</v>
      </c>
      <c r="BO104" s="235">
        <f t="shared" ref="BO104:BO109" si="242">AO104</f>
        <v>228027.64892578125</v>
      </c>
      <c r="BP104" s="235">
        <f t="shared" ref="BP104:BP109" si="243">AQ104</f>
        <v>273472.56660461426</v>
      </c>
      <c r="BQ104" s="235">
        <f t="shared" ref="BQ104:BQ109" si="244">AVERAGE(BO104:BP104)</f>
        <v>250750.10776519775</v>
      </c>
      <c r="BR104" s="868">
        <f t="shared" ref="BR104:BR109" si="245">AR104</f>
        <v>44199</v>
      </c>
      <c r="BS104" s="869" t="str">
        <f t="shared" ref="BS104:BS109" si="246">AS104</f>
        <v>SUN</v>
      </c>
      <c r="BT104" s="870">
        <f t="shared" ref="BT104:BT109" si="247">AT104</f>
        <v>153.350341796875</v>
      </c>
      <c r="BU104" s="235">
        <f t="shared" ref="BU104" si="248">BH104</f>
        <v>269276.43299102783</v>
      </c>
      <c r="BV104" s="27">
        <f t="shared" ref="BV104:BV109" si="249">BT104*1000000*3.785*BQ104</f>
        <v>145543146758335.06</v>
      </c>
      <c r="BW104" s="279">
        <f t="shared" ref="BW104" si="250">BI104</f>
        <v>156296401045110.97</v>
      </c>
    </row>
    <row r="105" spans="1:75">
      <c r="A105" s="46">
        <v>44202</v>
      </c>
      <c r="B105" s="122" t="s">
        <v>271</v>
      </c>
      <c r="C105" s="996">
        <v>44199</v>
      </c>
      <c r="D105" s="1061">
        <v>44200</v>
      </c>
      <c r="E105" s="483" t="s">
        <v>69</v>
      </c>
      <c r="F105" s="997">
        <v>3.0711235046386718</v>
      </c>
      <c r="G105" s="500" t="s">
        <v>41</v>
      </c>
      <c r="H105" s="1105">
        <v>4.6036167144775391</v>
      </c>
      <c r="I105" s="433" t="s">
        <v>175</v>
      </c>
      <c r="J105" s="433" t="s">
        <v>133</v>
      </c>
      <c r="K105" s="433" t="s">
        <v>93</v>
      </c>
      <c r="L105" s="390">
        <v>292</v>
      </c>
      <c r="M105" s="390"/>
      <c r="N105" s="390"/>
      <c r="O105" s="564">
        <v>1</v>
      </c>
      <c r="P105" s="564">
        <v>0.5</v>
      </c>
      <c r="Q105" s="564">
        <v>0.4</v>
      </c>
      <c r="R105" s="82">
        <f t="shared" si="201"/>
        <v>0.26666666666666666</v>
      </c>
      <c r="S105" s="81"/>
      <c r="T105" s="81">
        <v>20</v>
      </c>
      <c r="U105" s="122" t="s">
        <v>271</v>
      </c>
      <c r="V105" s="1107"/>
      <c r="W105" s="195">
        <v>25.216999999999999</v>
      </c>
      <c r="X105" s="82">
        <v>2.1230000000000002</v>
      </c>
      <c r="Y105" s="82">
        <v>1.869</v>
      </c>
      <c r="Z105" s="195">
        <f t="shared" si="185"/>
        <v>504.34</v>
      </c>
      <c r="AA105" s="195">
        <f t="shared" si="186"/>
        <v>1891.2749999999999</v>
      </c>
      <c r="AB105" s="1092">
        <f t="shared" si="148"/>
        <v>6476969.1780821914</v>
      </c>
      <c r="AC105" s="924" t="s">
        <v>69</v>
      </c>
      <c r="AD105" s="195">
        <f t="shared" si="110"/>
        <v>61.422470092773438</v>
      </c>
      <c r="AE105" s="500" t="s">
        <v>41</v>
      </c>
      <c r="AF105" s="567">
        <f t="shared" si="111"/>
        <v>92.072334289550781</v>
      </c>
      <c r="AG105" s="567">
        <f t="shared" si="58"/>
        <v>230334.26284790039</v>
      </c>
      <c r="AH105" s="567">
        <f t="shared" si="59"/>
        <v>345271.25358581543</v>
      </c>
      <c r="AI105" s="567">
        <f t="shared" si="112"/>
        <v>788815.96865719312</v>
      </c>
      <c r="AJ105" s="567">
        <f t="shared" si="61"/>
        <v>1182435.7999514227</v>
      </c>
      <c r="AK105" s="569">
        <f t="shared" si="62"/>
        <v>0.12178782189152841</v>
      </c>
      <c r="AL105" s="999">
        <f t="shared" si="63"/>
        <v>0.18256004736794779</v>
      </c>
      <c r="AM105" s="864" t="str">
        <f t="shared" si="202"/>
        <v>43B</v>
      </c>
      <c r="AN105" s="865">
        <f t="shared" si="203"/>
        <v>44200</v>
      </c>
      <c r="AO105" s="866">
        <f t="shared" si="204"/>
        <v>230334.26284790039</v>
      </c>
      <c r="AP105" s="865">
        <f t="shared" si="205"/>
        <v>44200</v>
      </c>
      <c r="AQ105" s="850">
        <f t="shared" si="206"/>
        <v>345271.25358581543</v>
      </c>
      <c r="AR105" s="880">
        <v>44199</v>
      </c>
      <c r="AS105" s="869" t="s">
        <v>654</v>
      </c>
      <c r="AT105" s="879">
        <v>153.350341796875</v>
      </c>
      <c r="AU105" s="879">
        <v>292</v>
      </c>
      <c r="AV105" s="851">
        <f t="shared" si="233"/>
        <v>44199</v>
      </c>
      <c r="AW105" s="852">
        <f t="shared" si="234"/>
        <v>133693156584946.88</v>
      </c>
      <c r="AX105" s="851">
        <f t="shared" si="235"/>
        <v>44199</v>
      </c>
      <c r="AY105" s="852">
        <f t="shared" si="236"/>
        <v>200406154078826.84</v>
      </c>
      <c r="AZ105" s="867"/>
      <c r="BA105" s="867"/>
      <c r="BB105" s="867"/>
      <c r="BC105" s="849">
        <f t="shared" si="237"/>
        <v>44199</v>
      </c>
      <c r="BD105" s="867"/>
      <c r="BE105" s="867"/>
      <c r="BF105" s="867"/>
      <c r="BG105" s="849">
        <f t="shared" si="238"/>
        <v>44199</v>
      </c>
      <c r="BH105" s="867"/>
      <c r="BI105" s="867"/>
      <c r="BJ105" s="27"/>
      <c r="BK105" s="382">
        <f t="shared" si="239"/>
        <v>3.0711235046386718</v>
      </c>
      <c r="BL105" s="382">
        <f t="shared" si="240"/>
        <v>4.6036167144775391</v>
      </c>
      <c r="BM105" s="236">
        <f t="shared" si="84"/>
        <v>44199</v>
      </c>
      <c r="BN105" s="236">
        <f t="shared" si="241"/>
        <v>44200</v>
      </c>
      <c r="BO105" s="235">
        <f t="shared" si="242"/>
        <v>230334.26284790039</v>
      </c>
      <c r="BP105" s="235">
        <f t="shared" si="243"/>
        <v>345271.25358581543</v>
      </c>
      <c r="BQ105" s="235">
        <f t="shared" si="244"/>
        <v>287802.75821685791</v>
      </c>
      <c r="BR105" s="868">
        <f t="shared" si="245"/>
        <v>44199</v>
      </c>
      <c r="BS105" s="869" t="str">
        <f t="shared" si="246"/>
        <v>SUN</v>
      </c>
      <c r="BT105" s="870">
        <f t="shared" si="247"/>
        <v>153.350341796875</v>
      </c>
      <c r="BU105" s="235"/>
      <c r="BV105" s="27">
        <f t="shared" si="249"/>
        <v>167049655331886.84</v>
      </c>
      <c r="BW105" s="279"/>
    </row>
    <row r="106" spans="1:75">
      <c r="A106" s="46">
        <v>44202</v>
      </c>
      <c r="B106" s="122" t="s">
        <v>272</v>
      </c>
      <c r="C106" s="996">
        <v>44200</v>
      </c>
      <c r="D106" s="1061">
        <v>44201</v>
      </c>
      <c r="E106" s="483" t="s">
        <v>69</v>
      </c>
      <c r="F106" s="997">
        <v>2.0007396697998048</v>
      </c>
      <c r="G106" s="500" t="s">
        <v>41</v>
      </c>
      <c r="H106" s="1105">
        <v>5.8054313659667969</v>
      </c>
      <c r="I106" s="433" t="s">
        <v>175</v>
      </c>
      <c r="J106" s="433" t="s">
        <v>133</v>
      </c>
      <c r="K106" s="433" t="s">
        <v>93</v>
      </c>
      <c r="L106" s="390">
        <v>276</v>
      </c>
      <c r="M106" s="390"/>
      <c r="N106" s="390"/>
      <c r="O106" s="564">
        <v>1</v>
      </c>
      <c r="P106" s="564">
        <v>0.5</v>
      </c>
      <c r="Q106" s="564">
        <v>0.4</v>
      </c>
      <c r="R106" s="82">
        <f t="shared" si="201"/>
        <v>0.26666666666666666</v>
      </c>
      <c r="S106" s="81"/>
      <c r="T106" s="81">
        <v>20</v>
      </c>
      <c r="U106" s="122" t="s">
        <v>272</v>
      </c>
      <c r="V106" s="1108"/>
      <c r="W106" s="195">
        <v>31.344999999999999</v>
      </c>
      <c r="X106" s="82">
        <v>2.1150000000000002</v>
      </c>
      <c r="Y106" s="82">
        <v>1.8420000000000001</v>
      </c>
      <c r="Z106" s="195">
        <f t="shared" si="185"/>
        <v>626.9</v>
      </c>
      <c r="AA106" s="195">
        <f t="shared" si="186"/>
        <v>2350.875</v>
      </c>
      <c r="AB106" s="1092">
        <f t="shared" si="148"/>
        <v>8517663.0434782598</v>
      </c>
      <c r="AC106" s="924" t="s">
        <v>69</v>
      </c>
      <c r="AD106" s="195">
        <f t="shared" si="110"/>
        <v>40.014793395996094</v>
      </c>
      <c r="AE106" s="500" t="s">
        <v>41</v>
      </c>
      <c r="AF106" s="567">
        <f t="shared" si="111"/>
        <v>116.10862731933594</v>
      </c>
      <c r="AG106" s="567">
        <f t="shared" si="58"/>
        <v>150055.47523498535</v>
      </c>
      <c r="AH106" s="567">
        <f t="shared" si="59"/>
        <v>435407.35244750977</v>
      </c>
      <c r="AI106" s="567">
        <f t="shared" si="112"/>
        <v>543679.25809777295</v>
      </c>
      <c r="AJ106" s="567">
        <f t="shared" si="61"/>
        <v>1577562.8711866296</v>
      </c>
      <c r="AK106" s="569">
        <f t="shared" si="62"/>
        <v>6.3829627366399896E-2</v>
      </c>
      <c r="AL106" s="999">
        <f t="shared" si="63"/>
        <v>0.18521076299144351</v>
      </c>
      <c r="AM106" s="864" t="str">
        <f t="shared" si="202"/>
        <v>051</v>
      </c>
      <c r="AN106" s="865">
        <f t="shared" si="203"/>
        <v>44201</v>
      </c>
      <c r="AO106" s="866">
        <f t="shared" si="204"/>
        <v>150055.47523498535</v>
      </c>
      <c r="AP106" s="865">
        <f t="shared" si="205"/>
        <v>44201</v>
      </c>
      <c r="AQ106" s="850">
        <f t="shared" si="206"/>
        <v>435407.35244750977</v>
      </c>
      <c r="AR106" s="880">
        <v>44200</v>
      </c>
      <c r="AS106" s="869" t="s">
        <v>655</v>
      </c>
      <c r="AT106" s="879">
        <v>158.82304382324199</v>
      </c>
      <c r="AU106" s="879">
        <v>276</v>
      </c>
      <c r="AV106" s="851">
        <f t="shared" si="233"/>
        <v>44200</v>
      </c>
      <c r="AW106" s="852">
        <f t="shared" si="234"/>
        <v>90205131803033.781</v>
      </c>
      <c r="AX106" s="851">
        <f t="shared" si="235"/>
        <v>44200</v>
      </c>
      <c r="AY106" s="852">
        <f t="shared" si="236"/>
        <v>261743049055902.97</v>
      </c>
      <c r="AZ106" s="850">
        <f>AVERAGE(AO106:AO107)</f>
        <v>300714.09702301025</v>
      </c>
      <c r="BA106" s="850">
        <f>STDEV(AO106:AO107)</f>
        <v>213063.46622106351</v>
      </c>
      <c r="BB106" s="850">
        <f>100*BA106/AZ106</f>
        <v>70.852503534199187</v>
      </c>
      <c r="BC106" s="849">
        <f t="shared" si="237"/>
        <v>44200</v>
      </c>
      <c r="BD106" s="850">
        <f>AVERAGE(AQ106:AQ107)</f>
        <v>493074.24545288086</v>
      </c>
      <c r="BE106" s="850">
        <f>STDEV(AQ106:AQ107)</f>
        <v>81553.302188113928</v>
      </c>
      <c r="BF106" s="850">
        <f>100*BE106/BD106</f>
        <v>16.539761088760276</v>
      </c>
      <c r="BG106" s="849">
        <f t="shared" si="238"/>
        <v>44200</v>
      </c>
      <c r="BH106" s="850">
        <f>AVERAGE(AZ106,BD106)</f>
        <v>396894.17123794556</v>
      </c>
      <c r="BI106" s="852">
        <f>BH106*AT106*3.785*1000000</f>
        <v>238591034231235.75</v>
      </c>
      <c r="BJ106" s="27"/>
      <c r="BK106" s="382">
        <f t="shared" si="239"/>
        <v>2.0007396697998048</v>
      </c>
      <c r="BL106" s="382">
        <f t="shared" si="240"/>
        <v>5.8054313659667969</v>
      </c>
      <c r="BM106" s="236">
        <f t="shared" si="84"/>
        <v>44200</v>
      </c>
      <c r="BN106" s="236">
        <f t="shared" si="241"/>
        <v>44201</v>
      </c>
      <c r="BO106" s="235">
        <f t="shared" si="242"/>
        <v>150055.47523498535</v>
      </c>
      <c r="BP106" s="235">
        <f t="shared" si="243"/>
        <v>435407.35244750977</v>
      </c>
      <c r="BQ106" s="235">
        <f t="shared" si="244"/>
        <v>292731.41384124756</v>
      </c>
      <c r="BR106" s="868">
        <f t="shared" si="245"/>
        <v>44200</v>
      </c>
      <c r="BS106" s="869" t="str">
        <f t="shared" si="246"/>
        <v>MON</v>
      </c>
      <c r="BT106" s="870">
        <f t="shared" si="247"/>
        <v>158.82304382324199</v>
      </c>
      <c r="BU106" s="235">
        <f t="shared" ref="BU106" si="251">BH106</f>
        <v>396894.17123794556</v>
      </c>
      <c r="BV106" s="27">
        <f t="shared" si="249"/>
        <v>175974090429468.38</v>
      </c>
      <c r="BW106" s="279">
        <f t="shared" ref="BW106" si="252">BI106</f>
        <v>238591034231235.75</v>
      </c>
    </row>
    <row r="107" spans="1:75">
      <c r="A107" s="46">
        <v>44202</v>
      </c>
      <c r="B107" s="122" t="s">
        <v>273</v>
      </c>
      <c r="C107" s="996">
        <v>44200</v>
      </c>
      <c r="D107" s="1061">
        <v>44201</v>
      </c>
      <c r="E107" s="483" t="s">
        <v>69</v>
      </c>
      <c r="F107" s="997">
        <v>6.0183029174804688</v>
      </c>
      <c r="G107" s="500" t="s">
        <v>41</v>
      </c>
      <c r="H107" s="1105">
        <v>7.3432151794433596</v>
      </c>
      <c r="I107" s="433" t="s">
        <v>175</v>
      </c>
      <c r="J107" s="433" t="s">
        <v>133</v>
      </c>
      <c r="K107" s="433" t="s">
        <v>93</v>
      </c>
      <c r="L107" s="390">
        <v>276</v>
      </c>
      <c r="M107" s="390"/>
      <c r="N107" s="390"/>
      <c r="O107" s="564">
        <v>1</v>
      </c>
      <c r="P107" s="564">
        <v>0.5</v>
      </c>
      <c r="Q107" s="564">
        <v>0.4</v>
      </c>
      <c r="R107" s="82">
        <f t="shared" si="201"/>
        <v>0.26666666666666666</v>
      </c>
      <c r="S107" s="81"/>
      <c r="T107" s="81">
        <v>20</v>
      </c>
      <c r="U107" s="122" t="s">
        <v>273</v>
      </c>
      <c r="V107" s="1108"/>
      <c r="W107" s="195">
        <v>29.54</v>
      </c>
      <c r="X107" s="82">
        <v>2.117</v>
      </c>
      <c r="Y107" s="82">
        <v>1.923</v>
      </c>
      <c r="Z107" s="195">
        <f t="shared" si="185"/>
        <v>590.79999999999995</v>
      </c>
      <c r="AA107" s="195">
        <f t="shared" si="186"/>
        <v>2215.5</v>
      </c>
      <c r="AB107" s="1092">
        <f t="shared" si="148"/>
        <v>8027173.9130434776</v>
      </c>
      <c r="AC107" s="924" t="s">
        <v>69</v>
      </c>
      <c r="AD107" s="195">
        <f t="shared" si="110"/>
        <v>120.36605834960938</v>
      </c>
      <c r="AE107" s="500" t="s">
        <v>41</v>
      </c>
      <c r="AF107" s="567">
        <f t="shared" si="111"/>
        <v>146.86430358886719</v>
      </c>
      <c r="AG107" s="567">
        <f t="shared" si="58"/>
        <v>451372.71881103516</v>
      </c>
      <c r="AH107" s="567">
        <f t="shared" si="59"/>
        <v>550741.13845825195</v>
      </c>
      <c r="AI107" s="567">
        <f t="shared" si="112"/>
        <v>1635408.4014892578</v>
      </c>
      <c r="AJ107" s="567">
        <f t="shared" si="61"/>
        <v>1995438.9074574346</v>
      </c>
      <c r="AK107" s="569">
        <f t="shared" si="62"/>
        <v>0.20373401887205381</v>
      </c>
      <c r="AL107" s="999">
        <f t="shared" si="63"/>
        <v>0.24858548339347866</v>
      </c>
      <c r="AM107" s="864" t="str">
        <f t="shared" si="202"/>
        <v>052</v>
      </c>
      <c r="AN107" s="865">
        <f t="shared" si="203"/>
        <v>44201</v>
      </c>
      <c r="AO107" s="866">
        <f t="shared" si="204"/>
        <v>451372.71881103516</v>
      </c>
      <c r="AP107" s="865">
        <f t="shared" si="205"/>
        <v>44201</v>
      </c>
      <c r="AQ107" s="850">
        <f t="shared" si="206"/>
        <v>550741.13845825195</v>
      </c>
      <c r="AR107" s="880">
        <v>44200</v>
      </c>
      <c r="AS107" s="869" t="s">
        <v>655</v>
      </c>
      <c r="AT107" s="879">
        <v>158.82304382324199</v>
      </c>
      <c r="AU107" s="879">
        <v>276</v>
      </c>
      <c r="AV107" s="851">
        <f t="shared" si="233"/>
        <v>44200</v>
      </c>
      <c r="AW107" s="852">
        <f t="shared" si="234"/>
        <v>271340552744790.41</v>
      </c>
      <c r="AX107" s="851">
        <f t="shared" si="235"/>
        <v>44200</v>
      </c>
      <c r="AY107" s="852">
        <f t="shared" si="236"/>
        <v>331075403321215.88</v>
      </c>
      <c r="AZ107" s="867"/>
      <c r="BA107" s="867"/>
      <c r="BB107" s="867"/>
      <c r="BC107" s="849">
        <f t="shared" si="237"/>
        <v>44200</v>
      </c>
      <c r="BD107" s="867"/>
      <c r="BE107" s="867"/>
      <c r="BF107" s="867"/>
      <c r="BG107" s="849">
        <f t="shared" si="238"/>
        <v>44200</v>
      </c>
      <c r="BH107" s="867"/>
      <c r="BI107" s="867"/>
      <c r="BJ107" s="27"/>
      <c r="BK107" s="382">
        <f t="shared" si="239"/>
        <v>6.0183029174804688</v>
      </c>
      <c r="BL107" s="382">
        <f t="shared" si="240"/>
        <v>7.3432151794433596</v>
      </c>
      <c r="BM107" s="236">
        <f t="shared" si="84"/>
        <v>44200</v>
      </c>
      <c r="BN107" s="236">
        <f t="shared" si="241"/>
        <v>44201</v>
      </c>
      <c r="BO107" s="235">
        <f t="shared" si="242"/>
        <v>451372.71881103516</v>
      </c>
      <c r="BP107" s="235">
        <f t="shared" si="243"/>
        <v>550741.13845825195</v>
      </c>
      <c r="BQ107" s="235">
        <f t="shared" si="244"/>
        <v>501056.92863464355</v>
      </c>
      <c r="BR107" s="868">
        <f t="shared" si="245"/>
        <v>44200</v>
      </c>
      <c r="BS107" s="869" t="str">
        <f t="shared" si="246"/>
        <v>MON</v>
      </c>
      <c r="BT107" s="870">
        <f t="shared" si="247"/>
        <v>158.82304382324199</v>
      </c>
      <c r="BU107" s="235"/>
      <c r="BV107" s="27">
        <f t="shared" si="249"/>
        <v>301207978033003.13</v>
      </c>
      <c r="BW107" s="279"/>
    </row>
    <row r="108" spans="1:75">
      <c r="A108" s="46">
        <v>44202</v>
      </c>
      <c r="B108" s="122" t="s">
        <v>274</v>
      </c>
      <c r="C108" s="996">
        <v>44201</v>
      </c>
      <c r="D108" s="1061">
        <v>44202</v>
      </c>
      <c r="E108" s="483" t="s">
        <v>69</v>
      </c>
      <c r="F108" s="997">
        <v>5.3666519165039066</v>
      </c>
      <c r="G108" s="500" t="s">
        <v>41</v>
      </c>
      <c r="H108" s="1105">
        <v>7.886515045166016</v>
      </c>
      <c r="I108" s="433" t="s">
        <v>175</v>
      </c>
      <c r="J108" s="433" t="s">
        <v>133</v>
      </c>
      <c r="K108" s="433" t="s">
        <v>93</v>
      </c>
      <c r="L108" s="390">
        <v>276</v>
      </c>
      <c r="M108" s="390"/>
      <c r="N108" s="390"/>
      <c r="O108" s="564">
        <v>1</v>
      </c>
      <c r="P108" s="564">
        <v>0.5</v>
      </c>
      <c r="Q108" s="564">
        <v>0.4</v>
      </c>
      <c r="R108" s="82">
        <f t="shared" si="201"/>
        <v>0.26666666666666666</v>
      </c>
      <c r="S108" s="81"/>
      <c r="T108" s="81">
        <v>20</v>
      </c>
      <c r="U108" s="122" t="s">
        <v>274</v>
      </c>
      <c r="V108" s="1109"/>
      <c r="W108" s="195">
        <v>26.745000000000001</v>
      </c>
      <c r="X108" s="82">
        <v>2.157</v>
      </c>
      <c r="Y108" s="82">
        <v>1.74</v>
      </c>
      <c r="Z108" s="195">
        <f t="shared" si="185"/>
        <v>534.9</v>
      </c>
      <c r="AA108" s="195">
        <f t="shared" si="186"/>
        <v>2005.875</v>
      </c>
      <c r="AB108" s="1092">
        <f t="shared" si="148"/>
        <v>7267663.0434782598</v>
      </c>
      <c r="AC108" s="924" t="s">
        <v>69</v>
      </c>
      <c r="AD108" s="195">
        <f t="shared" si="110"/>
        <v>107.33303833007813</v>
      </c>
      <c r="AE108" s="500" t="s">
        <v>41</v>
      </c>
      <c r="AF108" s="567">
        <f t="shared" si="111"/>
        <v>157.73030090332031</v>
      </c>
      <c r="AG108" s="567">
        <f t="shared" ref="AG108:AG171" si="253">AD108/R108*1000</f>
        <v>402498.89373779297</v>
      </c>
      <c r="AH108" s="567">
        <f t="shared" ref="AH108:AH171" si="254">AF108/R108*1000</f>
        <v>591488.62838745117</v>
      </c>
      <c r="AI108" s="567">
        <f t="shared" si="112"/>
        <v>1458329.3251369309</v>
      </c>
      <c r="AJ108" s="567">
        <f t="shared" ref="AJ108:AJ171" si="255">AH108/L108*1000</f>
        <v>2143074.7405342436</v>
      </c>
      <c r="AK108" s="569">
        <f t="shared" ref="AK108:AK171" si="256">AD108/Z108</f>
        <v>0.20066000809511708</v>
      </c>
      <c r="AL108" s="999">
        <f t="shared" ref="AL108:AL171" si="257">AF108/Z108</f>
        <v>0.29487810974634571</v>
      </c>
      <c r="AM108" s="864" t="str">
        <f t="shared" si="202"/>
        <v>065</v>
      </c>
      <c r="AN108" s="865">
        <f t="shared" si="203"/>
        <v>44202</v>
      </c>
      <c r="AO108" s="866">
        <f t="shared" si="204"/>
        <v>402498.89373779297</v>
      </c>
      <c r="AP108" s="865">
        <f t="shared" si="205"/>
        <v>44202</v>
      </c>
      <c r="AQ108" s="850">
        <f t="shared" si="206"/>
        <v>591488.62838745117</v>
      </c>
      <c r="AR108" s="880">
        <v>44201</v>
      </c>
      <c r="AS108" s="869" t="s">
        <v>653</v>
      </c>
      <c r="AT108" s="879">
        <v>157.602294921875</v>
      </c>
      <c r="AU108" s="879">
        <v>276</v>
      </c>
      <c r="AV108" s="851">
        <f t="shared" si="233"/>
        <v>44201</v>
      </c>
      <c r="AW108" s="852">
        <f t="shared" si="234"/>
        <v>240100526314701</v>
      </c>
      <c r="AX108" s="851">
        <f t="shared" si="235"/>
        <v>44201</v>
      </c>
      <c r="AY108" s="852">
        <f t="shared" si="236"/>
        <v>352837568486595.94</v>
      </c>
      <c r="AZ108" s="850">
        <f>AVERAGE(AO108:AO109)</f>
        <v>337968.86444091797</v>
      </c>
      <c r="BA108" s="850">
        <f>STDEV(AO108:AO109)</f>
        <v>91259.242611973736</v>
      </c>
      <c r="BB108" s="850">
        <f>100*BA108/AZ108</f>
        <v>27.002263289234804</v>
      </c>
      <c r="BC108" s="849">
        <f t="shared" si="237"/>
        <v>44201</v>
      </c>
      <c r="BD108" s="850">
        <f>AVERAGE(AQ108:AQ109)</f>
        <v>440491.21856689453</v>
      </c>
      <c r="BE108" s="850">
        <f>STDEV(AQ108:AQ109)</f>
        <v>213542.58485143963</v>
      </c>
      <c r="BF108" s="850">
        <f>100*BE108/BD108</f>
        <v>48.478284208748718</v>
      </c>
      <c r="BG108" s="849">
        <f t="shared" si="238"/>
        <v>44201</v>
      </c>
      <c r="BH108" s="850">
        <f>AVERAGE(AZ108,BD108)</f>
        <v>389230.04150390625</v>
      </c>
      <c r="BI108" s="852">
        <f>BH108*AT108*3.785*1000000</f>
        <v>232185328398595.41</v>
      </c>
      <c r="BJ108" s="27"/>
      <c r="BK108" s="382">
        <f t="shared" si="239"/>
        <v>5.3666519165039066</v>
      </c>
      <c r="BL108" s="382">
        <f t="shared" si="240"/>
        <v>7.886515045166016</v>
      </c>
      <c r="BM108" s="236">
        <f t="shared" si="84"/>
        <v>44201</v>
      </c>
      <c r="BN108" s="236">
        <f t="shared" si="241"/>
        <v>44202</v>
      </c>
      <c r="BO108" s="235">
        <f t="shared" si="242"/>
        <v>402498.89373779297</v>
      </c>
      <c r="BP108" s="235">
        <f t="shared" si="243"/>
        <v>591488.62838745117</v>
      </c>
      <c r="BQ108" s="235">
        <f t="shared" si="244"/>
        <v>496993.76106262207</v>
      </c>
      <c r="BR108" s="868">
        <f t="shared" si="245"/>
        <v>44201</v>
      </c>
      <c r="BS108" s="869" t="str">
        <f t="shared" si="246"/>
        <v>TUE</v>
      </c>
      <c r="BT108" s="870">
        <f t="shared" si="247"/>
        <v>157.602294921875</v>
      </c>
      <c r="BU108" s="235">
        <f t="shared" ref="BU108" si="258">BH108</f>
        <v>389230.04150390625</v>
      </c>
      <c r="BV108" s="27">
        <f t="shared" si="249"/>
        <v>296469047400648.44</v>
      </c>
      <c r="BW108" s="279">
        <f t="shared" ref="BW108" si="259">BI108</f>
        <v>232185328398595.41</v>
      </c>
    </row>
    <row r="109" spans="1:75" ht="15" thickBot="1">
      <c r="A109" s="49">
        <v>44202</v>
      </c>
      <c r="B109" s="123" t="s">
        <v>275</v>
      </c>
      <c r="C109" s="1072">
        <v>44201</v>
      </c>
      <c r="D109" s="1073">
        <v>44202</v>
      </c>
      <c r="E109" s="523" t="s">
        <v>69</v>
      </c>
      <c r="F109" s="1005">
        <v>3.6458511352539063</v>
      </c>
      <c r="G109" s="1030" t="s">
        <v>41</v>
      </c>
      <c r="H109" s="1114">
        <v>3.8599174499511717</v>
      </c>
      <c r="I109" s="1124" t="s">
        <v>175</v>
      </c>
      <c r="J109" s="1124" t="s">
        <v>133</v>
      </c>
      <c r="K109" s="1124" t="s">
        <v>93</v>
      </c>
      <c r="L109" s="395">
        <v>276</v>
      </c>
      <c r="M109" s="395"/>
      <c r="N109" s="395"/>
      <c r="O109" s="1007">
        <v>1</v>
      </c>
      <c r="P109" s="1007">
        <v>0.5</v>
      </c>
      <c r="Q109" s="1007">
        <v>0.4</v>
      </c>
      <c r="R109" s="590">
        <f t="shared" si="201"/>
        <v>0.26666666666666666</v>
      </c>
      <c r="S109" s="588"/>
      <c r="T109" s="588">
        <v>20</v>
      </c>
      <c r="U109" s="123" t="s">
        <v>275</v>
      </c>
      <c r="V109" s="1125"/>
      <c r="W109" s="591">
        <v>20.693000000000001</v>
      </c>
      <c r="X109" s="590">
        <v>2.1960000000000002</v>
      </c>
      <c r="Y109" s="590">
        <v>1.6359999999999999</v>
      </c>
      <c r="Z109" s="591">
        <f t="shared" si="185"/>
        <v>413.86</v>
      </c>
      <c r="AA109" s="591">
        <f t="shared" si="186"/>
        <v>1551.9750000000001</v>
      </c>
      <c r="AB109" s="1126">
        <f t="shared" si="148"/>
        <v>5623097.826086957</v>
      </c>
      <c r="AC109" s="1029" t="s">
        <v>69</v>
      </c>
      <c r="AD109" s="591">
        <f t="shared" si="110"/>
        <v>72.917022705078125</v>
      </c>
      <c r="AE109" s="1030" t="s">
        <v>41</v>
      </c>
      <c r="AF109" s="1115">
        <f t="shared" si="111"/>
        <v>77.198348999023438</v>
      </c>
      <c r="AG109" s="1115">
        <f t="shared" si="253"/>
        <v>273438.83514404297</v>
      </c>
      <c r="AH109" s="1115">
        <f t="shared" si="254"/>
        <v>289493.80874633789</v>
      </c>
      <c r="AI109" s="1115">
        <f t="shared" si="112"/>
        <v>990720.41718856141</v>
      </c>
      <c r="AJ109" s="1115">
        <f t="shared" si="255"/>
        <v>1048890.6113997751</v>
      </c>
      <c r="AK109" s="593">
        <f t="shared" si="256"/>
        <v>0.1761876545331226</v>
      </c>
      <c r="AL109" s="1008">
        <f t="shared" si="257"/>
        <v>0.18653252065680045</v>
      </c>
      <c r="AM109" s="864" t="str">
        <f t="shared" si="202"/>
        <v>066</v>
      </c>
      <c r="AN109" s="865">
        <f t="shared" si="203"/>
        <v>44202</v>
      </c>
      <c r="AO109" s="866">
        <f t="shared" si="204"/>
        <v>273438.83514404297</v>
      </c>
      <c r="AP109" s="865">
        <f t="shared" si="205"/>
        <v>44202</v>
      </c>
      <c r="AQ109" s="850">
        <f t="shared" si="206"/>
        <v>289493.80874633789</v>
      </c>
      <c r="AR109" s="880">
        <v>44201</v>
      </c>
      <c r="AS109" s="869" t="s">
        <v>653</v>
      </c>
      <c r="AT109" s="879">
        <v>157.602294921875</v>
      </c>
      <c r="AU109" s="879">
        <v>276</v>
      </c>
      <c r="AV109" s="851">
        <f t="shared" si="233"/>
        <v>44201</v>
      </c>
      <c r="AW109" s="852">
        <f t="shared" si="234"/>
        <v>163113015350876.59</v>
      </c>
      <c r="AX109" s="851">
        <f t="shared" si="235"/>
        <v>44201</v>
      </c>
      <c r="AY109" s="852">
        <f t="shared" si="236"/>
        <v>172690203442207.97</v>
      </c>
      <c r="AZ109" s="867"/>
      <c r="BA109" s="867"/>
      <c r="BB109" s="867"/>
      <c r="BC109" s="849">
        <f t="shared" si="237"/>
        <v>44201</v>
      </c>
      <c r="BD109" s="867"/>
      <c r="BE109" s="867"/>
      <c r="BF109" s="867"/>
      <c r="BG109" s="849">
        <f t="shared" si="238"/>
        <v>44201</v>
      </c>
      <c r="BH109" s="867"/>
      <c r="BI109" s="867"/>
      <c r="BJ109" s="27"/>
      <c r="BK109" s="382">
        <f t="shared" si="239"/>
        <v>3.6458511352539063</v>
      </c>
      <c r="BL109" s="382">
        <f t="shared" si="240"/>
        <v>3.8599174499511717</v>
      </c>
      <c r="BM109" s="236">
        <f t="shared" si="84"/>
        <v>44201</v>
      </c>
      <c r="BN109" s="236">
        <f t="shared" si="241"/>
        <v>44202</v>
      </c>
      <c r="BO109" s="235">
        <f t="shared" si="242"/>
        <v>273438.83514404297</v>
      </c>
      <c r="BP109" s="235">
        <f t="shared" si="243"/>
        <v>289493.80874633789</v>
      </c>
      <c r="BQ109" s="235">
        <f t="shared" si="244"/>
        <v>281466.32194519043</v>
      </c>
      <c r="BR109" s="868">
        <f t="shared" si="245"/>
        <v>44201</v>
      </c>
      <c r="BS109" s="869" t="str">
        <f t="shared" si="246"/>
        <v>TUE</v>
      </c>
      <c r="BT109" s="870">
        <f t="shared" si="247"/>
        <v>157.602294921875</v>
      </c>
      <c r="BU109" s="235"/>
      <c r="BV109" s="27">
        <f t="shared" si="249"/>
        <v>167901609396542.28</v>
      </c>
      <c r="BW109" s="279"/>
    </row>
    <row r="110" spans="1:75">
      <c r="A110" s="32">
        <v>44209</v>
      </c>
      <c r="B110" s="118" t="s">
        <v>276</v>
      </c>
      <c r="C110" s="1133">
        <v>44202</v>
      </c>
      <c r="D110" s="789">
        <v>44203</v>
      </c>
      <c r="E110" s="660" t="s">
        <v>69</v>
      </c>
      <c r="F110" s="993">
        <v>3.9885993957519532</v>
      </c>
      <c r="G110" s="477" t="s">
        <v>41</v>
      </c>
      <c r="H110" s="1111">
        <v>6.6833633422851566</v>
      </c>
      <c r="I110" s="1014" t="s">
        <v>175</v>
      </c>
      <c r="J110" s="1015" t="s">
        <v>133</v>
      </c>
      <c r="K110" s="1015" t="s">
        <v>93</v>
      </c>
      <c r="L110" s="1016">
        <v>236</v>
      </c>
      <c r="M110" s="1017"/>
      <c r="N110" s="1014"/>
      <c r="O110" s="1017">
        <v>1</v>
      </c>
      <c r="P110" s="1017">
        <v>0.5</v>
      </c>
      <c r="Q110" s="1017">
        <v>0.4</v>
      </c>
      <c r="R110" s="1134">
        <f t="shared" si="201"/>
        <v>0.26666666666666666</v>
      </c>
      <c r="S110" s="1017"/>
      <c r="T110" s="1016">
        <v>20</v>
      </c>
      <c r="U110" s="118" t="s">
        <v>276</v>
      </c>
      <c r="V110" s="1018"/>
      <c r="W110" s="200">
        <v>33.49</v>
      </c>
      <c r="X110" s="1020">
        <v>2.105</v>
      </c>
      <c r="Y110" s="1020">
        <v>1.3560000000000001</v>
      </c>
      <c r="Z110" s="200">
        <f t="shared" si="185"/>
        <v>669.80000000000007</v>
      </c>
      <c r="AA110" s="200">
        <f t="shared" si="186"/>
        <v>2511.7500000000005</v>
      </c>
      <c r="AB110" s="146">
        <f t="shared" si="148"/>
        <v>10643008.474576274</v>
      </c>
      <c r="AC110" s="461" t="s">
        <v>69</v>
      </c>
      <c r="AD110" s="195">
        <f t="shared" si="110"/>
        <v>79.771987915039063</v>
      </c>
      <c r="AE110" s="500" t="s">
        <v>41</v>
      </c>
      <c r="AF110" s="567">
        <f t="shared" si="111"/>
        <v>133.66726684570313</v>
      </c>
      <c r="AG110" s="501">
        <f t="shared" si="253"/>
        <v>299144.95468139648</v>
      </c>
      <c r="AH110" s="501">
        <f t="shared" si="254"/>
        <v>501252.25067138672</v>
      </c>
      <c r="AI110" s="501">
        <f t="shared" si="112"/>
        <v>1267563.3672940528</v>
      </c>
      <c r="AJ110" s="501">
        <f t="shared" si="255"/>
        <v>2123950.2147092656</v>
      </c>
      <c r="AK110" s="1022">
        <f t="shared" si="256"/>
        <v>0.1190982202374426</v>
      </c>
      <c r="AL110" s="1023">
        <f t="shared" si="257"/>
        <v>0.19956295438295477</v>
      </c>
      <c r="AM110" s="864" t="str">
        <f t="shared" ref="AM110:AM123" si="260">B110</f>
        <v>071</v>
      </c>
      <c r="AN110" s="865">
        <f t="shared" ref="AN110:AN123" si="261">D110</f>
        <v>44203</v>
      </c>
      <c r="AO110" s="866">
        <f t="shared" ref="AO110:AO123" si="262">AG110</f>
        <v>299144.95468139648</v>
      </c>
      <c r="AP110" s="865">
        <f t="shared" ref="AP110:AP123" si="263">D110</f>
        <v>44203</v>
      </c>
      <c r="AQ110" s="850">
        <f t="shared" ref="AQ110:AQ123" si="264">AH110</f>
        <v>501252.25067138672</v>
      </c>
      <c r="AR110" s="880">
        <v>44202</v>
      </c>
      <c r="AS110" s="869" t="s">
        <v>656</v>
      </c>
      <c r="AT110" s="879">
        <v>156.68875122070301</v>
      </c>
      <c r="AU110" s="879">
        <v>236</v>
      </c>
      <c r="AV110" s="851">
        <f t="shared" ref="AV110:AV113" si="265">AR110</f>
        <v>44202</v>
      </c>
      <c r="AW110" s="852">
        <f t="shared" ref="AW110:AW113" si="266">AT110*3.785*1000000*AO110</f>
        <v>177412977914661.84</v>
      </c>
      <c r="AX110" s="851">
        <f t="shared" ref="AX110:AX113" si="267">AR110</f>
        <v>44202</v>
      </c>
      <c r="AY110" s="852">
        <f t="shared" ref="AY110:AY113" si="268">AT110*3.785*1000000*AQ110</f>
        <v>297276130138148.19</v>
      </c>
      <c r="AZ110" s="850">
        <f>AVERAGE(AO110:AO111)</f>
        <v>226993.68953704834</v>
      </c>
      <c r="BA110" s="850">
        <f>STDEV(AO110:AO111)</f>
        <v>102037.29770951434</v>
      </c>
      <c r="BB110" s="850">
        <f>100*BA110/AZ110</f>
        <v>44.951601041252971</v>
      </c>
      <c r="BC110" s="849">
        <f t="shared" ref="BC110:BC113" si="269">AR110</f>
        <v>44202</v>
      </c>
      <c r="BD110" s="850">
        <f>AVERAGE(AQ110:AQ111)</f>
        <v>516411.80992126465</v>
      </c>
      <c r="BE110" s="850">
        <f>STDEV(AQ110:AQ111)</f>
        <v>21438.854290775871</v>
      </c>
      <c r="BF110" s="850">
        <f>100*BE110/BD110</f>
        <v>4.1515034859571802</v>
      </c>
      <c r="BG110" s="849">
        <f t="shared" ref="BG110:BG113" si="270">BC110</f>
        <v>44202</v>
      </c>
      <c r="BH110" s="850">
        <f>AVERAGE(AZ110,BD110)</f>
        <v>371702.74972915649</v>
      </c>
      <c r="BI110" s="852">
        <f>BH110*AT110*3.785*1000000</f>
        <v>220444606190174.09</v>
      </c>
      <c r="BK110" s="382">
        <f t="shared" ref="BK110:BK123" si="271">F110</f>
        <v>3.9885993957519532</v>
      </c>
      <c r="BL110" s="382">
        <f t="shared" ref="BL110:BL123" si="272">H110</f>
        <v>6.6833633422851566</v>
      </c>
      <c r="BM110" s="236">
        <f t="shared" ref="BM110:BM123" si="273">C110</f>
        <v>44202</v>
      </c>
      <c r="BN110" s="236">
        <f t="shared" ref="BN110:BN123" si="274">AN110</f>
        <v>44203</v>
      </c>
      <c r="BO110" s="235">
        <f t="shared" ref="BO110:BO123" si="275">AO110</f>
        <v>299144.95468139648</v>
      </c>
      <c r="BP110" s="235">
        <f t="shared" ref="BP110:BP123" si="276">AQ110</f>
        <v>501252.25067138672</v>
      </c>
      <c r="BQ110" s="235">
        <f t="shared" ref="BQ110:BQ123" si="277">AVERAGE(BO110:BP110)</f>
        <v>400198.6026763916</v>
      </c>
      <c r="BR110" s="868">
        <f t="shared" ref="BR110:BR123" si="278">AR110</f>
        <v>44202</v>
      </c>
      <c r="BS110" s="869" t="str">
        <f t="shared" ref="BS110:BS123" si="279">AS110</f>
        <v>WED</v>
      </c>
      <c r="BT110" s="870">
        <f t="shared" ref="BT110:BT123" si="280">AT110</f>
        <v>156.68875122070301</v>
      </c>
      <c r="BU110" s="235">
        <f t="shared" ref="BU110" si="281">BH110</f>
        <v>371702.74972915649</v>
      </c>
      <c r="BV110" s="27">
        <f t="shared" ref="BV110:BV115" si="282">BT110*1000000*3.785*BQ110</f>
        <v>237344554026405.03</v>
      </c>
      <c r="BW110" s="279">
        <f t="shared" ref="BW110" si="283">BI110</f>
        <v>220444606190174.09</v>
      </c>
    </row>
    <row r="111" spans="1:75">
      <c r="A111" s="35">
        <v>44209</v>
      </c>
      <c r="B111" s="119" t="s">
        <v>277</v>
      </c>
      <c r="C111" s="782">
        <v>44202</v>
      </c>
      <c r="D111" s="790">
        <v>44203</v>
      </c>
      <c r="E111" s="661" t="s">
        <v>69</v>
      </c>
      <c r="F111" s="997">
        <v>2.0645656585693359</v>
      </c>
      <c r="G111" s="500" t="s">
        <v>41</v>
      </c>
      <c r="H111" s="1105">
        <v>7.0876182556152347</v>
      </c>
      <c r="I111" s="504" t="s">
        <v>175</v>
      </c>
      <c r="J111" s="484" t="s">
        <v>133</v>
      </c>
      <c r="K111" s="484" t="s">
        <v>93</v>
      </c>
      <c r="L111" s="488">
        <v>236</v>
      </c>
      <c r="M111" s="485"/>
      <c r="N111" s="504"/>
      <c r="O111" s="485">
        <v>1</v>
      </c>
      <c r="P111" s="485">
        <v>0.5</v>
      </c>
      <c r="Q111" s="485">
        <v>0.4</v>
      </c>
      <c r="R111" s="490">
        <f t="shared" si="201"/>
        <v>0.26666666666666666</v>
      </c>
      <c r="S111" s="485"/>
      <c r="T111" s="488">
        <v>20</v>
      </c>
      <c r="U111" s="119" t="s">
        <v>277</v>
      </c>
      <c r="V111" s="948"/>
      <c r="W111" s="129">
        <v>32.715000000000003</v>
      </c>
      <c r="X111" s="223">
        <v>2.1469999999999998</v>
      </c>
      <c r="Y111" s="223">
        <v>1.413</v>
      </c>
      <c r="Z111" s="129">
        <f t="shared" si="185"/>
        <v>654.30000000000007</v>
      </c>
      <c r="AA111" s="129">
        <f t="shared" si="186"/>
        <v>2453.6250000000005</v>
      </c>
      <c r="AB111" s="149">
        <f t="shared" si="148"/>
        <v>10396716.101694917</v>
      </c>
      <c r="AC111" s="499" t="s">
        <v>69</v>
      </c>
      <c r="AD111" s="195">
        <f t="shared" si="110"/>
        <v>41.291313171386719</v>
      </c>
      <c r="AE111" s="500" t="s">
        <v>41</v>
      </c>
      <c r="AF111" s="567">
        <f t="shared" si="111"/>
        <v>141.75236511230469</v>
      </c>
      <c r="AG111" s="497">
        <f t="shared" si="253"/>
        <v>154842.4243927002</v>
      </c>
      <c r="AH111" s="497">
        <f t="shared" si="254"/>
        <v>531571.36917114258</v>
      </c>
      <c r="AI111" s="497">
        <f t="shared" si="112"/>
        <v>656111.96776567877</v>
      </c>
      <c r="AJ111" s="497">
        <f t="shared" si="255"/>
        <v>2252421.0558099262</v>
      </c>
      <c r="AK111" s="959">
        <f t="shared" si="256"/>
        <v>6.310761603452042E-2</v>
      </c>
      <c r="AL111" s="968">
        <f t="shared" si="257"/>
        <v>0.21664735612456773</v>
      </c>
      <c r="AM111" s="864" t="str">
        <f t="shared" si="260"/>
        <v>073</v>
      </c>
      <c r="AN111" s="865">
        <f t="shared" si="261"/>
        <v>44203</v>
      </c>
      <c r="AO111" s="866">
        <f t="shared" si="262"/>
        <v>154842.4243927002</v>
      </c>
      <c r="AP111" s="865">
        <f t="shared" si="263"/>
        <v>44203</v>
      </c>
      <c r="AQ111" s="850">
        <f t="shared" si="264"/>
        <v>531571.36917114258</v>
      </c>
      <c r="AR111" s="880">
        <v>44202</v>
      </c>
      <c r="AS111" s="869" t="s">
        <v>656</v>
      </c>
      <c r="AT111" s="879">
        <v>156.68875122070301</v>
      </c>
      <c r="AU111" s="879">
        <v>236</v>
      </c>
      <c r="AV111" s="851">
        <f t="shared" si="265"/>
        <v>44202</v>
      </c>
      <c r="AW111" s="852">
        <f t="shared" si="266"/>
        <v>91831920241786.422</v>
      </c>
      <c r="AX111" s="851">
        <f t="shared" si="267"/>
        <v>44202</v>
      </c>
      <c r="AY111" s="852">
        <f t="shared" si="268"/>
        <v>315257396466099.81</v>
      </c>
      <c r="AZ111" s="867"/>
      <c r="BA111" s="867"/>
      <c r="BB111" s="867"/>
      <c r="BC111" s="849">
        <f t="shared" si="269"/>
        <v>44202</v>
      </c>
      <c r="BD111" s="867"/>
      <c r="BE111" s="867"/>
      <c r="BF111" s="867"/>
      <c r="BG111" s="849">
        <f t="shared" si="270"/>
        <v>44202</v>
      </c>
      <c r="BH111" s="867"/>
      <c r="BI111" s="867"/>
      <c r="BK111" s="382">
        <f t="shared" si="271"/>
        <v>2.0645656585693359</v>
      </c>
      <c r="BL111" s="382">
        <f t="shared" si="272"/>
        <v>7.0876182556152347</v>
      </c>
      <c r="BM111" s="236">
        <f t="shared" si="273"/>
        <v>44202</v>
      </c>
      <c r="BN111" s="236">
        <f t="shared" si="274"/>
        <v>44203</v>
      </c>
      <c r="BO111" s="235">
        <f t="shared" si="275"/>
        <v>154842.4243927002</v>
      </c>
      <c r="BP111" s="235">
        <f t="shared" si="276"/>
        <v>531571.36917114258</v>
      </c>
      <c r="BQ111" s="235">
        <f t="shared" si="277"/>
        <v>343206.89678192139</v>
      </c>
      <c r="BR111" s="868">
        <f t="shared" si="278"/>
        <v>44202</v>
      </c>
      <c r="BS111" s="869" t="str">
        <f t="shared" si="279"/>
        <v>WED</v>
      </c>
      <c r="BT111" s="870">
        <f t="shared" si="280"/>
        <v>156.68875122070301</v>
      </c>
      <c r="BU111" s="235"/>
      <c r="BV111" s="27">
        <f t="shared" si="282"/>
        <v>203544658353943.13</v>
      </c>
      <c r="BW111" s="279"/>
    </row>
    <row r="112" spans="1:75">
      <c r="A112" s="35">
        <v>44209</v>
      </c>
      <c r="B112" s="119" t="s">
        <v>278</v>
      </c>
      <c r="C112" s="782">
        <v>44203</v>
      </c>
      <c r="D112" s="790">
        <v>44204</v>
      </c>
      <c r="E112" s="661" t="s">
        <v>69</v>
      </c>
      <c r="F112" s="997">
        <v>4.0204040527343752</v>
      </c>
      <c r="G112" s="500" t="s">
        <v>41</v>
      </c>
      <c r="H112" s="1105">
        <v>5.9219570159912109</v>
      </c>
      <c r="I112" s="504" t="s">
        <v>175</v>
      </c>
      <c r="J112" s="484" t="s">
        <v>133</v>
      </c>
      <c r="K112" s="484" t="s">
        <v>93</v>
      </c>
      <c r="L112" s="488">
        <v>264</v>
      </c>
      <c r="M112" s="485"/>
      <c r="N112" s="504"/>
      <c r="O112" s="485">
        <v>1</v>
      </c>
      <c r="P112" s="485">
        <v>0.5</v>
      </c>
      <c r="Q112" s="485">
        <v>0.4</v>
      </c>
      <c r="R112" s="490">
        <f t="shared" si="201"/>
        <v>0.26666666666666666</v>
      </c>
      <c r="S112" s="485"/>
      <c r="T112" s="488">
        <v>20</v>
      </c>
      <c r="U112" s="119" t="s">
        <v>278</v>
      </c>
      <c r="V112" s="948"/>
      <c r="W112" s="129">
        <v>30.035</v>
      </c>
      <c r="X112" s="223">
        <v>2.113</v>
      </c>
      <c r="Y112" s="223">
        <v>1.8380000000000001</v>
      </c>
      <c r="Z112" s="129">
        <f t="shared" si="185"/>
        <v>600.70000000000005</v>
      </c>
      <c r="AA112" s="129">
        <f t="shared" si="186"/>
        <v>2252.625</v>
      </c>
      <c r="AB112" s="149">
        <f t="shared" si="148"/>
        <v>8532670.4545454551</v>
      </c>
      <c r="AC112" s="499" t="s">
        <v>69</v>
      </c>
      <c r="AD112" s="195">
        <f t="shared" si="110"/>
        <v>80.4080810546875</v>
      </c>
      <c r="AE112" s="500" t="s">
        <v>41</v>
      </c>
      <c r="AF112" s="567">
        <f t="shared" si="111"/>
        <v>118.43914031982422</v>
      </c>
      <c r="AG112" s="497">
        <f t="shared" si="253"/>
        <v>301530.30395507813</v>
      </c>
      <c r="AH112" s="497">
        <f t="shared" si="254"/>
        <v>444146.77619934082</v>
      </c>
      <c r="AI112" s="497">
        <f t="shared" si="112"/>
        <v>1142160.242254084</v>
      </c>
      <c r="AJ112" s="497">
        <f t="shared" si="255"/>
        <v>1682374.1522702302</v>
      </c>
      <c r="AK112" s="959">
        <f t="shared" si="256"/>
        <v>0.13385730157264442</v>
      </c>
      <c r="AL112" s="968">
        <f t="shared" si="257"/>
        <v>0.19716853723959415</v>
      </c>
      <c r="AM112" s="864" t="str">
        <f t="shared" si="260"/>
        <v>081</v>
      </c>
      <c r="AN112" s="865">
        <f t="shared" si="261"/>
        <v>44204</v>
      </c>
      <c r="AO112" s="866">
        <f t="shared" si="262"/>
        <v>301530.30395507813</v>
      </c>
      <c r="AP112" s="865">
        <f t="shared" si="263"/>
        <v>44204</v>
      </c>
      <c r="AQ112" s="850">
        <f t="shared" si="264"/>
        <v>444146.77619934082</v>
      </c>
      <c r="AR112" s="880">
        <v>44203</v>
      </c>
      <c r="AS112" s="869" t="s">
        <v>657</v>
      </c>
      <c r="AT112" s="879">
        <v>155.65780639648401</v>
      </c>
      <c r="AU112" s="879">
        <v>264</v>
      </c>
      <c r="AV112" s="851">
        <f t="shared" si="265"/>
        <v>44203</v>
      </c>
      <c r="AW112" s="852">
        <f t="shared" si="266"/>
        <v>177651040382571.91</v>
      </c>
      <c r="AX112" s="851">
        <f t="shared" si="267"/>
        <v>44203</v>
      </c>
      <c r="AY112" s="852">
        <f t="shared" si="268"/>
        <v>261675645331267.22</v>
      </c>
      <c r="AZ112" s="850">
        <f>AVERAGE(AO112:AO115)</f>
        <v>332464.02025222778</v>
      </c>
      <c r="BA112" s="850">
        <f>STDEV(AO112:AO115)</f>
        <v>72105.306638192706</v>
      </c>
      <c r="BB112" s="850">
        <f>100*BA112/AZ112</f>
        <v>21.68815337776676</v>
      </c>
      <c r="BC112" s="849">
        <f t="shared" si="269"/>
        <v>44203</v>
      </c>
      <c r="BD112" s="850">
        <f>AVERAGE(AQ112:AQ115)</f>
        <v>616359.06457901001</v>
      </c>
      <c r="BE112" s="850">
        <f>STDEV(AQ112:AQ115)</f>
        <v>175356.22170777048</v>
      </c>
      <c r="BF112" s="850">
        <f>100*BE112/BD112</f>
        <v>28.450335491949577</v>
      </c>
      <c r="BG112" s="849">
        <f t="shared" si="270"/>
        <v>44203</v>
      </c>
      <c r="BH112" s="850">
        <f>AVERAGE(AZ112,BD112)</f>
        <v>474411.5424156189</v>
      </c>
      <c r="BI112" s="852">
        <f>BH112*AT112*3.785*1000000</f>
        <v>279506580181709.72</v>
      </c>
      <c r="BK112" s="382">
        <f t="shared" si="271"/>
        <v>4.0204040527343752</v>
      </c>
      <c r="BL112" s="382">
        <f t="shared" si="272"/>
        <v>5.9219570159912109</v>
      </c>
      <c r="BM112" s="236">
        <f t="shared" si="273"/>
        <v>44203</v>
      </c>
      <c r="BN112" s="236">
        <f t="shared" si="274"/>
        <v>44204</v>
      </c>
      <c r="BO112" s="235">
        <f t="shared" si="275"/>
        <v>301530.30395507813</v>
      </c>
      <c r="BP112" s="235">
        <f t="shared" si="276"/>
        <v>444146.77619934082</v>
      </c>
      <c r="BQ112" s="235">
        <f t="shared" si="277"/>
        <v>372838.54007720947</v>
      </c>
      <c r="BR112" s="868">
        <f t="shared" si="278"/>
        <v>44203</v>
      </c>
      <c r="BS112" s="869" t="str">
        <f t="shared" si="279"/>
        <v>THU</v>
      </c>
      <c r="BT112" s="870">
        <f t="shared" si="280"/>
        <v>155.65780639648401</v>
      </c>
      <c r="BU112" s="235">
        <f t="shared" ref="BU112" si="284">BH112</f>
        <v>474411.5424156189</v>
      </c>
      <c r="BV112" s="27">
        <f t="shared" si="282"/>
        <v>219663342856919.59</v>
      </c>
      <c r="BW112" s="279">
        <f t="shared" ref="BW112" si="285">BI112</f>
        <v>279506580181709.72</v>
      </c>
    </row>
    <row r="113" spans="1:75">
      <c r="A113" s="35">
        <v>44209</v>
      </c>
      <c r="B113" s="119" t="s">
        <v>279</v>
      </c>
      <c r="C113" s="782">
        <v>44203</v>
      </c>
      <c r="D113" s="790">
        <v>44204</v>
      </c>
      <c r="E113" s="661" t="s">
        <v>69</v>
      </c>
      <c r="F113" s="997">
        <v>5.2550334930419922</v>
      </c>
      <c r="G113" s="500" t="s">
        <v>41</v>
      </c>
      <c r="H113" s="1105">
        <v>6.936605072021484</v>
      </c>
      <c r="I113" s="504" t="s">
        <v>175</v>
      </c>
      <c r="J113" s="484" t="s">
        <v>133</v>
      </c>
      <c r="K113" s="484" t="s">
        <v>93</v>
      </c>
      <c r="L113" s="488">
        <v>264</v>
      </c>
      <c r="M113" s="485"/>
      <c r="N113" s="504"/>
      <c r="O113" s="485">
        <v>1</v>
      </c>
      <c r="P113" s="485">
        <v>0.5</v>
      </c>
      <c r="Q113" s="485">
        <v>0.4</v>
      </c>
      <c r="R113" s="490">
        <f t="shared" si="201"/>
        <v>0.26666666666666666</v>
      </c>
      <c r="S113" s="485"/>
      <c r="T113" s="488">
        <v>20</v>
      </c>
      <c r="U113" s="119" t="s">
        <v>279</v>
      </c>
      <c r="V113" s="948"/>
      <c r="W113" s="129">
        <v>30.672000000000001</v>
      </c>
      <c r="X113" s="223">
        <v>2.0579999999999998</v>
      </c>
      <c r="Y113" s="223">
        <v>1.597</v>
      </c>
      <c r="Z113" s="129">
        <f t="shared" si="185"/>
        <v>613.44000000000005</v>
      </c>
      <c r="AA113" s="129">
        <f t="shared" si="186"/>
        <v>2300.4</v>
      </c>
      <c r="AB113" s="149">
        <f t="shared" si="148"/>
        <v>8713636.3636363633</v>
      </c>
      <c r="AC113" s="499" t="s">
        <v>69</v>
      </c>
      <c r="AD113" s="195">
        <f t="shared" si="110"/>
        <v>105.10066986083984</v>
      </c>
      <c r="AE113" s="500" t="s">
        <v>41</v>
      </c>
      <c r="AF113" s="567">
        <f t="shared" si="111"/>
        <v>138.73210144042969</v>
      </c>
      <c r="AG113" s="497">
        <f t="shared" si="253"/>
        <v>394127.51197814941</v>
      </c>
      <c r="AH113" s="497">
        <f t="shared" si="254"/>
        <v>520245.38040161133</v>
      </c>
      <c r="AI113" s="497">
        <f t="shared" si="112"/>
        <v>1492907.2423414751</v>
      </c>
      <c r="AJ113" s="497">
        <f t="shared" si="255"/>
        <v>1970626.4409151946</v>
      </c>
      <c r="AK113" s="959">
        <f t="shared" si="256"/>
        <v>0.17132999129636123</v>
      </c>
      <c r="AL113" s="968">
        <f t="shared" si="257"/>
        <v>0.22615431246809742</v>
      </c>
      <c r="AM113" s="864" t="str">
        <f t="shared" si="260"/>
        <v>082</v>
      </c>
      <c r="AN113" s="865">
        <f t="shared" si="261"/>
        <v>44204</v>
      </c>
      <c r="AO113" s="866">
        <f t="shared" si="262"/>
        <v>394127.51197814941</v>
      </c>
      <c r="AP113" s="865">
        <f t="shared" si="263"/>
        <v>44204</v>
      </c>
      <c r="AQ113" s="850">
        <f t="shared" si="264"/>
        <v>520245.38040161133</v>
      </c>
      <c r="AR113" s="880">
        <v>44203</v>
      </c>
      <c r="AS113" s="869" t="s">
        <v>657</v>
      </c>
      <c r="AT113" s="879">
        <v>155.65780639648401</v>
      </c>
      <c r="AU113" s="879">
        <v>264</v>
      </c>
      <c r="AV113" s="851">
        <f t="shared" si="265"/>
        <v>44203</v>
      </c>
      <c r="AW113" s="852">
        <f t="shared" si="266"/>
        <v>232206055669760.97</v>
      </c>
      <c r="AX113" s="851">
        <f t="shared" si="267"/>
        <v>44203</v>
      </c>
      <c r="AY113" s="852">
        <f t="shared" si="268"/>
        <v>306510264044114.63</v>
      </c>
      <c r="AZ113" s="867"/>
      <c r="BA113" s="867"/>
      <c r="BB113" s="867"/>
      <c r="BC113" s="849">
        <f t="shared" si="269"/>
        <v>44203</v>
      </c>
      <c r="BD113" s="867"/>
      <c r="BE113" s="867"/>
      <c r="BF113" s="867"/>
      <c r="BG113" s="849">
        <f t="shared" si="270"/>
        <v>44203</v>
      </c>
      <c r="BH113" s="867"/>
      <c r="BI113" s="867"/>
      <c r="BK113" s="382">
        <f t="shared" si="271"/>
        <v>5.2550334930419922</v>
      </c>
      <c r="BL113" s="382">
        <f t="shared" si="272"/>
        <v>6.936605072021484</v>
      </c>
      <c r="BM113" s="236">
        <f t="shared" si="273"/>
        <v>44203</v>
      </c>
      <c r="BN113" s="236">
        <f t="shared" si="274"/>
        <v>44204</v>
      </c>
      <c r="BO113" s="235">
        <f t="shared" si="275"/>
        <v>394127.51197814941</v>
      </c>
      <c r="BP113" s="235">
        <f t="shared" si="276"/>
        <v>520245.38040161133</v>
      </c>
      <c r="BQ113" s="235">
        <f t="shared" si="277"/>
        <v>457186.44618988037</v>
      </c>
      <c r="BR113" s="868">
        <f t="shared" si="278"/>
        <v>44203</v>
      </c>
      <c r="BS113" s="869" t="str">
        <f t="shared" si="279"/>
        <v>THU</v>
      </c>
      <c r="BT113" s="870">
        <f t="shared" si="280"/>
        <v>155.65780639648401</v>
      </c>
      <c r="BU113" s="235"/>
      <c r="BV113" s="27">
        <f t="shared" si="282"/>
        <v>269358159856937.84</v>
      </c>
      <c r="BW113" s="279"/>
    </row>
    <row r="114" spans="1:75">
      <c r="A114" s="35">
        <v>44209</v>
      </c>
      <c r="B114" s="119" t="s">
        <v>280</v>
      </c>
      <c r="C114" s="782">
        <v>44203</v>
      </c>
      <c r="D114" s="790">
        <v>44204</v>
      </c>
      <c r="E114" s="661" t="s">
        <v>69</v>
      </c>
      <c r="F114" s="997">
        <v>3.2680770874023439</v>
      </c>
      <c r="G114" s="1106" t="s">
        <v>41</v>
      </c>
      <c r="H114" s="1105">
        <v>8.7649162292480476</v>
      </c>
      <c r="I114" s="504" t="s">
        <v>175</v>
      </c>
      <c r="J114" s="484" t="s">
        <v>133</v>
      </c>
      <c r="K114" s="484" t="s">
        <v>93</v>
      </c>
      <c r="L114" s="488">
        <v>264</v>
      </c>
      <c r="M114" s="485"/>
      <c r="N114" s="504"/>
      <c r="O114" s="485">
        <v>1</v>
      </c>
      <c r="P114" s="485">
        <v>0.5</v>
      </c>
      <c r="Q114" s="485">
        <v>0.4</v>
      </c>
      <c r="R114" s="490">
        <f t="shared" si="201"/>
        <v>0.26666666666666666</v>
      </c>
      <c r="S114" s="485"/>
      <c r="T114" s="488">
        <v>20</v>
      </c>
      <c r="U114" s="119" t="s">
        <v>280</v>
      </c>
      <c r="V114" s="948"/>
      <c r="W114" s="129">
        <v>23.503</v>
      </c>
      <c r="X114" s="223">
        <v>2.2970000000000002</v>
      </c>
      <c r="Y114" s="223">
        <v>2.2989999999999999</v>
      </c>
      <c r="Z114" s="129">
        <f t="shared" si="185"/>
        <v>470.06</v>
      </c>
      <c r="AA114" s="129">
        <f t="shared" si="186"/>
        <v>1762.7250000000001</v>
      </c>
      <c r="AB114" s="149">
        <f t="shared" si="148"/>
        <v>6676988.6363636367</v>
      </c>
      <c r="AC114" s="499" t="s">
        <v>69</v>
      </c>
      <c r="AD114" s="195">
        <f t="shared" si="110"/>
        <v>65.361541748046875</v>
      </c>
      <c r="AE114" s="500" t="s">
        <v>41</v>
      </c>
      <c r="AF114" s="567">
        <f t="shared" si="111"/>
        <v>175.29832458496094</v>
      </c>
      <c r="AG114" s="497">
        <f t="shared" si="253"/>
        <v>245105.78155517578</v>
      </c>
      <c r="AH114" s="497">
        <f t="shared" si="254"/>
        <v>657368.71719360352</v>
      </c>
      <c r="AI114" s="497">
        <f t="shared" si="112"/>
        <v>928430.99073930213</v>
      </c>
      <c r="AJ114" s="497">
        <f t="shared" si="255"/>
        <v>2490033.0196727403</v>
      </c>
      <c r="AK114" s="959">
        <f t="shared" si="256"/>
        <v>0.13904935912021205</v>
      </c>
      <c r="AL114" s="968">
        <f t="shared" si="257"/>
        <v>0.37292755091894852</v>
      </c>
      <c r="AM114" s="864" t="str">
        <f t="shared" si="260"/>
        <v>086</v>
      </c>
      <c r="AN114" s="865">
        <f t="shared" si="261"/>
        <v>44204</v>
      </c>
      <c r="AO114" s="866">
        <f t="shared" si="262"/>
        <v>245105.78155517578</v>
      </c>
      <c r="AP114" s="865">
        <f t="shared" si="263"/>
        <v>44204</v>
      </c>
      <c r="AQ114" s="850">
        <f t="shared" si="264"/>
        <v>657368.71719360352</v>
      </c>
      <c r="AR114" s="880">
        <v>44203</v>
      </c>
      <c r="AS114" s="869" t="s">
        <v>657</v>
      </c>
      <c r="AT114" s="879">
        <v>155.65780639648401</v>
      </c>
      <c r="AU114" s="879">
        <v>264</v>
      </c>
      <c r="AV114" s="851">
        <f t="shared" ref="AV114:AV115" si="286">AR114</f>
        <v>44203</v>
      </c>
      <c r="AW114" s="852">
        <f t="shared" ref="AW114:AW115" si="287">AT114*3.785*1000000*AO114</f>
        <v>144407698085123.28</v>
      </c>
      <c r="AX114" s="851">
        <f t="shared" ref="AX114:AX115" si="288">AR114</f>
        <v>44203</v>
      </c>
      <c r="AY114" s="852">
        <f t="shared" ref="AY114:AY115" si="289">AT114*3.785*1000000*AQ114</f>
        <v>387298506958022.13</v>
      </c>
      <c r="AZ114" s="867"/>
      <c r="BA114" s="867"/>
      <c r="BB114" s="867"/>
      <c r="BC114" s="849">
        <f t="shared" ref="BC114:BC115" si="290">AR114</f>
        <v>44203</v>
      </c>
      <c r="BD114" s="867"/>
      <c r="BE114" s="867"/>
      <c r="BF114" s="867"/>
      <c r="BG114" s="849">
        <f t="shared" ref="BG114:BG115" si="291">BC114</f>
        <v>44203</v>
      </c>
      <c r="BH114" s="867"/>
      <c r="BI114" s="867"/>
      <c r="BK114" s="382">
        <f t="shared" si="271"/>
        <v>3.2680770874023439</v>
      </c>
      <c r="BL114" s="382">
        <f t="shared" si="272"/>
        <v>8.7649162292480476</v>
      </c>
      <c r="BM114" s="236">
        <f t="shared" si="273"/>
        <v>44203</v>
      </c>
      <c r="BN114" s="236">
        <f t="shared" si="274"/>
        <v>44204</v>
      </c>
      <c r="BO114" s="235">
        <f t="shared" si="275"/>
        <v>245105.78155517578</v>
      </c>
      <c r="BP114" s="235">
        <f t="shared" si="276"/>
        <v>657368.71719360352</v>
      </c>
      <c r="BQ114" s="235">
        <f t="shared" si="277"/>
        <v>451237.24937438965</v>
      </c>
      <c r="BR114" s="868">
        <f t="shared" si="278"/>
        <v>44203</v>
      </c>
      <c r="BS114" s="869" t="str">
        <f t="shared" si="279"/>
        <v>THU</v>
      </c>
      <c r="BT114" s="870">
        <f t="shared" si="280"/>
        <v>155.65780639648401</v>
      </c>
      <c r="BV114" s="27">
        <f t="shared" si="282"/>
        <v>265853102521572.75</v>
      </c>
    </row>
    <row r="115" spans="1:75">
      <c r="A115" s="35">
        <v>44209</v>
      </c>
      <c r="B115" s="119" t="s">
        <v>281</v>
      </c>
      <c r="C115" s="782">
        <v>44203</v>
      </c>
      <c r="D115" s="790">
        <v>44204</v>
      </c>
      <c r="E115" s="661" t="s">
        <v>69</v>
      </c>
      <c r="F115" s="997">
        <v>5.1878997802734377</v>
      </c>
      <c r="G115" s="1106" t="s">
        <v>41</v>
      </c>
      <c r="H115" s="1105">
        <v>11.249005126953126</v>
      </c>
      <c r="I115" s="504" t="s">
        <v>175</v>
      </c>
      <c r="J115" s="484" t="s">
        <v>133</v>
      </c>
      <c r="K115" s="484" t="s">
        <v>93</v>
      </c>
      <c r="L115" s="488">
        <v>264</v>
      </c>
      <c r="M115" s="485"/>
      <c r="N115" s="504"/>
      <c r="O115" s="485">
        <v>1</v>
      </c>
      <c r="P115" s="485">
        <v>0.5</v>
      </c>
      <c r="Q115" s="485">
        <v>0.4</v>
      </c>
      <c r="R115" s="490">
        <f t="shared" si="201"/>
        <v>0.26666666666666666</v>
      </c>
      <c r="S115" s="485"/>
      <c r="T115" s="488">
        <v>20</v>
      </c>
      <c r="U115" s="119" t="s">
        <v>281</v>
      </c>
      <c r="V115" s="948"/>
      <c r="W115" s="129">
        <v>18.113</v>
      </c>
      <c r="X115" s="223">
        <v>2.2509999999999999</v>
      </c>
      <c r="Y115" s="223">
        <v>1.998</v>
      </c>
      <c r="Z115" s="129">
        <f t="shared" si="185"/>
        <v>362.26</v>
      </c>
      <c r="AA115" s="129">
        <f t="shared" si="186"/>
        <v>1358.4749999999999</v>
      </c>
      <c r="AB115" s="149">
        <f t="shared" si="148"/>
        <v>5145738.6363636358</v>
      </c>
      <c r="AC115" s="499" t="s">
        <v>69</v>
      </c>
      <c r="AD115" s="195">
        <f t="shared" si="110"/>
        <v>103.75799560546875</v>
      </c>
      <c r="AE115" s="500" t="s">
        <v>41</v>
      </c>
      <c r="AF115" s="567">
        <f t="shared" si="111"/>
        <v>224.9801025390625</v>
      </c>
      <c r="AG115" s="497">
        <f t="shared" si="253"/>
        <v>389092.48352050781</v>
      </c>
      <c r="AH115" s="497">
        <f t="shared" si="254"/>
        <v>843675.38452148438</v>
      </c>
      <c r="AI115" s="497">
        <f t="shared" si="112"/>
        <v>1473835.1648504082</v>
      </c>
      <c r="AJ115" s="497">
        <f t="shared" si="255"/>
        <v>3195740.0928844102</v>
      </c>
      <c r="AK115" s="959">
        <f t="shared" si="256"/>
        <v>0.28641858224885097</v>
      </c>
      <c r="AL115" s="968">
        <f t="shared" si="257"/>
        <v>0.62104594086860954</v>
      </c>
      <c r="AM115" s="864" t="str">
        <f t="shared" si="260"/>
        <v>088</v>
      </c>
      <c r="AN115" s="865">
        <f t="shared" si="261"/>
        <v>44204</v>
      </c>
      <c r="AO115" s="866">
        <f t="shared" si="262"/>
        <v>389092.48352050781</v>
      </c>
      <c r="AP115" s="865">
        <f t="shared" si="263"/>
        <v>44204</v>
      </c>
      <c r="AQ115" s="850">
        <f t="shared" si="264"/>
        <v>843675.38452148438</v>
      </c>
      <c r="AR115" s="880">
        <v>44203</v>
      </c>
      <c r="AS115" s="869" t="s">
        <v>657</v>
      </c>
      <c r="AT115" s="879">
        <v>155.65780639648401</v>
      </c>
      <c r="AU115" s="879">
        <v>264</v>
      </c>
      <c r="AV115" s="851">
        <f t="shared" si="286"/>
        <v>44203</v>
      </c>
      <c r="AW115" s="852">
        <f t="shared" si="287"/>
        <v>229239594149564.47</v>
      </c>
      <c r="AX115" s="851">
        <f t="shared" si="288"/>
        <v>44203</v>
      </c>
      <c r="AY115" s="852">
        <f t="shared" si="289"/>
        <v>497063836833252.88</v>
      </c>
      <c r="AZ115" s="867"/>
      <c r="BA115" s="867"/>
      <c r="BB115" s="867"/>
      <c r="BC115" s="849">
        <f t="shared" si="290"/>
        <v>44203</v>
      </c>
      <c r="BD115" s="867"/>
      <c r="BE115" s="867"/>
      <c r="BF115" s="867"/>
      <c r="BG115" s="849">
        <f t="shared" si="291"/>
        <v>44203</v>
      </c>
      <c r="BH115" s="867"/>
      <c r="BI115" s="867"/>
      <c r="BK115" s="382">
        <f t="shared" si="271"/>
        <v>5.1878997802734377</v>
      </c>
      <c r="BL115" s="382">
        <f t="shared" si="272"/>
        <v>11.249005126953126</v>
      </c>
      <c r="BM115" s="236">
        <f t="shared" si="273"/>
        <v>44203</v>
      </c>
      <c r="BN115" s="236">
        <f t="shared" si="274"/>
        <v>44204</v>
      </c>
      <c r="BO115" s="235">
        <f t="shared" si="275"/>
        <v>389092.48352050781</v>
      </c>
      <c r="BP115" s="235">
        <f t="shared" si="276"/>
        <v>843675.38452148438</v>
      </c>
      <c r="BQ115" s="235">
        <f t="shared" si="277"/>
        <v>616383.93402099609</v>
      </c>
      <c r="BR115" s="868">
        <f t="shared" si="278"/>
        <v>44203</v>
      </c>
      <c r="BS115" s="869" t="str">
        <f t="shared" si="279"/>
        <v>THU</v>
      </c>
      <c r="BT115" s="870">
        <f t="shared" si="280"/>
        <v>155.65780639648401</v>
      </c>
      <c r="BV115" s="27">
        <f t="shared" si="282"/>
        <v>363151715491408.75</v>
      </c>
    </row>
    <row r="116" spans="1:75">
      <c r="A116" s="35">
        <v>44209</v>
      </c>
      <c r="B116" s="119" t="s">
        <v>282</v>
      </c>
      <c r="C116" s="782">
        <v>44206</v>
      </c>
      <c r="D116" s="790">
        <v>44207</v>
      </c>
      <c r="E116" s="661" t="s">
        <v>69</v>
      </c>
      <c r="F116" s="997">
        <v>2.8060382843017577</v>
      </c>
      <c r="G116" s="500" t="s">
        <v>41</v>
      </c>
      <c r="H116" s="1105">
        <v>7.4989730834960939</v>
      </c>
      <c r="I116" s="504" t="s">
        <v>175</v>
      </c>
      <c r="J116" s="484" t="s">
        <v>133</v>
      </c>
      <c r="K116" s="484" t="s">
        <v>93</v>
      </c>
      <c r="L116" s="488">
        <v>248</v>
      </c>
      <c r="M116" s="485"/>
      <c r="N116" s="504"/>
      <c r="O116" s="485">
        <v>1</v>
      </c>
      <c r="P116" s="485">
        <v>0.5</v>
      </c>
      <c r="Q116" s="485">
        <v>0.4</v>
      </c>
      <c r="R116" s="490">
        <f t="shared" si="201"/>
        <v>0.26666666666666666</v>
      </c>
      <c r="S116" s="485"/>
      <c r="T116" s="488">
        <v>20</v>
      </c>
      <c r="U116" s="119" t="s">
        <v>282</v>
      </c>
      <c r="V116" s="948"/>
      <c r="W116" s="129">
        <v>24.265000000000001</v>
      </c>
      <c r="X116" s="223">
        <v>2.0979999999999999</v>
      </c>
      <c r="Y116" s="223">
        <v>1.843</v>
      </c>
      <c r="Z116" s="129">
        <f t="shared" si="185"/>
        <v>485.3</v>
      </c>
      <c r="AA116" s="129">
        <f t="shared" si="186"/>
        <v>1819.875</v>
      </c>
      <c r="AB116" s="149">
        <f t="shared" si="148"/>
        <v>7338205.6451612907</v>
      </c>
      <c r="AC116" s="499" t="s">
        <v>69</v>
      </c>
      <c r="AD116" s="195">
        <f t="shared" si="110"/>
        <v>56.120765686035156</v>
      </c>
      <c r="AE116" s="500" t="s">
        <v>41</v>
      </c>
      <c r="AF116" s="567">
        <f t="shared" si="111"/>
        <v>149.97946166992188</v>
      </c>
      <c r="AG116" s="497">
        <f t="shared" si="253"/>
        <v>210452.87132263184</v>
      </c>
      <c r="AH116" s="497">
        <f t="shared" si="254"/>
        <v>562422.98126220703</v>
      </c>
      <c r="AI116" s="497">
        <f t="shared" si="112"/>
        <v>848600.28759125737</v>
      </c>
      <c r="AJ116" s="497">
        <f t="shared" si="255"/>
        <v>2267834.6018637381</v>
      </c>
      <c r="AK116" s="959">
        <f t="shared" si="256"/>
        <v>0.1156413881847005</v>
      </c>
      <c r="AL116" s="968">
        <f t="shared" si="257"/>
        <v>0.30904484168539431</v>
      </c>
      <c r="AM116" s="864" t="str">
        <f t="shared" si="260"/>
        <v>111</v>
      </c>
      <c r="AN116" s="865">
        <f t="shared" si="261"/>
        <v>44207</v>
      </c>
      <c r="AO116" s="866">
        <f t="shared" si="262"/>
        <v>210452.87132263184</v>
      </c>
      <c r="AP116" s="865">
        <f t="shared" si="263"/>
        <v>44207</v>
      </c>
      <c r="AQ116" s="850">
        <f t="shared" si="264"/>
        <v>562422.98126220703</v>
      </c>
      <c r="AR116" s="880">
        <v>44206</v>
      </c>
      <c r="AS116" s="869" t="s">
        <v>654</v>
      </c>
      <c r="AT116" s="879">
        <v>154.11770629882801</v>
      </c>
      <c r="AU116" s="879">
        <v>248</v>
      </c>
      <c r="AV116" s="851">
        <f t="shared" ref="AV116:AV119" si="292">AR116</f>
        <v>44206</v>
      </c>
      <c r="AW116" s="852">
        <f t="shared" ref="AW116:AW119" si="293">AT116*3.785*1000000*AO116</f>
        <v>122764634779352.69</v>
      </c>
      <c r="AX116" s="851">
        <f t="shared" ref="AX116:AX119" si="294">AR116</f>
        <v>44206</v>
      </c>
      <c r="AY116" s="852">
        <f t="shared" ref="AY116:AY119" si="295">AT116*3.785*1000000*AQ116</f>
        <v>328081301301516.06</v>
      </c>
      <c r="AZ116" s="850">
        <f>AVERAGE(AO116:AO117)</f>
        <v>210278.8782119751</v>
      </c>
      <c r="BA116" s="850">
        <f>STDEV(AO116:AO117)</f>
        <v>246.06341685024196</v>
      </c>
      <c r="BB116" s="850">
        <f>100*BA116/AZ116</f>
        <v>0.11701765719055894</v>
      </c>
      <c r="BC116" s="849">
        <f t="shared" ref="BC116:BC119" si="296">AR116</f>
        <v>44206</v>
      </c>
      <c r="BD116" s="850">
        <f>AVERAGE(AQ116:AQ117)</f>
        <v>460618.38626861572</v>
      </c>
      <c r="BE116" s="850">
        <f>STDEV(AQ116:AQ117)</f>
        <v>143973.43895183704</v>
      </c>
      <c r="BF116" s="850">
        <f>100*BE116/BD116</f>
        <v>31.256554936536343</v>
      </c>
      <c r="BG116" s="849">
        <f t="shared" ref="BG116:BG119" si="297">BC116</f>
        <v>44206</v>
      </c>
      <c r="BH116" s="850">
        <f>AVERAGE(AZ116,BD116)</f>
        <v>335448.63224029541</v>
      </c>
      <c r="BI116" s="852">
        <f>BH116*AT116*3.785*1000000</f>
        <v>195679101764693.69</v>
      </c>
      <c r="BK116" s="382">
        <f t="shared" si="271"/>
        <v>2.8060382843017577</v>
      </c>
      <c r="BL116" s="382">
        <f t="shared" si="272"/>
        <v>7.4989730834960939</v>
      </c>
      <c r="BM116" s="236">
        <f t="shared" si="273"/>
        <v>44206</v>
      </c>
      <c r="BN116" s="236">
        <f t="shared" si="274"/>
        <v>44207</v>
      </c>
      <c r="BO116" s="235">
        <f t="shared" si="275"/>
        <v>210452.87132263184</v>
      </c>
      <c r="BP116" s="235">
        <f t="shared" si="276"/>
        <v>562422.98126220703</v>
      </c>
      <c r="BQ116" s="235">
        <f t="shared" si="277"/>
        <v>386437.92629241943</v>
      </c>
      <c r="BR116" s="868">
        <f t="shared" si="278"/>
        <v>44206</v>
      </c>
      <c r="BS116" s="869" t="str">
        <f t="shared" si="279"/>
        <v>SUN</v>
      </c>
      <c r="BT116" s="870">
        <f t="shared" si="280"/>
        <v>154.11770629882801</v>
      </c>
      <c r="BU116" s="235">
        <f t="shared" ref="BU116" si="298">BH116</f>
        <v>335448.63224029541</v>
      </c>
      <c r="BV116" s="27">
        <f t="shared" ref="BV116:BV121" si="299">BT116*1000000*3.785*BQ116</f>
        <v>225422968040434.38</v>
      </c>
      <c r="BW116" s="279">
        <f t="shared" ref="BW116" si="300">BI116</f>
        <v>195679101764693.69</v>
      </c>
    </row>
    <row r="117" spans="1:75">
      <c r="A117" s="35">
        <v>44209</v>
      </c>
      <c r="B117" s="119" t="s">
        <v>283</v>
      </c>
      <c r="C117" s="782">
        <v>44206</v>
      </c>
      <c r="D117" s="790">
        <v>44207</v>
      </c>
      <c r="E117" s="661" t="s">
        <v>69</v>
      </c>
      <c r="F117" s="997">
        <v>2.8013984680175783</v>
      </c>
      <c r="G117" s="500" t="s">
        <v>41</v>
      </c>
      <c r="H117" s="1105">
        <v>4.7841838836669925</v>
      </c>
      <c r="I117" s="504" t="s">
        <v>175</v>
      </c>
      <c r="J117" s="484" t="s">
        <v>133</v>
      </c>
      <c r="K117" s="484" t="s">
        <v>93</v>
      </c>
      <c r="L117" s="488">
        <v>248</v>
      </c>
      <c r="M117" s="485"/>
      <c r="N117" s="504"/>
      <c r="O117" s="485">
        <v>1</v>
      </c>
      <c r="P117" s="485">
        <v>0.5</v>
      </c>
      <c r="Q117" s="485">
        <v>0.4</v>
      </c>
      <c r="R117" s="490">
        <f t="shared" si="201"/>
        <v>0.26666666666666666</v>
      </c>
      <c r="S117" s="485"/>
      <c r="T117" s="488">
        <v>20</v>
      </c>
      <c r="U117" s="119" t="s">
        <v>283</v>
      </c>
      <c r="V117" s="948"/>
      <c r="W117" s="129">
        <v>18.151</v>
      </c>
      <c r="X117" s="223">
        <v>2.1110000000000002</v>
      </c>
      <c r="Y117" s="223">
        <v>1.6559999999999999</v>
      </c>
      <c r="Z117" s="129">
        <f t="shared" si="185"/>
        <v>363.02</v>
      </c>
      <c r="AA117" s="129">
        <f t="shared" si="186"/>
        <v>1361.325</v>
      </c>
      <c r="AB117" s="149">
        <f t="shared" si="148"/>
        <v>5489213.7096774196</v>
      </c>
      <c r="AC117" s="499" t="s">
        <v>69</v>
      </c>
      <c r="AD117" s="195">
        <f t="shared" si="110"/>
        <v>56.027969360351563</v>
      </c>
      <c r="AE117" s="500" t="s">
        <v>41</v>
      </c>
      <c r="AF117" s="567">
        <f t="shared" si="111"/>
        <v>95.683677673339844</v>
      </c>
      <c r="AG117" s="497">
        <f t="shared" si="253"/>
        <v>210104.88510131836</v>
      </c>
      <c r="AH117" s="497">
        <f t="shared" si="254"/>
        <v>358813.79127502441</v>
      </c>
      <c r="AI117" s="497">
        <f t="shared" si="112"/>
        <v>847197.11734402564</v>
      </c>
      <c r="AJ117" s="497">
        <f t="shared" si="255"/>
        <v>1446829.8035283242</v>
      </c>
      <c r="AK117" s="959">
        <f t="shared" si="256"/>
        <v>0.15433851953157282</v>
      </c>
      <c r="AL117" s="968">
        <f t="shared" si="257"/>
        <v>0.26357687640719479</v>
      </c>
      <c r="AM117" s="864" t="str">
        <f t="shared" si="260"/>
        <v>113</v>
      </c>
      <c r="AN117" s="865">
        <f t="shared" si="261"/>
        <v>44207</v>
      </c>
      <c r="AO117" s="866">
        <f t="shared" si="262"/>
        <v>210104.88510131836</v>
      </c>
      <c r="AP117" s="865">
        <f t="shared" si="263"/>
        <v>44207</v>
      </c>
      <c r="AQ117" s="850">
        <f t="shared" si="264"/>
        <v>358813.79127502441</v>
      </c>
      <c r="AR117" s="880">
        <v>44206</v>
      </c>
      <c r="AS117" s="869" t="s">
        <v>654</v>
      </c>
      <c r="AT117" s="879">
        <v>154.11770629882801</v>
      </c>
      <c r="AU117" s="879">
        <v>248</v>
      </c>
      <c r="AV117" s="851">
        <f t="shared" si="292"/>
        <v>44206</v>
      </c>
      <c r="AW117" s="852">
        <f t="shared" si="293"/>
        <v>122561642056567.23</v>
      </c>
      <c r="AX117" s="851">
        <f t="shared" si="294"/>
        <v>44206</v>
      </c>
      <c r="AY117" s="852">
        <f t="shared" si="295"/>
        <v>209308828921338.72</v>
      </c>
      <c r="AZ117" s="867"/>
      <c r="BA117" s="867"/>
      <c r="BB117" s="867"/>
      <c r="BC117" s="849">
        <f t="shared" si="296"/>
        <v>44206</v>
      </c>
      <c r="BD117" s="867"/>
      <c r="BE117" s="867"/>
      <c r="BF117" s="867"/>
      <c r="BG117" s="849">
        <f t="shared" si="297"/>
        <v>44206</v>
      </c>
      <c r="BH117" s="867"/>
      <c r="BI117" s="867"/>
      <c r="BK117" s="382">
        <f t="shared" si="271"/>
        <v>2.8013984680175783</v>
      </c>
      <c r="BL117" s="382">
        <f t="shared" si="272"/>
        <v>4.7841838836669925</v>
      </c>
      <c r="BM117" s="236">
        <f t="shared" si="273"/>
        <v>44206</v>
      </c>
      <c r="BN117" s="236">
        <f t="shared" si="274"/>
        <v>44207</v>
      </c>
      <c r="BO117" s="235">
        <f t="shared" si="275"/>
        <v>210104.88510131836</v>
      </c>
      <c r="BP117" s="235">
        <f t="shared" si="276"/>
        <v>358813.79127502441</v>
      </c>
      <c r="BQ117" s="235">
        <f t="shared" si="277"/>
        <v>284459.33818817139</v>
      </c>
      <c r="BR117" s="868">
        <f t="shared" si="278"/>
        <v>44206</v>
      </c>
      <c r="BS117" s="869" t="str">
        <f t="shared" si="279"/>
        <v>SUN</v>
      </c>
      <c r="BT117" s="870">
        <f t="shared" si="280"/>
        <v>154.11770629882801</v>
      </c>
      <c r="BU117" s="235"/>
      <c r="BV117" s="27">
        <f t="shared" si="299"/>
        <v>165935235488952.97</v>
      </c>
      <c r="BW117" s="279"/>
    </row>
    <row r="118" spans="1:75">
      <c r="A118" s="35">
        <v>44209</v>
      </c>
      <c r="B118" s="119" t="s">
        <v>284</v>
      </c>
      <c r="C118" s="782">
        <v>44207</v>
      </c>
      <c r="D118" s="790">
        <v>44208</v>
      </c>
      <c r="E118" s="661" t="s">
        <v>69</v>
      </c>
      <c r="F118" s="997">
        <v>3.2342838287353515</v>
      </c>
      <c r="G118" s="500" t="s">
        <v>41</v>
      </c>
      <c r="H118" s="1105">
        <v>5.4277767181396488</v>
      </c>
      <c r="I118" s="504" t="s">
        <v>175</v>
      </c>
      <c r="J118" s="484" t="s">
        <v>133</v>
      </c>
      <c r="K118" s="484" t="s">
        <v>93</v>
      </c>
      <c r="L118" s="488">
        <v>320</v>
      </c>
      <c r="M118" s="485"/>
      <c r="N118" s="504"/>
      <c r="O118" s="485">
        <v>1</v>
      </c>
      <c r="P118" s="485">
        <v>0.5</v>
      </c>
      <c r="Q118" s="485">
        <v>0.4</v>
      </c>
      <c r="R118" s="490">
        <f t="shared" si="201"/>
        <v>0.26666666666666666</v>
      </c>
      <c r="S118" s="485"/>
      <c r="T118" s="488">
        <v>20</v>
      </c>
      <c r="U118" s="119" t="s">
        <v>284</v>
      </c>
      <c r="V118" s="948"/>
      <c r="W118" s="129">
        <v>11.1</v>
      </c>
      <c r="X118" s="223">
        <v>2.1</v>
      </c>
      <c r="Y118" s="223">
        <v>1.35</v>
      </c>
      <c r="Z118" s="129">
        <f t="shared" si="185"/>
        <v>222</v>
      </c>
      <c r="AA118" s="129">
        <f t="shared" si="186"/>
        <v>832.5</v>
      </c>
      <c r="AB118" s="149">
        <f t="shared" si="148"/>
        <v>2601562.5</v>
      </c>
      <c r="AC118" s="499" t="s">
        <v>69</v>
      </c>
      <c r="AD118" s="195">
        <f t="shared" si="110"/>
        <v>64.685676574707031</v>
      </c>
      <c r="AE118" s="500" t="s">
        <v>41</v>
      </c>
      <c r="AF118" s="567">
        <f t="shared" si="111"/>
        <v>108.55553436279297</v>
      </c>
      <c r="AG118" s="497">
        <f t="shared" si="253"/>
        <v>242571.28715515137</v>
      </c>
      <c r="AH118" s="497">
        <f t="shared" si="254"/>
        <v>407083.25386047363</v>
      </c>
      <c r="AI118" s="497">
        <f t="shared" si="112"/>
        <v>758035.27235984802</v>
      </c>
      <c r="AJ118" s="497">
        <f t="shared" si="255"/>
        <v>1272135.1683139801</v>
      </c>
      <c r="AK118" s="959">
        <f t="shared" si="256"/>
        <v>0.29137692150768935</v>
      </c>
      <c r="AL118" s="968">
        <f t="shared" si="257"/>
        <v>0.48898889352609448</v>
      </c>
      <c r="AM118" s="864" t="str">
        <f t="shared" si="260"/>
        <v>Y6</v>
      </c>
      <c r="AN118" s="865">
        <f t="shared" si="261"/>
        <v>44208</v>
      </c>
      <c r="AO118" s="866">
        <f t="shared" si="262"/>
        <v>242571.28715515137</v>
      </c>
      <c r="AP118" s="865">
        <f t="shared" si="263"/>
        <v>44208</v>
      </c>
      <c r="AQ118" s="850">
        <f t="shared" si="264"/>
        <v>407083.25386047363</v>
      </c>
      <c r="AR118" s="880">
        <v>44207</v>
      </c>
      <c r="AS118" s="869" t="s">
        <v>655</v>
      </c>
      <c r="AT118" s="879">
        <v>159.73944091796901</v>
      </c>
      <c r="AU118" s="879">
        <v>320</v>
      </c>
      <c r="AV118" s="851">
        <f t="shared" si="292"/>
        <v>44207</v>
      </c>
      <c r="AW118" s="852">
        <f t="shared" si="293"/>
        <v>146661943786187.03</v>
      </c>
      <c r="AX118" s="851">
        <f t="shared" si="294"/>
        <v>44207</v>
      </c>
      <c r="AY118" s="852">
        <f t="shared" si="295"/>
        <v>246128146468529.78</v>
      </c>
      <c r="AZ118" s="850">
        <f>AVERAGE(AO118:AO121)</f>
        <v>225316.46847724915</v>
      </c>
      <c r="BA118" s="850">
        <f>STDEV(AO118:AO121)</f>
        <v>24678.88564992465</v>
      </c>
      <c r="BB118" s="850">
        <f>100*BA118/AZ118</f>
        <v>10.952987953659743</v>
      </c>
      <c r="BC118" s="849">
        <f t="shared" si="296"/>
        <v>44207</v>
      </c>
      <c r="BD118" s="850">
        <f>AVERAGE(AQ118:AQ121)</f>
        <v>421425.54759979248</v>
      </c>
      <c r="BE118" s="850">
        <f>STDEV(AQ118:AQ121)</f>
        <v>76964.672987565966</v>
      </c>
      <c r="BF118" s="850">
        <f>100*BE118/BD118</f>
        <v>18.262934799732552</v>
      </c>
      <c r="BG118" s="849">
        <f t="shared" si="297"/>
        <v>44207</v>
      </c>
      <c r="BH118" s="850">
        <f>AVERAGE(AZ118,BD118)</f>
        <v>323371.00803852081</v>
      </c>
      <c r="BI118" s="852">
        <f>BH118*AT118*3.785*1000000</f>
        <v>195514568765485.56</v>
      </c>
      <c r="BK118" s="382">
        <f t="shared" si="271"/>
        <v>3.2342838287353515</v>
      </c>
      <c r="BL118" s="382">
        <f t="shared" si="272"/>
        <v>5.4277767181396488</v>
      </c>
      <c r="BM118" s="236">
        <f t="shared" si="273"/>
        <v>44207</v>
      </c>
      <c r="BN118" s="236">
        <f t="shared" si="274"/>
        <v>44208</v>
      </c>
      <c r="BO118" s="235">
        <f t="shared" si="275"/>
        <v>242571.28715515137</v>
      </c>
      <c r="BP118" s="235">
        <f t="shared" si="276"/>
        <v>407083.25386047363</v>
      </c>
      <c r="BQ118" s="235">
        <f t="shared" si="277"/>
        <v>324827.2705078125</v>
      </c>
      <c r="BR118" s="868">
        <f t="shared" si="278"/>
        <v>44207</v>
      </c>
      <c r="BS118" s="869" t="str">
        <f t="shared" si="279"/>
        <v>MON</v>
      </c>
      <c r="BT118" s="870">
        <f t="shared" si="280"/>
        <v>159.73944091796901</v>
      </c>
      <c r="BU118" s="235">
        <f>BH118</f>
        <v>323371.00803852081</v>
      </c>
      <c r="BV118" s="27">
        <f t="shared" si="299"/>
        <v>196395045127358.44</v>
      </c>
      <c r="BW118" s="279">
        <f t="shared" ref="BW118" si="301">BI118</f>
        <v>195514568765485.56</v>
      </c>
    </row>
    <row r="119" spans="1:75">
      <c r="A119" s="35">
        <v>44209</v>
      </c>
      <c r="B119" s="119" t="s">
        <v>285</v>
      </c>
      <c r="C119" s="782">
        <v>44207</v>
      </c>
      <c r="D119" s="790">
        <v>44208</v>
      </c>
      <c r="E119" s="661" t="s">
        <v>69</v>
      </c>
      <c r="F119" s="997">
        <v>2.5220779418945312</v>
      </c>
      <c r="G119" s="500" t="s">
        <v>41</v>
      </c>
      <c r="H119" s="1105">
        <v>6.2474384307861328</v>
      </c>
      <c r="I119" s="504" t="s">
        <v>175</v>
      </c>
      <c r="J119" s="484" t="s">
        <v>133</v>
      </c>
      <c r="K119" s="484" t="s">
        <v>93</v>
      </c>
      <c r="L119" s="488">
        <v>320</v>
      </c>
      <c r="M119" s="485"/>
      <c r="N119" s="504"/>
      <c r="O119" s="485">
        <v>1</v>
      </c>
      <c r="P119" s="485">
        <v>0.5</v>
      </c>
      <c r="Q119" s="485">
        <v>0.4</v>
      </c>
      <c r="R119" s="490">
        <f t="shared" si="201"/>
        <v>0.26666666666666666</v>
      </c>
      <c r="S119" s="485"/>
      <c r="T119" s="488">
        <v>20</v>
      </c>
      <c r="U119" s="119" t="s">
        <v>285</v>
      </c>
      <c r="V119" s="948"/>
      <c r="W119" s="129">
        <v>14.7</v>
      </c>
      <c r="X119" s="223">
        <v>2.0699999999999998</v>
      </c>
      <c r="Y119" s="223">
        <v>1.74</v>
      </c>
      <c r="Z119" s="129">
        <f t="shared" si="185"/>
        <v>294</v>
      </c>
      <c r="AA119" s="129">
        <f t="shared" si="186"/>
        <v>1102.5</v>
      </c>
      <c r="AB119" s="149">
        <f t="shared" si="148"/>
        <v>3445312.5</v>
      </c>
      <c r="AC119" s="499" t="s">
        <v>69</v>
      </c>
      <c r="AD119" s="195">
        <f t="shared" si="110"/>
        <v>50.441558837890625</v>
      </c>
      <c r="AE119" s="500" t="s">
        <v>41</v>
      </c>
      <c r="AF119" s="567">
        <f t="shared" si="111"/>
        <v>124.94876861572266</v>
      </c>
      <c r="AG119" s="497">
        <f t="shared" si="253"/>
        <v>189155.84564208984</v>
      </c>
      <c r="AH119" s="497">
        <f t="shared" si="254"/>
        <v>468557.88230895996</v>
      </c>
      <c r="AI119" s="497">
        <f t="shared" si="112"/>
        <v>591112.01763153076</v>
      </c>
      <c r="AJ119" s="497">
        <f t="shared" si="255"/>
        <v>1464243.3822154999</v>
      </c>
      <c r="AK119" s="959">
        <f t="shared" si="256"/>
        <v>0.17156992802003615</v>
      </c>
      <c r="AL119" s="968">
        <f t="shared" si="257"/>
        <v>0.42499581161810429</v>
      </c>
      <c r="AM119" s="864" t="str">
        <f t="shared" si="260"/>
        <v>Y7</v>
      </c>
      <c r="AN119" s="865">
        <f t="shared" si="261"/>
        <v>44208</v>
      </c>
      <c r="AO119" s="866">
        <f t="shared" si="262"/>
        <v>189155.84564208984</v>
      </c>
      <c r="AP119" s="865">
        <f t="shared" si="263"/>
        <v>44208</v>
      </c>
      <c r="AQ119" s="850">
        <f t="shared" si="264"/>
        <v>468557.88230895996</v>
      </c>
      <c r="AR119" s="880">
        <v>44207</v>
      </c>
      <c r="AS119" s="869" t="s">
        <v>655</v>
      </c>
      <c r="AT119" s="879">
        <v>159.73944091796901</v>
      </c>
      <c r="AU119" s="879">
        <v>320</v>
      </c>
      <c r="AV119" s="851">
        <f t="shared" si="292"/>
        <v>44207</v>
      </c>
      <c r="AW119" s="852">
        <f t="shared" si="293"/>
        <v>114366231575647.19</v>
      </c>
      <c r="AX119" s="851">
        <f t="shared" si="294"/>
        <v>44207</v>
      </c>
      <c r="AY119" s="852">
        <f t="shared" si="295"/>
        <v>283296554187048.88</v>
      </c>
      <c r="AZ119" s="867"/>
      <c r="BA119" s="867"/>
      <c r="BB119" s="867"/>
      <c r="BC119" s="849">
        <f t="shared" si="296"/>
        <v>44207</v>
      </c>
      <c r="BD119" s="867"/>
      <c r="BE119" s="867"/>
      <c r="BF119" s="867"/>
      <c r="BG119" s="849">
        <f t="shared" si="297"/>
        <v>44207</v>
      </c>
      <c r="BH119" s="867"/>
      <c r="BI119" s="867"/>
      <c r="BK119" s="382">
        <f t="shared" si="271"/>
        <v>2.5220779418945312</v>
      </c>
      <c r="BL119" s="382">
        <f t="shared" si="272"/>
        <v>6.2474384307861328</v>
      </c>
      <c r="BM119" s="236">
        <f t="shared" si="273"/>
        <v>44207</v>
      </c>
      <c r="BN119" s="236">
        <f t="shared" si="274"/>
        <v>44208</v>
      </c>
      <c r="BO119" s="235">
        <f t="shared" si="275"/>
        <v>189155.84564208984</v>
      </c>
      <c r="BP119" s="235">
        <f t="shared" si="276"/>
        <v>468557.88230895996</v>
      </c>
      <c r="BQ119" s="235">
        <f t="shared" si="277"/>
        <v>328856.8639755249</v>
      </c>
      <c r="BR119" s="868">
        <f t="shared" si="278"/>
        <v>44207</v>
      </c>
      <c r="BS119" s="869" t="str">
        <f t="shared" si="279"/>
        <v>MON</v>
      </c>
      <c r="BT119" s="870">
        <f t="shared" si="280"/>
        <v>159.73944091796901</v>
      </c>
      <c r="BU119" s="235"/>
      <c r="BV119" s="27">
        <f t="shared" si="299"/>
        <v>198831392881348.06</v>
      </c>
      <c r="BW119" s="279"/>
    </row>
    <row r="120" spans="1:75">
      <c r="A120" s="35">
        <v>44209</v>
      </c>
      <c r="B120" s="119" t="s">
        <v>286</v>
      </c>
      <c r="C120" s="782">
        <v>44207</v>
      </c>
      <c r="D120" s="790">
        <v>44208</v>
      </c>
      <c r="E120" s="661" t="s">
        <v>69</v>
      </c>
      <c r="F120" s="997">
        <v>3.1921600341796874</v>
      </c>
      <c r="G120" s="500" t="s">
        <v>41</v>
      </c>
      <c r="H120" s="1105">
        <v>6.5476135253906254</v>
      </c>
      <c r="I120" s="504" t="s">
        <v>175</v>
      </c>
      <c r="J120" s="484" t="s">
        <v>133</v>
      </c>
      <c r="K120" s="484" t="s">
        <v>93</v>
      </c>
      <c r="L120" s="488">
        <v>320</v>
      </c>
      <c r="M120" s="485"/>
      <c r="N120" s="504"/>
      <c r="O120" s="485">
        <v>1</v>
      </c>
      <c r="P120" s="485">
        <v>0.5</v>
      </c>
      <c r="Q120" s="485">
        <v>0.4</v>
      </c>
      <c r="R120" s="490">
        <f t="shared" si="201"/>
        <v>0.26666666666666666</v>
      </c>
      <c r="S120" s="485"/>
      <c r="T120" s="488">
        <v>20</v>
      </c>
      <c r="U120" s="119" t="s">
        <v>286</v>
      </c>
      <c r="V120" s="948"/>
      <c r="W120" s="129">
        <v>29.494</v>
      </c>
      <c r="X120" s="223">
        <v>2.1160000000000001</v>
      </c>
      <c r="Y120" s="223">
        <v>1.8380000000000001</v>
      </c>
      <c r="Z120" s="129">
        <f t="shared" si="185"/>
        <v>589.88</v>
      </c>
      <c r="AA120" s="129">
        <f t="shared" si="186"/>
        <v>2212.0500000000002</v>
      </c>
      <c r="AB120" s="149">
        <f t="shared" si="148"/>
        <v>6912656.25</v>
      </c>
      <c r="AC120" s="499" t="s">
        <v>69</v>
      </c>
      <c r="AD120" s="195">
        <f t="shared" si="110"/>
        <v>63.84320068359375</v>
      </c>
      <c r="AE120" s="500" t="s">
        <v>41</v>
      </c>
      <c r="AF120" s="567">
        <f t="shared" si="111"/>
        <v>130.9522705078125</v>
      </c>
      <c r="AG120" s="497">
        <f t="shared" si="253"/>
        <v>239412.00256347656</v>
      </c>
      <c r="AH120" s="497">
        <f t="shared" si="254"/>
        <v>491071.01440429688</v>
      </c>
      <c r="AI120" s="497">
        <f t="shared" si="112"/>
        <v>748162.50801086426</v>
      </c>
      <c r="AJ120" s="497">
        <f t="shared" si="255"/>
        <v>1534596.9200134277</v>
      </c>
      <c r="AK120" s="959">
        <f t="shared" si="256"/>
        <v>0.10823082776767097</v>
      </c>
      <c r="AL120" s="968">
        <f t="shared" si="257"/>
        <v>0.2219981530274166</v>
      </c>
      <c r="AM120" s="864" t="str">
        <f t="shared" si="260"/>
        <v>121</v>
      </c>
      <c r="AN120" s="865">
        <f t="shared" si="261"/>
        <v>44208</v>
      </c>
      <c r="AO120" s="866">
        <f t="shared" si="262"/>
        <v>239412.00256347656</v>
      </c>
      <c r="AP120" s="865">
        <f t="shared" si="263"/>
        <v>44208</v>
      </c>
      <c r="AQ120" s="850">
        <f t="shared" si="264"/>
        <v>491071.01440429688</v>
      </c>
      <c r="AR120" s="880">
        <v>44207</v>
      </c>
      <c r="AS120" s="869" t="s">
        <v>655</v>
      </c>
      <c r="AT120" s="879">
        <v>159.73944091796901</v>
      </c>
      <c r="AU120" s="879">
        <v>320</v>
      </c>
      <c r="AV120" s="851">
        <f t="shared" ref="AV120:AV121" si="302">AR120</f>
        <v>44207</v>
      </c>
      <c r="AW120" s="852">
        <f t="shared" ref="AW120:AW121" si="303">AT120*3.785*1000000*AO120</f>
        <v>144751796774878.09</v>
      </c>
      <c r="AX120" s="851">
        <f t="shared" ref="AX120:AX121" si="304">AR120</f>
        <v>44207</v>
      </c>
      <c r="AY120" s="852">
        <f t="shared" ref="AY120:AY121" si="305">AT120*3.785*1000000*AQ120</f>
        <v>296908304170077.25</v>
      </c>
      <c r="AZ120" s="867"/>
      <c r="BA120" s="867"/>
      <c r="BB120" s="867"/>
      <c r="BC120" s="849">
        <f t="shared" ref="BC120:BC121" si="306">AR120</f>
        <v>44207</v>
      </c>
      <c r="BD120" s="867"/>
      <c r="BE120" s="867"/>
      <c r="BF120" s="867"/>
      <c r="BG120" s="849">
        <f t="shared" ref="BG120:BG121" si="307">BC120</f>
        <v>44207</v>
      </c>
      <c r="BH120" s="867"/>
      <c r="BI120" s="867"/>
      <c r="BK120" s="382">
        <f t="shared" si="271"/>
        <v>3.1921600341796874</v>
      </c>
      <c r="BL120" s="382">
        <f t="shared" si="272"/>
        <v>6.5476135253906254</v>
      </c>
      <c r="BM120" s="236">
        <f t="shared" si="273"/>
        <v>44207</v>
      </c>
      <c r="BN120" s="236">
        <f t="shared" si="274"/>
        <v>44208</v>
      </c>
      <c r="BO120" s="235">
        <f t="shared" si="275"/>
        <v>239412.00256347656</v>
      </c>
      <c r="BP120" s="235">
        <f t="shared" si="276"/>
        <v>491071.01440429688</v>
      </c>
      <c r="BQ120" s="235">
        <f t="shared" si="277"/>
        <v>365241.50848388672</v>
      </c>
      <c r="BR120" s="868">
        <f t="shared" si="278"/>
        <v>44207</v>
      </c>
      <c r="BS120" s="869" t="str">
        <f t="shared" si="279"/>
        <v>MON</v>
      </c>
      <c r="BT120" s="870">
        <f t="shared" si="280"/>
        <v>159.73944091796901</v>
      </c>
      <c r="BV120" s="27">
        <f t="shared" si="299"/>
        <v>220830050472477.72</v>
      </c>
    </row>
    <row r="121" spans="1:75">
      <c r="A121" s="35">
        <v>44209</v>
      </c>
      <c r="B121" s="119" t="s">
        <v>287</v>
      </c>
      <c r="C121" s="782">
        <v>44207</v>
      </c>
      <c r="D121" s="790">
        <v>44208</v>
      </c>
      <c r="E121" s="661" t="s">
        <v>69</v>
      </c>
      <c r="F121" s="997">
        <v>3.0683565139770508</v>
      </c>
      <c r="G121" s="500" t="s">
        <v>41</v>
      </c>
      <c r="H121" s="1105">
        <v>4.2532005310058594</v>
      </c>
      <c r="I121" s="504" t="s">
        <v>175</v>
      </c>
      <c r="J121" s="484" t="s">
        <v>133</v>
      </c>
      <c r="K121" s="484" t="s">
        <v>93</v>
      </c>
      <c r="L121" s="488">
        <v>320</v>
      </c>
      <c r="M121" s="485"/>
      <c r="N121" s="504"/>
      <c r="O121" s="485">
        <v>1</v>
      </c>
      <c r="P121" s="485">
        <v>0.5</v>
      </c>
      <c r="Q121" s="485">
        <v>0.4</v>
      </c>
      <c r="R121" s="490">
        <f t="shared" si="201"/>
        <v>0.26666666666666666</v>
      </c>
      <c r="S121" s="485"/>
      <c r="T121" s="488">
        <v>20</v>
      </c>
      <c r="U121" s="119" t="s">
        <v>287</v>
      </c>
      <c r="V121" s="948"/>
      <c r="W121" s="129">
        <v>23.16</v>
      </c>
      <c r="X121" s="223">
        <v>2.1349999999999998</v>
      </c>
      <c r="Y121" s="223">
        <v>1.635</v>
      </c>
      <c r="Z121" s="129">
        <f t="shared" si="185"/>
        <v>463.2</v>
      </c>
      <c r="AA121" s="129">
        <f t="shared" si="186"/>
        <v>1737</v>
      </c>
      <c r="AB121" s="149">
        <f t="shared" si="148"/>
        <v>5428125</v>
      </c>
      <c r="AC121" s="499" t="s">
        <v>69</v>
      </c>
      <c r="AD121" s="195">
        <f t="shared" si="110"/>
        <v>61.367130279541016</v>
      </c>
      <c r="AE121" s="500" t="s">
        <v>41</v>
      </c>
      <c r="AF121" s="567">
        <f t="shared" si="111"/>
        <v>85.064010620117188</v>
      </c>
      <c r="AG121" s="497">
        <f t="shared" si="253"/>
        <v>230126.73854827881</v>
      </c>
      <c r="AH121" s="497">
        <f t="shared" si="254"/>
        <v>318990.03982543945</v>
      </c>
      <c r="AI121" s="497">
        <f t="shared" si="112"/>
        <v>719146.05796337128</v>
      </c>
      <c r="AJ121" s="497">
        <f t="shared" si="255"/>
        <v>996843.87445449829</v>
      </c>
      <c r="AK121" s="959">
        <f t="shared" si="256"/>
        <v>0.13248516899728199</v>
      </c>
      <c r="AL121" s="968">
        <f t="shared" si="257"/>
        <v>0.18364423709006303</v>
      </c>
      <c r="AM121" s="864" t="str">
        <f t="shared" si="260"/>
        <v>122</v>
      </c>
      <c r="AN121" s="865">
        <f t="shared" si="261"/>
        <v>44208</v>
      </c>
      <c r="AO121" s="866">
        <f t="shared" si="262"/>
        <v>230126.73854827881</v>
      </c>
      <c r="AP121" s="865">
        <f t="shared" si="263"/>
        <v>44208</v>
      </c>
      <c r="AQ121" s="850">
        <f t="shared" si="264"/>
        <v>318990.03982543945</v>
      </c>
      <c r="AR121" s="880">
        <v>44207</v>
      </c>
      <c r="AS121" s="869" t="s">
        <v>655</v>
      </c>
      <c r="AT121" s="879">
        <v>159.73944091796901</v>
      </c>
      <c r="AU121" s="879">
        <v>320</v>
      </c>
      <c r="AV121" s="851">
        <f t="shared" si="302"/>
        <v>44207</v>
      </c>
      <c r="AW121" s="852">
        <f t="shared" si="303"/>
        <v>139137798164375.53</v>
      </c>
      <c r="AX121" s="851">
        <f t="shared" si="304"/>
        <v>44207</v>
      </c>
      <c r="AY121" s="852">
        <f t="shared" si="305"/>
        <v>192865774997140.44</v>
      </c>
      <c r="AZ121" s="867"/>
      <c r="BA121" s="867"/>
      <c r="BB121" s="867"/>
      <c r="BC121" s="849">
        <f t="shared" si="306"/>
        <v>44207</v>
      </c>
      <c r="BD121" s="867"/>
      <c r="BE121" s="867"/>
      <c r="BF121" s="867"/>
      <c r="BG121" s="849">
        <f t="shared" si="307"/>
        <v>44207</v>
      </c>
      <c r="BH121" s="867"/>
      <c r="BI121" s="867"/>
      <c r="BK121" s="382">
        <f t="shared" si="271"/>
        <v>3.0683565139770508</v>
      </c>
      <c r="BL121" s="382">
        <f t="shared" si="272"/>
        <v>4.2532005310058594</v>
      </c>
      <c r="BM121" s="236">
        <f t="shared" si="273"/>
        <v>44207</v>
      </c>
      <c r="BN121" s="236">
        <f t="shared" si="274"/>
        <v>44208</v>
      </c>
      <c r="BO121" s="235">
        <f t="shared" si="275"/>
        <v>230126.73854827881</v>
      </c>
      <c r="BP121" s="235">
        <f t="shared" si="276"/>
        <v>318990.03982543945</v>
      </c>
      <c r="BQ121" s="235">
        <f t="shared" si="277"/>
        <v>274558.38918685913</v>
      </c>
      <c r="BR121" s="868">
        <f t="shared" si="278"/>
        <v>44207</v>
      </c>
      <c r="BS121" s="869" t="str">
        <f t="shared" si="279"/>
        <v>MON</v>
      </c>
      <c r="BT121" s="870">
        <f t="shared" si="280"/>
        <v>159.73944091796901</v>
      </c>
      <c r="BV121" s="27">
        <f t="shared" si="299"/>
        <v>166001786580758.03</v>
      </c>
    </row>
    <row r="122" spans="1:75">
      <c r="A122" s="35">
        <v>44209</v>
      </c>
      <c r="B122" s="119" t="s">
        <v>288</v>
      </c>
      <c r="C122" s="782">
        <v>44208</v>
      </c>
      <c r="D122" s="790">
        <v>44209</v>
      </c>
      <c r="E122" s="661" t="s">
        <v>69</v>
      </c>
      <c r="F122" s="997">
        <v>4.0243705749511722</v>
      </c>
      <c r="G122" s="500" t="s">
        <v>41</v>
      </c>
      <c r="H122" s="1105">
        <v>5.5513538360595707</v>
      </c>
      <c r="I122" s="504" t="s">
        <v>175</v>
      </c>
      <c r="J122" s="484" t="s">
        <v>133</v>
      </c>
      <c r="K122" s="484" t="s">
        <v>93</v>
      </c>
      <c r="L122" s="488">
        <v>256</v>
      </c>
      <c r="M122" s="485"/>
      <c r="N122" s="504"/>
      <c r="O122" s="485">
        <v>1</v>
      </c>
      <c r="P122" s="485">
        <v>0.5</v>
      </c>
      <c r="Q122" s="485">
        <v>0.4</v>
      </c>
      <c r="R122" s="490">
        <f t="shared" si="201"/>
        <v>0.26666666666666666</v>
      </c>
      <c r="S122" s="485"/>
      <c r="T122" s="488">
        <v>20</v>
      </c>
      <c r="U122" s="119" t="s">
        <v>288</v>
      </c>
      <c r="V122" s="948"/>
      <c r="W122" s="129">
        <v>18.587</v>
      </c>
      <c r="X122" s="223">
        <v>2.129</v>
      </c>
      <c r="Y122" s="223">
        <v>1.397</v>
      </c>
      <c r="Z122" s="129">
        <f t="shared" si="185"/>
        <v>371.74</v>
      </c>
      <c r="AA122" s="129">
        <f t="shared" si="186"/>
        <v>1394.0250000000001</v>
      </c>
      <c r="AB122" s="149">
        <f t="shared" si="148"/>
        <v>5445410.15625</v>
      </c>
      <c r="AC122" s="499" t="s">
        <v>69</v>
      </c>
      <c r="AD122" s="195">
        <f t="shared" si="110"/>
        <v>80.487411499023438</v>
      </c>
      <c r="AE122" s="500" t="s">
        <v>41</v>
      </c>
      <c r="AF122" s="567">
        <f t="shared" si="111"/>
        <v>111.02707672119141</v>
      </c>
      <c r="AG122" s="497">
        <f t="shared" si="253"/>
        <v>301827.79312133789</v>
      </c>
      <c r="AH122" s="497">
        <f t="shared" si="254"/>
        <v>416351.53770446777</v>
      </c>
      <c r="AI122" s="497">
        <f t="shared" si="112"/>
        <v>1179014.8168802261</v>
      </c>
      <c r="AJ122" s="497">
        <f t="shared" si="255"/>
        <v>1626373.1941580772</v>
      </c>
      <c r="AK122" s="959">
        <f t="shared" si="256"/>
        <v>0.21651533732991723</v>
      </c>
      <c r="AL122" s="968">
        <f t="shared" si="257"/>
        <v>0.29866863055143755</v>
      </c>
      <c r="AM122" s="864" t="str">
        <f t="shared" si="260"/>
        <v>132</v>
      </c>
      <c r="AN122" s="865">
        <f t="shared" si="261"/>
        <v>44209</v>
      </c>
      <c r="AO122" s="866">
        <f t="shared" si="262"/>
        <v>301827.79312133789</v>
      </c>
      <c r="AP122" s="865">
        <f t="shared" si="263"/>
        <v>44209</v>
      </c>
      <c r="AQ122" s="850">
        <f t="shared" si="264"/>
        <v>416351.53770446777</v>
      </c>
      <c r="AR122" s="880">
        <v>44208</v>
      </c>
      <c r="AS122" s="869" t="s">
        <v>653</v>
      </c>
      <c r="AT122" s="879">
        <v>157.30459594726599</v>
      </c>
      <c r="AU122" s="879">
        <v>256</v>
      </c>
      <c r="AV122" s="851">
        <f t="shared" ref="AV122:AV123" si="308">AR122</f>
        <v>44208</v>
      </c>
      <c r="AW122" s="852">
        <f t="shared" ref="AW122:AW123" si="309">AT122*3.785*1000000*AO122</f>
        <v>179707632876267.69</v>
      </c>
      <c r="AX122" s="851">
        <f t="shared" ref="AX122:AX123" si="310">AR122</f>
        <v>44208</v>
      </c>
      <c r="AY122" s="852">
        <f t="shared" ref="AY122:AY123" si="311">AT122*3.785*1000000*AQ122</f>
        <v>247894829404212.56</v>
      </c>
      <c r="AZ122" s="850">
        <f>AVERAGE(AO122:AO123)</f>
        <v>258896.52013778687</v>
      </c>
      <c r="BA122" s="850">
        <f>STDEV(AO122:AO123)</f>
        <v>60713.988503279572</v>
      </c>
      <c r="BB122" s="850">
        <f>100*BA122/AZ122</f>
        <v>23.451063950557192</v>
      </c>
      <c r="BC122" s="849">
        <f t="shared" ref="BC122:BC123" si="312">AR122</f>
        <v>44208</v>
      </c>
      <c r="BD122" s="850">
        <f>AVERAGE(AQ122:AQ123)</f>
        <v>337483.76369476318</v>
      </c>
      <c r="BE122" s="850">
        <f>STDEV(AQ122:AQ123)</f>
        <v>111535.87563870038</v>
      </c>
      <c r="BF122" s="850">
        <f>100*BE122/BD122</f>
        <v>33.049256775380428</v>
      </c>
      <c r="BG122" s="849">
        <f t="shared" ref="BG122:BG123" si="313">BC122</f>
        <v>44208</v>
      </c>
      <c r="BH122" s="850">
        <f>AVERAGE(AZ122,BD122)</f>
        <v>298190.14191627502</v>
      </c>
      <c r="BI122" s="852">
        <f>BH122*AT122*3.785*1000000</f>
        <v>177541783003626.72</v>
      </c>
      <c r="BK122" s="382">
        <f t="shared" si="271"/>
        <v>4.0243705749511722</v>
      </c>
      <c r="BL122" s="382">
        <f t="shared" si="272"/>
        <v>5.5513538360595707</v>
      </c>
      <c r="BM122" s="236">
        <f t="shared" si="273"/>
        <v>44208</v>
      </c>
      <c r="BN122" s="236">
        <f t="shared" si="274"/>
        <v>44209</v>
      </c>
      <c r="BO122" s="235">
        <f t="shared" si="275"/>
        <v>301827.79312133789</v>
      </c>
      <c r="BP122" s="235">
        <f t="shared" si="276"/>
        <v>416351.53770446777</v>
      </c>
      <c r="BQ122" s="235">
        <f t="shared" si="277"/>
        <v>359089.66541290283</v>
      </c>
      <c r="BR122" s="868">
        <f t="shared" si="278"/>
        <v>44208</v>
      </c>
      <c r="BS122" s="869" t="str">
        <f t="shared" si="279"/>
        <v>TUE</v>
      </c>
      <c r="BT122" s="870">
        <f t="shared" si="280"/>
        <v>157.30459594726599</v>
      </c>
      <c r="BU122" s="235">
        <f t="shared" ref="BU122" si="314">BH122</f>
        <v>298190.14191627502</v>
      </c>
      <c r="BV122" s="27">
        <f t="shared" ref="BV122:BV123" si="315">BT122*1000000*3.785*BQ122</f>
        <v>213801231140240.13</v>
      </c>
      <c r="BW122" s="279">
        <f t="shared" ref="BW122" si="316">BI122</f>
        <v>177541783003626.72</v>
      </c>
    </row>
    <row r="123" spans="1:75" ht="15" thickBot="1">
      <c r="A123" s="35">
        <v>44209</v>
      </c>
      <c r="B123" s="119" t="s">
        <v>289</v>
      </c>
      <c r="C123" s="782">
        <v>44208</v>
      </c>
      <c r="D123" s="790">
        <v>44209</v>
      </c>
      <c r="E123" s="661" t="s">
        <v>69</v>
      </c>
      <c r="F123" s="997">
        <v>2.8795366287231445</v>
      </c>
      <c r="G123" s="500" t="s">
        <v>41</v>
      </c>
      <c r="H123" s="1105">
        <v>3.4482131958007813</v>
      </c>
      <c r="I123" s="504" t="s">
        <v>175</v>
      </c>
      <c r="J123" s="484" t="s">
        <v>133</v>
      </c>
      <c r="K123" s="484" t="s">
        <v>93</v>
      </c>
      <c r="L123" s="488">
        <v>256</v>
      </c>
      <c r="M123" s="485"/>
      <c r="N123" s="504"/>
      <c r="O123" s="485">
        <v>1</v>
      </c>
      <c r="P123" s="485">
        <v>0.5</v>
      </c>
      <c r="Q123" s="485">
        <v>0.4</v>
      </c>
      <c r="R123" s="490">
        <f t="shared" si="201"/>
        <v>0.26666666666666666</v>
      </c>
      <c r="S123" s="485"/>
      <c r="T123" s="488">
        <v>20</v>
      </c>
      <c r="U123" s="119" t="s">
        <v>289</v>
      </c>
      <c r="V123" s="948"/>
      <c r="W123" s="129">
        <v>13.662000000000001</v>
      </c>
      <c r="X123" s="223">
        <v>2.3090000000000002</v>
      </c>
      <c r="Y123" s="223">
        <v>1.8109999999999999</v>
      </c>
      <c r="Z123" s="129">
        <f t="shared" si="185"/>
        <v>273.24</v>
      </c>
      <c r="AA123" s="129">
        <f t="shared" si="186"/>
        <v>1024.6500000000001</v>
      </c>
      <c r="AB123" s="149">
        <f t="shared" si="148"/>
        <v>4002539.0625000005</v>
      </c>
      <c r="AC123" s="499" t="s">
        <v>69</v>
      </c>
      <c r="AD123" s="195">
        <f t="shared" si="110"/>
        <v>57.590732574462891</v>
      </c>
      <c r="AE123" s="500" t="s">
        <v>41</v>
      </c>
      <c r="AF123" s="567">
        <f t="shared" si="111"/>
        <v>68.964263916015625</v>
      </c>
      <c r="AG123" s="497">
        <f t="shared" si="253"/>
        <v>215965.24715423584</v>
      </c>
      <c r="AH123" s="497">
        <f t="shared" si="254"/>
        <v>258615.98968505859</v>
      </c>
      <c r="AI123" s="497">
        <f t="shared" si="112"/>
        <v>843614.24669623375</v>
      </c>
      <c r="AJ123" s="497">
        <f t="shared" si="255"/>
        <v>1010218.7097072601</v>
      </c>
      <c r="AK123" s="959">
        <f t="shared" si="256"/>
        <v>0.21076977226783372</v>
      </c>
      <c r="AL123" s="968">
        <f t="shared" si="257"/>
        <v>0.25239446609579719</v>
      </c>
      <c r="AM123" s="864" t="str">
        <f t="shared" si="260"/>
        <v>137</v>
      </c>
      <c r="AN123" s="865">
        <f t="shared" si="261"/>
        <v>44209</v>
      </c>
      <c r="AO123" s="866">
        <f t="shared" si="262"/>
        <v>215965.24715423584</v>
      </c>
      <c r="AP123" s="865">
        <f t="shared" si="263"/>
        <v>44209</v>
      </c>
      <c r="AQ123" s="850">
        <f t="shared" si="264"/>
        <v>258615.98968505859</v>
      </c>
      <c r="AR123" s="880">
        <v>44208</v>
      </c>
      <c r="AS123" s="869" t="s">
        <v>653</v>
      </c>
      <c r="AT123" s="879">
        <v>157.30459594726599</v>
      </c>
      <c r="AU123" s="879">
        <v>256</v>
      </c>
      <c r="AV123" s="851">
        <f t="shared" si="308"/>
        <v>44208</v>
      </c>
      <c r="AW123" s="852">
        <f t="shared" si="309"/>
        <v>128585253691410.61</v>
      </c>
      <c r="AX123" s="851">
        <f t="shared" si="310"/>
        <v>44208</v>
      </c>
      <c r="AY123" s="852">
        <f t="shared" si="311"/>
        <v>153979416042616.06</v>
      </c>
      <c r="AZ123" s="867"/>
      <c r="BA123" s="867"/>
      <c r="BB123" s="867"/>
      <c r="BC123" s="849">
        <f t="shared" si="312"/>
        <v>44208</v>
      </c>
      <c r="BD123" s="867"/>
      <c r="BE123" s="867"/>
      <c r="BF123" s="867"/>
      <c r="BG123" s="849">
        <f t="shared" si="313"/>
        <v>44208</v>
      </c>
      <c r="BH123" s="867"/>
      <c r="BI123" s="867"/>
      <c r="BK123" s="382">
        <f t="shared" si="271"/>
        <v>2.8795366287231445</v>
      </c>
      <c r="BL123" s="382">
        <f t="shared" si="272"/>
        <v>3.4482131958007813</v>
      </c>
      <c r="BM123" s="236">
        <f t="shared" si="273"/>
        <v>44208</v>
      </c>
      <c r="BN123" s="236">
        <f t="shared" si="274"/>
        <v>44209</v>
      </c>
      <c r="BO123" s="235">
        <f t="shared" si="275"/>
        <v>215965.24715423584</v>
      </c>
      <c r="BP123" s="235">
        <f t="shared" si="276"/>
        <v>258615.98968505859</v>
      </c>
      <c r="BQ123" s="235">
        <f t="shared" si="277"/>
        <v>237290.61841964722</v>
      </c>
      <c r="BR123" s="868">
        <f t="shared" si="278"/>
        <v>44208</v>
      </c>
      <c r="BS123" s="869" t="str">
        <f t="shared" si="279"/>
        <v>TUE</v>
      </c>
      <c r="BT123" s="870">
        <f t="shared" si="280"/>
        <v>157.30459594726599</v>
      </c>
      <c r="BU123" s="235"/>
      <c r="BV123" s="27">
        <f t="shared" si="315"/>
        <v>141282334867013.34</v>
      </c>
      <c r="BW123" s="279"/>
    </row>
    <row r="124" spans="1:75">
      <c r="A124" s="44">
        <v>44216</v>
      </c>
      <c r="B124" s="121">
        <v>141</v>
      </c>
      <c r="C124" s="1146">
        <v>44209</v>
      </c>
      <c r="D124" s="581">
        <v>44210</v>
      </c>
      <c r="E124" s="660" t="s">
        <v>69</v>
      </c>
      <c r="F124" s="1147">
        <v>2.0497915267944338</v>
      </c>
      <c r="G124" s="580" t="s">
        <v>41</v>
      </c>
      <c r="H124" s="1148">
        <v>3.8444133758544923</v>
      </c>
      <c r="I124" s="456" t="s">
        <v>175</v>
      </c>
      <c r="J124" s="457" t="s">
        <v>133</v>
      </c>
      <c r="K124" s="582" t="s">
        <v>93</v>
      </c>
      <c r="L124" s="583">
        <v>248</v>
      </c>
      <c r="M124" s="583"/>
      <c r="N124" s="583"/>
      <c r="O124" s="584">
        <v>1</v>
      </c>
      <c r="P124" s="584">
        <v>0.5</v>
      </c>
      <c r="Q124" s="584">
        <v>0.4</v>
      </c>
      <c r="R124" s="184">
        <f t="shared" si="201"/>
        <v>0.26666666666666666</v>
      </c>
      <c r="S124" s="183"/>
      <c r="T124" s="183">
        <v>20</v>
      </c>
      <c r="U124" s="121">
        <v>141</v>
      </c>
      <c r="V124" s="470">
        <v>20.674408923446357</v>
      </c>
      <c r="W124" s="194">
        <v>24.117999999999999</v>
      </c>
      <c r="X124" s="184">
        <v>2.052</v>
      </c>
      <c r="Y124" s="184">
        <v>1.7170000000000001</v>
      </c>
      <c r="Z124" s="194">
        <f t="shared" si="185"/>
        <v>482.35999999999996</v>
      </c>
      <c r="AA124" s="194">
        <f t="shared" si="186"/>
        <v>1808.85</v>
      </c>
      <c r="AB124" s="1113">
        <f t="shared" si="148"/>
        <v>7293750</v>
      </c>
      <c r="AC124" s="461" t="s">
        <v>69</v>
      </c>
      <c r="AD124" s="194">
        <f t="shared" si="110"/>
        <v>40.995830535888672</v>
      </c>
      <c r="AE124" s="477" t="s">
        <v>41</v>
      </c>
      <c r="AF124" s="586">
        <f t="shared" si="111"/>
        <v>76.888267517089844</v>
      </c>
      <c r="AG124" s="586">
        <f t="shared" si="253"/>
        <v>153734.36450958252</v>
      </c>
      <c r="AH124" s="586">
        <f t="shared" si="254"/>
        <v>288331.00318908691</v>
      </c>
      <c r="AI124" s="586">
        <f t="shared" si="112"/>
        <v>619896.63108702633</v>
      </c>
      <c r="AJ124" s="586">
        <f t="shared" si="255"/>
        <v>1162625.0128592215</v>
      </c>
      <c r="AK124" s="587">
        <f t="shared" si="256"/>
        <v>8.4990112231297529E-2</v>
      </c>
      <c r="AL124" s="995">
        <f t="shared" si="257"/>
        <v>0.15940017314265248</v>
      </c>
      <c r="AM124" s="864">
        <f t="shared" ref="AM124:AM135" si="317">B124</f>
        <v>141</v>
      </c>
      <c r="AN124" s="865">
        <f t="shared" ref="AN124:AN135" si="318">D124</f>
        <v>44210</v>
      </c>
      <c r="AO124" s="866">
        <f t="shared" ref="AO124:AO135" si="319">AG124</f>
        <v>153734.36450958252</v>
      </c>
      <c r="AP124" s="865">
        <f t="shared" ref="AP124:AP135" si="320">D124</f>
        <v>44210</v>
      </c>
      <c r="AQ124" s="850">
        <f t="shared" ref="AQ124:AQ135" si="321">AH124</f>
        <v>288331.00318908691</v>
      </c>
      <c r="AR124" s="880">
        <v>44209</v>
      </c>
      <c r="AS124" s="869" t="s">
        <v>656</v>
      </c>
      <c r="AT124" s="879">
        <v>157.45811462402301</v>
      </c>
      <c r="AU124" s="879">
        <v>248</v>
      </c>
      <c r="AV124" s="851">
        <f t="shared" ref="AV124:AV135" si="322">AR124</f>
        <v>44209</v>
      </c>
      <c r="AW124" s="852">
        <f t="shared" ref="AW124:AW135" si="323">AT124*3.785*1000000*AO124</f>
        <v>91622447268855.469</v>
      </c>
      <c r="AX124" s="851">
        <f t="shared" ref="AX124:AX135" si="324">AR124</f>
        <v>44209</v>
      </c>
      <c r="AY124" s="852">
        <f t="shared" ref="AY124:AY135" si="325">AT124*3.785*1000000*AQ124</f>
        <v>171839212527018.72</v>
      </c>
      <c r="AZ124" s="850">
        <f>AVERAGE(AO124:AO125)</f>
        <v>153457.94677734375</v>
      </c>
      <c r="BA124" s="850">
        <f>STDEV(AO124:AO125)</f>
        <v>390.91370581248259</v>
      </c>
      <c r="BB124" s="850">
        <f>100*BA124/AZ124</f>
        <v>0.25473669759160128</v>
      </c>
      <c r="BC124" s="849">
        <f t="shared" ref="BC124:BC129" si="326">AR124</f>
        <v>44209</v>
      </c>
      <c r="BD124" s="850">
        <f>AVERAGE(AQ124:AQ125)</f>
        <v>400992.35057830811</v>
      </c>
      <c r="BE124" s="850">
        <f>STDEV(AQ124:AQ125)</f>
        <v>159327.2054330633</v>
      </c>
      <c r="BF124" s="850">
        <f>100*BE124/BD124</f>
        <v>39.733228128487447</v>
      </c>
      <c r="BG124" s="849">
        <f t="shared" ref="BG124:BG129" si="327">BC124</f>
        <v>44209</v>
      </c>
      <c r="BH124" s="850">
        <f>AVERAGE(AZ124,BD124)</f>
        <v>277225.14867782593</v>
      </c>
      <c r="BI124" s="852">
        <f>BH124*AT124*3.785*1000000</f>
        <v>165220356862707.13</v>
      </c>
      <c r="BK124" s="382">
        <f t="shared" ref="BK124:BK129" si="328">F124</f>
        <v>2.0497915267944338</v>
      </c>
      <c r="BL124" s="382">
        <f t="shared" ref="BL124:BL129" si="329">H124</f>
        <v>3.8444133758544923</v>
      </c>
      <c r="BM124" s="236">
        <f t="shared" ref="BM124:BM129" si="330">C124</f>
        <v>44209</v>
      </c>
      <c r="BN124" s="236">
        <f t="shared" ref="BN124:BN129" si="331">AN124</f>
        <v>44210</v>
      </c>
      <c r="BO124" s="235">
        <f t="shared" ref="BO124:BO129" si="332">AO124</f>
        <v>153734.36450958252</v>
      </c>
      <c r="BP124" s="235">
        <f t="shared" ref="BP124:BP129" si="333">AQ124</f>
        <v>288331.00318908691</v>
      </c>
      <c r="BQ124" s="235">
        <f t="shared" ref="BQ124:BQ129" si="334">AVERAGE(BO124:BP124)</f>
        <v>221032.68384933472</v>
      </c>
      <c r="BR124" s="868">
        <f t="shared" ref="BR124:BR129" si="335">AR124</f>
        <v>44209</v>
      </c>
      <c r="BS124" s="869" t="str">
        <f t="shared" ref="BS124:BS129" si="336">AS124</f>
        <v>WED</v>
      </c>
      <c r="BT124" s="870">
        <f t="shared" ref="BT124:BT129" si="337">AT124</f>
        <v>157.45811462402301</v>
      </c>
      <c r="BU124" s="235">
        <f t="shared" ref="BU124" si="338">BH124</f>
        <v>277225.14867782593</v>
      </c>
      <c r="BV124" s="27">
        <f t="shared" ref="BV124:BV129" si="339">BT124*1000000*3.785*BQ124</f>
        <v>131730829897937.09</v>
      </c>
      <c r="BW124" s="279">
        <f t="shared" ref="BW124" si="340">BI124</f>
        <v>165220356862707.13</v>
      </c>
    </row>
    <row r="125" spans="1:75">
      <c r="A125" s="46">
        <v>44216</v>
      </c>
      <c r="B125" s="122">
        <v>148</v>
      </c>
      <c r="C125" s="996">
        <v>44209</v>
      </c>
      <c r="D125" s="563">
        <v>44210</v>
      </c>
      <c r="E125" s="661" t="s">
        <v>69</v>
      </c>
      <c r="F125" s="1149">
        <v>2.0424203872680664</v>
      </c>
      <c r="G125" s="562" t="s">
        <v>41</v>
      </c>
      <c r="H125" s="1025">
        <v>6.8487159729003908</v>
      </c>
      <c r="I125" s="414" t="s">
        <v>175</v>
      </c>
      <c r="J125" s="415" t="s">
        <v>133</v>
      </c>
      <c r="K125" s="429" t="s">
        <v>93</v>
      </c>
      <c r="L125" s="390">
        <v>248</v>
      </c>
      <c r="M125" s="390"/>
      <c r="N125" s="390"/>
      <c r="O125" s="564">
        <v>1</v>
      </c>
      <c r="P125" s="564">
        <v>0.5</v>
      </c>
      <c r="Q125" s="564">
        <v>0.4</v>
      </c>
      <c r="R125" s="82">
        <f t="shared" si="201"/>
        <v>0.26666666666666666</v>
      </c>
      <c r="S125" s="81"/>
      <c r="T125" s="81">
        <v>20</v>
      </c>
      <c r="U125" s="122">
        <v>148</v>
      </c>
      <c r="V125" s="494">
        <v>22.730873829004988</v>
      </c>
      <c r="W125" s="195">
        <v>25.280999999999999</v>
      </c>
      <c r="X125" s="82">
        <v>2.09</v>
      </c>
      <c r="Y125" s="82">
        <v>1.849</v>
      </c>
      <c r="Z125" s="195">
        <f t="shared" si="185"/>
        <v>505.62</v>
      </c>
      <c r="AA125" s="195">
        <f t="shared" si="186"/>
        <v>1896.075</v>
      </c>
      <c r="AB125" s="1092">
        <f t="shared" si="148"/>
        <v>7645463.7096774196</v>
      </c>
      <c r="AC125" s="499" t="s">
        <v>69</v>
      </c>
      <c r="AD125" s="195">
        <f t="shared" si="110"/>
        <v>40.848407745361328</v>
      </c>
      <c r="AE125" s="500" t="s">
        <v>41</v>
      </c>
      <c r="AF125" s="567">
        <f t="shared" si="111"/>
        <v>136.97431945800781</v>
      </c>
      <c r="AG125" s="567">
        <f t="shared" si="253"/>
        <v>153181.52904510498</v>
      </c>
      <c r="AH125" s="567">
        <f t="shared" si="254"/>
        <v>513653.6979675293</v>
      </c>
      <c r="AI125" s="568">
        <f t="shared" si="112"/>
        <v>617667.45582703617</v>
      </c>
      <c r="AJ125" s="568">
        <f t="shared" si="255"/>
        <v>2071184.265998102</v>
      </c>
      <c r="AK125" s="569">
        <f t="shared" si="256"/>
        <v>8.0788749941381521E-2</v>
      </c>
      <c r="AL125" s="999">
        <f t="shared" si="257"/>
        <v>0.270903681535556</v>
      </c>
      <c r="AM125" s="864">
        <f t="shared" si="317"/>
        <v>148</v>
      </c>
      <c r="AN125" s="865">
        <f t="shared" si="318"/>
        <v>44210</v>
      </c>
      <c r="AO125" s="866">
        <f t="shared" si="319"/>
        <v>153181.52904510498</v>
      </c>
      <c r="AP125" s="865">
        <f t="shared" si="320"/>
        <v>44210</v>
      </c>
      <c r="AQ125" s="850">
        <f t="shared" si="321"/>
        <v>513653.6979675293</v>
      </c>
      <c r="AR125" s="880">
        <v>44209</v>
      </c>
      <c r="AS125" s="869" t="s">
        <v>656</v>
      </c>
      <c r="AT125" s="879">
        <v>157.45811462402301</v>
      </c>
      <c r="AU125" s="879">
        <v>248</v>
      </c>
      <c r="AV125" s="851">
        <f t="shared" si="322"/>
        <v>44209</v>
      </c>
      <c r="AW125" s="852">
        <f t="shared" si="323"/>
        <v>91292968961555.547</v>
      </c>
      <c r="AX125" s="851">
        <f t="shared" si="324"/>
        <v>44209</v>
      </c>
      <c r="AY125" s="852">
        <f t="shared" si="325"/>
        <v>306126798693398.88</v>
      </c>
      <c r="AZ125" s="867"/>
      <c r="BA125" s="867"/>
      <c r="BB125" s="867"/>
      <c r="BC125" s="849">
        <f t="shared" si="326"/>
        <v>44209</v>
      </c>
      <c r="BD125" s="867"/>
      <c r="BE125" s="867"/>
      <c r="BF125" s="867"/>
      <c r="BG125" s="849">
        <f t="shared" si="327"/>
        <v>44209</v>
      </c>
      <c r="BH125" s="867"/>
      <c r="BI125" s="867"/>
      <c r="BK125" s="382">
        <f t="shared" si="328"/>
        <v>2.0424203872680664</v>
      </c>
      <c r="BL125" s="382">
        <f t="shared" si="329"/>
        <v>6.8487159729003908</v>
      </c>
      <c r="BM125" s="236">
        <f t="shared" si="330"/>
        <v>44209</v>
      </c>
      <c r="BN125" s="236">
        <f t="shared" si="331"/>
        <v>44210</v>
      </c>
      <c r="BO125" s="235">
        <f t="shared" si="332"/>
        <v>153181.52904510498</v>
      </c>
      <c r="BP125" s="235">
        <f t="shared" si="333"/>
        <v>513653.6979675293</v>
      </c>
      <c r="BQ125" s="235">
        <f t="shared" si="334"/>
        <v>333417.61350631714</v>
      </c>
      <c r="BR125" s="868">
        <f t="shared" si="335"/>
        <v>44209</v>
      </c>
      <c r="BS125" s="869" t="str">
        <f t="shared" si="336"/>
        <v>WED</v>
      </c>
      <c r="BT125" s="870">
        <f t="shared" si="337"/>
        <v>157.45811462402301</v>
      </c>
      <c r="BU125" s="235"/>
      <c r="BV125" s="27">
        <f t="shared" si="339"/>
        <v>198709883827477.22</v>
      </c>
      <c r="BW125" s="279"/>
    </row>
    <row r="126" spans="1:75">
      <c r="A126" s="46">
        <v>44216</v>
      </c>
      <c r="B126" s="122">
        <v>151</v>
      </c>
      <c r="C126" s="996">
        <v>44210</v>
      </c>
      <c r="D126" s="563">
        <v>44211</v>
      </c>
      <c r="E126" s="661" t="s">
        <v>69</v>
      </c>
      <c r="F126" s="1149">
        <v>4.5524017333984377</v>
      </c>
      <c r="G126" s="562" t="s">
        <v>41</v>
      </c>
      <c r="H126" s="1025">
        <v>5.8515285491943363</v>
      </c>
      <c r="I126" s="414" t="s">
        <v>175</v>
      </c>
      <c r="J126" s="415" t="s">
        <v>133</v>
      </c>
      <c r="K126" s="429" t="s">
        <v>93</v>
      </c>
      <c r="L126" s="390">
        <v>292</v>
      </c>
      <c r="M126" s="390"/>
      <c r="N126" s="390"/>
      <c r="O126" s="564">
        <v>1</v>
      </c>
      <c r="P126" s="564">
        <v>0.5</v>
      </c>
      <c r="Q126" s="564">
        <v>0.4</v>
      </c>
      <c r="R126" s="82">
        <f t="shared" si="201"/>
        <v>0.26666666666666666</v>
      </c>
      <c r="S126" s="81"/>
      <c r="T126" s="81">
        <v>20</v>
      </c>
      <c r="U126" s="122">
        <v>151</v>
      </c>
      <c r="V126" s="494">
        <v>23.605907459120452</v>
      </c>
      <c r="W126" s="195">
        <v>26.032</v>
      </c>
      <c r="X126" s="82">
        <v>2.1040000000000001</v>
      </c>
      <c r="Y126" s="82">
        <v>1.84</v>
      </c>
      <c r="Z126" s="195">
        <f t="shared" si="185"/>
        <v>520.64</v>
      </c>
      <c r="AA126" s="195">
        <f t="shared" si="186"/>
        <v>1952.3999999999999</v>
      </c>
      <c r="AB126" s="1092">
        <f t="shared" si="148"/>
        <v>6686301.3698630137</v>
      </c>
      <c r="AC126" s="499" t="s">
        <v>69</v>
      </c>
      <c r="AD126" s="195">
        <f t="shared" si="110"/>
        <v>91.04803466796875</v>
      </c>
      <c r="AE126" s="500" t="s">
        <v>41</v>
      </c>
      <c r="AF126" s="567">
        <f t="shared" si="111"/>
        <v>117.03057098388672</v>
      </c>
      <c r="AG126" s="567">
        <f t="shared" si="253"/>
        <v>341430.13000488281</v>
      </c>
      <c r="AH126" s="567">
        <f t="shared" si="254"/>
        <v>438864.6411895752</v>
      </c>
      <c r="AI126" s="568">
        <f t="shared" si="112"/>
        <v>1169281.2671400097</v>
      </c>
      <c r="AJ126" s="568">
        <f t="shared" si="255"/>
        <v>1502961.0999642988</v>
      </c>
      <c r="AK126" s="569">
        <f t="shared" si="256"/>
        <v>0.17487714095722331</v>
      </c>
      <c r="AL126" s="999">
        <f t="shared" si="257"/>
        <v>0.22478213541772957</v>
      </c>
      <c r="AM126" s="864">
        <f t="shared" si="317"/>
        <v>151</v>
      </c>
      <c r="AN126" s="865">
        <f t="shared" si="318"/>
        <v>44211</v>
      </c>
      <c r="AO126" s="866">
        <f t="shared" si="319"/>
        <v>341430.13000488281</v>
      </c>
      <c r="AP126" s="865">
        <f t="shared" si="320"/>
        <v>44211</v>
      </c>
      <c r="AQ126" s="850">
        <f t="shared" si="321"/>
        <v>438864.6411895752</v>
      </c>
      <c r="AR126" s="880">
        <v>44210</v>
      </c>
      <c r="AS126" s="869" t="s">
        <v>657</v>
      </c>
      <c r="AT126" s="879">
        <v>156.33575439453099</v>
      </c>
      <c r="AU126" s="879">
        <v>292</v>
      </c>
      <c r="AV126" s="851">
        <f t="shared" si="322"/>
        <v>44210</v>
      </c>
      <c r="AW126" s="852">
        <f t="shared" si="323"/>
        <v>202034734345667.31</v>
      </c>
      <c r="AX126" s="851">
        <f t="shared" si="324"/>
        <v>44210</v>
      </c>
      <c r="AY126" s="852">
        <f t="shared" si="325"/>
        <v>259689738556976.25</v>
      </c>
      <c r="AZ126" s="850">
        <f>AVERAGE(AO126:AO127)</f>
        <v>284728.88946533203</v>
      </c>
      <c r="BA126" s="850">
        <f>STDEV(AO126:AO127)</f>
        <v>80187.663374411888</v>
      </c>
      <c r="BB126" s="850">
        <f>100*BA126/AZ126</f>
        <v>28.162812535457654</v>
      </c>
      <c r="BC126" s="849">
        <f t="shared" si="326"/>
        <v>44210</v>
      </c>
      <c r="BD126" s="850">
        <f>AVERAGE(AQ126:AQ127)</f>
        <v>403710.16502380371</v>
      </c>
      <c r="BE126" s="850">
        <f>STDEV(AQ126:AQ127)</f>
        <v>49715.936971755757</v>
      </c>
      <c r="BF126" s="850">
        <f>100*BE126/BD126</f>
        <v>12.314759765542288</v>
      </c>
      <c r="BG126" s="849">
        <f t="shared" si="327"/>
        <v>44210</v>
      </c>
      <c r="BH126" s="850">
        <f>AVERAGE(AZ126,BD126)</f>
        <v>344219.52724456787</v>
      </c>
      <c r="BI126" s="852">
        <f>BH126*AT126*3.785*1000000</f>
        <v>203685306690575.06</v>
      </c>
      <c r="BK126" s="382">
        <f t="shared" si="328"/>
        <v>4.5524017333984377</v>
      </c>
      <c r="BL126" s="382">
        <f t="shared" si="329"/>
        <v>5.8515285491943363</v>
      </c>
      <c r="BM126" s="236">
        <f t="shared" si="330"/>
        <v>44210</v>
      </c>
      <c r="BN126" s="236">
        <f t="shared" si="331"/>
        <v>44211</v>
      </c>
      <c r="BO126" s="235">
        <f t="shared" si="332"/>
        <v>341430.13000488281</v>
      </c>
      <c r="BP126" s="235">
        <f t="shared" si="333"/>
        <v>438864.6411895752</v>
      </c>
      <c r="BQ126" s="235">
        <f t="shared" si="334"/>
        <v>390147.385597229</v>
      </c>
      <c r="BR126" s="868">
        <f t="shared" si="335"/>
        <v>44210</v>
      </c>
      <c r="BS126" s="869" t="str">
        <f t="shared" si="336"/>
        <v>THU</v>
      </c>
      <c r="BT126" s="870">
        <f t="shared" si="337"/>
        <v>156.33575439453099</v>
      </c>
      <c r="BU126" s="235">
        <f t="shared" ref="BU126" si="341">BH126</f>
        <v>344219.52724456787</v>
      </c>
      <c r="BV126" s="27">
        <f t="shared" si="339"/>
        <v>230862236451321.78</v>
      </c>
      <c r="BW126" s="279">
        <f t="shared" ref="BW126" si="342">BI126</f>
        <v>203685306690575.06</v>
      </c>
    </row>
    <row r="127" spans="1:75">
      <c r="A127" s="46">
        <v>44216</v>
      </c>
      <c r="B127" s="122">
        <v>152</v>
      </c>
      <c r="C127" s="996">
        <v>44210</v>
      </c>
      <c r="D127" s="563">
        <v>44211</v>
      </c>
      <c r="E127" s="661" t="s">
        <v>69</v>
      </c>
      <c r="F127" s="1149">
        <v>3.0403686523437501</v>
      </c>
      <c r="G127" s="562" t="s">
        <v>41</v>
      </c>
      <c r="H127" s="1025">
        <v>4.9140758514404297</v>
      </c>
      <c r="I127" s="414" t="s">
        <v>175</v>
      </c>
      <c r="J127" s="415" t="s">
        <v>133</v>
      </c>
      <c r="K127" s="429" t="s">
        <v>93</v>
      </c>
      <c r="L127" s="390">
        <v>292</v>
      </c>
      <c r="M127" s="390"/>
      <c r="N127" s="390"/>
      <c r="O127" s="564">
        <v>1</v>
      </c>
      <c r="P127" s="564">
        <v>0.5</v>
      </c>
      <c r="Q127" s="564">
        <v>0.4</v>
      </c>
      <c r="R127" s="82">
        <f t="shared" si="201"/>
        <v>0.26666666666666666</v>
      </c>
      <c r="S127" s="81"/>
      <c r="T127" s="81">
        <v>20</v>
      </c>
      <c r="U127" s="122">
        <v>152</v>
      </c>
      <c r="V127" s="494">
        <v>21.353443172903198</v>
      </c>
      <c r="W127" s="195">
        <v>23.853999999999999</v>
      </c>
      <c r="X127" s="82">
        <v>2.089</v>
      </c>
      <c r="Y127" s="82">
        <v>1.8380000000000001</v>
      </c>
      <c r="Z127" s="195">
        <f t="shared" si="185"/>
        <v>477.08</v>
      </c>
      <c r="AA127" s="195">
        <f t="shared" si="186"/>
        <v>1789.05</v>
      </c>
      <c r="AB127" s="1092">
        <f t="shared" si="148"/>
        <v>6126883.5616438361</v>
      </c>
      <c r="AC127" s="499" t="s">
        <v>69</v>
      </c>
      <c r="AD127" s="195">
        <f t="shared" si="110"/>
        <v>60.807373046875</v>
      </c>
      <c r="AE127" s="500" t="s">
        <v>41</v>
      </c>
      <c r="AF127" s="567">
        <f t="shared" si="111"/>
        <v>98.281517028808594</v>
      </c>
      <c r="AG127" s="567">
        <f t="shared" si="253"/>
        <v>228027.64892578125</v>
      </c>
      <c r="AH127" s="567">
        <f t="shared" si="254"/>
        <v>368555.68885803223</v>
      </c>
      <c r="AI127" s="568">
        <f t="shared" si="112"/>
        <v>780916.60591020982</v>
      </c>
      <c r="AJ127" s="568">
        <f t="shared" si="255"/>
        <v>1262177.0166370966</v>
      </c>
      <c r="AK127" s="569">
        <f t="shared" si="256"/>
        <v>0.12745739298833531</v>
      </c>
      <c r="AL127" s="999">
        <f t="shared" si="257"/>
        <v>0.20600636586905466</v>
      </c>
      <c r="AM127" s="864">
        <f t="shared" si="317"/>
        <v>152</v>
      </c>
      <c r="AN127" s="865">
        <f t="shared" si="318"/>
        <v>44211</v>
      </c>
      <c r="AO127" s="866">
        <f t="shared" si="319"/>
        <v>228027.64892578125</v>
      </c>
      <c r="AP127" s="865">
        <f t="shared" si="320"/>
        <v>44211</v>
      </c>
      <c r="AQ127" s="850">
        <f t="shared" si="321"/>
        <v>368555.68885803223</v>
      </c>
      <c r="AR127" s="880">
        <v>44210</v>
      </c>
      <c r="AS127" s="869" t="s">
        <v>657</v>
      </c>
      <c r="AT127" s="879">
        <v>156.33575439453099</v>
      </c>
      <c r="AU127" s="879">
        <v>292</v>
      </c>
      <c r="AV127" s="851">
        <f t="shared" si="322"/>
        <v>44210</v>
      </c>
      <c r="AW127" s="852">
        <f t="shared" si="323"/>
        <v>134930990049204.11</v>
      </c>
      <c r="AX127" s="851">
        <f t="shared" si="324"/>
        <v>44210</v>
      </c>
      <c r="AY127" s="852">
        <f t="shared" si="325"/>
        <v>218085763810452.5</v>
      </c>
      <c r="AZ127" s="867"/>
      <c r="BA127" s="867"/>
      <c r="BB127" s="867"/>
      <c r="BC127" s="849">
        <f t="shared" si="326"/>
        <v>44210</v>
      </c>
      <c r="BD127" s="867"/>
      <c r="BE127" s="867"/>
      <c r="BF127" s="867"/>
      <c r="BG127" s="849">
        <f t="shared" si="327"/>
        <v>44210</v>
      </c>
      <c r="BH127" s="867"/>
      <c r="BI127" s="867"/>
      <c r="BK127" s="382">
        <f t="shared" si="328"/>
        <v>3.0403686523437501</v>
      </c>
      <c r="BL127" s="382">
        <f t="shared" si="329"/>
        <v>4.9140758514404297</v>
      </c>
      <c r="BM127" s="236">
        <f t="shared" si="330"/>
        <v>44210</v>
      </c>
      <c r="BN127" s="236">
        <f t="shared" si="331"/>
        <v>44211</v>
      </c>
      <c r="BO127" s="235">
        <f t="shared" si="332"/>
        <v>228027.64892578125</v>
      </c>
      <c r="BP127" s="235">
        <f t="shared" si="333"/>
        <v>368555.68885803223</v>
      </c>
      <c r="BQ127" s="235">
        <f t="shared" si="334"/>
        <v>298291.66889190674</v>
      </c>
      <c r="BR127" s="868">
        <f t="shared" si="335"/>
        <v>44210</v>
      </c>
      <c r="BS127" s="869" t="str">
        <f t="shared" si="336"/>
        <v>THU</v>
      </c>
      <c r="BT127" s="870">
        <f t="shared" si="337"/>
        <v>156.33575439453099</v>
      </c>
      <c r="BU127" s="235"/>
      <c r="BV127" s="27">
        <f t="shared" si="339"/>
        <v>176508376929828.31</v>
      </c>
      <c r="BW127" s="279"/>
    </row>
    <row r="128" spans="1:75">
      <c r="A128" s="46">
        <v>44216</v>
      </c>
      <c r="B128" s="122">
        <v>162</v>
      </c>
      <c r="C128" s="996">
        <v>44211</v>
      </c>
      <c r="D128" s="563">
        <v>44212</v>
      </c>
      <c r="E128" s="661" t="s">
        <v>69</v>
      </c>
      <c r="F128" s="1149">
        <v>4.1908870697021481</v>
      </c>
      <c r="G128" s="574" t="s">
        <v>41</v>
      </c>
      <c r="H128" s="1025">
        <v>4.6214729309082028</v>
      </c>
      <c r="I128" s="414" t="s">
        <v>175</v>
      </c>
      <c r="J128" s="415" t="s">
        <v>133</v>
      </c>
      <c r="K128" s="429" t="s">
        <v>93</v>
      </c>
      <c r="L128" s="390">
        <v>216</v>
      </c>
      <c r="M128" s="390"/>
      <c r="N128" s="390"/>
      <c r="O128" s="564">
        <v>1</v>
      </c>
      <c r="P128" s="564">
        <v>0.5</v>
      </c>
      <c r="Q128" s="564">
        <v>0.4</v>
      </c>
      <c r="R128" s="82">
        <f t="shared" si="201"/>
        <v>0.26666666666666666</v>
      </c>
      <c r="S128" s="81"/>
      <c r="T128" s="81">
        <v>20</v>
      </c>
      <c r="U128" s="122">
        <v>162</v>
      </c>
      <c r="V128" s="494">
        <v>26.252846552682708</v>
      </c>
      <c r="W128" s="195">
        <v>24.599</v>
      </c>
      <c r="X128" s="82">
        <v>2.0880000000000001</v>
      </c>
      <c r="Y128" s="82">
        <v>1.9350000000000001</v>
      </c>
      <c r="Z128" s="195">
        <f t="shared" si="185"/>
        <v>491.98</v>
      </c>
      <c r="AA128" s="195">
        <f t="shared" si="186"/>
        <v>1844.9250000000002</v>
      </c>
      <c r="AB128" s="1092">
        <f t="shared" si="148"/>
        <v>8541319.4444444459</v>
      </c>
      <c r="AC128" s="499" t="s">
        <v>69</v>
      </c>
      <c r="AD128" s="195">
        <f t="shared" si="110"/>
        <v>83.817741394042969</v>
      </c>
      <c r="AE128" s="500" t="s">
        <v>41</v>
      </c>
      <c r="AF128" s="567">
        <f t="shared" si="111"/>
        <v>92.429458618164063</v>
      </c>
      <c r="AG128" s="567">
        <f t="shared" si="253"/>
        <v>314316.53022766113</v>
      </c>
      <c r="AH128" s="567">
        <f t="shared" si="254"/>
        <v>346610.46981811523</v>
      </c>
      <c r="AI128" s="568">
        <f t="shared" si="112"/>
        <v>1455169.1214243572</v>
      </c>
      <c r="AJ128" s="568">
        <f t="shared" si="255"/>
        <v>1604678.1010097926</v>
      </c>
      <c r="AK128" s="569">
        <f t="shared" si="256"/>
        <v>0.17036818853214147</v>
      </c>
      <c r="AL128" s="999">
        <f t="shared" si="257"/>
        <v>0.18787239037799108</v>
      </c>
      <c r="AM128" s="864">
        <f t="shared" si="317"/>
        <v>162</v>
      </c>
      <c r="AN128" s="865">
        <f t="shared" si="318"/>
        <v>44212</v>
      </c>
      <c r="AO128" s="866">
        <f t="shared" si="319"/>
        <v>314316.53022766113</v>
      </c>
      <c r="AP128" s="865">
        <f t="shared" si="320"/>
        <v>44212</v>
      </c>
      <c r="AQ128" s="850">
        <f t="shared" si="321"/>
        <v>346610.46981811523</v>
      </c>
      <c r="AR128" s="880">
        <v>44211</v>
      </c>
      <c r="AS128" s="869" t="s">
        <v>659</v>
      </c>
      <c r="AT128" s="879">
        <v>160.12049865722699</v>
      </c>
      <c r="AU128" s="879">
        <v>216</v>
      </c>
      <c r="AV128" s="851">
        <f t="shared" si="322"/>
        <v>44211</v>
      </c>
      <c r="AW128" s="852">
        <f t="shared" si="323"/>
        <v>190493446520453.44</v>
      </c>
      <c r="AX128" s="851">
        <f t="shared" si="324"/>
        <v>44211</v>
      </c>
      <c r="AY128" s="852">
        <f t="shared" si="325"/>
        <v>210065385195944.5</v>
      </c>
      <c r="AZ128" s="850">
        <f t="shared" ref="AZ128" si="343">AO128</f>
        <v>314316.53022766113</v>
      </c>
      <c r="BA128" s="850"/>
      <c r="BB128" s="850"/>
      <c r="BC128" s="849">
        <f t="shared" si="326"/>
        <v>44211</v>
      </c>
      <c r="BD128" s="850">
        <f t="shared" ref="BD128" si="344">AQ128</f>
        <v>346610.46981811523</v>
      </c>
      <c r="BE128" s="850"/>
      <c r="BF128" s="850"/>
      <c r="BG128" s="849">
        <f t="shared" si="327"/>
        <v>44211</v>
      </c>
      <c r="BH128" s="850">
        <f t="shared" ref="BH128:BH129" si="345">AVERAGE(AZ128,BD128)</f>
        <v>330463.50002288818</v>
      </c>
      <c r="BI128" s="852">
        <f t="shared" ref="BI128:BI129" si="346">BH128*AT128*3.785*1000000</f>
        <v>200279415858198.97</v>
      </c>
      <c r="BK128" s="382">
        <f t="shared" si="328"/>
        <v>4.1908870697021481</v>
      </c>
      <c r="BL128" s="382">
        <f t="shared" si="329"/>
        <v>4.6214729309082028</v>
      </c>
      <c r="BM128" s="236">
        <f t="shared" si="330"/>
        <v>44211</v>
      </c>
      <c r="BN128" s="236">
        <f t="shared" si="331"/>
        <v>44212</v>
      </c>
      <c r="BO128" s="235">
        <f t="shared" si="332"/>
        <v>314316.53022766113</v>
      </c>
      <c r="BP128" s="235">
        <f t="shared" si="333"/>
        <v>346610.46981811523</v>
      </c>
      <c r="BQ128" s="235">
        <f t="shared" si="334"/>
        <v>330463.50002288818</v>
      </c>
      <c r="BR128" s="868">
        <f t="shared" si="335"/>
        <v>44211</v>
      </c>
      <c r="BS128" s="869" t="str">
        <f t="shared" si="336"/>
        <v>FRI</v>
      </c>
      <c r="BT128" s="870">
        <f t="shared" si="337"/>
        <v>160.12049865722699</v>
      </c>
      <c r="BU128" s="235">
        <f t="shared" ref="BU128:BU130" si="347">BH128</f>
        <v>330463.50002288818</v>
      </c>
      <c r="BV128" s="27">
        <f t="shared" si="339"/>
        <v>200279415858198.94</v>
      </c>
      <c r="BW128" s="279">
        <f t="shared" ref="BW128:BW130" si="348">BI128</f>
        <v>200279415858198.97</v>
      </c>
    </row>
    <row r="129" spans="1:80">
      <c r="A129" s="46">
        <v>44216</v>
      </c>
      <c r="B129" s="122">
        <v>171</v>
      </c>
      <c r="C129" s="996">
        <v>44212</v>
      </c>
      <c r="D129" s="563">
        <v>44213</v>
      </c>
      <c r="E129" s="661" t="s">
        <v>69</v>
      </c>
      <c r="F129" s="1149">
        <v>2.5709741592407225</v>
      </c>
      <c r="G129" s="574" t="s">
        <v>41</v>
      </c>
      <c r="H129" s="1025">
        <v>5.2730453491210936</v>
      </c>
      <c r="I129" s="414" t="s">
        <v>175</v>
      </c>
      <c r="J129" s="415" t="s">
        <v>133</v>
      </c>
      <c r="K129" s="429" t="s">
        <v>93</v>
      </c>
      <c r="L129" s="390">
        <v>288</v>
      </c>
      <c r="M129" s="390"/>
      <c r="N129" s="390"/>
      <c r="O129" s="564">
        <v>1</v>
      </c>
      <c r="P129" s="564">
        <v>0.5</v>
      </c>
      <c r="Q129" s="564">
        <v>0.4</v>
      </c>
      <c r="R129" s="82">
        <f t="shared" si="201"/>
        <v>0.26666666666666666</v>
      </c>
      <c r="S129" s="81"/>
      <c r="T129" s="81">
        <v>20</v>
      </c>
      <c r="U129" s="122">
        <v>171</v>
      </c>
      <c r="V129" s="494">
        <v>31.530027262993944</v>
      </c>
      <c r="W129" s="195">
        <v>31.030999999999999</v>
      </c>
      <c r="X129" s="82">
        <v>2.089</v>
      </c>
      <c r="Y129" s="82">
        <v>1.8520000000000001</v>
      </c>
      <c r="Z129" s="195">
        <f t="shared" si="185"/>
        <v>620.62</v>
      </c>
      <c r="AA129" s="195">
        <f t="shared" si="186"/>
        <v>2327.3250000000003</v>
      </c>
      <c r="AB129" s="1092">
        <f t="shared" si="148"/>
        <v>8080989.5833333358</v>
      </c>
      <c r="AC129" s="499" t="s">
        <v>69</v>
      </c>
      <c r="AD129" s="195">
        <f t="shared" si="110"/>
        <v>51.419483184814453</v>
      </c>
      <c r="AE129" s="500" t="s">
        <v>41</v>
      </c>
      <c r="AF129" s="567">
        <f t="shared" si="111"/>
        <v>105.46090698242188</v>
      </c>
      <c r="AG129" s="567">
        <f t="shared" si="253"/>
        <v>192823.0619430542</v>
      </c>
      <c r="AH129" s="567">
        <f t="shared" si="254"/>
        <v>395478.40118408203</v>
      </c>
      <c r="AI129" s="568">
        <f t="shared" si="112"/>
        <v>669524.52063560486</v>
      </c>
      <c r="AJ129" s="568">
        <f t="shared" si="255"/>
        <v>1373188.8930002849</v>
      </c>
      <c r="AK129" s="569">
        <f t="shared" si="256"/>
        <v>8.2851798499588236E-2</v>
      </c>
      <c r="AL129" s="999">
        <f t="shared" si="257"/>
        <v>0.16992830875966272</v>
      </c>
      <c r="AM129" s="864">
        <f t="shared" si="317"/>
        <v>171</v>
      </c>
      <c r="AN129" s="865">
        <f t="shared" si="318"/>
        <v>44213</v>
      </c>
      <c r="AO129" s="866">
        <f t="shared" si="319"/>
        <v>192823.0619430542</v>
      </c>
      <c r="AP129" s="865">
        <f t="shared" si="320"/>
        <v>44213</v>
      </c>
      <c r="AQ129" s="850">
        <f t="shared" si="321"/>
        <v>395478.40118408203</v>
      </c>
      <c r="AR129" s="880">
        <v>44212</v>
      </c>
      <c r="AS129" s="869" t="s">
        <v>660</v>
      </c>
      <c r="AT129" s="879">
        <v>156.59832763671901</v>
      </c>
      <c r="AU129" s="879">
        <v>288</v>
      </c>
      <c r="AV129" s="851">
        <f t="shared" si="322"/>
        <v>44212</v>
      </c>
      <c r="AW129" s="852">
        <f t="shared" si="323"/>
        <v>114290985778829.2</v>
      </c>
      <c r="AX129" s="851">
        <f t="shared" si="324"/>
        <v>44212</v>
      </c>
      <c r="AY129" s="852">
        <f t="shared" si="325"/>
        <v>234409804875480.53</v>
      </c>
      <c r="AZ129" s="850">
        <f>AVERAGE(AO129,AO136)</f>
        <v>162193.30787658691</v>
      </c>
      <c r="BA129" s="850">
        <f>STDEV(AO129,AO136)</f>
        <v>43317.013612950555</v>
      </c>
      <c r="BB129" s="850">
        <f>100*BA129/AZ129</f>
        <v>26.707028902764918</v>
      </c>
      <c r="BC129" s="849">
        <f t="shared" si="326"/>
        <v>44212</v>
      </c>
      <c r="BD129" s="850">
        <f>AVERAGE(AQ129,AQ136)</f>
        <v>320636.71588897705</v>
      </c>
      <c r="BE129" s="850">
        <f>STDEV(AQ129,AQ136)</f>
        <v>105842.12637519655</v>
      </c>
      <c r="BF129" s="850">
        <f>100*BE129/BD129</f>
        <v>33.009983302051161</v>
      </c>
      <c r="BG129" s="849">
        <f t="shared" si="327"/>
        <v>44212</v>
      </c>
      <c r="BH129" s="850">
        <f t="shared" si="345"/>
        <v>241415.01188278198</v>
      </c>
      <c r="BI129" s="852">
        <f t="shared" si="346"/>
        <v>143092633276612.13</v>
      </c>
      <c r="BK129" s="382">
        <f t="shared" si="328"/>
        <v>2.5709741592407225</v>
      </c>
      <c r="BL129" s="382">
        <f t="shared" si="329"/>
        <v>5.2730453491210936</v>
      </c>
      <c r="BM129" s="236">
        <f t="shared" si="330"/>
        <v>44212</v>
      </c>
      <c r="BN129" s="236">
        <f t="shared" si="331"/>
        <v>44213</v>
      </c>
      <c r="BO129" s="235">
        <f t="shared" si="332"/>
        <v>192823.0619430542</v>
      </c>
      <c r="BP129" s="235">
        <f t="shared" si="333"/>
        <v>395478.40118408203</v>
      </c>
      <c r="BQ129" s="235">
        <f t="shared" si="334"/>
        <v>294150.73156356812</v>
      </c>
      <c r="BR129" s="868">
        <f t="shared" si="335"/>
        <v>44212</v>
      </c>
      <c r="BS129" s="869" t="str">
        <f t="shared" si="336"/>
        <v>SAT</v>
      </c>
      <c r="BT129" s="870">
        <f t="shared" si="337"/>
        <v>156.59832763671901</v>
      </c>
      <c r="BU129" s="235">
        <f t="shared" si="347"/>
        <v>241415.01188278198</v>
      </c>
      <c r="BV129" s="27">
        <f t="shared" si="339"/>
        <v>174350395327154.91</v>
      </c>
      <c r="BW129" s="279">
        <f t="shared" si="348"/>
        <v>143092633276612.13</v>
      </c>
    </row>
    <row r="130" spans="1:80">
      <c r="A130" s="46">
        <v>44216</v>
      </c>
      <c r="B130" s="122" t="s">
        <v>290</v>
      </c>
      <c r="C130" s="996">
        <v>44213</v>
      </c>
      <c r="D130" s="563">
        <v>44214</v>
      </c>
      <c r="E130" s="661" t="s">
        <v>69</v>
      </c>
      <c r="F130" s="1149">
        <v>2.2618997573852537</v>
      </c>
      <c r="G130" s="562" t="s">
        <v>41</v>
      </c>
      <c r="H130" s="1025">
        <v>5.6540702819824222</v>
      </c>
      <c r="I130" s="414" t="s">
        <v>175</v>
      </c>
      <c r="J130" s="415" t="s">
        <v>133</v>
      </c>
      <c r="K130" s="429" t="s">
        <v>93</v>
      </c>
      <c r="L130" s="390">
        <v>256</v>
      </c>
      <c r="M130" s="390"/>
      <c r="N130" s="390"/>
      <c r="O130" s="564">
        <v>1</v>
      </c>
      <c r="P130" s="564">
        <v>0.5</v>
      </c>
      <c r="Q130" s="564">
        <v>0.4</v>
      </c>
      <c r="R130" s="82">
        <f t="shared" si="201"/>
        <v>0.26666666666666666</v>
      </c>
      <c r="S130" s="81"/>
      <c r="T130" s="81">
        <v>20</v>
      </c>
      <c r="U130" s="122" t="s">
        <v>290</v>
      </c>
      <c r="V130" s="494">
        <v>19.695940611510178</v>
      </c>
      <c r="W130" s="195">
        <v>22.669</v>
      </c>
      <c r="X130" s="82">
        <v>2.0409999999999999</v>
      </c>
      <c r="Y130" s="82">
        <v>2.5230000000000001</v>
      </c>
      <c r="Z130" s="195">
        <f t="shared" si="185"/>
        <v>453.38</v>
      </c>
      <c r="AA130" s="195">
        <f t="shared" si="186"/>
        <v>1700.175</v>
      </c>
      <c r="AB130" s="1092">
        <f t="shared" si="148"/>
        <v>6641308.59375</v>
      </c>
      <c r="AC130" s="499" t="s">
        <v>69</v>
      </c>
      <c r="AD130" s="195">
        <f t="shared" si="110"/>
        <v>45.237995147705078</v>
      </c>
      <c r="AE130" s="500" t="s">
        <v>41</v>
      </c>
      <c r="AF130" s="567">
        <f t="shared" si="111"/>
        <v>113.08140563964844</v>
      </c>
      <c r="AG130" s="567">
        <f t="shared" si="253"/>
        <v>169642.48180389404</v>
      </c>
      <c r="AH130" s="567">
        <f t="shared" si="254"/>
        <v>424055.27114868164</v>
      </c>
      <c r="AI130" s="568">
        <f t="shared" si="112"/>
        <v>662665.94454646111</v>
      </c>
      <c r="AJ130" s="568">
        <f t="shared" si="255"/>
        <v>1656465.9029245377</v>
      </c>
      <c r="AK130" s="569">
        <f t="shared" si="256"/>
        <v>9.9779423767491021E-2</v>
      </c>
      <c r="AL130" s="999">
        <f t="shared" si="257"/>
        <v>0.24941860170199046</v>
      </c>
      <c r="AM130" s="864" t="str">
        <f t="shared" si="317"/>
        <v>183</v>
      </c>
      <c r="AN130" s="865">
        <f t="shared" si="318"/>
        <v>44214</v>
      </c>
      <c r="AO130" s="866">
        <f t="shared" si="319"/>
        <v>169642.48180389404</v>
      </c>
      <c r="AP130" s="865">
        <f t="shared" si="320"/>
        <v>44214</v>
      </c>
      <c r="AQ130" s="850">
        <f t="shared" si="321"/>
        <v>424055.27114868164</v>
      </c>
      <c r="AR130" s="880">
        <v>44213</v>
      </c>
      <c r="AS130" s="869" t="s">
        <v>654</v>
      </c>
      <c r="AT130" s="879">
        <v>154.29257202148401</v>
      </c>
      <c r="AU130" s="879">
        <v>256</v>
      </c>
      <c r="AV130" s="851">
        <f t="shared" si="322"/>
        <v>44213</v>
      </c>
      <c r="AW130" s="852">
        <f t="shared" si="323"/>
        <v>99070765775571.875</v>
      </c>
      <c r="AX130" s="851">
        <f t="shared" si="324"/>
        <v>44213</v>
      </c>
      <c r="AY130" s="852">
        <f t="shared" si="325"/>
        <v>247647169489260.06</v>
      </c>
      <c r="AZ130" s="850">
        <f>AVERAGE(AO130:AO131)</f>
        <v>187503.34024429321</v>
      </c>
      <c r="BA130" s="850">
        <f>STDEV(AO130:AO131)</f>
        <v>25259.068242038473</v>
      </c>
      <c r="BB130" s="850">
        <f>100*BA130/AZ130</f>
        <v>13.471263076769242</v>
      </c>
      <c r="BC130" s="849">
        <f t="shared" ref="BC130:BC136" si="349">AR130</f>
        <v>44213</v>
      </c>
      <c r="BD130" s="850">
        <f>AVERAGE(AQ130:AQ131)</f>
        <v>365990.1237487793</v>
      </c>
      <c r="BE130" s="850">
        <f>STDEV(AQ130:AQ131)</f>
        <v>82116.518954134779</v>
      </c>
      <c r="BF130" s="850">
        <f>100*BE130/BD130</f>
        <v>22.436812806047385</v>
      </c>
      <c r="BG130" s="849">
        <f t="shared" ref="BG130:BG136" si="350">BC130</f>
        <v>44213</v>
      </c>
      <c r="BH130" s="850">
        <f>AVERAGE(AZ130,BD130)</f>
        <v>276746.73199653625</v>
      </c>
      <c r="BI130" s="852">
        <f>BH130*AT130*3.785*1000000</f>
        <v>161619367821312.16</v>
      </c>
      <c r="BK130" s="382">
        <f t="shared" ref="BK130:BK135" si="351">F130</f>
        <v>2.2618997573852537</v>
      </c>
      <c r="BL130" s="382">
        <f t="shared" ref="BL130:BL135" si="352">H130</f>
        <v>5.6540702819824222</v>
      </c>
      <c r="BM130" s="236">
        <f t="shared" ref="BM130:BM135" si="353">C130</f>
        <v>44213</v>
      </c>
      <c r="BN130" s="236">
        <f t="shared" ref="BN130:BN135" si="354">AN130</f>
        <v>44214</v>
      </c>
      <c r="BO130" s="235">
        <f t="shared" ref="BO130:BO135" si="355">AO130</f>
        <v>169642.48180389404</v>
      </c>
      <c r="BP130" s="235">
        <f t="shared" ref="BP130:BP135" si="356">AQ130</f>
        <v>424055.27114868164</v>
      </c>
      <c r="BQ130" s="235">
        <f t="shared" ref="BQ130:BQ135" si="357">AVERAGE(BO130:BP130)</f>
        <v>296848.87647628784</v>
      </c>
      <c r="BR130" s="868">
        <f t="shared" ref="BR130:BR135" si="358">AR130</f>
        <v>44213</v>
      </c>
      <c r="BS130" s="869" t="str">
        <f t="shared" ref="BS130:BS135" si="359">AS130</f>
        <v>SUN</v>
      </c>
      <c r="BT130" s="870">
        <f t="shared" ref="BT130:BT135" si="360">AT130</f>
        <v>154.29257202148401</v>
      </c>
      <c r="BU130" s="235">
        <f t="shared" si="347"/>
        <v>276746.73199653625</v>
      </c>
      <c r="BV130" s="27">
        <f t="shared" ref="BV130:BV135" si="361">BT130*1000000*3.785*BQ130</f>
        <v>173358967632415.97</v>
      </c>
      <c r="BW130" s="279">
        <f t="shared" si="348"/>
        <v>161619367821312.16</v>
      </c>
    </row>
    <row r="131" spans="1:80">
      <c r="A131" s="46">
        <v>44216</v>
      </c>
      <c r="B131" s="122" t="s">
        <v>291</v>
      </c>
      <c r="C131" s="996">
        <v>44213</v>
      </c>
      <c r="D131" s="563">
        <v>44214</v>
      </c>
      <c r="E131" s="661" t="s">
        <v>69</v>
      </c>
      <c r="F131" s="1149">
        <v>2.7381893157958985</v>
      </c>
      <c r="G131" s="562" t="s">
        <v>41</v>
      </c>
      <c r="H131" s="1025">
        <v>4.1056663513183596</v>
      </c>
      <c r="I131" s="414" t="s">
        <v>175</v>
      </c>
      <c r="J131" s="415" t="s">
        <v>133</v>
      </c>
      <c r="K131" s="429" t="s">
        <v>93</v>
      </c>
      <c r="L131" s="390">
        <v>256</v>
      </c>
      <c r="M131" s="390"/>
      <c r="N131" s="390"/>
      <c r="O131" s="564">
        <v>1</v>
      </c>
      <c r="P131" s="564">
        <v>0.5</v>
      </c>
      <c r="Q131" s="564">
        <v>0.4</v>
      </c>
      <c r="R131" s="82">
        <f t="shared" si="201"/>
        <v>0.26666666666666666</v>
      </c>
      <c r="S131" s="81"/>
      <c r="T131" s="81">
        <v>20</v>
      </c>
      <c r="U131" s="122" t="s">
        <v>291</v>
      </c>
      <c r="V131" s="494">
        <v>21.116511512574959</v>
      </c>
      <c r="W131" s="195">
        <v>20.791</v>
      </c>
      <c r="X131" s="82">
        <v>2.1909999999999998</v>
      </c>
      <c r="Y131" s="82">
        <v>1.8680000000000001</v>
      </c>
      <c r="Z131" s="195">
        <f t="shared" si="185"/>
        <v>415.82</v>
      </c>
      <c r="AA131" s="195">
        <f t="shared" si="186"/>
        <v>1559.325</v>
      </c>
      <c r="AB131" s="1092">
        <f t="shared" si="148"/>
        <v>6091113.28125</v>
      </c>
      <c r="AC131" s="499" t="s">
        <v>69</v>
      </c>
      <c r="AD131" s="195">
        <f t="shared" si="110"/>
        <v>54.763786315917969</v>
      </c>
      <c r="AE131" s="500" t="s">
        <v>41</v>
      </c>
      <c r="AF131" s="567">
        <f t="shared" si="111"/>
        <v>82.113327026367188</v>
      </c>
      <c r="AG131" s="567">
        <f t="shared" si="253"/>
        <v>205364.19868469238</v>
      </c>
      <c r="AH131" s="567">
        <f t="shared" si="254"/>
        <v>307924.97634887695</v>
      </c>
      <c r="AI131" s="568">
        <f t="shared" si="112"/>
        <v>802203.90111207962</v>
      </c>
      <c r="AJ131" s="568">
        <f t="shared" si="255"/>
        <v>1202831.9388628006</v>
      </c>
      <c r="AK131" s="569">
        <f t="shared" si="256"/>
        <v>0.13170070298667205</v>
      </c>
      <c r="AL131" s="999">
        <f t="shared" si="257"/>
        <v>0.19747325050831416</v>
      </c>
      <c r="AM131" s="864" t="str">
        <f t="shared" si="317"/>
        <v>185</v>
      </c>
      <c r="AN131" s="865">
        <f t="shared" si="318"/>
        <v>44214</v>
      </c>
      <c r="AO131" s="866">
        <f t="shared" si="319"/>
        <v>205364.19868469238</v>
      </c>
      <c r="AP131" s="865">
        <f t="shared" si="320"/>
        <v>44214</v>
      </c>
      <c r="AQ131" s="850">
        <f t="shared" si="321"/>
        <v>307924.97634887695</v>
      </c>
      <c r="AR131" s="880">
        <v>44213</v>
      </c>
      <c r="AS131" s="869" t="s">
        <v>654</v>
      </c>
      <c r="AT131" s="879">
        <v>154.29257202148401</v>
      </c>
      <c r="AU131" s="879">
        <v>256</v>
      </c>
      <c r="AV131" s="851">
        <f t="shared" si="322"/>
        <v>44213</v>
      </c>
      <c r="AW131" s="852">
        <f t="shared" si="323"/>
        <v>119932155025287.69</v>
      </c>
      <c r="AX131" s="851">
        <f t="shared" si="324"/>
        <v>44213</v>
      </c>
      <c r="AY131" s="852">
        <f t="shared" si="325"/>
        <v>179827380995129.03</v>
      </c>
      <c r="AZ131" s="867"/>
      <c r="BA131" s="867"/>
      <c r="BB131" s="867"/>
      <c r="BC131" s="849">
        <f t="shared" si="349"/>
        <v>44213</v>
      </c>
      <c r="BD131" s="867"/>
      <c r="BE131" s="867"/>
      <c r="BF131" s="867"/>
      <c r="BG131" s="849">
        <f t="shared" si="350"/>
        <v>44213</v>
      </c>
      <c r="BH131" s="867"/>
      <c r="BI131" s="867"/>
      <c r="BK131" s="382">
        <f t="shared" si="351"/>
        <v>2.7381893157958985</v>
      </c>
      <c r="BL131" s="382">
        <f t="shared" si="352"/>
        <v>4.1056663513183596</v>
      </c>
      <c r="BM131" s="236">
        <f t="shared" si="353"/>
        <v>44213</v>
      </c>
      <c r="BN131" s="236">
        <f t="shared" si="354"/>
        <v>44214</v>
      </c>
      <c r="BO131" s="235">
        <f t="shared" si="355"/>
        <v>205364.19868469238</v>
      </c>
      <c r="BP131" s="235">
        <f t="shared" si="356"/>
        <v>307924.97634887695</v>
      </c>
      <c r="BQ131" s="235">
        <f t="shared" si="357"/>
        <v>256644.58751678467</v>
      </c>
      <c r="BR131" s="868">
        <f t="shared" si="358"/>
        <v>44213</v>
      </c>
      <c r="BS131" s="869" t="str">
        <f t="shared" si="359"/>
        <v>SUN</v>
      </c>
      <c r="BT131" s="870">
        <f t="shared" si="360"/>
        <v>154.29257202148401</v>
      </c>
      <c r="BU131" s="235"/>
      <c r="BV131" s="27">
        <f t="shared" si="361"/>
        <v>149879768010208.38</v>
      </c>
      <c r="BW131" s="279"/>
    </row>
    <row r="132" spans="1:80">
      <c r="A132" s="46">
        <v>44216</v>
      </c>
      <c r="B132" s="122" t="s">
        <v>292</v>
      </c>
      <c r="C132" s="996">
        <v>44214</v>
      </c>
      <c r="D132" s="563">
        <v>44215</v>
      </c>
      <c r="E132" s="661" t="s">
        <v>69</v>
      </c>
      <c r="F132" s="1149">
        <v>2.7288387298583983</v>
      </c>
      <c r="G132" s="562" t="s">
        <v>41</v>
      </c>
      <c r="H132" s="1025">
        <v>3.6094974517822265</v>
      </c>
      <c r="I132" s="414" t="s">
        <v>175</v>
      </c>
      <c r="J132" s="415" t="s">
        <v>133</v>
      </c>
      <c r="K132" s="429" t="s">
        <v>93</v>
      </c>
      <c r="L132" s="390">
        <v>252</v>
      </c>
      <c r="M132" s="390"/>
      <c r="N132" s="390"/>
      <c r="O132" s="564">
        <v>1</v>
      </c>
      <c r="P132" s="564">
        <v>0.5</v>
      </c>
      <c r="Q132" s="564">
        <v>0.4</v>
      </c>
      <c r="R132" s="82">
        <f t="shared" si="201"/>
        <v>0.26666666666666666</v>
      </c>
      <c r="S132" s="81"/>
      <c r="T132" s="81">
        <v>20</v>
      </c>
      <c r="U132" s="122" t="s">
        <v>292</v>
      </c>
      <c r="V132" s="193">
        <v>21.632835704258</v>
      </c>
      <c r="W132" s="195">
        <v>28.071000000000002</v>
      </c>
      <c r="X132" s="82">
        <v>2.1</v>
      </c>
      <c r="Y132" s="82">
        <v>1.496</v>
      </c>
      <c r="Z132" s="195">
        <f t="shared" si="185"/>
        <v>561.42000000000007</v>
      </c>
      <c r="AA132" s="195">
        <f t="shared" si="186"/>
        <v>2105.3250000000003</v>
      </c>
      <c r="AB132" s="1092">
        <f t="shared" si="148"/>
        <v>8354464.2857142873</v>
      </c>
      <c r="AC132" s="499" t="s">
        <v>69</v>
      </c>
      <c r="AD132" s="195">
        <f t="shared" si="110"/>
        <v>54.576774597167969</v>
      </c>
      <c r="AE132" s="500" t="s">
        <v>41</v>
      </c>
      <c r="AF132" s="567">
        <f t="shared" si="111"/>
        <v>72.189949035644531</v>
      </c>
      <c r="AG132" s="567">
        <f t="shared" si="253"/>
        <v>204662.90473937988</v>
      </c>
      <c r="AH132" s="567">
        <f t="shared" si="254"/>
        <v>270712.30888366699</v>
      </c>
      <c r="AI132" s="568">
        <f t="shared" si="112"/>
        <v>812154.3838864282</v>
      </c>
      <c r="AJ132" s="568">
        <f t="shared" si="255"/>
        <v>1074255.1939828056</v>
      </c>
      <c r="AK132" s="569">
        <f t="shared" si="256"/>
        <v>9.7212024147996082E-2</v>
      </c>
      <c r="AL132" s="999">
        <f t="shared" si="257"/>
        <v>0.12858456954801134</v>
      </c>
      <c r="AM132" s="864" t="str">
        <f t="shared" si="317"/>
        <v>M119</v>
      </c>
      <c r="AN132" s="865">
        <f t="shared" si="318"/>
        <v>44215</v>
      </c>
      <c r="AO132" s="866">
        <f t="shared" si="319"/>
        <v>204662.90473937988</v>
      </c>
      <c r="AP132" s="865">
        <f t="shared" si="320"/>
        <v>44215</v>
      </c>
      <c r="AQ132" s="850">
        <f t="shared" si="321"/>
        <v>270712.30888366699</v>
      </c>
      <c r="AR132" s="880">
        <v>44214</v>
      </c>
      <c r="AS132" s="869" t="s">
        <v>655</v>
      </c>
      <c r="AT132" s="879">
        <v>159.28579711914099</v>
      </c>
      <c r="AU132" s="879">
        <v>252</v>
      </c>
      <c r="AV132" s="851">
        <f t="shared" si="322"/>
        <v>44214</v>
      </c>
      <c r="AW132" s="852">
        <f t="shared" si="323"/>
        <v>123390598495265.63</v>
      </c>
      <c r="AX132" s="851">
        <f t="shared" si="324"/>
        <v>44214</v>
      </c>
      <c r="AY132" s="852">
        <f t="shared" si="325"/>
        <v>163211569071234.97</v>
      </c>
      <c r="AZ132" s="850">
        <f>AVERAGE(AO132:AO133,AO150)</f>
        <v>176172.42813110352</v>
      </c>
      <c r="BA132" s="850">
        <f>STDEV(AO132:AO133,AO150)</f>
        <v>74404.717090446022</v>
      </c>
      <c r="BB132" s="850">
        <f>100*BA132/AZ132</f>
        <v>42.234030534605402</v>
      </c>
      <c r="BC132" s="849">
        <f t="shared" si="349"/>
        <v>44214</v>
      </c>
      <c r="BD132" s="850">
        <f>AVERAGE(AQ132:AQ133,AQ150)</f>
        <v>339368.40057373047</v>
      </c>
      <c r="BE132" s="850">
        <f>STDEV(AQ132:AQ133,AQ150)</f>
        <v>62074.369942626712</v>
      </c>
      <c r="BF132" s="850">
        <f>100*BE132/BD132</f>
        <v>18.291146093061354</v>
      </c>
      <c r="BG132" s="849">
        <f t="shared" si="350"/>
        <v>44214</v>
      </c>
      <c r="BH132" s="850">
        <f>AVERAGE(AZ132,BD132)</f>
        <v>257770.41435241699</v>
      </c>
      <c r="BI132" s="852">
        <f>BH132*AT132*3.785*1000000</f>
        <v>155408943021794.97</v>
      </c>
      <c r="BK132" s="382">
        <f t="shared" si="351"/>
        <v>2.7288387298583983</v>
      </c>
      <c r="BL132" s="382">
        <f t="shared" si="352"/>
        <v>3.6094974517822265</v>
      </c>
      <c r="BM132" s="236">
        <f t="shared" si="353"/>
        <v>44214</v>
      </c>
      <c r="BN132" s="236">
        <f t="shared" si="354"/>
        <v>44215</v>
      </c>
      <c r="BO132" s="235">
        <f t="shared" si="355"/>
        <v>204662.90473937988</v>
      </c>
      <c r="BP132" s="235">
        <f t="shared" si="356"/>
        <v>270712.30888366699</v>
      </c>
      <c r="BQ132" s="235">
        <f t="shared" si="357"/>
        <v>237687.60681152344</v>
      </c>
      <c r="BR132" s="868">
        <f t="shared" si="358"/>
        <v>44214</v>
      </c>
      <c r="BS132" s="869" t="str">
        <f t="shared" si="359"/>
        <v>MON</v>
      </c>
      <c r="BT132" s="870">
        <f t="shared" si="360"/>
        <v>159.28579711914099</v>
      </c>
      <c r="BU132" s="235">
        <f t="shared" ref="BU132" si="362">BH132</f>
        <v>257770.41435241699</v>
      </c>
      <c r="BV132" s="27">
        <f t="shared" si="361"/>
        <v>143301083783250.31</v>
      </c>
      <c r="BW132" s="279">
        <f t="shared" ref="BW132" si="363">BI132</f>
        <v>155408943021794.97</v>
      </c>
    </row>
    <row r="133" spans="1:80">
      <c r="A133" s="46">
        <v>44216</v>
      </c>
      <c r="B133" s="122" t="s">
        <v>293</v>
      </c>
      <c r="C133" s="996">
        <v>44214</v>
      </c>
      <c r="D133" s="563">
        <v>44215</v>
      </c>
      <c r="E133" s="661" t="s">
        <v>69</v>
      </c>
      <c r="F133" s="1149">
        <v>3.0949571609497069</v>
      </c>
      <c r="G133" s="562" t="s">
        <v>41</v>
      </c>
      <c r="H133" s="1025">
        <v>5.2203804016113278</v>
      </c>
      <c r="I133" s="414" t="s">
        <v>175</v>
      </c>
      <c r="J133" s="415" t="s">
        <v>133</v>
      </c>
      <c r="K133" s="429" t="s">
        <v>93</v>
      </c>
      <c r="L133" s="390">
        <v>252</v>
      </c>
      <c r="M133" s="390"/>
      <c r="N133" s="390"/>
      <c r="O133" s="564">
        <v>1</v>
      </c>
      <c r="P133" s="564">
        <v>0.5</v>
      </c>
      <c r="Q133" s="564">
        <v>0.4</v>
      </c>
      <c r="R133" s="82">
        <f t="shared" si="201"/>
        <v>0.26666666666666666</v>
      </c>
      <c r="S133" s="81"/>
      <c r="T133" s="81">
        <v>20</v>
      </c>
      <c r="U133" s="122" t="s">
        <v>293</v>
      </c>
      <c r="V133" s="193">
        <v>20.036816484111448</v>
      </c>
      <c r="W133" s="195">
        <v>22.454000000000001</v>
      </c>
      <c r="X133" s="82">
        <v>2.113</v>
      </c>
      <c r="Y133" s="82">
        <v>1.7250000000000001</v>
      </c>
      <c r="Z133" s="195">
        <f t="shared" si="185"/>
        <v>449.08000000000004</v>
      </c>
      <c r="AA133" s="195">
        <f t="shared" si="186"/>
        <v>1684.0500000000002</v>
      </c>
      <c r="AB133" s="1092">
        <f t="shared" si="148"/>
        <v>6682738.0952380961</v>
      </c>
      <c r="AC133" s="499" t="s">
        <v>69</v>
      </c>
      <c r="AD133" s="195">
        <f t="shared" si="110"/>
        <v>61.899143218994141</v>
      </c>
      <c r="AE133" s="500" t="s">
        <v>41</v>
      </c>
      <c r="AF133" s="567">
        <f t="shared" si="111"/>
        <v>104.40760803222656</v>
      </c>
      <c r="AG133" s="567">
        <f t="shared" si="253"/>
        <v>232121.78707122803</v>
      </c>
      <c r="AH133" s="567">
        <f t="shared" si="254"/>
        <v>391528.53012084961</v>
      </c>
      <c r="AI133" s="568">
        <f t="shared" si="112"/>
        <v>921118.20266360324</v>
      </c>
      <c r="AJ133" s="568">
        <f t="shared" si="255"/>
        <v>1553684.6433367047</v>
      </c>
      <c r="AK133" s="569">
        <f t="shared" si="256"/>
        <v>0.13783544851472818</v>
      </c>
      <c r="AL133" s="999">
        <f t="shared" si="257"/>
        <v>0.23249222417437104</v>
      </c>
      <c r="AM133" s="864" t="str">
        <f t="shared" si="317"/>
        <v>192</v>
      </c>
      <c r="AN133" s="865">
        <f t="shared" si="318"/>
        <v>44215</v>
      </c>
      <c r="AO133" s="866">
        <f t="shared" si="319"/>
        <v>232121.78707122803</v>
      </c>
      <c r="AP133" s="865">
        <f t="shared" si="320"/>
        <v>44215</v>
      </c>
      <c r="AQ133" s="850">
        <f t="shared" si="321"/>
        <v>391528.53012084961</v>
      </c>
      <c r="AR133" s="880">
        <v>44214</v>
      </c>
      <c r="AS133" s="869" t="s">
        <v>655</v>
      </c>
      <c r="AT133" s="879">
        <v>159.28579711914099</v>
      </c>
      <c r="AU133" s="879">
        <v>252</v>
      </c>
      <c r="AV133" s="851">
        <f t="shared" si="322"/>
        <v>44214</v>
      </c>
      <c r="AW133" s="852">
        <f t="shared" si="323"/>
        <v>139945469194732.88</v>
      </c>
      <c r="AX133" s="851">
        <f t="shared" si="324"/>
        <v>44214</v>
      </c>
      <c r="AY133" s="852">
        <f t="shared" si="325"/>
        <v>236051275247475.75</v>
      </c>
      <c r="AZ133" s="867"/>
      <c r="BA133" s="867"/>
      <c r="BB133" s="867"/>
      <c r="BC133" s="849">
        <f t="shared" si="349"/>
        <v>44214</v>
      </c>
      <c r="BD133" s="867"/>
      <c r="BE133" s="867"/>
      <c r="BF133" s="867"/>
      <c r="BG133" s="849">
        <f t="shared" si="350"/>
        <v>44214</v>
      </c>
      <c r="BH133" s="867"/>
      <c r="BI133" s="867"/>
      <c r="BK133" s="382">
        <f t="shared" si="351"/>
        <v>3.0949571609497069</v>
      </c>
      <c r="BL133" s="382">
        <f t="shared" si="352"/>
        <v>5.2203804016113278</v>
      </c>
      <c r="BM133" s="236">
        <f t="shared" si="353"/>
        <v>44214</v>
      </c>
      <c r="BN133" s="236">
        <f t="shared" si="354"/>
        <v>44215</v>
      </c>
      <c r="BO133" s="235">
        <f t="shared" si="355"/>
        <v>232121.78707122803</v>
      </c>
      <c r="BP133" s="235">
        <f t="shared" si="356"/>
        <v>391528.53012084961</v>
      </c>
      <c r="BQ133" s="235">
        <f t="shared" si="357"/>
        <v>311825.15859603882</v>
      </c>
      <c r="BR133" s="868">
        <f t="shared" si="358"/>
        <v>44214</v>
      </c>
      <c r="BS133" s="869" t="str">
        <f t="shared" si="359"/>
        <v>MON</v>
      </c>
      <c r="BT133" s="870">
        <f t="shared" si="360"/>
        <v>159.28579711914099</v>
      </c>
      <c r="BU133" s="235"/>
      <c r="BV133" s="27">
        <f t="shared" si="361"/>
        <v>187998372221104.31</v>
      </c>
      <c r="BW133" s="279"/>
    </row>
    <row r="134" spans="1:80">
      <c r="A134" s="46">
        <v>44216</v>
      </c>
      <c r="B134" s="122" t="s">
        <v>294</v>
      </c>
      <c r="C134" s="996">
        <v>44215</v>
      </c>
      <c r="D134" s="563">
        <v>44216</v>
      </c>
      <c r="E134" s="661" t="s">
        <v>69</v>
      </c>
      <c r="F134" s="1149">
        <v>2.6180152893066406</v>
      </c>
      <c r="G134" s="562" t="s">
        <v>41</v>
      </c>
      <c r="H134" s="1025">
        <v>5.02875862121582</v>
      </c>
      <c r="I134" s="414" t="s">
        <v>175</v>
      </c>
      <c r="J134" s="415" t="s">
        <v>133</v>
      </c>
      <c r="K134" s="429" t="s">
        <v>93</v>
      </c>
      <c r="L134" s="390">
        <v>280</v>
      </c>
      <c r="M134" s="390"/>
      <c r="N134" s="390"/>
      <c r="O134" s="564">
        <v>1</v>
      </c>
      <c r="P134" s="564">
        <v>0.5</v>
      </c>
      <c r="Q134" s="564">
        <v>0.4</v>
      </c>
      <c r="R134" s="82">
        <f t="shared" si="201"/>
        <v>0.26666666666666666</v>
      </c>
      <c r="S134" s="81"/>
      <c r="T134" s="81">
        <v>20</v>
      </c>
      <c r="U134" s="122" t="s">
        <v>294</v>
      </c>
      <c r="V134" s="494">
        <v>22.051160205611723</v>
      </c>
      <c r="W134" s="195">
        <v>23.856999999999999</v>
      </c>
      <c r="X134" s="82">
        <v>2.1309999999999998</v>
      </c>
      <c r="Y134" s="82">
        <v>1.8440000000000001</v>
      </c>
      <c r="Z134" s="195">
        <f t="shared" si="185"/>
        <v>477.14</v>
      </c>
      <c r="AA134" s="195">
        <f t="shared" si="186"/>
        <v>1789.2749999999999</v>
      </c>
      <c r="AB134" s="1092">
        <f t="shared" si="148"/>
        <v>6390267.8571428554</v>
      </c>
      <c r="AC134" s="499" t="s">
        <v>69</v>
      </c>
      <c r="AD134" s="195">
        <f t="shared" si="110"/>
        <v>52.360305786132813</v>
      </c>
      <c r="AE134" s="500" t="s">
        <v>41</v>
      </c>
      <c r="AF134" s="567">
        <f t="shared" si="111"/>
        <v>100.57517242431641</v>
      </c>
      <c r="AG134" s="567">
        <f t="shared" si="253"/>
        <v>196351.14669799805</v>
      </c>
      <c r="AH134" s="567">
        <f t="shared" si="254"/>
        <v>377156.89659118652</v>
      </c>
      <c r="AI134" s="568">
        <f t="shared" si="112"/>
        <v>701254.09534999297</v>
      </c>
      <c r="AJ134" s="568">
        <f t="shared" si="255"/>
        <v>1346988.9163970947</v>
      </c>
      <c r="AK134" s="569">
        <f t="shared" si="256"/>
        <v>0.10973782492797253</v>
      </c>
      <c r="AL134" s="999">
        <f t="shared" si="257"/>
        <v>0.21078755171294883</v>
      </c>
      <c r="AM134" s="864" t="str">
        <f t="shared" si="317"/>
        <v>205</v>
      </c>
      <c r="AN134" s="865">
        <f t="shared" si="318"/>
        <v>44216</v>
      </c>
      <c r="AO134" s="866">
        <f t="shared" si="319"/>
        <v>196351.14669799805</v>
      </c>
      <c r="AP134" s="865">
        <f t="shared" si="320"/>
        <v>44216</v>
      </c>
      <c r="AQ134" s="850">
        <f t="shared" si="321"/>
        <v>377156.89659118652</v>
      </c>
      <c r="AR134" s="880">
        <v>44215</v>
      </c>
      <c r="AS134" s="869" t="s">
        <v>653</v>
      </c>
      <c r="AT134" s="879">
        <v>157.01255798339801</v>
      </c>
      <c r="AU134" s="879">
        <v>280</v>
      </c>
      <c r="AV134" s="851">
        <f t="shared" si="322"/>
        <v>44215</v>
      </c>
      <c r="AW134" s="852">
        <f t="shared" si="323"/>
        <v>116690020125808.83</v>
      </c>
      <c r="AX134" s="851">
        <f t="shared" si="324"/>
        <v>44215</v>
      </c>
      <c r="AY134" s="852">
        <f t="shared" si="325"/>
        <v>224141527024053.16</v>
      </c>
      <c r="AZ134" s="850">
        <f>AVERAGE(AO134:AO135,AO137)</f>
        <v>120475.11219978333</v>
      </c>
      <c r="BA134" s="850">
        <f>STDEV(AO134:AO135,AO137)</f>
        <v>89385.102334031108</v>
      </c>
      <c r="BB134" s="850">
        <f>100*BA134/AZ134</f>
        <v>74.193831988970643</v>
      </c>
      <c r="BC134" s="849">
        <f t="shared" si="349"/>
        <v>44215</v>
      </c>
      <c r="BD134" s="850">
        <f>AVERAGE(AQ134:AQ135,AQ137)</f>
        <v>232265.16723632813</v>
      </c>
      <c r="BE134" s="850">
        <f>STDEV(AQ134:AQ135,AQ137)</f>
        <v>128125.25904157794</v>
      </c>
      <c r="BF134" s="850">
        <f>100*BE134/BD134</f>
        <v>55.163355128154635</v>
      </c>
      <c r="BG134" s="849">
        <f t="shared" si="350"/>
        <v>44215</v>
      </c>
      <c r="BH134" s="850">
        <f>AVERAGE(AZ134,BD134)</f>
        <v>176370.13971805573</v>
      </c>
      <c r="BI134" s="852">
        <f>BH134*AT134*3.785*1000000</f>
        <v>104815456896445.36</v>
      </c>
      <c r="BK134" s="382">
        <f t="shared" ref="BK134" si="364">F134</f>
        <v>2.6180152893066406</v>
      </c>
      <c r="BL134" s="382">
        <f t="shared" ref="BL134" si="365">H134</f>
        <v>5.02875862121582</v>
      </c>
      <c r="BM134" s="236">
        <f t="shared" ref="BM134" si="366">C134</f>
        <v>44215</v>
      </c>
      <c r="BN134" s="236">
        <f t="shared" ref="BN134" si="367">AN134</f>
        <v>44216</v>
      </c>
      <c r="BO134" s="235">
        <f t="shared" ref="BO134" si="368">AO134</f>
        <v>196351.14669799805</v>
      </c>
      <c r="BP134" s="235">
        <f t="shared" ref="BP134" si="369">AQ134</f>
        <v>377156.89659118652</v>
      </c>
      <c r="BQ134" s="235">
        <f t="shared" ref="BQ134" si="370">AVERAGE(BO134:BP134)</f>
        <v>286754.02164459229</v>
      </c>
      <c r="BR134" s="868">
        <f t="shared" ref="BR134" si="371">AR134</f>
        <v>44215</v>
      </c>
      <c r="BS134" s="869" t="str">
        <f t="shared" ref="BS134" si="372">AS134</f>
        <v>TUE</v>
      </c>
      <c r="BT134" s="870">
        <f t="shared" ref="BT134" si="373">AT134</f>
        <v>157.01255798339801</v>
      </c>
      <c r="BU134" s="235">
        <f t="shared" ref="BU134" si="374">BH134</f>
        <v>176370.13971805573</v>
      </c>
      <c r="BV134" s="27">
        <f t="shared" ref="BV134" si="375">BT134*1000000*3.785*BQ134</f>
        <v>170415773574931</v>
      </c>
      <c r="BW134" s="279">
        <f t="shared" ref="BW134" si="376">BI134</f>
        <v>104815456896445.36</v>
      </c>
    </row>
    <row r="135" spans="1:80" ht="15" thickBot="1">
      <c r="A135" s="46">
        <v>44216</v>
      </c>
      <c r="B135" s="122" t="s">
        <v>295</v>
      </c>
      <c r="C135" s="996">
        <v>44215</v>
      </c>
      <c r="D135" s="563">
        <v>44216</v>
      </c>
      <c r="E135" s="661" t="s">
        <v>69</v>
      </c>
      <c r="F135" s="1149">
        <v>0.29255433082580568</v>
      </c>
      <c r="G135" s="562" t="s">
        <v>41</v>
      </c>
      <c r="H135" s="1025">
        <v>1.7855747222900391</v>
      </c>
      <c r="I135" s="414" t="s">
        <v>175</v>
      </c>
      <c r="J135" s="415" t="s">
        <v>133</v>
      </c>
      <c r="K135" s="429" t="s">
        <v>93</v>
      </c>
      <c r="L135" s="390">
        <v>280</v>
      </c>
      <c r="M135" s="390"/>
      <c r="N135" s="390"/>
      <c r="O135" s="564">
        <v>1</v>
      </c>
      <c r="P135" s="564">
        <v>0.5</v>
      </c>
      <c r="Q135" s="564">
        <v>0.4</v>
      </c>
      <c r="R135" s="82">
        <f t="shared" si="201"/>
        <v>0.26666666666666666</v>
      </c>
      <c r="S135" s="81"/>
      <c r="T135" s="81">
        <v>20</v>
      </c>
      <c r="U135" s="122" t="s">
        <v>295</v>
      </c>
      <c r="V135" s="494">
        <v>19.927946810799334</v>
      </c>
      <c r="W135" s="195">
        <v>21.231999999999999</v>
      </c>
      <c r="X135" s="82">
        <v>2.0720000000000001</v>
      </c>
      <c r="Y135" s="82">
        <v>1.802</v>
      </c>
      <c r="Z135" s="195">
        <f t="shared" si="185"/>
        <v>424.64</v>
      </c>
      <c r="AA135" s="195">
        <f t="shared" si="186"/>
        <v>1592.3999999999999</v>
      </c>
      <c r="AB135" s="1092">
        <f t="shared" si="148"/>
        <v>5687142.8571428554</v>
      </c>
      <c r="AC135" s="499" t="s">
        <v>69</v>
      </c>
      <c r="AD135" s="195">
        <f t="shared" si="110"/>
        <v>5.8510866165161133</v>
      </c>
      <c r="AE135" s="500" t="s">
        <v>41</v>
      </c>
      <c r="AF135" s="567">
        <f t="shared" si="111"/>
        <v>35.711494445800781</v>
      </c>
      <c r="AG135" s="567">
        <f t="shared" si="253"/>
        <v>21941.574811935425</v>
      </c>
      <c r="AH135" s="567">
        <f t="shared" si="254"/>
        <v>133918.10417175293</v>
      </c>
      <c r="AI135" s="568">
        <f t="shared" si="112"/>
        <v>78362.767185483666</v>
      </c>
      <c r="AJ135" s="568">
        <f t="shared" si="255"/>
        <v>478278.94347054616</v>
      </c>
      <c r="AK135" s="569">
        <f t="shared" si="256"/>
        <v>1.3778934194885347E-2</v>
      </c>
      <c r="AL135" s="999">
        <f t="shared" si="257"/>
        <v>8.4098281946591899E-2</v>
      </c>
      <c r="AM135" s="864" t="str">
        <f t="shared" si="317"/>
        <v>207</v>
      </c>
      <c r="AN135" s="865">
        <f t="shared" si="318"/>
        <v>44216</v>
      </c>
      <c r="AO135" s="866">
        <f t="shared" si="319"/>
        <v>21941.574811935425</v>
      </c>
      <c r="AP135" s="865">
        <f t="shared" si="320"/>
        <v>44216</v>
      </c>
      <c r="AQ135" s="850">
        <f t="shared" si="321"/>
        <v>133918.10417175293</v>
      </c>
      <c r="AR135" s="880">
        <v>44215</v>
      </c>
      <c r="AS135" s="869" t="s">
        <v>653</v>
      </c>
      <c r="AT135" s="879">
        <v>157.01255798339801</v>
      </c>
      <c r="AU135" s="879">
        <v>280</v>
      </c>
      <c r="AV135" s="851">
        <f t="shared" si="322"/>
        <v>44215</v>
      </c>
      <c r="AW135" s="852">
        <f t="shared" si="323"/>
        <v>13039714050332</v>
      </c>
      <c r="AX135" s="851">
        <f t="shared" si="324"/>
        <v>44215</v>
      </c>
      <c r="AY135" s="852">
        <f t="shared" si="325"/>
        <v>79586529204473.141</v>
      </c>
      <c r="AZ135" s="867"/>
      <c r="BA135" s="867"/>
      <c r="BB135" s="867"/>
      <c r="BC135" s="849">
        <f t="shared" si="349"/>
        <v>44215</v>
      </c>
      <c r="BD135" s="867"/>
      <c r="BE135" s="867"/>
      <c r="BF135" s="867"/>
      <c r="BG135" s="849">
        <f t="shared" si="350"/>
        <v>44215</v>
      </c>
      <c r="BH135" s="867"/>
      <c r="BI135" s="867"/>
      <c r="BK135" s="382">
        <f t="shared" si="351"/>
        <v>0.29255433082580568</v>
      </c>
      <c r="BL135" s="382">
        <f t="shared" si="352"/>
        <v>1.7855747222900391</v>
      </c>
      <c r="BM135" s="236">
        <f t="shared" si="353"/>
        <v>44215</v>
      </c>
      <c r="BN135" s="236">
        <f t="shared" si="354"/>
        <v>44216</v>
      </c>
      <c r="BO135" s="235">
        <f t="shared" si="355"/>
        <v>21941.574811935425</v>
      </c>
      <c r="BP135" s="235">
        <f t="shared" si="356"/>
        <v>133918.10417175293</v>
      </c>
      <c r="BQ135" s="235">
        <f t="shared" si="357"/>
        <v>77929.839491844177</v>
      </c>
      <c r="BR135" s="868">
        <f t="shared" si="358"/>
        <v>44215</v>
      </c>
      <c r="BS135" s="869" t="str">
        <f t="shared" si="359"/>
        <v>TUE</v>
      </c>
      <c r="BT135" s="870">
        <f t="shared" si="360"/>
        <v>157.01255798339801</v>
      </c>
      <c r="BU135" s="235"/>
      <c r="BV135" s="27">
        <f t="shared" si="361"/>
        <v>46313121627402.57</v>
      </c>
      <c r="BW135" s="279"/>
      <c r="BY135" s="1152" t="s">
        <v>661</v>
      </c>
      <c r="BZ135" s="1152"/>
      <c r="CA135" s="1152"/>
      <c r="CB135" s="1152"/>
    </row>
    <row r="136" spans="1:80">
      <c r="A136" s="32">
        <v>44223</v>
      </c>
      <c r="B136" s="118">
        <v>173</v>
      </c>
      <c r="C136" s="921">
        <v>44212</v>
      </c>
      <c r="D136" s="1153">
        <v>44213</v>
      </c>
      <c r="E136" s="1110" t="s">
        <v>69</v>
      </c>
      <c r="F136" s="1154">
        <v>1.7541807174682618</v>
      </c>
      <c r="G136" s="477" t="s">
        <v>41</v>
      </c>
      <c r="H136" s="1111">
        <v>3.277267074584961</v>
      </c>
      <c r="I136" s="1155" t="s">
        <v>175</v>
      </c>
      <c r="J136" s="1156" t="s">
        <v>133</v>
      </c>
      <c r="K136" s="462" t="s">
        <v>93</v>
      </c>
      <c r="L136" s="465">
        <v>288</v>
      </c>
      <c r="M136" s="463"/>
      <c r="N136" s="922"/>
      <c r="O136" s="463">
        <v>1</v>
      </c>
      <c r="P136" s="463">
        <v>0.5</v>
      </c>
      <c r="Q136" s="463">
        <v>0.4</v>
      </c>
      <c r="R136" s="466">
        <f t="shared" si="201"/>
        <v>0.26666666666666666</v>
      </c>
      <c r="S136" s="463"/>
      <c r="T136" s="465">
        <v>20</v>
      </c>
      <c r="U136" s="118">
        <v>173</v>
      </c>
      <c r="V136" s="923">
        <v>19.744737618671167</v>
      </c>
      <c r="W136" s="471">
        <v>23.373999999999999</v>
      </c>
      <c r="X136" s="472">
        <v>2.0299999999999998</v>
      </c>
      <c r="Y136" s="472">
        <v>1.696</v>
      </c>
      <c r="Z136" s="145">
        <f t="shared" si="185"/>
        <v>467.47999999999996</v>
      </c>
      <c r="AA136" s="145">
        <f t="shared" si="186"/>
        <v>1753.05</v>
      </c>
      <c r="AB136" s="1157">
        <f t="shared" si="148"/>
        <v>6086979.166666667</v>
      </c>
      <c r="AC136" s="1110" t="s">
        <v>69</v>
      </c>
      <c r="AD136" s="194">
        <f t="shared" ref="AD136:AD187" si="377">T136*F136</f>
        <v>35.083614349365234</v>
      </c>
      <c r="AE136" s="477" t="s">
        <v>41</v>
      </c>
      <c r="AF136" s="586">
        <f t="shared" ref="AF136:AF187" si="378">T136*H136</f>
        <v>65.545341491699219</v>
      </c>
      <c r="AG136" s="478">
        <f t="shared" si="253"/>
        <v>131563.55381011963</v>
      </c>
      <c r="AH136" s="478">
        <f t="shared" si="254"/>
        <v>245795.03059387207</v>
      </c>
      <c r="AI136" s="478">
        <f t="shared" ref="AI136:AI187" si="379">AG136/L136*1000</f>
        <v>456817.89517402649</v>
      </c>
      <c r="AJ136" s="478">
        <f t="shared" si="255"/>
        <v>853454.96733983362</v>
      </c>
      <c r="AK136" s="1084">
        <f t="shared" si="256"/>
        <v>7.5048375009337809E-2</v>
      </c>
      <c r="AL136" s="1085">
        <f t="shared" si="257"/>
        <v>0.14020993730576542</v>
      </c>
      <c r="AM136" s="864">
        <f t="shared" ref="AM136:AM149" si="380">B136</f>
        <v>173</v>
      </c>
      <c r="AN136" s="865">
        <f t="shared" ref="AN136:AN149" si="381">D136</f>
        <v>44213</v>
      </c>
      <c r="AO136" s="866">
        <f t="shared" ref="AO136:AO149" si="382">AG136</f>
        <v>131563.55381011963</v>
      </c>
      <c r="AP136" s="865">
        <f t="shared" ref="AP136:AP149" si="383">D136</f>
        <v>44213</v>
      </c>
      <c r="AQ136" s="850">
        <f t="shared" ref="AQ136:AQ149" si="384">AH136</f>
        <v>245795.03059387207</v>
      </c>
      <c r="AR136" s="880">
        <v>44212</v>
      </c>
      <c r="AS136" s="869" t="s">
        <v>660</v>
      </c>
      <c r="AT136" s="879">
        <v>156.59832763671901</v>
      </c>
      <c r="AU136" s="879">
        <v>288</v>
      </c>
      <c r="AV136" s="851">
        <f t="shared" ref="AV136:AV137" si="385">AR136</f>
        <v>44212</v>
      </c>
      <c r="AW136" s="852">
        <f t="shared" ref="AW136:AW137" si="386">AT136*3.785*1000000*AO136</f>
        <v>77980964029942.125</v>
      </c>
      <c r="AX136" s="851">
        <f t="shared" ref="AX136:AX137" si="387">AR136</f>
        <v>44212</v>
      </c>
      <c r="AY136" s="852">
        <f t="shared" ref="AY136:AY137" si="388">AT136*3.785*1000000*AQ136</f>
        <v>145688778422196.63</v>
      </c>
      <c r="AZ136" s="850">
        <f t="shared" ref="AZ136:AZ137" si="389">AO136</f>
        <v>131563.55381011963</v>
      </c>
      <c r="BA136" s="850"/>
      <c r="BB136" s="850"/>
      <c r="BC136" s="849">
        <f t="shared" si="349"/>
        <v>44212</v>
      </c>
      <c r="BD136" s="850">
        <f t="shared" ref="BD136:BD137" si="390">AQ136</f>
        <v>245795.03059387207</v>
      </c>
      <c r="BE136" s="850"/>
      <c r="BF136" s="850"/>
      <c r="BG136" s="849">
        <f t="shared" si="350"/>
        <v>44212</v>
      </c>
      <c r="BH136" s="850">
        <f t="shared" ref="BH136" si="391">AVERAGE(AZ136,BD136)</f>
        <v>188679.29220199585</v>
      </c>
      <c r="BI136" s="852">
        <f t="shared" ref="BI136" si="392">BH136*AT136*3.785*1000000</f>
        <v>111834871226069.39</v>
      </c>
      <c r="BK136" s="382">
        <f t="shared" ref="BK136:BK137" si="393">F136</f>
        <v>1.7541807174682618</v>
      </c>
      <c r="BL136" s="382">
        <f t="shared" ref="BL136:BL137" si="394">H136</f>
        <v>3.277267074584961</v>
      </c>
      <c r="BM136" s="236">
        <f t="shared" ref="BM136:BM137" si="395">C136</f>
        <v>44212</v>
      </c>
      <c r="BN136" s="236">
        <f t="shared" ref="BN136:BN137" si="396">AN136</f>
        <v>44213</v>
      </c>
      <c r="BO136" s="235">
        <f t="shared" ref="BO136:BO137" si="397">AO136</f>
        <v>131563.55381011963</v>
      </c>
      <c r="BP136" s="235">
        <f t="shared" ref="BP136:BP137" si="398">AQ136</f>
        <v>245795.03059387207</v>
      </c>
      <c r="BQ136" s="235">
        <f t="shared" ref="BQ136:BQ137" si="399">AVERAGE(BO136:BP136)</f>
        <v>188679.29220199585</v>
      </c>
      <c r="BR136" s="868">
        <f t="shared" ref="BR136:BR137" si="400">AR136</f>
        <v>44212</v>
      </c>
      <c r="BS136" s="869" t="str">
        <f t="shared" ref="BS136:BS137" si="401">AS136</f>
        <v>SAT</v>
      </c>
      <c r="BT136" s="870">
        <f t="shared" ref="BT136:BT137" si="402">AT136</f>
        <v>156.59832763671901</v>
      </c>
    </row>
    <row r="137" spans="1:80">
      <c r="A137" s="35">
        <v>44223</v>
      </c>
      <c r="B137" s="119">
        <v>206</v>
      </c>
      <c r="C137" s="782">
        <v>44215</v>
      </c>
      <c r="D137" s="1158">
        <v>44216</v>
      </c>
      <c r="E137" s="924" t="s">
        <v>69</v>
      </c>
      <c r="F137" s="1159">
        <v>1.9084348678588867</v>
      </c>
      <c r="G137" s="500" t="s">
        <v>41</v>
      </c>
      <c r="H137" s="1105">
        <v>2.4762733459472654</v>
      </c>
      <c r="I137" s="1160" t="s">
        <v>175</v>
      </c>
      <c r="J137" s="1161" t="s">
        <v>133</v>
      </c>
      <c r="K137" s="484" t="s">
        <v>93</v>
      </c>
      <c r="L137" s="488">
        <v>268</v>
      </c>
      <c r="M137" s="485"/>
      <c r="N137" s="504"/>
      <c r="O137" s="485">
        <v>1</v>
      </c>
      <c r="P137" s="485">
        <v>0.5</v>
      </c>
      <c r="Q137" s="485">
        <v>0.4</v>
      </c>
      <c r="R137" s="490">
        <f t="shared" si="201"/>
        <v>0.26666666666666666</v>
      </c>
      <c r="S137" s="485"/>
      <c r="T137" s="488">
        <v>20</v>
      </c>
      <c r="U137" s="119">
        <v>206</v>
      </c>
      <c r="V137" s="925">
        <v>20.019178519276046</v>
      </c>
      <c r="W137" s="495">
        <v>27.998999999999999</v>
      </c>
      <c r="X137" s="223">
        <v>2.0750000000000002</v>
      </c>
      <c r="Y137" s="223">
        <v>1.593</v>
      </c>
      <c r="Z137" s="129">
        <f t="shared" si="185"/>
        <v>559.98</v>
      </c>
      <c r="AA137" s="129">
        <f t="shared" si="186"/>
        <v>2099.9250000000002</v>
      </c>
      <c r="AB137" s="149">
        <f t="shared" si="148"/>
        <v>7835541.0447761193</v>
      </c>
      <c r="AC137" s="924" t="s">
        <v>69</v>
      </c>
      <c r="AD137" s="195">
        <f t="shared" si="377"/>
        <v>38.168697357177734</v>
      </c>
      <c r="AE137" s="500" t="s">
        <v>41</v>
      </c>
      <c r="AF137" s="567">
        <f t="shared" si="378"/>
        <v>49.525466918945313</v>
      </c>
      <c r="AG137" s="497">
        <f t="shared" si="253"/>
        <v>143132.6150894165</v>
      </c>
      <c r="AH137" s="497">
        <f t="shared" si="254"/>
        <v>185720.50094604492</v>
      </c>
      <c r="AI137" s="497">
        <f t="shared" si="379"/>
        <v>534076.92197543476</v>
      </c>
      <c r="AJ137" s="497">
        <f t="shared" si="255"/>
        <v>692986.94382852584</v>
      </c>
      <c r="AK137" s="959">
        <f t="shared" si="256"/>
        <v>6.8160822452904987E-2</v>
      </c>
      <c r="AL137" s="1086">
        <f t="shared" si="257"/>
        <v>8.8441492408559794E-2</v>
      </c>
      <c r="AM137" s="864">
        <f t="shared" si="380"/>
        <v>206</v>
      </c>
      <c r="AN137" s="865">
        <f t="shared" si="381"/>
        <v>44216</v>
      </c>
      <c r="AO137" s="866">
        <f t="shared" si="382"/>
        <v>143132.6150894165</v>
      </c>
      <c r="AP137" s="865">
        <f t="shared" si="383"/>
        <v>44216</v>
      </c>
      <c r="AQ137" s="850">
        <f t="shared" si="384"/>
        <v>185720.50094604492</v>
      </c>
      <c r="AR137" s="880">
        <v>44215</v>
      </c>
      <c r="AS137" s="869" t="s">
        <v>653</v>
      </c>
      <c r="AT137" s="879">
        <v>157.01255798339801</v>
      </c>
      <c r="AU137" s="879">
        <v>268</v>
      </c>
      <c r="AV137" s="851">
        <f t="shared" si="385"/>
        <v>44215</v>
      </c>
      <c r="AW137" s="852">
        <f t="shared" si="386"/>
        <v>85062644228570.484</v>
      </c>
      <c r="AX137" s="851">
        <f t="shared" si="387"/>
        <v>44215</v>
      </c>
      <c r="AY137" s="852">
        <f t="shared" si="388"/>
        <v>110372306745434.66</v>
      </c>
      <c r="AZ137" s="850">
        <f t="shared" si="389"/>
        <v>143132.6150894165</v>
      </c>
      <c r="BA137" s="867"/>
      <c r="BB137" s="867"/>
      <c r="BC137" s="849">
        <f t="shared" ref="BC137" si="403">AR137</f>
        <v>44215</v>
      </c>
      <c r="BD137" s="850">
        <f t="shared" si="390"/>
        <v>185720.50094604492</v>
      </c>
      <c r="BE137" s="867"/>
      <c r="BF137" s="867"/>
      <c r="BG137" s="849">
        <f t="shared" ref="BG137" si="404">BC137</f>
        <v>44215</v>
      </c>
      <c r="BH137" s="867"/>
      <c r="BI137" s="867"/>
      <c r="BK137" s="382">
        <f t="shared" si="393"/>
        <v>1.9084348678588867</v>
      </c>
      <c r="BL137" s="382">
        <f t="shared" si="394"/>
        <v>2.4762733459472654</v>
      </c>
      <c r="BM137" s="236">
        <f t="shared" si="395"/>
        <v>44215</v>
      </c>
      <c r="BN137" s="236">
        <f t="shared" si="396"/>
        <v>44216</v>
      </c>
      <c r="BO137" s="235">
        <f t="shared" si="397"/>
        <v>143132.6150894165</v>
      </c>
      <c r="BP137" s="235">
        <f t="shared" si="398"/>
        <v>185720.50094604492</v>
      </c>
      <c r="BQ137" s="235">
        <f t="shared" si="399"/>
        <v>164426.55801773071</v>
      </c>
      <c r="BR137" s="868">
        <f t="shared" si="400"/>
        <v>44215</v>
      </c>
      <c r="BS137" s="869" t="str">
        <f t="shared" si="401"/>
        <v>TUE</v>
      </c>
      <c r="BT137" s="870">
        <f t="shared" si="402"/>
        <v>157.01255798339801</v>
      </c>
    </row>
    <row r="138" spans="1:80">
      <c r="A138" s="35">
        <v>44223</v>
      </c>
      <c r="B138" s="119">
        <v>211</v>
      </c>
      <c r="C138" s="782">
        <v>44216</v>
      </c>
      <c r="D138" s="1158">
        <v>44217</v>
      </c>
      <c r="E138" s="924" t="s">
        <v>69</v>
      </c>
      <c r="F138" s="1159">
        <v>2.1959321975708006</v>
      </c>
      <c r="G138" s="500" t="s">
        <v>41</v>
      </c>
      <c r="H138" s="1105">
        <v>4.9420852661132813</v>
      </c>
      <c r="I138" s="1160" t="s">
        <v>175</v>
      </c>
      <c r="J138" s="1161" t="s">
        <v>133</v>
      </c>
      <c r="K138" s="484" t="s">
        <v>93</v>
      </c>
      <c r="L138" s="488">
        <v>248</v>
      </c>
      <c r="M138" s="485"/>
      <c r="N138" s="504"/>
      <c r="O138" s="485">
        <v>1</v>
      </c>
      <c r="P138" s="485">
        <v>0.5</v>
      </c>
      <c r="Q138" s="485">
        <v>0.4</v>
      </c>
      <c r="R138" s="490">
        <f t="shared" si="201"/>
        <v>0.26666666666666666</v>
      </c>
      <c r="S138" s="485"/>
      <c r="T138" s="488">
        <v>20</v>
      </c>
      <c r="U138" s="119">
        <v>211</v>
      </c>
      <c r="V138" s="925">
        <v>18.55536541268367</v>
      </c>
      <c r="W138" s="495">
        <v>22.087</v>
      </c>
      <c r="X138" s="223">
        <v>2.0339999999999998</v>
      </c>
      <c r="Y138" s="223">
        <v>1.014</v>
      </c>
      <c r="Z138" s="129">
        <f t="shared" si="185"/>
        <v>441.74</v>
      </c>
      <c r="AA138" s="129">
        <f t="shared" si="186"/>
        <v>1656.5250000000001</v>
      </c>
      <c r="AB138" s="149">
        <f t="shared" si="148"/>
        <v>6679536.2903225804</v>
      </c>
      <c r="AC138" s="924" t="s">
        <v>69</v>
      </c>
      <c r="AD138" s="195">
        <f t="shared" si="377"/>
        <v>43.918643951416016</v>
      </c>
      <c r="AE138" s="500" t="s">
        <v>41</v>
      </c>
      <c r="AF138" s="567">
        <f t="shared" si="378"/>
        <v>98.841705322265625</v>
      </c>
      <c r="AG138" s="497">
        <f t="shared" si="253"/>
        <v>164694.91481781006</v>
      </c>
      <c r="AH138" s="497">
        <f t="shared" si="254"/>
        <v>370656.39495849609</v>
      </c>
      <c r="AI138" s="497">
        <f t="shared" si="379"/>
        <v>664092.39845891146</v>
      </c>
      <c r="AJ138" s="497">
        <f t="shared" si="255"/>
        <v>1494582.2377358712</v>
      </c>
      <c r="AK138" s="959">
        <f t="shared" si="256"/>
        <v>9.9421931342907624E-2</v>
      </c>
      <c r="AL138" s="1086">
        <f t="shared" si="257"/>
        <v>0.22375538851420659</v>
      </c>
      <c r="AM138" s="864">
        <f t="shared" si="380"/>
        <v>211</v>
      </c>
      <c r="AN138" s="865">
        <f t="shared" si="381"/>
        <v>44217</v>
      </c>
      <c r="AO138" s="866">
        <f t="shared" si="382"/>
        <v>164694.91481781006</v>
      </c>
      <c r="AP138" s="865">
        <f t="shared" si="383"/>
        <v>44217</v>
      </c>
      <c r="AQ138" s="850">
        <f t="shared" si="384"/>
        <v>370656.39495849609</v>
      </c>
      <c r="AR138" s="880">
        <v>44216</v>
      </c>
      <c r="AS138" s="869" t="s">
        <v>656</v>
      </c>
      <c r="AT138" s="879">
        <v>156.50057983398401</v>
      </c>
      <c r="AU138" s="879">
        <v>248</v>
      </c>
      <c r="AV138" s="851">
        <f t="shared" ref="AV138" si="405">AR138</f>
        <v>44216</v>
      </c>
      <c r="AW138" s="852">
        <f t="shared" ref="AW138" si="406">AT138*3.785*1000000*AO138</f>
        <v>97557805980873.891</v>
      </c>
      <c r="AX138" s="851">
        <f t="shared" ref="AX138:AX148" si="407">AR138</f>
        <v>44216</v>
      </c>
      <c r="AY138" s="852">
        <f t="shared" ref="AY138:AY148" si="408">AT138*3.785*1000000*AQ138</f>
        <v>219560055663726.84</v>
      </c>
      <c r="AZ138" s="850">
        <f t="shared" ref="AZ138" si="409">AO138</f>
        <v>164694.91481781006</v>
      </c>
      <c r="BA138" s="850"/>
      <c r="BB138" s="850"/>
      <c r="BC138" s="849">
        <f t="shared" ref="BC138:BC148" si="410">AR138</f>
        <v>44216</v>
      </c>
      <c r="BD138" s="850">
        <f t="shared" ref="BD138" si="411">AQ138</f>
        <v>370656.39495849609</v>
      </c>
      <c r="BE138" s="850"/>
      <c r="BF138" s="850"/>
      <c r="BG138" s="849">
        <f t="shared" ref="BG138:BG148" si="412">BC138</f>
        <v>44216</v>
      </c>
      <c r="BH138" s="850">
        <f t="shared" ref="BH138" si="413">AVERAGE(AZ138,BD138)</f>
        <v>267675.65488815308</v>
      </c>
      <c r="BI138" s="852">
        <f t="shared" ref="BI138" si="414">BH138*AT138*3.785*1000000</f>
        <v>158558930822300.38</v>
      </c>
      <c r="BK138" s="382">
        <f t="shared" ref="BK138" si="415">F138</f>
        <v>2.1959321975708006</v>
      </c>
      <c r="BL138" s="382">
        <f t="shared" ref="BL138" si="416">H138</f>
        <v>4.9420852661132813</v>
      </c>
      <c r="BM138" s="236">
        <f t="shared" ref="BM138" si="417">C138</f>
        <v>44216</v>
      </c>
      <c r="BN138" s="236">
        <f t="shared" ref="BN138" si="418">AN138</f>
        <v>44217</v>
      </c>
      <c r="BO138" s="235">
        <f t="shared" ref="BO138" si="419">AO138</f>
        <v>164694.91481781006</v>
      </c>
      <c r="BP138" s="235">
        <f t="shared" ref="BP138" si="420">AQ138</f>
        <v>370656.39495849609</v>
      </c>
      <c r="BQ138" s="235">
        <f t="shared" ref="BQ138" si="421">AVERAGE(BO138:BP138)</f>
        <v>267675.65488815308</v>
      </c>
      <c r="BR138" s="868">
        <f t="shared" ref="BR138" si="422">AR138</f>
        <v>44216</v>
      </c>
      <c r="BS138" s="869" t="str">
        <f t="shared" ref="BS138" si="423">AS138</f>
        <v>WED</v>
      </c>
      <c r="BT138" s="870">
        <f t="shared" ref="BT138" si="424">AT138</f>
        <v>156.50057983398401</v>
      </c>
      <c r="BU138" s="235">
        <f t="shared" ref="BU138" si="425">BH138</f>
        <v>267675.65488815308</v>
      </c>
      <c r="BV138" s="27">
        <f t="shared" ref="BV138" si="426">BT138*1000000*3.785*BQ138</f>
        <v>158558930822300.41</v>
      </c>
      <c r="BW138" s="279">
        <f t="shared" ref="BW138" si="427">BI138</f>
        <v>158558930822300.38</v>
      </c>
    </row>
    <row r="139" spans="1:80">
      <c r="A139" s="35">
        <v>44223</v>
      </c>
      <c r="B139" s="119">
        <v>222</v>
      </c>
      <c r="C139" s="782">
        <v>44217</v>
      </c>
      <c r="D139" s="1158">
        <v>44218</v>
      </c>
      <c r="E139" s="924" t="s">
        <v>69</v>
      </c>
      <c r="F139" s="1159">
        <v>2.7903247833251954</v>
      </c>
      <c r="G139" s="500" t="s">
        <v>41</v>
      </c>
      <c r="H139" s="1105">
        <v>2.3542654037475588</v>
      </c>
      <c r="I139" s="1160" t="s">
        <v>175</v>
      </c>
      <c r="J139" s="1161" t="s">
        <v>133</v>
      </c>
      <c r="K139" s="484" t="s">
        <v>93</v>
      </c>
      <c r="L139" s="488">
        <v>344</v>
      </c>
      <c r="M139" s="485"/>
      <c r="N139" s="504"/>
      <c r="O139" s="485">
        <v>1</v>
      </c>
      <c r="P139" s="485">
        <v>0.5</v>
      </c>
      <c r="Q139" s="485">
        <v>0.4</v>
      </c>
      <c r="R139" s="490">
        <f t="shared" si="201"/>
        <v>0.26666666666666666</v>
      </c>
      <c r="S139" s="485"/>
      <c r="T139" s="488">
        <v>20</v>
      </c>
      <c r="U139" s="119">
        <v>222</v>
      </c>
      <c r="V139" s="925">
        <v>18.225882367918203</v>
      </c>
      <c r="W139" s="495">
        <v>21.556999999999999</v>
      </c>
      <c r="X139" s="223">
        <v>2.0499999999999998</v>
      </c>
      <c r="Y139" s="223">
        <v>1.532</v>
      </c>
      <c r="Z139" s="129">
        <f t="shared" si="185"/>
        <v>431.14</v>
      </c>
      <c r="AA139" s="129">
        <f t="shared" si="186"/>
        <v>1616.7749999999999</v>
      </c>
      <c r="AB139" s="149">
        <f t="shared" si="148"/>
        <v>4699927.3255813951</v>
      </c>
      <c r="AC139" s="924" t="s">
        <v>69</v>
      </c>
      <c r="AD139" s="195">
        <f t="shared" si="377"/>
        <v>55.806495666503906</v>
      </c>
      <c r="AE139" s="500" t="s">
        <v>41</v>
      </c>
      <c r="AF139" s="567">
        <f t="shared" si="378"/>
        <v>47.085308074951172</v>
      </c>
      <c r="AG139" s="497">
        <f t="shared" si="253"/>
        <v>209274.35874938965</v>
      </c>
      <c r="AH139" s="497">
        <f t="shared" si="254"/>
        <v>176569.90528106689</v>
      </c>
      <c r="AI139" s="497">
        <f t="shared" si="379"/>
        <v>608355.69403892336</v>
      </c>
      <c r="AJ139" s="497">
        <f t="shared" si="255"/>
        <v>513284.60837519448</v>
      </c>
      <c r="AK139" s="959">
        <f t="shared" si="256"/>
        <v>0.12943938318528531</v>
      </c>
      <c r="AL139" s="1086">
        <f t="shared" si="257"/>
        <v>0.10921117983706261</v>
      </c>
      <c r="AM139" s="864">
        <f t="shared" si="380"/>
        <v>222</v>
      </c>
      <c r="AN139" s="865">
        <f t="shared" si="381"/>
        <v>44218</v>
      </c>
      <c r="AO139" s="866">
        <f t="shared" si="382"/>
        <v>209274.35874938965</v>
      </c>
      <c r="AP139" s="865">
        <f t="shared" si="383"/>
        <v>44218</v>
      </c>
      <c r="AQ139" s="850">
        <f t="shared" si="384"/>
        <v>176569.90528106689</v>
      </c>
      <c r="AR139" s="880">
        <v>44217</v>
      </c>
      <c r="AS139" s="869" t="s">
        <v>657</v>
      </c>
      <c r="AT139" s="879">
        <v>156.91981506347699</v>
      </c>
      <c r="AU139" s="879">
        <v>344</v>
      </c>
      <c r="AV139" s="851">
        <f t="shared" ref="AV139:AV148" si="428">AR139</f>
        <v>44217</v>
      </c>
      <c r="AW139" s="852">
        <f t="shared" ref="AW139:AW148" si="429">AT139*3.785*1000000*AO139</f>
        <v>124296726550344.23</v>
      </c>
      <c r="AX139" s="851">
        <f t="shared" si="407"/>
        <v>44217</v>
      </c>
      <c r="AY139" s="852">
        <f t="shared" si="408"/>
        <v>104872194400189.33</v>
      </c>
      <c r="AZ139" s="850">
        <f>AVERAGE(AO139:AO140)</f>
        <v>236353.98387908936</v>
      </c>
      <c r="BA139" s="850">
        <f>STDEV(AO139:AO140)</f>
        <v>38296.373122400757</v>
      </c>
      <c r="BB139" s="850">
        <f>100*BA139/AZ139</f>
        <v>16.202973393497729</v>
      </c>
      <c r="BC139" s="849">
        <f t="shared" si="410"/>
        <v>44217</v>
      </c>
      <c r="BD139" s="850">
        <f>AVERAGE(AQ139:AQ140)</f>
        <v>271556.99014663696</v>
      </c>
      <c r="BE139" s="850">
        <f>STDEV(AQ139:AQ140)</f>
        <v>134332.0236671734</v>
      </c>
      <c r="BF139" s="850">
        <f>100*BE139/BD139</f>
        <v>49.467341494187281</v>
      </c>
      <c r="BG139" s="849">
        <f t="shared" si="412"/>
        <v>44217</v>
      </c>
      <c r="BH139" s="850">
        <f>AVERAGE(AZ139,BD139)</f>
        <v>253955.48701286316</v>
      </c>
      <c r="BI139" s="852">
        <f>BH139*AT139*3.785*1000000</f>
        <v>150834702893525.94</v>
      </c>
      <c r="BK139" s="382">
        <f t="shared" ref="BK139:BK149" si="430">F139</f>
        <v>2.7903247833251954</v>
      </c>
      <c r="BL139" s="382">
        <f t="shared" ref="BL139:BL149" si="431">H139</f>
        <v>2.3542654037475588</v>
      </c>
      <c r="BM139" s="236">
        <f t="shared" ref="BM139:BM149" si="432">C139</f>
        <v>44217</v>
      </c>
      <c r="BN139" s="236">
        <f t="shared" ref="BN139:BN149" si="433">AN139</f>
        <v>44218</v>
      </c>
      <c r="BO139" s="235">
        <f t="shared" ref="BO139:BO149" si="434">AO139</f>
        <v>209274.35874938965</v>
      </c>
      <c r="BP139" s="235">
        <f t="shared" ref="BP139:BP149" si="435">AQ139</f>
        <v>176569.90528106689</v>
      </c>
      <c r="BQ139" s="235">
        <f t="shared" ref="BQ139:BQ149" si="436">AVERAGE(BO139:BP139)</f>
        <v>192922.13201522827</v>
      </c>
      <c r="BR139" s="868">
        <f t="shared" ref="BR139:BR149" si="437">AR139</f>
        <v>44217</v>
      </c>
      <c r="BS139" s="869" t="str">
        <f t="shared" ref="BS139:BS149" si="438">AS139</f>
        <v>THU</v>
      </c>
      <c r="BT139" s="870">
        <f t="shared" ref="BT139:BT149" si="439">AT139</f>
        <v>156.91981506347699</v>
      </c>
      <c r="BU139" s="235">
        <f t="shared" ref="BU139" si="440">BH139</f>
        <v>253955.48701286316</v>
      </c>
      <c r="BV139" s="27">
        <f t="shared" ref="BV139:BV149" si="441">BT139*1000000*3.785*BQ139</f>
        <v>114584460475266.77</v>
      </c>
      <c r="BW139" s="279">
        <f t="shared" ref="BW139" si="442">BI139</f>
        <v>150834702893525.94</v>
      </c>
    </row>
    <row r="140" spans="1:80">
      <c r="A140" s="35">
        <v>44223</v>
      </c>
      <c r="B140" s="119">
        <v>224</v>
      </c>
      <c r="C140" s="782">
        <v>44217</v>
      </c>
      <c r="D140" s="1158">
        <v>44218</v>
      </c>
      <c r="E140" s="924" t="s">
        <v>69</v>
      </c>
      <c r="F140" s="1159">
        <v>3.5124481201171873</v>
      </c>
      <c r="G140" s="500" t="s">
        <v>41</v>
      </c>
      <c r="H140" s="1105">
        <v>4.8872543334960934</v>
      </c>
      <c r="I140" s="1160" t="s">
        <v>175</v>
      </c>
      <c r="J140" s="1161" t="s">
        <v>133</v>
      </c>
      <c r="K140" s="484" t="s">
        <v>93</v>
      </c>
      <c r="L140" s="488">
        <v>344</v>
      </c>
      <c r="M140" s="485"/>
      <c r="N140" s="504"/>
      <c r="O140" s="485">
        <v>1</v>
      </c>
      <c r="P140" s="485">
        <v>0.5</v>
      </c>
      <c r="Q140" s="485">
        <v>0.4</v>
      </c>
      <c r="R140" s="490">
        <f t="shared" si="201"/>
        <v>0.26666666666666666</v>
      </c>
      <c r="S140" s="485"/>
      <c r="T140" s="488">
        <v>20</v>
      </c>
      <c r="U140" s="119">
        <v>224</v>
      </c>
      <c r="V140" s="925">
        <v>19.328072436476518</v>
      </c>
      <c r="W140" s="495">
        <v>20.347999999999999</v>
      </c>
      <c r="X140" s="223">
        <v>2.1110000000000002</v>
      </c>
      <c r="Y140" s="223">
        <v>1.6140000000000001</v>
      </c>
      <c r="Z140" s="129">
        <f t="shared" si="185"/>
        <v>406.96</v>
      </c>
      <c r="AA140" s="129">
        <f t="shared" si="186"/>
        <v>1526.1</v>
      </c>
      <c r="AB140" s="149">
        <f t="shared" si="148"/>
        <v>4436337.2093023257</v>
      </c>
      <c r="AC140" s="924" t="s">
        <v>69</v>
      </c>
      <c r="AD140" s="195">
        <f t="shared" si="377"/>
        <v>70.24896240234375</v>
      </c>
      <c r="AE140" s="500" t="s">
        <v>41</v>
      </c>
      <c r="AF140" s="567">
        <f t="shared" si="378"/>
        <v>97.745086669921875</v>
      </c>
      <c r="AG140" s="497">
        <f t="shared" si="253"/>
        <v>263433.60900878906</v>
      </c>
      <c r="AH140" s="497">
        <f t="shared" si="254"/>
        <v>366544.07501220703</v>
      </c>
      <c r="AI140" s="497">
        <f t="shared" si="379"/>
        <v>765795.37502554955</v>
      </c>
      <c r="AJ140" s="497">
        <f t="shared" si="255"/>
        <v>1065535.1017796716</v>
      </c>
      <c r="AK140" s="959">
        <f t="shared" si="256"/>
        <v>0.17261883822081717</v>
      </c>
      <c r="AL140" s="1086">
        <f t="shared" si="257"/>
        <v>0.24018352336819807</v>
      </c>
      <c r="AM140" s="864">
        <f t="shared" si="380"/>
        <v>224</v>
      </c>
      <c r="AN140" s="865">
        <f t="shared" si="381"/>
        <v>44218</v>
      </c>
      <c r="AO140" s="866">
        <f t="shared" si="382"/>
        <v>263433.60900878906</v>
      </c>
      <c r="AP140" s="865">
        <f t="shared" si="383"/>
        <v>44218</v>
      </c>
      <c r="AQ140" s="850">
        <f t="shared" si="384"/>
        <v>366544.07501220703</v>
      </c>
      <c r="AR140" s="880">
        <v>44217</v>
      </c>
      <c r="AS140" s="869" t="s">
        <v>657</v>
      </c>
      <c r="AT140" s="879">
        <v>156.91981506347699</v>
      </c>
      <c r="AU140" s="879">
        <v>344</v>
      </c>
      <c r="AV140" s="851">
        <f t="shared" si="428"/>
        <v>44217</v>
      </c>
      <c r="AW140" s="852">
        <f t="shared" si="429"/>
        <v>156464152889113.81</v>
      </c>
      <c r="AX140" s="851">
        <f t="shared" si="407"/>
        <v>44217</v>
      </c>
      <c r="AY140" s="852">
        <f t="shared" si="408"/>
        <v>217705737734456.41</v>
      </c>
      <c r="AZ140" s="867"/>
      <c r="BA140" s="867"/>
      <c r="BB140" s="867"/>
      <c r="BC140" s="849">
        <f t="shared" si="410"/>
        <v>44217</v>
      </c>
      <c r="BD140" s="867"/>
      <c r="BE140" s="867"/>
      <c r="BF140" s="867"/>
      <c r="BG140" s="849">
        <f t="shared" si="412"/>
        <v>44217</v>
      </c>
      <c r="BH140" s="867"/>
      <c r="BI140" s="867"/>
      <c r="BK140" s="382">
        <f t="shared" si="430"/>
        <v>3.5124481201171873</v>
      </c>
      <c r="BL140" s="382">
        <f t="shared" si="431"/>
        <v>4.8872543334960934</v>
      </c>
      <c r="BM140" s="236">
        <f t="shared" si="432"/>
        <v>44217</v>
      </c>
      <c r="BN140" s="236">
        <f t="shared" si="433"/>
        <v>44218</v>
      </c>
      <c r="BO140" s="235">
        <f t="shared" si="434"/>
        <v>263433.60900878906</v>
      </c>
      <c r="BP140" s="235">
        <f t="shared" si="435"/>
        <v>366544.07501220703</v>
      </c>
      <c r="BQ140" s="235">
        <f t="shared" si="436"/>
        <v>314988.84201049805</v>
      </c>
      <c r="BR140" s="868">
        <f t="shared" si="437"/>
        <v>44217</v>
      </c>
      <c r="BS140" s="869" t="str">
        <f t="shared" si="438"/>
        <v>THU</v>
      </c>
      <c r="BT140" s="870">
        <f t="shared" si="439"/>
        <v>156.91981506347699</v>
      </c>
      <c r="BU140" s="235"/>
      <c r="BV140" s="27">
        <f t="shared" si="441"/>
        <v>187084945311785.06</v>
      </c>
      <c r="BW140" s="279"/>
    </row>
    <row r="141" spans="1:80">
      <c r="A141" s="35">
        <v>44223</v>
      </c>
      <c r="B141" s="119">
        <v>231</v>
      </c>
      <c r="C141" s="782">
        <v>44218</v>
      </c>
      <c r="D141" s="1158">
        <v>44219</v>
      </c>
      <c r="E141" s="924" t="s">
        <v>69</v>
      </c>
      <c r="F141" s="1159">
        <v>2.3247945785522459</v>
      </c>
      <c r="G141" s="500" t="s">
        <v>41</v>
      </c>
      <c r="H141" s="1105">
        <v>2.3312316894531251</v>
      </c>
      <c r="I141" s="1160" t="s">
        <v>175</v>
      </c>
      <c r="J141" s="1161" t="s">
        <v>133</v>
      </c>
      <c r="K141" s="484" t="s">
        <v>93</v>
      </c>
      <c r="L141" s="488">
        <v>284</v>
      </c>
      <c r="M141" s="485"/>
      <c r="N141" s="504"/>
      <c r="O141" s="485">
        <v>1</v>
      </c>
      <c r="P141" s="485">
        <v>0.5</v>
      </c>
      <c r="Q141" s="485">
        <v>0.4</v>
      </c>
      <c r="R141" s="490">
        <f t="shared" si="201"/>
        <v>0.26666666666666666</v>
      </c>
      <c r="S141" s="485"/>
      <c r="T141" s="488">
        <v>20</v>
      </c>
      <c r="U141" s="119">
        <v>231</v>
      </c>
      <c r="V141" s="925">
        <v>23.998571578046835</v>
      </c>
      <c r="W141" s="495">
        <v>28.834</v>
      </c>
      <c r="X141" s="223">
        <v>2.0579999999999998</v>
      </c>
      <c r="Y141" s="223">
        <v>1.6339999999999999</v>
      </c>
      <c r="Z141" s="129">
        <f t="shared" si="185"/>
        <v>576.67999999999995</v>
      </c>
      <c r="AA141" s="129">
        <f t="shared" si="186"/>
        <v>2162.5499999999997</v>
      </c>
      <c r="AB141" s="149">
        <f t="shared" si="148"/>
        <v>7614612.6760563366</v>
      </c>
      <c r="AC141" s="924" t="s">
        <v>69</v>
      </c>
      <c r="AD141" s="195">
        <f t="shared" si="377"/>
        <v>46.495891571044922</v>
      </c>
      <c r="AE141" s="500" t="s">
        <v>41</v>
      </c>
      <c r="AF141" s="567">
        <f t="shared" si="378"/>
        <v>46.6246337890625</v>
      </c>
      <c r="AG141" s="497">
        <f t="shared" si="253"/>
        <v>174359.59339141846</v>
      </c>
      <c r="AH141" s="497">
        <f t="shared" si="254"/>
        <v>174842.37670898438</v>
      </c>
      <c r="AI141" s="497">
        <f t="shared" si="379"/>
        <v>613942.23025147349</v>
      </c>
      <c r="AJ141" s="497">
        <f t="shared" si="255"/>
        <v>615642.17151050828</v>
      </c>
      <c r="AK141" s="959">
        <f t="shared" si="256"/>
        <v>8.0626849502401551E-2</v>
      </c>
      <c r="AL141" s="1086">
        <f t="shared" si="257"/>
        <v>8.0850096741802213E-2</v>
      </c>
      <c r="AM141" s="864">
        <f t="shared" si="380"/>
        <v>231</v>
      </c>
      <c r="AN141" s="865">
        <f t="shared" si="381"/>
        <v>44219</v>
      </c>
      <c r="AO141" s="866">
        <f t="shared" si="382"/>
        <v>174359.59339141846</v>
      </c>
      <c r="AP141" s="865">
        <f t="shared" si="383"/>
        <v>44219</v>
      </c>
      <c r="AQ141" s="850">
        <f t="shared" si="384"/>
        <v>174842.37670898438</v>
      </c>
      <c r="AR141" s="880">
        <v>44218</v>
      </c>
      <c r="AS141" s="869" t="s">
        <v>659</v>
      </c>
      <c r="AT141" s="879">
        <v>156.07321166992199</v>
      </c>
      <c r="AU141" s="879">
        <v>284</v>
      </c>
      <c r="AV141" s="851">
        <f t="shared" si="428"/>
        <v>44218</v>
      </c>
      <c r="AW141" s="852">
        <f t="shared" si="429"/>
        <v>103000681633138.56</v>
      </c>
      <c r="AX141" s="851">
        <f t="shared" si="407"/>
        <v>44218</v>
      </c>
      <c r="AY141" s="852">
        <f t="shared" si="408"/>
        <v>103285879653064.92</v>
      </c>
      <c r="AZ141" s="850">
        <f>AVERAGE(AO141:AO142)</f>
        <v>146780.11178970337</v>
      </c>
      <c r="BA141" s="850">
        <f>STDEV(AO141:AO142)</f>
        <v>39003.276924364756</v>
      </c>
      <c r="BB141" s="850">
        <f>100*BA141/AZ141</f>
        <v>26.572589739028146</v>
      </c>
      <c r="BC141" s="849">
        <f t="shared" si="410"/>
        <v>44218</v>
      </c>
      <c r="BD141" s="850">
        <f>AVERAGE(AQ141:AQ142)</f>
        <v>168009.25254821777</v>
      </c>
      <c r="BE141" s="850">
        <f>STDEV(AQ141:AQ142)</f>
        <v>9663.496861535401</v>
      </c>
      <c r="BF141" s="850">
        <f>100*BE141/BD141</f>
        <v>5.7517646885322753</v>
      </c>
      <c r="BG141" s="849">
        <f t="shared" si="412"/>
        <v>44218</v>
      </c>
      <c r="BH141" s="850">
        <f>AVERAGE(AZ141,BD141)</f>
        <v>157394.68216896057</v>
      </c>
      <c r="BI141" s="852">
        <f>BH141*AT141*3.785*1000000</f>
        <v>92978879071141.719</v>
      </c>
      <c r="BK141" s="382">
        <f t="shared" si="430"/>
        <v>2.3247945785522459</v>
      </c>
      <c r="BL141" s="382">
        <f t="shared" si="431"/>
        <v>2.3312316894531251</v>
      </c>
      <c r="BM141" s="236">
        <f t="shared" si="432"/>
        <v>44218</v>
      </c>
      <c r="BN141" s="236">
        <f t="shared" si="433"/>
        <v>44219</v>
      </c>
      <c r="BO141" s="235">
        <f t="shared" si="434"/>
        <v>174359.59339141846</v>
      </c>
      <c r="BP141" s="235">
        <f t="shared" si="435"/>
        <v>174842.37670898438</v>
      </c>
      <c r="BQ141" s="235">
        <f t="shared" si="436"/>
        <v>174600.98505020142</v>
      </c>
      <c r="BR141" s="868">
        <f t="shared" si="437"/>
        <v>44218</v>
      </c>
      <c r="BS141" s="869" t="str">
        <f t="shared" si="438"/>
        <v>FRI</v>
      </c>
      <c r="BT141" s="870">
        <f t="shared" si="439"/>
        <v>156.07321166992199</v>
      </c>
      <c r="BU141" s="235">
        <f t="shared" ref="BU141" si="443">BH141</f>
        <v>157394.68216896057</v>
      </c>
      <c r="BV141" s="27">
        <f t="shared" si="441"/>
        <v>103143280643101.73</v>
      </c>
      <c r="BW141" s="279">
        <f t="shared" ref="BW141" si="444">BI141</f>
        <v>92978879071141.719</v>
      </c>
    </row>
    <row r="142" spans="1:80">
      <c r="A142" s="35">
        <v>44223</v>
      </c>
      <c r="B142" s="119">
        <v>234</v>
      </c>
      <c r="C142" s="782">
        <v>44218</v>
      </c>
      <c r="D142" s="1158">
        <v>44219</v>
      </c>
      <c r="E142" s="924" t="s">
        <v>69</v>
      </c>
      <c r="F142" s="1159">
        <v>1.5893417358398438</v>
      </c>
      <c r="G142" s="500" t="s">
        <v>41</v>
      </c>
      <c r="H142" s="1105">
        <v>2.1490150451660157</v>
      </c>
      <c r="I142" s="1160" t="s">
        <v>175</v>
      </c>
      <c r="J142" s="1161" t="s">
        <v>133</v>
      </c>
      <c r="K142" s="484" t="s">
        <v>93</v>
      </c>
      <c r="L142" s="488">
        <v>284</v>
      </c>
      <c r="M142" s="485"/>
      <c r="N142" s="504"/>
      <c r="O142" s="485">
        <v>1</v>
      </c>
      <c r="P142" s="485">
        <v>0.5</v>
      </c>
      <c r="Q142" s="485">
        <v>0.4</v>
      </c>
      <c r="R142" s="490">
        <f t="shared" si="201"/>
        <v>0.26666666666666666</v>
      </c>
      <c r="S142" s="485"/>
      <c r="T142" s="488">
        <v>20</v>
      </c>
      <c r="U142" s="119">
        <v>234</v>
      </c>
      <c r="V142" s="925">
        <v>17.567878553634827</v>
      </c>
      <c r="W142" s="495">
        <v>18.213999999999999</v>
      </c>
      <c r="X142" s="223">
        <v>2.097</v>
      </c>
      <c r="Y142" s="223">
        <v>1.577</v>
      </c>
      <c r="Z142" s="129">
        <f t="shared" si="185"/>
        <v>364.28</v>
      </c>
      <c r="AA142" s="129">
        <f t="shared" si="186"/>
        <v>1366.05</v>
      </c>
      <c r="AB142" s="149">
        <f t="shared" si="148"/>
        <v>4810035.2112676064</v>
      </c>
      <c r="AC142" s="924" t="s">
        <v>69</v>
      </c>
      <c r="AD142" s="195">
        <f t="shared" si="377"/>
        <v>31.786834716796875</v>
      </c>
      <c r="AE142" s="500" t="s">
        <v>41</v>
      </c>
      <c r="AF142" s="567">
        <f t="shared" si="378"/>
        <v>42.980300903320313</v>
      </c>
      <c r="AG142" s="497">
        <f t="shared" si="253"/>
        <v>119200.63018798828</v>
      </c>
      <c r="AH142" s="497">
        <f t="shared" si="254"/>
        <v>161176.12838745117</v>
      </c>
      <c r="AI142" s="497">
        <f t="shared" si="379"/>
        <v>419720.52883094468</v>
      </c>
      <c r="AJ142" s="497">
        <f t="shared" si="255"/>
        <v>567521.57882905344</v>
      </c>
      <c r="AK142" s="959">
        <f t="shared" si="256"/>
        <v>8.7259346428013834E-2</v>
      </c>
      <c r="AL142" s="1086">
        <f t="shared" si="257"/>
        <v>0.11798699051092652</v>
      </c>
      <c r="AM142" s="864">
        <f t="shared" si="380"/>
        <v>234</v>
      </c>
      <c r="AN142" s="865">
        <f t="shared" si="381"/>
        <v>44219</v>
      </c>
      <c r="AO142" s="866">
        <f t="shared" si="382"/>
        <v>119200.63018798828</v>
      </c>
      <c r="AP142" s="865">
        <f t="shared" si="383"/>
        <v>44219</v>
      </c>
      <c r="AQ142" s="850">
        <f t="shared" si="384"/>
        <v>161176.12838745117</v>
      </c>
      <c r="AR142" s="880">
        <v>44218</v>
      </c>
      <c r="AS142" s="869" t="s">
        <v>659</v>
      </c>
      <c r="AT142" s="879">
        <v>156.07321166992199</v>
      </c>
      <c r="AU142" s="879">
        <v>284</v>
      </c>
      <c r="AV142" s="851">
        <f t="shared" si="428"/>
        <v>44218</v>
      </c>
      <c r="AW142" s="852">
        <f t="shared" si="429"/>
        <v>70416235330970.594</v>
      </c>
      <c r="AX142" s="851">
        <f t="shared" si="407"/>
        <v>44218</v>
      </c>
      <c r="AY142" s="852">
        <f t="shared" si="408"/>
        <v>95212719667392.828</v>
      </c>
      <c r="AZ142" s="867"/>
      <c r="BA142" s="867"/>
      <c r="BB142" s="867"/>
      <c r="BC142" s="849">
        <f t="shared" si="410"/>
        <v>44218</v>
      </c>
      <c r="BD142" s="867"/>
      <c r="BE142" s="867"/>
      <c r="BF142" s="867"/>
      <c r="BG142" s="849">
        <f t="shared" si="412"/>
        <v>44218</v>
      </c>
      <c r="BH142" s="867"/>
      <c r="BI142" s="867"/>
      <c r="BK142" s="382">
        <f t="shared" si="430"/>
        <v>1.5893417358398438</v>
      </c>
      <c r="BL142" s="382">
        <f t="shared" si="431"/>
        <v>2.1490150451660157</v>
      </c>
      <c r="BM142" s="236">
        <f t="shared" si="432"/>
        <v>44218</v>
      </c>
      <c r="BN142" s="236">
        <f t="shared" si="433"/>
        <v>44219</v>
      </c>
      <c r="BO142" s="235">
        <f t="shared" si="434"/>
        <v>119200.63018798828</v>
      </c>
      <c r="BP142" s="235">
        <f t="shared" si="435"/>
        <v>161176.12838745117</v>
      </c>
      <c r="BQ142" s="235">
        <f t="shared" si="436"/>
        <v>140188.37928771973</v>
      </c>
      <c r="BR142" s="868">
        <f t="shared" si="437"/>
        <v>44218</v>
      </c>
      <c r="BS142" s="869" t="str">
        <f t="shared" si="438"/>
        <v>FRI</v>
      </c>
      <c r="BT142" s="870">
        <f t="shared" si="439"/>
        <v>156.07321166992199</v>
      </c>
      <c r="BU142" s="235"/>
      <c r="BV142" s="27">
        <f t="shared" si="441"/>
        <v>82814477499181.703</v>
      </c>
      <c r="BW142" s="279"/>
    </row>
    <row r="143" spans="1:80">
      <c r="A143" s="35">
        <v>44223</v>
      </c>
      <c r="B143" s="119" t="s">
        <v>298</v>
      </c>
      <c r="C143" s="782">
        <v>44219</v>
      </c>
      <c r="D143" s="1158">
        <v>44220</v>
      </c>
      <c r="E143" s="924" t="s">
        <v>69</v>
      </c>
      <c r="F143" s="1159">
        <v>3.0679199218750002</v>
      </c>
      <c r="G143" s="500" t="s">
        <v>41</v>
      </c>
      <c r="H143" s="1105">
        <v>3.4967884063720702</v>
      </c>
      <c r="I143" s="1160" t="s">
        <v>175</v>
      </c>
      <c r="J143" s="1161" t="s">
        <v>133</v>
      </c>
      <c r="K143" s="484" t="s">
        <v>93</v>
      </c>
      <c r="L143" s="488">
        <v>260</v>
      </c>
      <c r="M143" s="485"/>
      <c r="N143" s="504"/>
      <c r="O143" s="485">
        <v>1</v>
      </c>
      <c r="P143" s="485">
        <v>0.5</v>
      </c>
      <c r="Q143" s="485">
        <v>0.4</v>
      </c>
      <c r="R143" s="490">
        <f t="shared" si="201"/>
        <v>0.26666666666666666</v>
      </c>
      <c r="S143" s="485"/>
      <c r="T143" s="488">
        <v>20</v>
      </c>
      <c r="U143" s="119">
        <v>241</v>
      </c>
      <c r="V143" s="925">
        <v>24.523588953117045</v>
      </c>
      <c r="W143" s="495">
        <v>27.916</v>
      </c>
      <c r="X143" s="223">
        <v>2.13</v>
      </c>
      <c r="Y143" s="223">
        <v>1.655</v>
      </c>
      <c r="Z143" s="129">
        <f t="shared" si="185"/>
        <v>558.32000000000005</v>
      </c>
      <c r="AA143" s="129">
        <f t="shared" si="186"/>
        <v>2093.7000000000003</v>
      </c>
      <c r="AB143" s="149">
        <f t="shared" si="148"/>
        <v>8052692.307692308</v>
      </c>
      <c r="AC143" s="924" t="s">
        <v>69</v>
      </c>
      <c r="AD143" s="195">
        <f t="shared" si="377"/>
        <v>61.3583984375</v>
      </c>
      <c r="AE143" s="500" t="s">
        <v>41</v>
      </c>
      <c r="AF143" s="567">
        <f t="shared" si="378"/>
        <v>69.935768127441406</v>
      </c>
      <c r="AG143" s="497">
        <f t="shared" si="253"/>
        <v>230093.994140625</v>
      </c>
      <c r="AH143" s="497">
        <f t="shared" si="254"/>
        <v>262259.13047790527</v>
      </c>
      <c r="AI143" s="497">
        <f t="shared" si="379"/>
        <v>884976.90054086538</v>
      </c>
      <c r="AJ143" s="497">
        <f t="shared" si="255"/>
        <v>1008688.9633765587</v>
      </c>
      <c r="AK143" s="959">
        <f t="shared" si="256"/>
        <v>0.10989826342867888</v>
      </c>
      <c r="AL143" s="1086">
        <f t="shared" si="257"/>
        <v>0.12526108347800796</v>
      </c>
      <c r="AM143" s="864" t="str">
        <f t="shared" si="380"/>
        <v>241</v>
      </c>
      <c r="AN143" s="865">
        <f t="shared" si="381"/>
        <v>44220</v>
      </c>
      <c r="AO143" s="866">
        <f t="shared" si="382"/>
        <v>230093.994140625</v>
      </c>
      <c r="AP143" s="865">
        <f t="shared" si="383"/>
        <v>44220</v>
      </c>
      <c r="AQ143" s="850">
        <f t="shared" si="384"/>
        <v>262259.13047790527</v>
      </c>
      <c r="AR143" s="880">
        <v>44219</v>
      </c>
      <c r="AS143" s="869" t="s">
        <v>660</v>
      </c>
      <c r="AT143" s="879">
        <v>152.95883178710901</v>
      </c>
      <c r="AU143" s="879">
        <v>260</v>
      </c>
      <c r="AV143" s="851">
        <f t="shared" si="428"/>
        <v>44219</v>
      </c>
      <c r="AW143" s="852">
        <f t="shared" si="429"/>
        <v>133212728842748.95</v>
      </c>
      <c r="AX143" s="851">
        <f t="shared" si="407"/>
        <v>44219</v>
      </c>
      <c r="AY143" s="852">
        <f t="shared" si="408"/>
        <v>151834708095581.84</v>
      </c>
      <c r="AZ143" s="850">
        <f>AVERAGE(AO143:AO144)</f>
        <v>154041.70989990234</v>
      </c>
      <c r="BA143" s="850">
        <f>STDEV(AO143:AO144)</f>
        <v>107554.17182268354</v>
      </c>
      <c r="BB143" s="850">
        <f>100*BA143/AZ143</f>
        <v>69.821460624251173</v>
      </c>
      <c r="BC143" s="849">
        <f t="shared" si="410"/>
        <v>44219</v>
      </c>
      <c r="BD143" s="850">
        <f>AVERAGE(AQ143:AQ144)</f>
        <v>245447.54505157471</v>
      </c>
      <c r="BE143" s="850">
        <f>STDEV(AQ143:AQ144)</f>
        <v>23775.172114910558</v>
      </c>
      <c r="BF143" s="850">
        <f>100*BE143/BD143</f>
        <v>9.6864574913205157</v>
      </c>
      <c r="BG143" s="849">
        <f t="shared" si="412"/>
        <v>44219</v>
      </c>
      <c r="BH143" s="850">
        <f>AVERAGE(AZ143,BD143)</f>
        <v>199744.62747573853</v>
      </c>
      <c r="BI143" s="852">
        <f>BH143*AT143*3.785*1000000</f>
        <v>115641987949756.33</v>
      </c>
      <c r="BK143" s="382">
        <f t="shared" si="430"/>
        <v>3.0679199218750002</v>
      </c>
      <c r="BL143" s="382">
        <f t="shared" si="431"/>
        <v>3.4967884063720702</v>
      </c>
      <c r="BM143" s="236">
        <f t="shared" si="432"/>
        <v>44219</v>
      </c>
      <c r="BN143" s="236">
        <f t="shared" si="433"/>
        <v>44220</v>
      </c>
      <c r="BO143" s="235">
        <f t="shared" si="434"/>
        <v>230093.994140625</v>
      </c>
      <c r="BP143" s="235">
        <f t="shared" si="435"/>
        <v>262259.13047790527</v>
      </c>
      <c r="BQ143" s="235">
        <f t="shared" si="436"/>
        <v>246176.56230926514</v>
      </c>
      <c r="BR143" s="868">
        <f t="shared" si="437"/>
        <v>44219</v>
      </c>
      <c r="BS143" s="869" t="str">
        <f t="shared" si="438"/>
        <v>SAT</v>
      </c>
      <c r="BT143" s="870">
        <f t="shared" si="439"/>
        <v>152.95883178710901</v>
      </c>
      <c r="BU143" s="235">
        <f t="shared" ref="BU143" si="445">BH143</f>
        <v>199744.62747573853</v>
      </c>
      <c r="BV143" s="27">
        <f t="shared" si="441"/>
        <v>142523718469165.41</v>
      </c>
      <c r="BW143" s="279">
        <f t="shared" ref="BW143" si="446">BI143</f>
        <v>115641987949756.33</v>
      </c>
    </row>
    <row r="144" spans="1:80">
      <c r="A144" s="35">
        <v>44223</v>
      </c>
      <c r="B144" s="119" t="s">
        <v>299</v>
      </c>
      <c r="C144" s="782">
        <v>44219</v>
      </c>
      <c r="D144" s="1158">
        <v>44220</v>
      </c>
      <c r="E144" s="924" t="s">
        <v>69</v>
      </c>
      <c r="F144" s="1159">
        <v>1.0398590087890625</v>
      </c>
      <c r="G144" s="500" t="s">
        <v>41</v>
      </c>
      <c r="H144" s="1105">
        <v>3.0484794616699218</v>
      </c>
      <c r="I144" s="1160" t="s">
        <v>175</v>
      </c>
      <c r="J144" s="1161" t="s">
        <v>133</v>
      </c>
      <c r="K144" s="484" t="s">
        <v>93</v>
      </c>
      <c r="L144" s="488">
        <v>260</v>
      </c>
      <c r="M144" s="485"/>
      <c r="N144" s="504"/>
      <c r="O144" s="485">
        <v>1</v>
      </c>
      <c r="P144" s="485">
        <v>0.5</v>
      </c>
      <c r="Q144" s="485">
        <v>0.4</v>
      </c>
      <c r="R144" s="490">
        <f t="shared" si="201"/>
        <v>0.26666666666666666</v>
      </c>
      <c r="S144" s="485"/>
      <c r="T144" s="488">
        <v>20</v>
      </c>
      <c r="U144" s="119">
        <v>242</v>
      </c>
      <c r="V144" s="925">
        <v>23.849226459625104</v>
      </c>
      <c r="W144" s="495">
        <v>28.481999999999999</v>
      </c>
      <c r="X144" s="223">
        <v>2.1030000000000002</v>
      </c>
      <c r="Y144" s="223">
        <v>1.663</v>
      </c>
      <c r="Z144" s="129">
        <f t="shared" si="185"/>
        <v>569.64</v>
      </c>
      <c r="AA144" s="129">
        <f t="shared" si="186"/>
        <v>2136.15</v>
      </c>
      <c r="AB144" s="149">
        <f t="shared" si="148"/>
        <v>8215961.538461538</v>
      </c>
      <c r="AC144" s="924" t="s">
        <v>69</v>
      </c>
      <c r="AD144" s="195">
        <f t="shared" si="377"/>
        <v>20.79718017578125</v>
      </c>
      <c r="AE144" s="500" t="s">
        <v>41</v>
      </c>
      <c r="AF144" s="567">
        <f t="shared" si="378"/>
        <v>60.969589233398438</v>
      </c>
      <c r="AG144" s="497">
        <f t="shared" si="253"/>
        <v>77989.425659179688</v>
      </c>
      <c r="AH144" s="497">
        <f t="shared" si="254"/>
        <v>228635.95962524414</v>
      </c>
      <c r="AI144" s="497">
        <f t="shared" si="379"/>
        <v>299959.32945838344</v>
      </c>
      <c r="AJ144" s="497">
        <f t="shared" si="255"/>
        <v>879369.07548170828</v>
      </c>
      <c r="AK144" s="959">
        <f t="shared" si="256"/>
        <v>3.650933954037857E-2</v>
      </c>
      <c r="AL144" s="1086">
        <f t="shared" si="257"/>
        <v>0.10703179066322316</v>
      </c>
      <c r="AM144" s="864" t="str">
        <f t="shared" si="380"/>
        <v>242</v>
      </c>
      <c r="AN144" s="865">
        <f t="shared" si="381"/>
        <v>44220</v>
      </c>
      <c r="AO144" s="866">
        <f t="shared" si="382"/>
        <v>77989.425659179688</v>
      </c>
      <c r="AP144" s="865">
        <f t="shared" si="383"/>
        <v>44220</v>
      </c>
      <c r="AQ144" s="850">
        <f t="shared" si="384"/>
        <v>228635.95962524414</v>
      </c>
      <c r="AR144" s="880">
        <v>44219</v>
      </c>
      <c r="AS144" s="869" t="s">
        <v>660</v>
      </c>
      <c r="AT144" s="879">
        <v>152.95883178710901</v>
      </c>
      <c r="AU144" s="879">
        <v>260</v>
      </c>
      <c r="AV144" s="851">
        <f t="shared" si="428"/>
        <v>44219</v>
      </c>
      <c r="AW144" s="852">
        <f t="shared" si="429"/>
        <v>45151913902579.063</v>
      </c>
      <c r="AX144" s="851">
        <f t="shared" si="407"/>
        <v>44219</v>
      </c>
      <c r="AY144" s="852">
        <f t="shared" si="408"/>
        <v>132368600958115.45</v>
      </c>
      <c r="AZ144" s="867"/>
      <c r="BA144" s="867"/>
      <c r="BB144" s="867"/>
      <c r="BC144" s="849">
        <f t="shared" si="410"/>
        <v>44219</v>
      </c>
      <c r="BD144" s="867"/>
      <c r="BE144" s="867"/>
      <c r="BF144" s="867"/>
      <c r="BG144" s="849">
        <f t="shared" si="412"/>
        <v>44219</v>
      </c>
      <c r="BH144" s="867"/>
      <c r="BI144" s="867"/>
      <c r="BK144" s="382">
        <f t="shared" si="430"/>
        <v>1.0398590087890625</v>
      </c>
      <c r="BL144" s="382">
        <f t="shared" si="431"/>
        <v>3.0484794616699218</v>
      </c>
      <c r="BM144" s="236">
        <f t="shared" si="432"/>
        <v>44219</v>
      </c>
      <c r="BN144" s="236">
        <f t="shared" si="433"/>
        <v>44220</v>
      </c>
      <c r="BO144" s="235">
        <f t="shared" si="434"/>
        <v>77989.425659179688</v>
      </c>
      <c r="BP144" s="235">
        <f t="shared" si="435"/>
        <v>228635.95962524414</v>
      </c>
      <c r="BQ144" s="235">
        <f t="shared" si="436"/>
        <v>153312.69264221191</v>
      </c>
      <c r="BR144" s="868">
        <f t="shared" si="437"/>
        <v>44219</v>
      </c>
      <c r="BS144" s="869" t="str">
        <f t="shared" si="438"/>
        <v>SAT</v>
      </c>
      <c r="BT144" s="870">
        <f t="shared" si="439"/>
        <v>152.95883178710901</v>
      </c>
      <c r="BU144" s="235"/>
      <c r="BV144" s="27">
        <f t="shared" si="441"/>
        <v>88760257430347.266</v>
      </c>
      <c r="BW144" s="279"/>
    </row>
    <row r="145" spans="1:75">
      <c r="A145" s="35">
        <v>44223</v>
      </c>
      <c r="B145" s="119" t="s">
        <v>300</v>
      </c>
      <c r="C145" s="782">
        <v>44220</v>
      </c>
      <c r="D145" s="1158">
        <v>44221</v>
      </c>
      <c r="E145" s="924" t="s">
        <v>69</v>
      </c>
      <c r="F145" s="1159">
        <v>2.5981008529663088</v>
      </c>
      <c r="G145" s="500" t="s">
        <v>41</v>
      </c>
      <c r="H145" s="1105">
        <v>6.1409687042236332</v>
      </c>
      <c r="I145" s="1160" t="s">
        <v>175</v>
      </c>
      <c r="J145" s="1161" t="s">
        <v>133</v>
      </c>
      <c r="K145" s="484" t="s">
        <v>93</v>
      </c>
      <c r="L145" s="488">
        <v>220</v>
      </c>
      <c r="M145" s="485"/>
      <c r="N145" s="504"/>
      <c r="O145" s="485">
        <v>1</v>
      </c>
      <c r="P145" s="485">
        <v>0.5</v>
      </c>
      <c r="Q145" s="485">
        <v>0.4</v>
      </c>
      <c r="R145" s="490">
        <f t="shared" si="201"/>
        <v>0.26666666666666666</v>
      </c>
      <c r="S145" s="485"/>
      <c r="T145" s="488">
        <v>20</v>
      </c>
      <c r="U145" s="119">
        <v>251</v>
      </c>
      <c r="V145" s="925">
        <v>19.080190332704369</v>
      </c>
      <c r="W145" s="495">
        <v>21.062000000000001</v>
      </c>
      <c r="X145" s="223">
        <v>2.2010000000000001</v>
      </c>
      <c r="Y145" s="223">
        <v>1.7889999999999999</v>
      </c>
      <c r="Z145" s="129">
        <f t="shared" si="185"/>
        <v>421.24</v>
      </c>
      <c r="AA145" s="129">
        <f t="shared" si="186"/>
        <v>1579.65</v>
      </c>
      <c r="AB145" s="149">
        <f t="shared" si="148"/>
        <v>7180227.2727272725</v>
      </c>
      <c r="AC145" s="924" t="s">
        <v>69</v>
      </c>
      <c r="AD145" s="195">
        <f t="shared" si="377"/>
        <v>51.962017059326172</v>
      </c>
      <c r="AE145" s="500" t="s">
        <v>41</v>
      </c>
      <c r="AF145" s="567">
        <f t="shared" si="378"/>
        <v>122.81937408447266</v>
      </c>
      <c r="AG145" s="497">
        <f t="shared" si="253"/>
        <v>194857.56397247314</v>
      </c>
      <c r="AH145" s="497">
        <f t="shared" si="254"/>
        <v>460572.65281677246</v>
      </c>
      <c r="AI145" s="497">
        <f t="shared" si="379"/>
        <v>885716.19987487793</v>
      </c>
      <c r="AJ145" s="497">
        <f t="shared" si="255"/>
        <v>2093512.0582580566</v>
      </c>
      <c r="AK145" s="959">
        <f t="shared" si="256"/>
        <v>0.12335489758647368</v>
      </c>
      <c r="AL145" s="1086">
        <f t="shared" si="257"/>
        <v>0.29156626646204692</v>
      </c>
      <c r="AM145" s="864" t="str">
        <f t="shared" si="380"/>
        <v>251</v>
      </c>
      <c r="AN145" s="865">
        <f t="shared" si="381"/>
        <v>44221</v>
      </c>
      <c r="AO145" s="866">
        <f t="shared" si="382"/>
        <v>194857.56397247314</v>
      </c>
      <c r="AP145" s="865">
        <f t="shared" si="383"/>
        <v>44221</v>
      </c>
      <c r="AQ145" s="850">
        <f t="shared" si="384"/>
        <v>460572.65281677246</v>
      </c>
      <c r="AR145" s="880">
        <v>44220</v>
      </c>
      <c r="AS145" s="869" t="s">
        <v>654</v>
      </c>
      <c r="AT145" s="879">
        <v>153.32534790039099</v>
      </c>
      <c r="AU145" s="879">
        <v>220</v>
      </c>
      <c r="AV145" s="851">
        <f t="shared" si="428"/>
        <v>44220</v>
      </c>
      <c r="AW145" s="852">
        <f t="shared" si="429"/>
        <v>113082945334181.61</v>
      </c>
      <c r="AX145" s="851">
        <f t="shared" si="407"/>
        <v>44220</v>
      </c>
      <c r="AY145" s="852">
        <f t="shared" si="408"/>
        <v>267287094527444.97</v>
      </c>
      <c r="AZ145" s="850">
        <f>AVERAGE(AO145:AO146)</f>
        <v>199098.62279891968</v>
      </c>
      <c r="BA145" s="850">
        <f>STDEV(AO145:AO146)</f>
        <v>5997.7629111828101</v>
      </c>
      <c r="BB145" s="850">
        <f>100*BA145/AZ145</f>
        <v>3.0124582615723416</v>
      </c>
      <c r="BC145" s="849">
        <f t="shared" si="410"/>
        <v>44220</v>
      </c>
      <c r="BD145" s="850">
        <f>AVERAGE(AQ145:AQ146)</f>
        <v>316311.84339523315</v>
      </c>
      <c r="BE145" s="850">
        <f>STDEV(AQ145:AQ146)</f>
        <v>204015.59320286126</v>
      </c>
      <c r="BF145" s="850">
        <f>100*BE145/BD145</f>
        <v>64.498246734297197</v>
      </c>
      <c r="BG145" s="849">
        <f t="shared" si="412"/>
        <v>44220</v>
      </c>
      <c r="BH145" s="850">
        <f>AVERAGE(AZ145,BD145)</f>
        <v>257705.23309707642</v>
      </c>
      <c r="BI145" s="852">
        <f>BH145*AT145*3.785*1000000</f>
        <v>149555738009564.88</v>
      </c>
      <c r="BK145" s="382">
        <f t="shared" si="430"/>
        <v>2.5981008529663088</v>
      </c>
      <c r="BL145" s="382">
        <f t="shared" si="431"/>
        <v>6.1409687042236332</v>
      </c>
      <c r="BM145" s="236">
        <f t="shared" si="432"/>
        <v>44220</v>
      </c>
      <c r="BN145" s="236">
        <f t="shared" si="433"/>
        <v>44221</v>
      </c>
      <c r="BO145" s="235">
        <f t="shared" si="434"/>
        <v>194857.56397247314</v>
      </c>
      <c r="BP145" s="235">
        <f t="shared" si="435"/>
        <v>460572.65281677246</v>
      </c>
      <c r="BQ145" s="235">
        <f t="shared" si="436"/>
        <v>327715.1083946228</v>
      </c>
      <c r="BR145" s="868">
        <f t="shared" si="437"/>
        <v>44220</v>
      </c>
      <c r="BS145" s="869" t="str">
        <f t="shared" si="438"/>
        <v>SUN</v>
      </c>
      <c r="BT145" s="870">
        <f t="shared" si="439"/>
        <v>153.32534790039099</v>
      </c>
      <c r="BU145" s="235">
        <f t="shared" ref="BU145" si="447">BH145</f>
        <v>257705.23309707642</v>
      </c>
      <c r="BV145" s="27">
        <f t="shared" si="441"/>
        <v>190185019930813.28</v>
      </c>
      <c r="BW145" s="279">
        <f t="shared" ref="BW145" si="448">BI145</f>
        <v>149555738009564.88</v>
      </c>
    </row>
    <row r="146" spans="1:75">
      <c r="A146" s="35">
        <v>44223</v>
      </c>
      <c r="B146" s="119" t="s">
        <v>301</v>
      </c>
      <c r="C146" s="782">
        <v>44220</v>
      </c>
      <c r="D146" s="1158">
        <v>44221</v>
      </c>
      <c r="E146" s="924" t="s">
        <v>69</v>
      </c>
      <c r="F146" s="1159">
        <v>2.7111957550048826</v>
      </c>
      <c r="G146" s="500" t="s">
        <v>41</v>
      </c>
      <c r="H146" s="1105">
        <v>2.2940137863159178</v>
      </c>
      <c r="I146" s="1160" t="s">
        <v>175</v>
      </c>
      <c r="J146" s="1161" t="s">
        <v>133</v>
      </c>
      <c r="K146" s="484" t="s">
        <v>93</v>
      </c>
      <c r="L146" s="488">
        <v>220</v>
      </c>
      <c r="M146" s="485"/>
      <c r="N146" s="504"/>
      <c r="O146" s="485">
        <v>1</v>
      </c>
      <c r="P146" s="485">
        <v>0.5</v>
      </c>
      <c r="Q146" s="485">
        <v>0.4</v>
      </c>
      <c r="R146" s="490">
        <f t="shared" si="201"/>
        <v>0.26666666666666666</v>
      </c>
      <c r="S146" s="485"/>
      <c r="T146" s="488">
        <v>20</v>
      </c>
      <c r="U146" s="119">
        <v>252</v>
      </c>
      <c r="V146" s="925">
        <v>15.687785174946828</v>
      </c>
      <c r="W146" s="495">
        <v>17.969000000000001</v>
      </c>
      <c r="X146" s="223">
        <v>2.1680000000000001</v>
      </c>
      <c r="Y146" s="223">
        <v>1.89</v>
      </c>
      <c r="Z146" s="129">
        <f t="shared" si="185"/>
        <v>359.38</v>
      </c>
      <c r="AA146" s="129">
        <f t="shared" si="186"/>
        <v>1347.675</v>
      </c>
      <c r="AB146" s="149">
        <f t="shared" si="148"/>
        <v>6125795.4545454541</v>
      </c>
      <c r="AC146" s="924" t="s">
        <v>69</v>
      </c>
      <c r="AD146" s="195">
        <f t="shared" si="377"/>
        <v>54.223915100097656</v>
      </c>
      <c r="AE146" s="500" t="s">
        <v>41</v>
      </c>
      <c r="AF146" s="567">
        <f t="shared" si="378"/>
        <v>45.880275726318359</v>
      </c>
      <c r="AG146" s="497">
        <f t="shared" si="253"/>
        <v>203339.68162536621</v>
      </c>
      <c r="AH146" s="497">
        <f t="shared" si="254"/>
        <v>172051.03397369385</v>
      </c>
      <c r="AI146" s="497">
        <f t="shared" si="379"/>
        <v>924271.28011530102</v>
      </c>
      <c r="AJ146" s="497">
        <f t="shared" si="255"/>
        <v>782050.1544258811</v>
      </c>
      <c r="AK146" s="959">
        <f t="shared" si="256"/>
        <v>0.15088183844425859</v>
      </c>
      <c r="AL146" s="1086">
        <f t="shared" si="257"/>
        <v>0.12766507798519217</v>
      </c>
      <c r="AM146" s="864" t="str">
        <f t="shared" si="380"/>
        <v>252</v>
      </c>
      <c r="AN146" s="865">
        <f t="shared" si="381"/>
        <v>44221</v>
      </c>
      <c r="AO146" s="866">
        <f t="shared" si="382"/>
        <v>203339.68162536621</v>
      </c>
      <c r="AP146" s="865">
        <f t="shared" si="383"/>
        <v>44221</v>
      </c>
      <c r="AQ146" s="850">
        <f t="shared" si="384"/>
        <v>172051.03397369385</v>
      </c>
      <c r="AR146" s="880">
        <v>44220</v>
      </c>
      <c r="AS146" s="869" t="s">
        <v>654</v>
      </c>
      <c r="AT146" s="879">
        <v>153.32534790039099</v>
      </c>
      <c r="AU146" s="879">
        <v>220</v>
      </c>
      <c r="AV146" s="851">
        <f t="shared" si="428"/>
        <v>44220</v>
      </c>
      <c r="AW146" s="852">
        <f t="shared" si="429"/>
        <v>118005427311815.81</v>
      </c>
      <c r="AX146" s="851">
        <f t="shared" si="407"/>
        <v>44220</v>
      </c>
      <c r="AY146" s="852">
        <f t="shared" si="408"/>
        <v>99847484864817.109</v>
      </c>
      <c r="AZ146" s="867"/>
      <c r="BA146" s="867"/>
      <c r="BB146" s="867"/>
      <c r="BC146" s="849">
        <f t="shared" si="410"/>
        <v>44220</v>
      </c>
      <c r="BD146" s="867"/>
      <c r="BE146" s="867"/>
      <c r="BF146" s="867"/>
      <c r="BG146" s="849">
        <f t="shared" si="412"/>
        <v>44220</v>
      </c>
      <c r="BH146" s="867"/>
      <c r="BI146" s="867"/>
      <c r="BK146" s="382">
        <f t="shared" si="430"/>
        <v>2.7111957550048826</v>
      </c>
      <c r="BL146" s="382">
        <f t="shared" si="431"/>
        <v>2.2940137863159178</v>
      </c>
      <c r="BM146" s="236">
        <f t="shared" si="432"/>
        <v>44220</v>
      </c>
      <c r="BN146" s="236">
        <f t="shared" si="433"/>
        <v>44221</v>
      </c>
      <c r="BO146" s="235">
        <f t="shared" si="434"/>
        <v>203339.68162536621</v>
      </c>
      <c r="BP146" s="235">
        <f t="shared" si="435"/>
        <v>172051.03397369385</v>
      </c>
      <c r="BQ146" s="235">
        <f t="shared" si="436"/>
        <v>187695.35779953003</v>
      </c>
      <c r="BR146" s="868">
        <f t="shared" si="437"/>
        <v>44220</v>
      </c>
      <c r="BS146" s="869" t="str">
        <f t="shared" si="438"/>
        <v>SUN</v>
      </c>
      <c r="BT146" s="870">
        <f t="shared" si="439"/>
        <v>153.32534790039099</v>
      </c>
      <c r="BU146" s="235"/>
      <c r="BV146" s="27">
        <f t="shared" si="441"/>
        <v>108926456088316.45</v>
      </c>
      <c r="BW146" s="279"/>
    </row>
    <row r="147" spans="1:75">
      <c r="A147" s="35">
        <v>44223</v>
      </c>
      <c r="B147" s="119" t="s">
        <v>302</v>
      </c>
      <c r="C147" s="782">
        <v>44221</v>
      </c>
      <c r="D147" s="1158">
        <v>44222</v>
      </c>
      <c r="E147" s="924" t="s">
        <v>69</v>
      </c>
      <c r="F147" s="1159">
        <v>1.7195672988891602</v>
      </c>
      <c r="G147" s="500" t="s">
        <v>41</v>
      </c>
      <c r="H147" s="1105">
        <v>5.6626060485839842</v>
      </c>
      <c r="I147" s="1160" t="s">
        <v>175</v>
      </c>
      <c r="J147" s="1161" t="s">
        <v>133</v>
      </c>
      <c r="K147" s="484" t="s">
        <v>93</v>
      </c>
      <c r="L147" s="488">
        <v>258</v>
      </c>
      <c r="M147" s="485"/>
      <c r="N147" s="504"/>
      <c r="O147" s="485">
        <v>1</v>
      </c>
      <c r="P147" s="485">
        <v>0.5</v>
      </c>
      <c r="Q147" s="485">
        <v>0.4</v>
      </c>
      <c r="R147" s="490">
        <f t="shared" si="201"/>
        <v>0.26666666666666666</v>
      </c>
      <c r="S147" s="485"/>
      <c r="T147" s="488">
        <v>20</v>
      </c>
      <c r="U147" s="119">
        <v>262</v>
      </c>
      <c r="V147" s="925">
        <v>21.850195860338349</v>
      </c>
      <c r="W147" s="495">
        <v>25.774000000000001</v>
      </c>
      <c r="X147" s="223">
        <v>2.085</v>
      </c>
      <c r="Y147" s="223">
        <v>1.7430000000000001</v>
      </c>
      <c r="Z147" s="129">
        <f t="shared" si="185"/>
        <v>515.48</v>
      </c>
      <c r="AA147" s="129">
        <f t="shared" si="186"/>
        <v>1933.0500000000002</v>
      </c>
      <c r="AB147" s="149">
        <f t="shared" si="148"/>
        <v>7492441.8604651168</v>
      </c>
      <c r="AC147" s="924" t="s">
        <v>69</v>
      </c>
      <c r="AD147" s="195">
        <f t="shared" si="377"/>
        <v>34.391345977783203</v>
      </c>
      <c r="AE147" s="500" t="s">
        <v>41</v>
      </c>
      <c r="AF147" s="567">
        <f t="shared" si="378"/>
        <v>113.25212097167969</v>
      </c>
      <c r="AG147" s="497">
        <f t="shared" si="253"/>
        <v>128967.54741668701</v>
      </c>
      <c r="AH147" s="497">
        <f t="shared" si="254"/>
        <v>424695.45364379883</v>
      </c>
      <c r="AI147" s="497">
        <f t="shared" si="379"/>
        <v>499874.2147933605</v>
      </c>
      <c r="AJ147" s="497">
        <f t="shared" si="255"/>
        <v>1646106.4094720883</v>
      </c>
      <c r="AK147" s="959">
        <f t="shared" si="256"/>
        <v>6.6717129622455185E-2</v>
      </c>
      <c r="AL147" s="1086">
        <f t="shared" si="257"/>
        <v>0.21970225997454737</v>
      </c>
      <c r="AM147" s="864" t="str">
        <f t="shared" si="380"/>
        <v>262</v>
      </c>
      <c r="AN147" s="865">
        <f t="shared" si="381"/>
        <v>44222</v>
      </c>
      <c r="AO147" s="866">
        <f t="shared" si="382"/>
        <v>128967.54741668701</v>
      </c>
      <c r="AP147" s="865">
        <f t="shared" si="383"/>
        <v>44222</v>
      </c>
      <c r="AQ147" s="850">
        <f t="shared" si="384"/>
        <v>424695.45364379883</v>
      </c>
      <c r="AR147" s="880">
        <v>44221</v>
      </c>
      <c r="AS147" s="869" t="s">
        <v>655</v>
      </c>
      <c r="AT147" s="879">
        <v>158.79046630859401</v>
      </c>
      <c r="AU147" s="879">
        <v>258</v>
      </c>
      <c r="AV147" s="851">
        <f t="shared" si="428"/>
        <v>44221</v>
      </c>
      <c r="AW147" s="852">
        <f t="shared" si="429"/>
        <v>77512322318396.891</v>
      </c>
      <c r="AX147" s="851">
        <f t="shared" si="407"/>
        <v>44221</v>
      </c>
      <c r="AY147" s="852">
        <f t="shared" si="408"/>
        <v>255251274831458.41</v>
      </c>
      <c r="AZ147" s="850">
        <f>AVERAGE(AO147:AO148)</f>
        <v>195374.60088729858</v>
      </c>
      <c r="BA147" s="850">
        <f>STDEV(AO147:AO148)</f>
        <v>93913.755655374131</v>
      </c>
      <c r="BB147" s="850">
        <f>100*BA147/AZ147</f>
        <v>48.068559182648357</v>
      </c>
      <c r="BC147" s="849">
        <f t="shared" si="410"/>
        <v>44221</v>
      </c>
      <c r="BD147" s="850">
        <f>AVERAGE(AQ147:AQ148)</f>
        <v>518880.01441955566</v>
      </c>
      <c r="BE147" s="850">
        <f>STDEV(AQ147:AQ148)</f>
        <v>133197.08321522846</v>
      </c>
      <c r="BF147" s="850">
        <f>100*BE147/BD147</f>
        <v>25.670112456389202</v>
      </c>
      <c r="BG147" s="849">
        <f t="shared" si="412"/>
        <v>44221</v>
      </c>
      <c r="BH147" s="850">
        <f>AVERAGE(AZ147,BD147)</f>
        <v>357127.30765342712</v>
      </c>
      <c r="BI147" s="852">
        <f>BH147*AT147*3.785*1000000</f>
        <v>214641338336810.22</v>
      </c>
      <c r="BK147" s="382">
        <f t="shared" si="430"/>
        <v>1.7195672988891602</v>
      </c>
      <c r="BL147" s="382">
        <f t="shared" si="431"/>
        <v>5.6626060485839842</v>
      </c>
      <c r="BM147" s="236">
        <f t="shared" si="432"/>
        <v>44221</v>
      </c>
      <c r="BN147" s="236">
        <f t="shared" si="433"/>
        <v>44222</v>
      </c>
      <c r="BO147" s="235">
        <f t="shared" si="434"/>
        <v>128967.54741668701</v>
      </c>
      <c r="BP147" s="235">
        <f t="shared" si="435"/>
        <v>424695.45364379883</v>
      </c>
      <c r="BQ147" s="235">
        <f t="shared" si="436"/>
        <v>276831.50053024292</v>
      </c>
      <c r="BR147" s="868">
        <f t="shared" si="437"/>
        <v>44221</v>
      </c>
      <c r="BS147" s="869" t="str">
        <f t="shared" si="438"/>
        <v>MON</v>
      </c>
      <c r="BT147" s="870">
        <f t="shared" si="439"/>
        <v>158.79046630859401</v>
      </c>
      <c r="BU147" s="235">
        <f t="shared" ref="BU147" si="449">BH147</f>
        <v>357127.30765342712</v>
      </c>
      <c r="BV147" s="27">
        <f t="shared" si="441"/>
        <v>166381798574927.69</v>
      </c>
      <c r="BW147" s="279">
        <f t="shared" ref="BW147" si="450">BI147</f>
        <v>214641338336810.22</v>
      </c>
    </row>
    <row r="148" spans="1:75">
      <c r="A148" s="35">
        <v>44223</v>
      </c>
      <c r="B148" s="119" t="s">
        <v>303</v>
      </c>
      <c r="C148" s="782">
        <v>44221</v>
      </c>
      <c r="D148" s="1158">
        <v>44222</v>
      </c>
      <c r="E148" s="924" t="s">
        <v>69</v>
      </c>
      <c r="F148" s="1159">
        <v>3.4904220581054686</v>
      </c>
      <c r="G148" s="500" t="s">
        <v>41</v>
      </c>
      <c r="H148" s="1105">
        <v>8.1741943359375</v>
      </c>
      <c r="I148" s="1160" t="s">
        <v>175</v>
      </c>
      <c r="J148" s="1161" t="s">
        <v>133</v>
      </c>
      <c r="K148" s="484" t="s">
        <v>93</v>
      </c>
      <c r="L148" s="488">
        <v>258</v>
      </c>
      <c r="M148" s="485"/>
      <c r="N148" s="504"/>
      <c r="O148" s="485">
        <v>1</v>
      </c>
      <c r="P148" s="485">
        <v>0.5</v>
      </c>
      <c r="Q148" s="485">
        <v>0.4</v>
      </c>
      <c r="R148" s="490">
        <f t="shared" si="201"/>
        <v>0.26666666666666666</v>
      </c>
      <c r="S148" s="485"/>
      <c r="T148" s="488">
        <v>20</v>
      </c>
      <c r="U148" s="119">
        <v>263</v>
      </c>
      <c r="V148" s="925">
        <v>18.438737652679073</v>
      </c>
      <c r="W148" s="495">
        <v>21.388999999999999</v>
      </c>
      <c r="X148" s="223">
        <v>2.1110000000000002</v>
      </c>
      <c r="Y148" s="223">
        <v>1.9319999999999999</v>
      </c>
      <c r="Z148" s="129">
        <f t="shared" si="185"/>
        <v>427.78</v>
      </c>
      <c r="AA148" s="129">
        <f t="shared" si="186"/>
        <v>1604.175</v>
      </c>
      <c r="AB148" s="149">
        <f t="shared" si="148"/>
        <v>6217732.5581395347</v>
      </c>
      <c r="AC148" s="924" t="s">
        <v>69</v>
      </c>
      <c r="AD148" s="195">
        <f t="shared" si="377"/>
        <v>69.808441162109375</v>
      </c>
      <c r="AE148" s="500" t="s">
        <v>41</v>
      </c>
      <c r="AF148" s="567">
        <f t="shared" si="378"/>
        <v>163.48388671875</v>
      </c>
      <c r="AG148" s="497">
        <f t="shared" si="253"/>
        <v>261781.65435791016</v>
      </c>
      <c r="AH148" s="497">
        <f t="shared" si="254"/>
        <v>613064.5751953125</v>
      </c>
      <c r="AI148" s="497">
        <f t="shared" si="379"/>
        <v>1014657.5750306594</v>
      </c>
      <c r="AJ148" s="497">
        <f t="shared" si="255"/>
        <v>2376219.2837027614</v>
      </c>
      <c r="AK148" s="959">
        <f t="shared" si="256"/>
        <v>0.16318771602718543</v>
      </c>
      <c r="AL148" s="1086">
        <f t="shared" si="257"/>
        <v>0.38216813950804152</v>
      </c>
      <c r="AM148" s="864" t="str">
        <f t="shared" si="380"/>
        <v>263</v>
      </c>
      <c r="AN148" s="865">
        <f t="shared" si="381"/>
        <v>44222</v>
      </c>
      <c r="AO148" s="866">
        <f t="shared" si="382"/>
        <v>261781.65435791016</v>
      </c>
      <c r="AP148" s="865">
        <f t="shared" si="383"/>
        <v>44222</v>
      </c>
      <c r="AQ148" s="850">
        <f t="shared" si="384"/>
        <v>613064.5751953125</v>
      </c>
      <c r="AR148" s="880">
        <v>44221</v>
      </c>
      <c r="AS148" s="869" t="s">
        <v>655</v>
      </c>
      <c r="AT148" s="879">
        <v>158.79046630859401</v>
      </c>
      <c r="AU148" s="879">
        <v>258</v>
      </c>
      <c r="AV148" s="851">
        <f t="shared" si="428"/>
        <v>44221</v>
      </c>
      <c r="AW148" s="852">
        <f t="shared" si="429"/>
        <v>157336511208307.47</v>
      </c>
      <c r="AX148" s="851">
        <f t="shared" si="407"/>
        <v>44221</v>
      </c>
      <c r="AY148" s="852">
        <f t="shared" si="408"/>
        <v>368465244989078.13</v>
      </c>
      <c r="AZ148" s="867"/>
      <c r="BA148" s="867"/>
      <c r="BB148" s="867"/>
      <c r="BC148" s="849">
        <f t="shared" si="410"/>
        <v>44221</v>
      </c>
      <c r="BD148" s="867"/>
      <c r="BE148" s="867"/>
      <c r="BF148" s="867"/>
      <c r="BG148" s="849">
        <f t="shared" si="412"/>
        <v>44221</v>
      </c>
      <c r="BH148" s="867"/>
      <c r="BI148" s="867"/>
      <c r="BK148" s="382">
        <f t="shared" si="430"/>
        <v>3.4904220581054686</v>
      </c>
      <c r="BL148" s="382">
        <f t="shared" si="431"/>
        <v>8.1741943359375</v>
      </c>
      <c r="BM148" s="236">
        <f t="shared" si="432"/>
        <v>44221</v>
      </c>
      <c r="BN148" s="236">
        <f t="shared" si="433"/>
        <v>44222</v>
      </c>
      <c r="BO148" s="235">
        <f t="shared" si="434"/>
        <v>261781.65435791016</v>
      </c>
      <c r="BP148" s="235">
        <f t="shared" si="435"/>
        <v>613064.5751953125</v>
      </c>
      <c r="BQ148" s="235">
        <f t="shared" si="436"/>
        <v>437423.11477661133</v>
      </c>
      <c r="BR148" s="868">
        <f t="shared" si="437"/>
        <v>44221</v>
      </c>
      <c r="BS148" s="869" t="str">
        <f t="shared" si="438"/>
        <v>MON</v>
      </c>
      <c r="BT148" s="870">
        <f t="shared" si="439"/>
        <v>158.79046630859401</v>
      </c>
      <c r="BU148" s="235"/>
      <c r="BV148" s="27">
        <f t="shared" si="441"/>
        <v>262900878098692.84</v>
      </c>
      <c r="BW148" s="279"/>
    </row>
    <row r="149" spans="1:75" ht="15" thickBot="1">
      <c r="A149" s="35">
        <v>44223</v>
      </c>
      <c r="B149" s="119" t="s">
        <v>191</v>
      </c>
      <c r="C149" s="782">
        <v>44222</v>
      </c>
      <c r="D149" s="1158">
        <v>44223</v>
      </c>
      <c r="E149" s="924" t="s">
        <v>69</v>
      </c>
      <c r="F149" s="1159">
        <v>14.631593322753906</v>
      </c>
      <c r="G149" s="500" t="s">
        <v>41</v>
      </c>
      <c r="H149" s="1105">
        <v>21.109979248046876</v>
      </c>
      <c r="I149" s="1160" t="s">
        <v>175</v>
      </c>
      <c r="J149" s="1161" t="s">
        <v>133</v>
      </c>
      <c r="K149" s="484" t="s">
        <v>93</v>
      </c>
      <c r="L149" s="488">
        <v>240</v>
      </c>
      <c r="M149" s="485"/>
      <c r="N149" s="504"/>
      <c r="O149" s="485">
        <v>1</v>
      </c>
      <c r="P149" s="485">
        <v>0.5</v>
      </c>
      <c r="Q149" s="485">
        <v>0.4</v>
      </c>
      <c r="R149" s="490">
        <f t="shared" si="201"/>
        <v>0.26666666666666666</v>
      </c>
      <c r="S149" s="485"/>
      <c r="T149" s="488">
        <v>20</v>
      </c>
      <c r="U149" s="119">
        <v>272</v>
      </c>
      <c r="V149" s="925">
        <v>17.703751818590682</v>
      </c>
      <c r="W149" s="495">
        <v>19.89</v>
      </c>
      <c r="X149" s="223">
        <v>2.11</v>
      </c>
      <c r="Y149" s="223">
        <v>1.9239999999999999</v>
      </c>
      <c r="Z149" s="129">
        <f t="shared" si="185"/>
        <v>397.8</v>
      </c>
      <c r="AA149" s="129">
        <f t="shared" si="186"/>
        <v>1491.75</v>
      </c>
      <c r="AB149" s="149">
        <f t="shared" ref="AB149:AB187" si="451">AA149*1000/(L149/1000)</f>
        <v>6215625</v>
      </c>
      <c r="AC149" s="924" t="s">
        <v>69</v>
      </c>
      <c r="AD149" s="195">
        <f t="shared" si="377"/>
        <v>292.63186645507813</v>
      </c>
      <c r="AE149" s="500" t="s">
        <v>41</v>
      </c>
      <c r="AF149" s="567">
        <f t="shared" si="378"/>
        <v>422.1995849609375</v>
      </c>
      <c r="AG149" s="497">
        <f t="shared" si="253"/>
        <v>1097369.499206543</v>
      </c>
      <c r="AH149" s="497">
        <f t="shared" si="254"/>
        <v>1583248.4436035156</v>
      </c>
      <c r="AI149" s="497">
        <f t="shared" si="379"/>
        <v>4572372.9133605957</v>
      </c>
      <c r="AJ149" s="497">
        <f t="shared" si="255"/>
        <v>6596868.5150146484</v>
      </c>
      <c r="AK149" s="959">
        <f t="shared" si="256"/>
        <v>0.73562560697606361</v>
      </c>
      <c r="AL149" s="1086">
        <f t="shared" si="257"/>
        <v>1.0613363121189983</v>
      </c>
      <c r="AM149" s="864" t="str">
        <f t="shared" si="380"/>
        <v>272</v>
      </c>
      <c r="AN149" s="865">
        <f t="shared" si="381"/>
        <v>44223</v>
      </c>
      <c r="AO149" s="866">
        <f t="shared" si="382"/>
        <v>1097369.499206543</v>
      </c>
      <c r="AP149" s="865">
        <f t="shared" si="383"/>
        <v>44223</v>
      </c>
      <c r="AQ149" s="850">
        <f t="shared" si="384"/>
        <v>1583248.4436035156</v>
      </c>
      <c r="AR149" s="880">
        <v>44222</v>
      </c>
      <c r="AS149" s="869" t="s">
        <v>653</v>
      </c>
      <c r="AT149" s="879">
        <v>157.09164428710901</v>
      </c>
      <c r="AU149" s="879">
        <v>240</v>
      </c>
      <c r="AV149" s="851">
        <f t="shared" ref="AV149:AV163" si="452">AR149</f>
        <v>44222</v>
      </c>
      <c r="AW149" s="852">
        <f t="shared" ref="AW149:AW162" si="453">AT149*3.785*1000000*AO149</f>
        <v>652486986594020.25</v>
      </c>
      <c r="AX149" s="851">
        <f t="shared" ref="AX149:AX162" si="454">AR149</f>
        <v>44222</v>
      </c>
      <c r="AY149" s="852">
        <f t="shared" ref="AY149:AY162" si="455">AT149*3.785*1000000*AQ149</f>
        <v>941386658498783.13</v>
      </c>
      <c r="AZ149" s="850">
        <f t="shared" ref="AZ149" si="456">AO149</f>
        <v>1097369.499206543</v>
      </c>
      <c r="BA149" s="850"/>
      <c r="BB149" s="850"/>
      <c r="BC149" s="849">
        <f t="shared" ref="BC149:BC158" si="457">AR149</f>
        <v>44222</v>
      </c>
      <c r="BD149" s="850">
        <f t="shared" ref="BD149" si="458">AQ149</f>
        <v>1583248.4436035156</v>
      </c>
      <c r="BE149" s="850"/>
      <c r="BF149" s="850"/>
      <c r="BG149" s="849">
        <f t="shared" ref="BG149:BG158" si="459">BC149</f>
        <v>44222</v>
      </c>
      <c r="BH149" s="850">
        <f t="shared" ref="BH149" si="460">AVERAGE(AZ149,BD149)</f>
        <v>1340308.9714050293</v>
      </c>
      <c r="BI149" s="852">
        <f t="shared" ref="BI149" si="461">BH149*AT149*3.785*1000000</f>
        <v>796936822546401.63</v>
      </c>
      <c r="BK149" s="382">
        <f t="shared" si="430"/>
        <v>14.631593322753906</v>
      </c>
      <c r="BL149" s="382">
        <f t="shared" si="431"/>
        <v>21.109979248046876</v>
      </c>
      <c r="BM149" s="236">
        <f t="shared" si="432"/>
        <v>44222</v>
      </c>
      <c r="BN149" s="236">
        <f t="shared" si="433"/>
        <v>44223</v>
      </c>
      <c r="BO149" s="235">
        <f t="shared" si="434"/>
        <v>1097369.499206543</v>
      </c>
      <c r="BP149" s="235">
        <f t="shared" si="435"/>
        <v>1583248.4436035156</v>
      </c>
      <c r="BQ149" s="235">
        <f t="shared" si="436"/>
        <v>1340308.9714050293</v>
      </c>
      <c r="BR149" s="868">
        <f t="shared" si="437"/>
        <v>44222</v>
      </c>
      <c r="BS149" s="869" t="str">
        <f t="shared" si="438"/>
        <v>TUE</v>
      </c>
      <c r="BT149" s="870">
        <f t="shared" si="439"/>
        <v>157.09164428710901</v>
      </c>
      <c r="BU149" s="235"/>
      <c r="BV149" s="27">
        <f t="shared" si="441"/>
        <v>796936822546401.75</v>
      </c>
      <c r="BW149" s="279"/>
    </row>
    <row r="150" spans="1:75">
      <c r="A150" s="1167">
        <v>44230</v>
      </c>
      <c r="B150" s="121">
        <v>191</v>
      </c>
      <c r="C150" s="1168">
        <v>44214</v>
      </c>
      <c r="D150" s="1169">
        <v>44215</v>
      </c>
      <c r="E150" s="1110" t="s">
        <v>69</v>
      </c>
      <c r="F150" s="1147">
        <v>1.2231012344360352</v>
      </c>
      <c r="G150" s="477" t="s">
        <v>41</v>
      </c>
      <c r="H150" s="994">
        <v>4.7448581695556644</v>
      </c>
      <c r="I150" s="456" t="s">
        <v>175</v>
      </c>
      <c r="J150" s="457" t="s">
        <v>133</v>
      </c>
      <c r="K150" s="582" t="s">
        <v>93</v>
      </c>
      <c r="L150" s="583">
        <v>252</v>
      </c>
      <c r="M150" s="583"/>
      <c r="N150" s="583"/>
      <c r="O150" s="584">
        <v>1</v>
      </c>
      <c r="P150" s="584">
        <v>0.5</v>
      </c>
      <c r="Q150" s="584">
        <v>0.4</v>
      </c>
      <c r="R150" s="184">
        <f t="shared" si="201"/>
        <v>0.26666666666666666</v>
      </c>
      <c r="S150" s="183"/>
      <c r="T150" s="183">
        <v>20</v>
      </c>
      <c r="U150" s="121">
        <v>191</v>
      </c>
      <c r="V150" s="470"/>
      <c r="W150" s="194">
        <v>31.094000000000001</v>
      </c>
      <c r="X150" s="184">
        <v>2.0049999999999999</v>
      </c>
      <c r="Y150" s="184">
        <v>1.425</v>
      </c>
      <c r="Z150" s="194">
        <f t="shared" si="185"/>
        <v>621.88</v>
      </c>
      <c r="AA150" s="194">
        <f t="shared" si="186"/>
        <v>2332.0500000000002</v>
      </c>
      <c r="AB150" s="1113">
        <f t="shared" si="451"/>
        <v>9254166.666666666</v>
      </c>
      <c r="AC150" s="476" t="s">
        <v>69</v>
      </c>
      <c r="AD150" s="194">
        <f t="shared" si="377"/>
        <v>24.462024688720703</v>
      </c>
      <c r="AE150" s="477" t="s">
        <v>41</v>
      </c>
      <c r="AF150" s="586">
        <f t="shared" si="378"/>
        <v>94.897163391113281</v>
      </c>
      <c r="AG150" s="586">
        <f t="shared" si="253"/>
        <v>91732.592582702637</v>
      </c>
      <c r="AH150" s="586">
        <f t="shared" si="254"/>
        <v>355864.3627166748</v>
      </c>
      <c r="AI150" s="586">
        <f t="shared" si="379"/>
        <v>364018.22453453427</v>
      </c>
      <c r="AJ150" s="586">
        <f t="shared" si="255"/>
        <v>1412160.1695106141</v>
      </c>
      <c r="AK150" s="587">
        <f t="shared" si="256"/>
        <v>3.9335602831286912E-2</v>
      </c>
      <c r="AL150" s="995">
        <f t="shared" si="257"/>
        <v>0.15259722678187637</v>
      </c>
      <c r="AM150" s="864">
        <f t="shared" ref="AM150:AM163" si="462">B150</f>
        <v>191</v>
      </c>
      <c r="AN150" s="865">
        <f t="shared" ref="AN150:AN163" si="463">D150</f>
        <v>44215</v>
      </c>
      <c r="AO150" s="866">
        <f t="shared" ref="AO150:AO163" si="464">AG150</f>
        <v>91732.592582702637</v>
      </c>
      <c r="AP150" s="865">
        <f t="shared" ref="AP150:AP163" si="465">D150</f>
        <v>44215</v>
      </c>
      <c r="AQ150" s="850">
        <f t="shared" ref="AQ150:AQ163" si="466">AH150</f>
        <v>355864.3627166748</v>
      </c>
      <c r="AR150" s="880">
        <v>44214</v>
      </c>
      <c r="AS150" s="869" t="s">
        <v>655</v>
      </c>
      <c r="AT150" s="879">
        <v>159.28579711914099</v>
      </c>
      <c r="AU150" s="879">
        <v>252</v>
      </c>
      <c r="AV150" s="851">
        <f t="shared" si="452"/>
        <v>44214</v>
      </c>
      <c r="AW150" s="852">
        <f t="shared" ref="AW150" si="467">AT150*3.785*1000000*AO150</f>
        <v>55305281212126.406</v>
      </c>
      <c r="AX150" s="851">
        <f t="shared" ref="AX150" si="468">AR150</f>
        <v>44214</v>
      </c>
      <c r="AY150" s="852">
        <f t="shared" ref="AY150" si="469">AT150*3.785*1000000*AQ150</f>
        <v>214549464909934.22</v>
      </c>
      <c r="AZ150" s="850">
        <f t="shared" ref="AZ150" si="470">AO150</f>
        <v>91732.592582702637</v>
      </c>
      <c r="BA150" s="850"/>
      <c r="BB150" s="850"/>
      <c r="BC150" s="849">
        <f t="shared" ref="BC150" si="471">AR150</f>
        <v>44214</v>
      </c>
      <c r="BD150" s="850">
        <f t="shared" ref="BD150" si="472">AQ150</f>
        <v>355864.3627166748</v>
      </c>
      <c r="BE150" s="850"/>
      <c r="BF150" s="850"/>
      <c r="BG150" s="849">
        <f t="shared" ref="BG150" si="473">BC150</f>
        <v>44214</v>
      </c>
      <c r="BH150" s="850">
        <f t="shared" ref="BH150" si="474">AVERAGE(AZ150,BD150)</f>
        <v>223798.47764968872</v>
      </c>
      <c r="BI150" s="852">
        <f t="shared" ref="BI150" si="475">BH150*AT150*3.785*1000000</f>
        <v>134927373061030.33</v>
      </c>
      <c r="BK150" s="382">
        <f t="shared" ref="BK150" si="476">F150</f>
        <v>1.2231012344360352</v>
      </c>
      <c r="BL150" s="382">
        <f t="shared" ref="BL150" si="477">H150</f>
        <v>4.7448581695556644</v>
      </c>
      <c r="BM150" s="236">
        <f t="shared" ref="BM150" si="478">C150</f>
        <v>44214</v>
      </c>
      <c r="BN150" s="236">
        <f t="shared" ref="BN150" si="479">AN150</f>
        <v>44215</v>
      </c>
      <c r="BO150" s="235">
        <f t="shared" ref="BO150" si="480">AO150</f>
        <v>91732.592582702637</v>
      </c>
      <c r="BP150" s="235">
        <f t="shared" ref="BP150" si="481">AQ150</f>
        <v>355864.3627166748</v>
      </c>
      <c r="BQ150" s="235">
        <f t="shared" ref="BQ150" si="482">AVERAGE(BO150:BP150)</f>
        <v>223798.47764968872</v>
      </c>
      <c r="BR150" s="868">
        <f t="shared" ref="BR150" si="483">AR150</f>
        <v>44214</v>
      </c>
      <c r="BS150" s="869" t="str">
        <f t="shared" ref="BS150" si="484">AS150</f>
        <v>MON</v>
      </c>
      <c r="BT150" s="870">
        <f t="shared" ref="BT150" si="485">AT150</f>
        <v>159.28579711914099</v>
      </c>
      <c r="BU150" s="235"/>
      <c r="BV150" s="27">
        <f t="shared" ref="BV150" si="486">BT150*1000000*3.785*BQ150</f>
        <v>134927373061030.31</v>
      </c>
      <c r="BW150" s="279"/>
    </row>
    <row r="151" spans="1:75">
      <c r="A151" s="46">
        <v>44230</v>
      </c>
      <c r="B151" s="122">
        <v>276</v>
      </c>
      <c r="C151" s="769">
        <v>44222</v>
      </c>
      <c r="D151" s="1170">
        <v>44223</v>
      </c>
      <c r="E151" s="924" t="s">
        <v>69</v>
      </c>
      <c r="F151" s="1149">
        <v>3.1669086456298827</v>
      </c>
      <c r="G151" s="500" t="s">
        <v>41</v>
      </c>
      <c r="H151" s="998">
        <v>7.5919982910156252</v>
      </c>
      <c r="I151" s="414" t="s">
        <v>175</v>
      </c>
      <c r="J151" s="415" t="s">
        <v>133</v>
      </c>
      <c r="K151" s="429" t="s">
        <v>93</v>
      </c>
      <c r="L151" s="390">
        <v>240</v>
      </c>
      <c r="M151" s="390"/>
      <c r="N151" s="390"/>
      <c r="O151" s="564">
        <v>1</v>
      </c>
      <c r="P151" s="564">
        <v>0.5</v>
      </c>
      <c r="Q151" s="564">
        <v>0.4</v>
      </c>
      <c r="R151" s="82">
        <f t="shared" si="201"/>
        <v>0.26666666666666666</v>
      </c>
      <c r="S151" s="81"/>
      <c r="T151" s="81">
        <v>20</v>
      </c>
      <c r="U151" s="122">
        <v>276</v>
      </c>
      <c r="V151" s="494"/>
      <c r="W151" s="195">
        <v>43.957999999999998</v>
      </c>
      <c r="X151" s="82">
        <v>2.1520000000000001</v>
      </c>
      <c r="Y151" s="82">
        <v>1.8660000000000001</v>
      </c>
      <c r="Z151" s="195">
        <f t="shared" ref="Z151:Z187" si="487">T151*W151</f>
        <v>879.16</v>
      </c>
      <c r="AA151" s="195">
        <f t="shared" ref="AA151:AA187" si="488">Z151/R151</f>
        <v>3296.85</v>
      </c>
      <c r="AB151" s="1092">
        <f t="shared" si="451"/>
        <v>13736875</v>
      </c>
      <c r="AC151" s="499" t="s">
        <v>69</v>
      </c>
      <c r="AD151" s="195">
        <f t="shared" si="377"/>
        <v>63.338172912597656</v>
      </c>
      <c r="AE151" s="500" t="s">
        <v>41</v>
      </c>
      <c r="AF151" s="567">
        <f t="shared" si="378"/>
        <v>151.8399658203125</v>
      </c>
      <c r="AG151" s="567">
        <f t="shared" si="253"/>
        <v>237518.14842224121</v>
      </c>
      <c r="AH151" s="567">
        <f t="shared" si="254"/>
        <v>569399.87182617188</v>
      </c>
      <c r="AI151" s="568">
        <f t="shared" si="379"/>
        <v>989658.95175933838</v>
      </c>
      <c r="AJ151" s="568">
        <f t="shared" si="255"/>
        <v>2372499.4659423828</v>
      </c>
      <c r="AK151" s="569">
        <f t="shared" si="256"/>
        <v>7.2043965731604778E-2</v>
      </c>
      <c r="AL151" s="999">
        <f t="shared" si="257"/>
        <v>0.17271027551334514</v>
      </c>
      <c r="AM151" s="864">
        <f t="shared" si="462"/>
        <v>276</v>
      </c>
      <c r="AN151" s="865">
        <f t="shared" si="463"/>
        <v>44223</v>
      </c>
      <c r="AO151" s="866">
        <f t="shared" si="464"/>
        <v>237518.14842224121</v>
      </c>
      <c r="AP151" s="865">
        <f t="shared" si="465"/>
        <v>44223</v>
      </c>
      <c r="AQ151" s="850">
        <f t="shared" si="466"/>
        <v>569399.87182617188</v>
      </c>
      <c r="AR151" s="880">
        <v>44222</v>
      </c>
      <c r="AS151" s="869" t="s">
        <v>653</v>
      </c>
      <c r="AT151" s="879">
        <v>157.09164428710901</v>
      </c>
      <c r="AU151" s="879">
        <v>240</v>
      </c>
      <c r="AV151" s="851">
        <f t="shared" si="452"/>
        <v>44222</v>
      </c>
      <c r="AW151" s="852">
        <f t="shared" si="453"/>
        <v>141226360890726.84</v>
      </c>
      <c r="AX151" s="851">
        <f t="shared" si="454"/>
        <v>44222</v>
      </c>
      <c r="AY151" s="852">
        <f t="shared" si="455"/>
        <v>338560536631930.75</v>
      </c>
      <c r="AZ151" s="850">
        <f>AVERAGE(AO151:AO152)</f>
        <v>210247.94340133667</v>
      </c>
      <c r="BA151" s="850">
        <f>STDEV(AO151:AO152)</f>
        <v>38565.893789257992</v>
      </c>
      <c r="BB151" s="850">
        <f>100*BA151/AZ151</f>
        <v>18.343053998697428</v>
      </c>
      <c r="BC151" s="849">
        <f t="shared" si="457"/>
        <v>44222</v>
      </c>
      <c r="BD151" s="850">
        <f>AVERAGE(AQ151:AQ152)</f>
        <v>444454.8511505127</v>
      </c>
      <c r="BE151" s="850">
        <f>STDEV(AQ151:AQ152)</f>
        <v>176698.94279050399</v>
      </c>
      <c r="BF151" s="850">
        <f>100*BE151/BD151</f>
        <v>39.756331229843113</v>
      </c>
      <c r="BG151" s="849">
        <f t="shared" si="459"/>
        <v>44222</v>
      </c>
      <c r="BH151" s="850">
        <f>AVERAGE(AZ151,BD151)</f>
        <v>327351.39727592468</v>
      </c>
      <c r="BI151" s="852">
        <f>BH151*AT151*3.785*1000000</f>
        <v>194640480640612.75</v>
      </c>
      <c r="BK151" s="382">
        <f t="shared" ref="BK151:BK160" si="489">F151</f>
        <v>3.1669086456298827</v>
      </c>
      <c r="BL151" s="382">
        <f t="shared" ref="BL151:BL160" si="490">H151</f>
        <v>7.5919982910156252</v>
      </c>
      <c r="BM151" s="236">
        <f t="shared" ref="BM151:BM160" si="491">C151</f>
        <v>44222</v>
      </c>
      <c r="BN151" s="236">
        <f t="shared" ref="BN151:BN160" si="492">AN151</f>
        <v>44223</v>
      </c>
      <c r="BO151" s="235">
        <f t="shared" ref="BO151:BO160" si="493">AO151</f>
        <v>237518.14842224121</v>
      </c>
      <c r="BP151" s="235">
        <f t="shared" ref="BP151:BP160" si="494">AQ151</f>
        <v>569399.87182617188</v>
      </c>
      <c r="BQ151" s="235">
        <f t="shared" ref="BQ151:BQ160" si="495">AVERAGE(BO151:BP151)</f>
        <v>403459.01012420654</v>
      </c>
      <c r="BR151" s="868">
        <f t="shared" ref="BR151:BR160" si="496">AR151</f>
        <v>44222</v>
      </c>
      <c r="BS151" s="869" t="str">
        <f t="shared" ref="BS151:BS160" si="497">AS151</f>
        <v>TUE</v>
      </c>
      <c r="BT151" s="870">
        <f t="shared" ref="BT151:BT160" si="498">AT151</f>
        <v>157.09164428710901</v>
      </c>
      <c r="BU151" s="235">
        <f t="shared" ref="BU151" si="499">BH151</f>
        <v>327351.39727592468</v>
      </c>
      <c r="BV151" s="27">
        <f t="shared" ref="BV151:BV160" si="500">BT151*1000000*3.785*BQ151</f>
        <v>239893448761328.78</v>
      </c>
      <c r="BW151" s="279">
        <f t="shared" ref="BW151" si="501">BI151</f>
        <v>194640480640612.75</v>
      </c>
    </row>
    <row r="152" spans="1:75">
      <c r="A152" s="46">
        <v>44230</v>
      </c>
      <c r="B152" s="122">
        <v>278</v>
      </c>
      <c r="C152" s="769">
        <v>44222</v>
      </c>
      <c r="D152" s="1170">
        <v>44223</v>
      </c>
      <c r="E152" s="924" t="s">
        <v>69</v>
      </c>
      <c r="F152" s="1149">
        <v>2.4397031784057619</v>
      </c>
      <c r="G152" s="500" t="s">
        <v>41</v>
      </c>
      <c r="H152" s="998">
        <v>4.2601310729980471</v>
      </c>
      <c r="I152" s="414" t="s">
        <v>175</v>
      </c>
      <c r="J152" s="415" t="s">
        <v>133</v>
      </c>
      <c r="K152" s="429" t="s">
        <v>93</v>
      </c>
      <c r="L152" s="390">
        <v>240</v>
      </c>
      <c r="M152" s="390"/>
      <c r="N152" s="390"/>
      <c r="O152" s="564">
        <v>1</v>
      </c>
      <c r="P152" s="564">
        <v>0.5</v>
      </c>
      <c r="Q152" s="564">
        <v>0.4</v>
      </c>
      <c r="R152" s="82">
        <f t="shared" si="201"/>
        <v>0.26666666666666666</v>
      </c>
      <c r="S152" s="81"/>
      <c r="T152" s="81">
        <v>20</v>
      </c>
      <c r="U152" s="122">
        <v>278</v>
      </c>
      <c r="V152" s="494"/>
      <c r="W152" s="195">
        <v>40.319000000000003</v>
      </c>
      <c r="X152" s="82">
        <v>2.17</v>
      </c>
      <c r="Y152" s="82">
        <v>1.841</v>
      </c>
      <c r="Z152" s="195">
        <f t="shared" si="487"/>
        <v>806.38000000000011</v>
      </c>
      <c r="AA152" s="195">
        <f t="shared" si="488"/>
        <v>3023.9250000000006</v>
      </c>
      <c r="AB152" s="1092">
        <f t="shared" si="451"/>
        <v>12599687.500000002</v>
      </c>
      <c r="AC152" s="499" t="s">
        <v>69</v>
      </c>
      <c r="AD152" s="195">
        <f t="shared" si="377"/>
        <v>48.794063568115234</v>
      </c>
      <c r="AE152" s="500" t="s">
        <v>41</v>
      </c>
      <c r="AF152" s="567">
        <f t="shared" si="378"/>
        <v>85.202621459960938</v>
      </c>
      <c r="AG152" s="567">
        <f t="shared" si="253"/>
        <v>182977.73838043213</v>
      </c>
      <c r="AH152" s="567">
        <f t="shared" si="254"/>
        <v>319509.83047485352</v>
      </c>
      <c r="AI152" s="568">
        <f t="shared" si="379"/>
        <v>762407.24325180054</v>
      </c>
      <c r="AJ152" s="568">
        <f t="shared" si="255"/>
        <v>1331290.9603118896</v>
      </c>
      <c r="AK152" s="569">
        <f t="shared" si="256"/>
        <v>6.0510012113538562E-2</v>
      </c>
      <c r="AL152" s="999">
        <f t="shared" si="257"/>
        <v>0.10566063327458633</v>
      </c>
      <c r="AM152" s="864">
        <f t="shared" si="462"/>
        <v>278</v>
      </c>
      <c r="AN152" s="865">
        <f t="shared" si="463"/>
        <v>44223</v>
      </c>
      <c r="AO152" s="866">
        <f t="shared" si="464"/>
        <v>182977.73838043213</v>
      </c>
      <c r="AP152" s="865">
        <f t="shared" si="465"/>
        <v>44223</v>
      </c>
      <c r="AQ152" s="850">
        <f t="shared" si="466"/>
        <v>319509.83047485352</v>
      </c>
      <c r="AR152" s="880">
        <v>44222</v>
      </c>
      <c r="AS152" s="869" t="s">
        <v>653</v>
      </c>
      <c r="AT152" s="879">
        <v>157.09164428710901</v>
      </c>
      <c r="AU152" s="879">
        <v>240</v>
      </c>
      <c r="AV152" s="851">
        <f t="shared" si="452"/>
        <v>44222</v>
      </c>
      <c r="AW152" s="852">
        <f t="shared" si="453"/>
        <v>108797076295598.67</v>
      </c>
      <c r="AX152" s="851">
        <f t="shared" si="454"/>
        <v>44222</v>
      </c>
      <c r="AY152" s="852">
        <f t="shared" si="455"/>
        <v>189977948744194.91</v>
      </c>
      <c r="AZ152" s="867"/>
      <c r="BA152" s="867"/>
      <c r="BB152" s="867"/>
      <c r="BC152" s="849">
        <f t="shared" si="457"/>
        <v>44222</v>
      </c>
      <c r="BD152" s="867"/>
      <c r="BE152" s="867"/>
      <c r="BF152" s="867"/>
      <c r="BG152" s="849">
        <f t="shared" si="459"/>
        <v>44222</v>
      </c>
      <c r="BH152" s="867"/>
      <c r="BI152" s="867"/>
      <c r="BK152" s="382">
        <f t="shared" si="489"/>
        <v>2.4397031784057619</v>
      </c>
      <c r="BL152" s="382">
        <f t="shared" si="490"/>
        <v>4.2601310729980471</v>
      </c>
      <c r="BM152" s="236">
        <f t="shared" si="491"/>
        <v>44222</v>
      </c>
      <c r="BN152" s="236">
        <f t="shared" si="492"/>
        <v>44223</v>
      </c>
      <c r="BO152" s="235">
        <f t="shared" si="493"/>
        <v>182977.73838043213</v>
      </c>
      <c r="BP152" s="235">
        <f t="shared" si="494"/>
        <v>319509.83047485352</v>
      </c>
      <c r="BQ152" s="235">
        <f t="shared" si="495"/>
        <v>251243.78442764282</v>
      </c>
      <c r="BR152" s="868">
        <f t="shared" si="496"/>
        <v>44222</v>
      </c>
      <c r="BS152" s="869" t="str">
        <f t="shared" si="497"/>
        <v>TUE</v>
      </c>
      <c r="BT152" s="870">
        <f t="shared" si="498"/>
        <v>157.09164428710901</v>
      </c>
      <c r="BU152" s="235"/>
      <c r="BV152" s="27">
        <f t="shared" si="500"/>
        <v>149387512519896.78</v>
      </c>
      <c r="BW152" s="279"/>
    </row>
    <row r="153" spans="1:75">
      <c r="A153" s="46">
        <v>44230</v>
      </c>
      <c r="B153" s="122">
        <v>281</v>
      </c>
      <c r="C153" s="769">
        <v>44223</v>
      </c>
      <c r="D153" s="1170">
        <v>44224</v>
      </c>
      <c r="E153" s="924" t="s">
        <v>69</v>
      </c>
      <c r="F153" s="1149">
        <v>40.68832702636719</v>
      </c>
      <c r="G153" s="500" t="s">
        <v>41</v>
      </c>
      <c r="H153" s="998">
        <v>48.964465332031253</v>
      </c>
      <c r="I153" s="414" t="s">
        <v>175</v>
      </c>
      <c r="J153" s="415" t="s">
        <v>133</v>
      </c>
      <c r="K153" s="429" t="s">
        <v>93</v>
      </c>
      <c r="L153" s="390">
        <v>250</v>
      </c>
      <c r="M153" s="390"/>
      <c r="N153" s="390"/>
      <c r="O153" s="564">
        <v>1</v>
      </c>
      <c r="P153" s="564">
        <v>0.5</v>
      </c>
      <c r="Q153" s="564">
        <v>0.4</v>
      </c>
      <c r="R153" s="82">
        <f t="shared" si="201"/>
        <v>0.26666666666666666</v>
      </c>
      <c r="S153" s="81"/>
      <c r="T153" s="81">
        <v>20</v>
      </c>
      <c r="U153" s="122">
        <v>281</v>
      </c>
      <c r="V153" s="494"/>
      <c r="W153" s="195">
        <v>25.428000000000001</v>
      </c>
      <c r="X153" s="82">
        <v>2.12</v>
      </c>
      <c r="Y153" s="82">
        <v>1.835</v>
      </c>
      <c r="Z153" s="195">
        <f t="shared" si="487"/>
        <v>508.56</v>
      </c>
      <c r="AA153" s="195">
        <f t="shared" si="488"/>
        <v>1907.1000000000001</v>
      </c>
      <c r="AB153" s="1092">
        <f t="shared" si="451"/>
        <v>7628400.0000000009</v>
      </c>
      <c r="AC153" s="499" t="s">
        <v>69</v>
      </c>
      <c r="AD153" s="195">
        <f t="shared" si="377"/>
        <v>813.76654052734375</v>
      </c>
      <c r="AE153" s="500" t="s">
        <v>41</v>
      </c>
      <c r="AF153" s="567">
        <f t="shared" si="378"/>
        <v>979.289306640625</v>
      </c>
      <c r="AG153" s="567">
        <f t="shared" si="253"/>
        <v>3051624.5269775391</v>
      </c>
      <c r="AH153" s="567">
        <f t="shared" si="254"/>
        <v>3672334.8999023438</v>
      </c>
      <c r="AI153" s="568">
        <f t="shared" si="379"/>
        <v>12206498.107910156</v>
      </c>
      <c r="AJ153" s="568">
        <f t="shared" si="255"/>
        <v>14689339.599609375</v>
      </c>
      <c r="AK153" s="569">
        <f t="shared" si="256"/>
        <v>1.6001387064011006</v>
      </c>
      <c r="AL153" s="999">
        <f t="shared" si="257"/>
        <v>1.925612133554792</v>
      </c>
      <c r="AM153" s="864">
        <f t="shared" si="462"/>
        <v>281</v>
      </c>
      <c r="AN153" s="865">
        <f t="shared" si="463"/>
        <v>44224</v>
      </c>
      <c r="AO153" s="866">
        <f t="shared" si="464"/>
        <v>3051624.5269775391</v>
      </c>
      <c r="AP153" s="865">
        <f t="shared" si="465"/>
        <v>44224</v>
      </c>
      <c r="AQ153" s="850">
        <f t="shared" si="466"/>
        <v>3672334.8999023438</v>
      </c>
      <c r="AR153" s="880">
        <v>44223</v>
      </c>
      <c r="AS153" s="869" t="s">
        <v>656</v>
      </c>
      <c r="AT153" s="879">
        <v>156.64239501953099</v>
      </c>
      <c r="AU153" s="879">
        <v>250</v>
      </c>
      <c r="AV153" s="851">
        <f t="shared" si="452"/>
        <v>44223</v>
      </c>
      <c r="AW153" s="852">
        <f t="shared" si="453"/>
        <v>1809282136884107.8</v>
      </c>
      <c r="AX153" s="851">
        <f t="shared" si="454"/>
        <v>44223</v>
      </c>
      <c r="AY153" s="852">
        <f t="shared" si="455"/>
        <v>2177296019320630.8</v>
      </c>
      <c r="AZ153" s="850">
        <f>AVERAGE(AO153:AO154)</f>
        <v>1853751.0395050049</v>
      </c>
      <c r="BA153" s="850">
        <f>STDEV(AO153:AO154)</f>
        <v>1694048.9319908153</v>
      </c>
      <c r="BB153" s="850">
        <f>100*BA153/AZ153</f>
        <v>91.384921485636298</v>
      </c>
      <c r="BC153" s="849">
        <f t="shared" si="457"/>
        <v>44223</v>
      </c>
      <c r="BD153" s="850">
        <f>AVERAGE(AQ153:AQ154)</f>
        <v>2453065.6814575195</v>
      </c>
      <c r="BE153" s="850">
        <f>STDEV(AQ153:AQ154)</f>
        <v>1724307.0649087145</v>
      </c>
      <c r="BF153" s="850">
        <f>100*BE153/BD153</f>
        <v>70.29192401746846</v>
      </c>
      <c r="BG153" s="849">
        <f t="shared" si="459"/>
        <v>44223</v>
      </c>
      <c r="BH153" s="850">
        <f>AVERAGE(AZ153,BD153)</f>
        <v>2153408.3604812622</v>
      </c>
      <c r="BI153" s="852">
        <f>BH153*AT153*3.785*1000000</f>
        <v>1276737437909679.8</v>
      </c>
      <c r="BK153" s="382">
        <f t="shared" si="489"/>
        <v>40.68832702636719</v>
      </c>
      <c r="BL153" s="382">
        <f t="shared" si="490"/>
        <v>48.964465332031253</v>
      </c>
      <c r="BM153" s="236">
        <f t="shared" si="491"/>
        <v>44223</v>
      </c>
      <c r="BN153" s="236">
        <f t="shared" si="492"/>
        <v>44224</v>
      </c>
      <c r="BO153" s="235">
        <f t="shared" si="493"/>
        <v>3051624.5269775391</v>
      </c>
      <c r="BP153" s="235">
        <f t="shared" si="494"/>
        <v>3672334.8999023438</v>
      </c>
      <c r="BQ153" s="235">
        <f t="shared" si="495"/>
        <v>3361979.7134399414</v>
      </c>
      <c r="BR153" s="868">
        <f t="shared" si="496"/>
        <v>44223</v>
      </c>
      <c r="BS153" s="869" t="str">
        <f t="shared" si="497"/>
        <v>WED</v>
      </c>
      <c r="BT153" s="870">
        <f t="shared" si="498"/>
        <v>156.64239501953099</v>
      </c>
      <c r="BU153" s="235"/>
      <c r="BV153" s="27">
        <f t="shared" si="500"/>
        <v>1993289078102369.3</v>
      </c>
      <c r="BW153" s="279"/>
    </row>
    <row r="154" spans="1:75">
      <c r="A154" s="46">
        <v>44230</v>
      </c>
      <c r="B154" s="122">
        <v>283</v>
      </c>
      <c r="C154" s="769">
        <v>44223</v>
      </c>
      <c r="D154" s="1170">
        <v>44224</v>
      </c>
      <c r="E154" s="924" t="s">
        <v>69</v>
      </c>
      <c r="F154" s="1149">
        <v>8.7450340270996101</v>
      </c>
      <c r="G154" s="500" t="s">
        <v>41</v>
      </c>
      <c r="H154" s="998">
        <v>16.450619506835938</v>
      </c>
      <c r="I154" s="414" t="s">
        <v>175</v>
      </c>
      <c r="J154" s="415" t="s">
        <v>133</v>
      </c>
      <c r="K154" s="429" t="s">
        <v>93</v>
      </c>
      <c r="L154" s="390">
        <v>250</v>
      </c>
      <c r="M154" s="390"/>
      <c r="N154" s="390"/>
      <c r="O154" s="564">
        <v>1</v>
      </c>
      <c r="P154" s="564">
        <v>0.5</v>
      </c>
      <c r="Q154" s="564">
        <v>0.4</v>
      </c>
      <c r="R154" s="82">
        <f t="shared" si="201"/>
        <v>0.26666666666666666</v>
      </c>
      <c r="S154" s="81"/>
      <c r="T154" s="81">
        <v>20</v>
      </c>
      <c r="U154" s="122">
        <v>283</v>
      </c>
      <c r="V154" s="494"/>
      <c r="W154" s="195">
        <v>17.384</v>
      </c>
      <c r="X154" s="82">
        <v>2.0990000000000002</v>
      </c>
      <c r="Y154" s="82">
        <v>1.7949999999999999</v>
      </c>
      <c r="Z154" s="195">
        <f t="shared" si="487"/>
        <v>347.68</v>
      </c>
      <c r="AA154" s="195">
        <f t="shared" si="488"/>
        <v>1303.8</v>
      </c>
      <c r="AB154" s="1092">
        <f t="shared" si="451"/>
        <v>5215200</v>
      </c>
      <c r="AC154" s="499" t="s">
        <v>69</v>
      </c>
      <c r="AD154" s="195">
        <f t="shared" si="377"/>
        <v>174.90068054199219</v>
      </c>
      <c r="AE154" s="500" t="s">
        <v>41</v>
      </c>
      <c r="AF154" s="567">
        <f t="shared" si="378"/>
        <v>329.01239013671875</v>
      </c>
      <c r="AG154" s="567">
        <f t="shared" si="253"/>
        <v>655877.5520324707</v>
      </c>
      <c r="AH154" s="567">
        <f t="shared" si="254"/>
        <v>1233796.4630126953</v>
      </c>
      <c r="AI154" s="568">
        <f t="shared" si="379"/>
        <v>2623510.2081298828</v>
      </c>
      <c r="AJ154" s="568">
        <f t="shared" si="255"/>
        <v>4935185.8520507813</v>
      </c>
      <c r="AK154" s="569">
        <f t="shared" si="256"/>
        <v>0.50305073786813215</v>
      </c>
      <c r="AL154" s="999">
        <f t="shared" si="257"/>
        <v>0.94630807103290016</v>
      </c>
      <c r="AM154" s="864">
        <f t="shared" si="462"/>
        <v>283</v>
      </c>
      <c r="AN154" s="865">
        <f t="shared" si="463"/>
        <v>44224</v>
      </c>
      <c r="AO154" s="866">
        <f t="shared" si="464"/>
        <v>655877.5520324707</v>
      </c>
      <c r="AP154" s="865">
        <f t="shared" si="465"/>
        <v>44224</v>
      </c>
      <c r="AQ154" s="850">
        <f t="shared" si="466"/>
        <v>1233796.4630126953</v>
      </c>
      <c r="AR154" s="880">
        <v>44223</v>
      </c>
      <c r="AS154" s="869" t="s">
        <v>656</v>
      </c>
      <c r="AT154" s="879">
        <v>156.64239501953099</v>
      </c>
      <c r="AU154" s="879">
        <v>250</v>
      </c>
      <c r="AV154" s="851">
        <f t="shared" si="452"/>
        <v>44223</v>
      </c>
      <c r="AW154" s="852">
        <f t="shared" si="453"/>
        <v>388864202782821.75</v>
      </c>
      <c r="AX154" s="851">
        <f t="shared" si="454"/>
        <v>44223</v>
      </c>
      <c r="AY154" s="852">
        <f t="shared" si="455"/>
        <v>731507392651158.13</v>
      </c>
      <c r="AZ154" s="867"/>
      <c r="BA154" s="867"/>
      <c r="BB154" s="867"/>
      <c r="BC154" s="849">
        <f t="shared" si="457"/>
        <v>44223</v>
      </c>
      <c r="BD154" s="867"/>
      <c r="BE154" s="867"/>
      <c r="BF154" s="867"/>
      <c r="BG154" s="849">
        <f t="shared" si="459"/>
        <v>44223</v>
      </c>
      <c r="BH154" s="867"/>
      <c r="BI154" s="867"/>
      <c r="BK154" s="382">
        <f t="shared" si="489"/>
        <v>8.7450340270996101</v>
      </c>
      <c r="BL154" s="382">
        <f t="shared" si="490"/>
        <v>16.450619506835938</v>
      </c>
      <c r="BM154" s="236">
        <f t="shared" si="491"/>
        <v>44223</v>
      </c>
      <c r="BN154" s="236">
        <f t="shared" si="492"/>
        <v>44224</v>
      </c>
      <c r="BO154" s="235">
        <f t="shared" si="493"/>
        <v>655877.5520324707</v>
      </c>
      <c r="BP154" s="235">
        <f t="shared" si="494"/>
        <v>1233796.4630126953</v>
      </c>
      <c r="BQ154" s="235">
        <f t="shared" si="495"/>
        <v>944837.00752258301</v>
      </c>
      <c r="BR154" s="868">
        <f t="shared" si="496"/>
        <v>44223</v>
      </c>
      <c r="BS154" s="869" t="str">
        <f t="shared" si="497"/>
        <v>WED</v>
      </c>
      <c r="BT154" s="870">
        <f t="shared" si="498"/>
        <v>156.64239501953099</v>
      </c>
      <c r="BU154" s="235"/>
      <c r="BV154" s="27">
        <f t="shared" si="500"/>
        <v>560185797716989.94</v>
      </c>
      <c r="BW154" s="279"/>
    </row>
    <row r="155" spans="1:75">
      <c r="A155" s="46">
        <v>44230</v>
      </c>
      <c r="B155" s="122">
        <v>291</v>
      </c>
      <c r="C155" s="769">
        <v>44224</v>
      </c>
      <c r="D155" s="1170">
        <v>44225</v>
      </c>
      <c r="E155" s="924" t="s">
        <v>69</v>
      </c>
      <c r="F155" s="1149">
        <v>3.2608715057373048</v>
      </c>
      <c r="G155" s="500" t="s">
        <v>41</v>
      </c>
      <c r="H155" s="998">
        <v>3.8029697418212889</v>
      </c>
      <c r="I155" s="414" t="s">
        <v>175</v>
      </c>
      <c r="J155" s="415" t="s">
        <v>133</v>
      </c>
      <c r="K155" s="429" t="s">
        <v>93</v>
      </c>
      <c r="L155" s="390">
        <v>280</v>
      </c>
      <c r="M155" s="390"/>
      <c r="N155" s="390"/>
      <c r="O155" s="564">
        <v>1</v>
      </c>
      <c r="P155" s="564">
        <v>0.5</v>
      </c>
      <c r="Q155" s="564">
        <v>0.4</v>
      </c>
      <c r="R155" s="82">
        <f t="shared" si="201"/>
        <v>0.26666666666666666</v>
      </c>
      <c r="S155" s="81"/>
      <c r="T155" s="81">
        <v>20</v>
      </c>
      <c r="U155" s="122">
        <v>291</v>
      </c>
      <c r="V155" s="494"/>
      <c r="W155" s="195">
        <v>23.891999999999999</v>
      </c>
      <c r="X155" s="82">
        <v>2.1669999999999998</v>
      </c>
      <c r="Y155" s="82">
        <v>1.6319999999999999</v>
      </c>
      <c r="Z155" s="195">
        <f t="shared" si="487"/>
        <v>477.84</v>
      </c>
      <c r="AA155" s="195">
        <f t="shared" si="488"/>
        <v>1791.8999999999999</v>
      </c>
      <c r="AB155" s="1092">
        <f t="shared" si="451"/>
        <v>6399642.8571428554</v>
      </c>
      <c r="AC155" s="499" t="s">
        <v>69</v>
      </c>
      <c r="AD155" s="195">
        <f t="shared" si="377"/>
        <v>65.217430114746094</v>
      </c>
      <c r="AE155" s="500" t="s">
        <v>41</v>
      </c>
      <c r="AF155" s="567">
        <f t="shared" si="378"/>
        <v>76.059394836425781</v>
      </c>
      <c r="AG155" s="567">
        <f t="shared" si="253"/>
        <v>244565.36293029785</v>
      </c>
      <c r="AH155" s="567">
        <f t="shared" si="254"/>
        <v>285222.73063659668</v>
      </c>
      <c r="AI155" s="568">
        <f t="shared" si="379"/>
        <v>873447.72475106374</v>
      </c>
      <c r="AJ155" s="568">
        <f t="shared" si="255"/>
        <v>1018652.6094164167</v>
      </c>
      <c r="AK155" s="569">
        <f t="shared" si="256"/>
        <v>0.13648382327713482</v>
      </c>
      <c r="AL155" s="999">
        <f t="shared" si="257"/>
        <v>0.15917335266286997</v>
      </c>
      <c r="AM155" s="864">
        <f t="shared" si="462"/>
        <v>291</v>
      </c>
      <c r="AN155" s="865">
        <f t="shared" si="463"/>
        <v>44225</v>
      </c>
      <c r="AO155" s="866">
        <f t="shared" si="464"/>
        <v>244565.36293029785</v>
      </c>
      <c r="AP155" s="865">
        <f t="shared" si="465"/>
        <v>44225</v>
      </c>
      <c r="AQ155" s="850">
        <f t="shared" si="466"/>
        <v>285222.73063659668</v>
      </c>
      <c r="AR155" s="880">
        <v>44224</v>
      </c>
      <c r="AS155" s="869" t="s">
        <v>657</v>
      </c>
      <c r="AT155" s="879">
        <v>156.51727294921901</v>
      </c>
      <c r="AU155" s="879">
        <v>280</v>
      </c>
      <c r="AV155" s="851">
        <f t="shared" si="452"/>
        <v>44224</v>
      </c>
      <c r="AW155" s="852">
        <f t="shared" si="453"/>
        <v>144884893367052.41</v>
      </c>
      <c r="AX155" s="851">
        <f t="shared" si="454"/>
        <v>44224</v>
      </c>
      <c r="AY155" s="852">
        <f t="shared" si="455"/>
        <v>168971044873269.59</v>
      </c>
      <c r="AZ155" s="850">
        <f>AVERAGE(AO155:AO156)</f>
        <v>205631.64710998535</v>
      </c>
      <c r="BA155" s="850">
        <f>STDEV(AO155:AO156)</f>
        <v>55060.588946665855</v>
      </c>
      <c r="BB155" s="850">
        <f>100*BA155/AZ155</f>
        <v>26.776320532615205</v>
      </c>
      <c r="BC155" s="849">
        <f t="shared" si="457"/>
        <v>44224</v>
      </c>
      <c r="BD155" s="850">
        <f>AVERAGE(AQ155:AQ156)</f>
        <v>211446.59757614136</v>
      </c>
      <c r="BE155" s="850">
        <f>STDEV(AQ155:AQ156)</f>
        <v>104335.20795353802</v>
      </c>
      <c r="BF155" s="850">
        <f>100*BE155/BD155</f>
        <v>49.343526521379559</v>
      </c>
      <c r="BG155" s="849">
        <f t="shared" si="459"/>
        <v>44224</v>
      </c>
      <c r="BH155" s="850">
        <f>AVERAGE(AZ155,BD155)</f>
        <v>208539.12234306335</v>
      </c>
      <c r="BI155" s="852">
        <f>BH155*AT155*3.785*1000000</f>
        <v>123542304361981.92</v>
      </c>
      <c r="BK155" s="382">
        <f t="shared" si="489"/>
        <v>3.2608715057373048</v>
      </c>
      <c r="BL155" s="382">
        <f t="shared" si="490"/>
        <v>3.8029697418212889</v>
      </c>
      <c r="BM155" s="236">
        <f t="shared" si="491"/>
        <v>44224</v>
      </c>
      <c r="BN155" s="236">
        <f t="shared" si="492"/>
        <v>44225</v>
      </c>
      <c r="BO155" s="235">
        <f t="shared" si="493"/>
        <v>244565.36293029785</v>
      </c>
      <c r="BP155" s="235">
        <f t="shared" si="494"/>
        <v>285222.73063659668</v>
      </c>
      <c r="BQ155" s="235">
        <f t="shared" si="495"/>
        <v>264894.04678344727</v>
      </c>
      <c r="BR155" s="868">
        <f t="shared" si="496"/>
        <v>44224</v>
      </c>
      <c r="BS155" s="869" t="str">
        <f t="shared" si="497"/>
        <v>THU</v>
      </c>
      <c r="BT155" s="870">
        <f t="shared" si="498"/>
        <v>156.51727294921901</v>
      </c>
      <c r="BU155" s="235">
        <f t="shared" ref="BU155" si="502">BH155</f>
        <v>208539.12234306335</v>
      </c>
      <c r="BV155" s="27">
        <f t="shared" si="500"/>
        <v>156927969120161.03</v>
      </c>
      <c r="BW155" s="279">
        <f t="shared" ref="BW155" si="503">BI155</f>
        <v>123542304361981.92</v>
      </c>
    </row>
    <row r="156" spans="1:75">
      <c r="A156" s="46">
        <v>44230</v>
      </c>
      <c r="B156" s="122">
        <v>293</v>
      </c>
      <c r="C156" s="769">
        <v>44224</v>
      </c>
      <c r="D156" s="1170">
        <v>44225</v>
      </c>
      <c r="E156" s="924" t="s">
        <v>69</v>
      </c>
      <c r="F156" s="1149">
        <v>2.2226390838623047</v>
      </c>
      <c r="G156" s="500" t="s">
        <v>41</v>
      </c>
      <c r="H156" s="998">
        <v>1.8356061935424806</v>
      </c>
      <c r="I156" s="414" t="s">
        <v>175</v>
      </c>
      <c r="J156" s="415" t="s">
        <v>133</v>
      </c>
      <c r="K156" s="429" t="s">
        <v>93</v>
      </c>
      <c r="L156" s="390">
        <v>280</v>
      </c>
      <c r="M156" s="390"/>
      <c r="N156" s="390"/>
      <c r="O156" s="564">
        <v>1</v>
      </c>
      <c r="P156" s="564">
        <v>0.5</v>
      </c>
      <c r="Q156" s="564">
        <v>0.4</v>
      </c>
      <c r="R156" s="82">
        <f t="shared" si="201"/>
        <v>0.26666666666666666</v>
      </c>
      <c r="S156" s="81"/>
      <c r="T156" s="81">
        <v>20</v>
      </c>
      <c r="U156" s="122">
        <v>293</v>
      </c>
      <c r="V156" s="494"/>
      <c r="W156" s="195">
        <v>25.315999999999999</v>
      </c>
      <c r="X156" s="82">
        <v>2.145</v>
      </c>
      <c r="Y156" s="82">
        <v>1.768</v>
      </c>
      <c r="Z156" s="195">
        <f t="shared" si="487"/>
        <v>506.32</v>
      </c>
      <c r="AA156" s="195">
        <f t="shared" si="488"/>
        <v>1898.7</v>
      </c>
      <c r="AB156" s="1092">
        <f t="shared" si="451"/>
        <v>6781071.4285714282</v>
      </c>
      <c r="AC156" s="499" t="s">
        <v>69</v>
      </c>
      <c r="AD156" s="195">
        <f t="shared" si="377"/>
        <v>44.452781677246094</v>
      </c>
      <c r="AE156" s="500" t="s">
        <v>41</v>
      </c>
      <c r="AF156" s="567">
        <f t="shared" si="378"/>
        <v>36.712123870849609</v>
      </c>
      <c r="AG156" s="567">
        <f t="shared" si="253"/>
        <v>166697.93128967285</v>
      </c>
      <c r="AH156" s="567">
        <f t="shared" si="254"/>
        <v>137670.46451568604</v>
      </c>
      <c r="AI156" s="568">
        <f t="shared" si="379"/>
        <v>595349.75460597442</v>
      </c>
      <c r="AJ156" s="568">
        <f t="shared" si="255"/>
        <v>491680.23041316442</v>
      </c>
      <c r="AK156" s="569">
        <f t="shared" si="256"/>
        <v>8.7795824137395506E-2</v>
      </c>
      <c r="AL156" s="999">
        <f t="shared" si="257"/>
        <v>7.2507749784424105E-2</v>
      </c>
      <c r="AM156" s="864">
        <f t="shared" si="462"/>
        <v>293</v>
      </c>
      <c r="AN156" s="865">
        <f t="shared" si="463"/>
        <v>44225</v>
      </c>
      <c r="AO156" s="866">
        <f t="shared" si="464"/>
        <v>166697.93128967285</v>
      </c>
      <c r="AP156" s="865">
        <f t="shared" si="465"/>
        <v>44225</v>
      </c>
      <c r="AQ156" s="850">
        <f t="shared" si="466"/>
        <v>137670.46451568604</v>
      </c>
      <c r="AR156" s="880">
        <v>44224</v>
      </c>
      <c r="AS156" s="869" t="s">
        <v>657</v>
      </c>
      <c r="AT156" s="879">
        <v>156.51727294921901</v>
      </c>
      <c r="AU156" s="879">
        <v>280</v>
      </c>
      <c r="AV156" s="851">
        <f t="shared" si="452"/>
        <v>44224</v>
      </c>
      <c r="AW156" s="852">
        <f t="shared" si="453"/>
        <v>98754834740420.313</v>
      </c>
      <c r="AX156" s="851">
        <f t="shared" si="454"/>
        <v>44224</v>
      </c>
      <c r="AY156" s="852">
        <f t="shared" si="455"/>
        <v>81558444467185.406</v>
      </c>
      <c r="AZ156" s="867"/>
      <c r="BA156" s="867"/>
      <c r="BB156" s="867"/>
      <c r="BC156" s="849">
        <f t="shared" si="457"/>
        <v>44224</v>
      </c>
      <c r="BD156" s="867"/>
      <c r="BE156" s="867"/>
      <c r="BF156" s="867"/>
      <c r="BG156" s="849">
        <f t="shared" si="459"/>
        <v>44224</v>
      </c>
      <c r="BH156" s="867"/>
      <c r="BI156" s="867"/>
      <c r="BK156" s="382">
        <f t="shared" si="489"/>
        <v>2.2226390838623047</v>
      </c>
      <c r="BL156" s="382">
        <f t="shared" si="490"/>
        <v>1.8356061935424806</v>
      </c>
      <c r="BM156" s="236">
        <f t="shared" si="491"/>
        <v>44224</v>
      </c>
      <c r="BN156" s="236">
        <f t="shared" si="492"/>
        <v>44225</v>
      </c>
      <c r="BO156" s="235">
        <f t="shared" si="493"/>
        <v>166697.93128967285</v>
      </c>
      <c r="BP156" s="235">
        <f t="shared" si="494"/>
        <v>137670.46451568604</v>
      </c>
      <c r="BQ156" s="235">
        <f t="shared" si="495"/>
        <v>152184.19790267944</v>
      </c>
      <c r="BR156" s="868">
        <f t="shared" si="496"/>
        <v>44224</v>
      </c>
      <c r="BS156" s="869" t="str">
        <f t="shared" si="497"/>
        <v>THU</v>
      </c>
      <c r="BT156" s="870">
        <f t="shared" si="498"/>
        <v>156.51727294921901</v>
      </c>
      <c r="BU156" s="235"/>
      <c r="BV156" s="27">
        <f t="shared" si="500"/>
        <v>90156639603802.875</v>
      </c>
      <c r="BW156" s="279"/>
    </row>
    <row r="157" spans="1:75">
      <c r="A157" s="46">
        <v>44230</v>
      </c>
      <c r="B157" s="122" t="s">
        <v>320</v>
      </c>
      <c r="C157" s="769">
        <v>44225</v>
      </c>
      <c r="D157" s="1170">
        <v>44226</v>
      </c>
      <c r="E157" s="924" t="s">
        <v>69</v>
      </c>
      <c r="F157" s="1149">
        <v>2.3400709152221681</v>
      </c>
      <c r="G157" s="500" t="s">
        <v>41</v>
      </c>
      <c r="H157" s="998">
        <v>2.6293518066406252</v>
      </c>
      <c r="I157" s="414" t="s">
        <v>175</v>
      </c>
      <c r="J157" s="415" t="s">
        <v>133</v>
      </c>
      <c r="K157" s="429" t="s">
        <v>93</v>
      </c>
      <c r="L157" s="390">
        <v>284</v>
      </c>
      <c r="M157" s="390"/>
      <c r="N157" s="390"/>
      <c r="O157" s="564">
        <v>1</v>
      </c>
      <c r="P157" s="564">
        <v>0.5</v>
      </c>
      <c r="Q157" s="564">
        <v>0.4</v>
      </c>
      <c r="R157" s="82">
        <f t="shared" si="201"/>
        <v>0.26666666666666666</v>
      </c>
      <c r="S157" s="81"/>
      <c r="T157" s="81">
        <v>20</v>
      </c>
      <c r="U157" s="122" t="s">
        <v>320</v>
      </c>
      <c r="V157" s="494"/>
      <c r="W157" s="195">
        <v>25.236000000000001</v>
      </c>
      <c r="X157" s="82">
        <v>2.1349999999999998</v>
      </c>
      <c r="Y157" s="82">
        <v>1.885</v>
      </c>
      <c r="Z157" s="195">
        <f t="shared" si="487"/>
        <v>504.72</v>
      </c>
      <c r="AA157" s="195">
        <f t="shared" si="488"/>
        <v>1892.7</v>
      </c>
      <c r="AB157" s="1092">
        <f t="shared" si="451"/>
        <v>6664436.6197183104</v>
      </c>
      <c r="AC157" s="499" t="s">
        <v>69</v>
      </c>
      <c r="AD157" s="195">
        <f t="shared" si="377"/>
        <v>46.801418304443359</v>
      </c>
      <c r="AE157" s="500" t="s">
        <v>41</v>
      </c>
      <c r="AF157" s="567">
        <f t="shared" si="378"/>
        <v>52.5870361328125</v>
      </c>
      <c r="AG157" s="567">
        <f t="shared" si="253"/>
        <v>175505.3186416626</v>
      </c>
      <c r="AH157" s="567">
        <f t="shared" si="254"/>
        <v>197201.38549804688</v>
      </c>
      <c r="AI157" s="568">
        <f t="shared" si="379"/>
        <v>617976.47409036127</v>
      </c>
      <c r="AJ157" s="568">
        <f t="shared" si="255"/>
        <v>694371.0756973481</v>
      </c>
      <c r="AK157" s="569">
        <f t="shared" si="256"/>
        <v>9.2727489111672529E-2</v>
      </c>
      <c r="AL157" s="999">
        <f t="shared" si="257"/>
        <v>0.10419051381520941</v>
      </c>
      <c r="AM157" s="864" t="str">
        <f t="shared" si="462"/>
        <v>302</v>
      </c>
      <c r="AN157" s="865">
        <f t="shared" si="463"/>
        <v>44226</v>
      </c>
      <c r="AO157" s="866">
        <f t="shared" si="464"/>
        <v>175505.3186416626</v>
      </c>
      <c r="AP157" s="865">
        <f t="shared" si="465"/>
        <v>44226</v>
      </c>
      <c r="AQ157" s="850">
        <f t="shared" si="466"/>
        <v>197201.38549804688</v>
      </c>
      <c r="AR157" s="880">
        <v>44225</v>
      </c>
      <c r="AS157" s="869" t="s">
        <v>659</v>
      </c>
      <c r="AT157" s="879">
        <v>156.17852783203099</v>
      </c>
      <c r="AU157" s="879">
        <v>284</v>
      </c>
      <c r="AV157" s="851">
        <f t="shared" si="452"/>
        <v>44225</v>
      </c>
      <c r="AW157" s="852">
        <f t="shared" si="453"/>
        <v>103747464275774.02</v>
      </c>
      <c r="AX157" s="851">
        <f t="shared" si="454"/>
        <v>44225</v>
      </c>
      <c r="AY157" s="852">
        <f t="shared" si="455"/>
        <v>116572784548279.97</v>
      </c>
      <c r="AZ157" s="850">
        <f>AVERAGE(AO157:AO158)</f>
        <v>211273.83470535278</v>
      </c>
      <c r="BA157" s="850">
        <f>STDEV(AO157:AO158)</f>
        <v>50584.320523230526</v>
      </c>
      <c r="BB157" s="850">
        <f>100*BA157/AZ157</f>
        <v>23.942539119326607</v>
      </c>
      <c r="BC157" s="849">
        <f t="shared" si="457"/>
        <v>44225</v>
      </c>
      <c r="BD157" s="850">
        <f>AVERAGE(AQ157:AQ158)</f>
        <v>206395.32566070557</v>
      </c>
      <c r="BE157" s="850">
        <f>STDEV(AQ157:AQ158)</f>
        <v>13002.19486967862</v>
      </c>
      <c r="BF157" s="850">
        <f>100*BE157/BD157</f>
        <v>6.2996556865115263</v>
      </c>
      <c r="BG157" s="849">
        <f t="shared" si="459"/>
        <v>44225</v>
      </c>
      <c r="BH157" s="850">
        <f>AVERAGE(AZ157,BD157)</f>
        <v>208834.58018302917</v>
      </c>
      <c r="BI157" s="852">
        <f>BH157*AT157*3.785*1000000</f>
        <v>123449581555540.7</v>
      </c>
      <c r="BK157" s="382">
        <f t="shared" si="489"/>
        <v>2.3400709152221681</v>
      </c>
      <c r="BL157" s="382">
        <f t="shared" si="490"/>
        <v>2.6293518066406252</v>
      </c>
      <c r="BM157" s="236">
        <f t="shared" si="491"/>
        <v>44225</v>
      </c>
      <c r="BN157" s="236">
        <f t="shared" si="492"/>
        <v>44226</v>
      </c>
      <c r="BO157" s="235">
        <f t="shared" si="493"/>
        <v>175505.3186416626</v>
      </c>
      <c r="BP157" s="235">
        <f t="shared" si="494"/>
        <v>197201.38549804688</v>
      </c>
      <c r="BQ157" s="235">
        <f t="shared" si="495"/>
        <v>186353.35206985474</v>
      </c>
      <c r="BR157" s="868">
        <f t="shared" si="496"/>
        <v>44225</v>
      </c>
      <c r="BS157" s="869" t="str">
        <f t="shared" si="497"/>
        <v>FRI</v>
      </c>
      <c r="BT157" s="870">
        <f t="shared" si="498"/>
        <v>156.17852783203099</v>
      </c>
      <c r="BU157" s="235">
        <f t="shared" ref="BU157" si="504">BH157</f>
        <v>208834.58018302917</v>
      </c>
      <c r="BV157" s="27">
        <f t="shared" si="500"/>
        <v>110160124412026.98</v>
      </c>
      <c r="BW157" s="279">
        <f t="shared" ref="BW157" si="505">BI157</f>
        <v>123449581555540.7</v>
      </c>
    </row>
    <row r="158" spans="1:75">
      <c r="A158" s="46">
        <v>44230</v>
      </c>
      <c r="B158" s="122" t="s">
        <v>321</v>
      </c>
      <c r="C158" s="769">
        <v>44225</v>
      </c>
      <c r="D158" s="1170">
        <v>44226</v>
      </c>
      <c r="E158" s="924" t="s">
        <v>69</v>
      </c>
      <c r="F158" s="1149">
        <v>3.2938980102539062</v>
      </c>
      <c r="G158" s="500" t="s">
        <v>41</v>
      </c>
      <c r="H158" s="998">
        <v>2.8745235443115233</v>
      </c>
      <c r="I158" s="414" t="s">
        <v>175</v>
      </c>
      <c r="J158" s="415" t="s">
        <v>133</v>
      </c>
      <c r="K158" s="429" t="s">
        <v>93</v>
      </c>
      <c r="L158" s="390">
        <v>284</v>
      </c>
      <c r="M158" s="390"/>
      <c r="N158" s="390"/>
      <c r="O158" s="564">
        <v>1</v>
      </c>
      <c r="P158" s="564">
        <v>0.5</v>
      </c>
      <c r="Q158" s="564">
        <v>0.4</v>
      </c>
      <c r="R158" s="82">
        <f t="shared" si="201"/>
        <v>0.26666666666666666</v>
      </c>
      <c r="S158" s="81"/>
      <c r="T158" s="81">
        <v>20</v>
      </c>
      <c r="U158" s="122" t="s">
        <v>321</v>
      </c>
      <c r="V158" s="193"/>
      <c r="W158" s="195">
        <v>23.341000000000001</v>
      </c>
      <c r="X158" s="82">
        <v>2.1179999999999999</v>
      </c>
      <c r="Y158" s="82">
        <v>1.8879999999999999</v>
      </c>
      <c r="Z158" s="195">
        <f t="shared" si="487"/>
        <v>466.82000000000005</v>
      </c>
      <c r="AA158" s="195">
        <f t="shared" si="488"/>
        <v>1750.5750000000003</v>
      </c>
      <c r="AB158" s="1092">
        <f t="shared" si="451"/>
        <v>6163996.4788732408</v>
      </c>
      <c r="AC158" s="499" t="s">
        <v>69</v>
      </c>
      <c r="AD158" s="195">
        <f t="shared" si="377"/>
        <v>65.877960205078125</v>
      </c>
      <c r="AE158" s="500" t="s">
        <v>41</v>
      </c>
      <c r="AF158" s="567">
        <f t="shared" si="378"/>
        <v>57.490470886230469</v>
      </c>
      <c r="AG158" s="567">
        <f t="shared" si="253"/>
        <v>247042.35076904297</v>
      </c>
      <c r="AH158" s="567">
        <f t="shared" si="254"/>
        <v>215589.26582336426</v>
      </c>
      <c r="AI158" s="568">
        <f t="shared" si="379"/>
        <v>869867.43228536262</v>
      </c>
      <c r="AJ158" s="568">
        <f t="shared" si="255"/>
        <v>759117.13318086008</v>
      </c>
      <c r="AK158" s="569">
        <f t="shared" si="256"/>
        <v>0.14112068935580763</v>
      </c>
      <c r="AL158" s="999">
        <f t="shared" si="257"/>
        <v>0.12315340149571669</v>
      </c>
      <c r="AM158" s="864" t="str">
        <f t="shared" si="462"/>
        <v>303</v>
      </c>
      <c r="AN158" s="865">
        <f t="shared" si="463"/>
        <v>44226</v>
      </c>
      <c r="AO158" s="866">
        <f t="shared" si="464"/>
        <v>247042.35076904297</v>
      </c>
      <c r="AP158" s="865">
        <f t="shared" si="465"/>
        <v>44226</v>
      </c>
      <c r="AQ158" s="850">
        <f t="shared" si="466"/>
        <v>215589.26582336426</v>
      </c>
      <c r="AR158" s="880">
        <v>44225</v>
      </c>
      <c r="AS158" s="869" t="s">
        <v>659</v>
      </c>
      <c r="AT158" s="879">
        <v>156.17852783203099</v>
      </c>
      <c r="AU158" s="879">
        <v>284</v>
      </c>
      <c r="AV158" s="851">
        <f t="shared" si="452"/>
        <v>44225</v>
      </c>
      <c r="AW158" s="852">
        <f t="shared" si="453"/>
        <v>146035559830209.59</v>
      </c>
      <c r="AX158" s="851">
        <f t="shared" si="454"/>
        <v>44225</v>
      </c>
      <c r="AY158" s="852">
        <f t="shared" si="455"/>
        <v>127442517567899.19</v>
      </c>
      <c r="AZ158" s="867"/>
      <c r="BA158" s="867"/>
      <c r="BB158" s="867"/>
      <c r="BC158" s="849">
        <f t="shared" si="457"/>
        <v>44225</v>
      </c>
      <c r="BD158" s="867"/>
      <c r="BE158" s="867"/>
      <c r="BF158" s="867"/>
      <c r="BG158" s="849">
        <f t="shared" si="459"/>
        <v>44225</v>
      </c>
      <c r="BH158" s="867"/>
      <c r="BI158" s="867"/>
      <c r="BK158" s="382">
        <f t="shared" si="489"/>
        <v>3.2938980102539062</v>
      </c>
      <c r="BL158" s="382">
        <f t="shared" si="490"/>
        <v>2.8745235443115233</v>
      </c>
      <c r="BM158" s="236">
        <f t="shared" si="491"/>
        <v>44225</v>
      </c>
      <c r="BN158" s="236">
        <f t="shared" si="492"/>
        <v>44226</v>
      </c>
      <c r="BO158" s="235">
        <f t="shared" si="493"/>
        <v>247042.35076904297</v>
      </c>
      <c r="BP158" s="235">
        <f t="shared" si="494"/>
        <v>215589.26582336426</v>
      </c>
      <c r="BQ158" s="235">
        <f t="shared" si="495"/>
        <v>231315.80829620361</v>
      </c>
      <c r="BR158" s="868">
        <f t="shared" si="496"/>
        <v>44225</v>
      </c>
      <c r="BS158" s="869" t="str">
        <f t="shared" si="497"/>
        <v>FRI</v>
      </c>
      <c r="BT158" s="870">
        <f t="shared" si="498"/>
        <v>156.17852783203099</v>
      </c>
      <c r="BU158" s="235"/>
      <c r="BV158" s="27">
        <f t="shared" si="500"/>
        <v>136739038699054.39</v>
      </c>
      <c r="BW158" s="279"/>
    </row>
    <row r="159" spans="1:75">
      <c r="A159" s="46">
        <v>44230</v>
      </c>
      <c r="B159" s="122" t="s">
        <v>322</v>
      </c>
      <c r="C159" s="769">
        <v>44226</v>
      </c>
      <c r="D159" s="1170">
        <v>44227</v>
      </c>
      <c r="E159" s="924" t="s">
        <v>69</v>
      </c>
      <c r="F159" s="1149">
        <v>2.2292196273803713</v>
      </c>
      <c r="G159" s="500" t="s">
        <v>41</v>
      </c>
      <c r="H159" s="998">
        <v>4.7519168853759766</v>
      </c>
      <c r="I159" s="414" t="s">
        <v>175</v>
      </c>
      <c r="J159" s="415" t="s">
        <v>133</v>
      </c>
      <c r="K159" s="429" t="s">
        <v>93</v>
      </c>
      <c r="L159" s="390">
        <v>236</v>
      </c>
      <c r="M159" s="390"/>
      <c r="N159" s="390"/>
      <c r="O159" s="564">
        <v>1</v>
      </c>
      <c r="P159" s="564">
        <v>0.5</v>
      </c>
      <c r="Q159" s="564">
        <v>0.4</v>
      </c>
      <c r="R159" s="82">
        <f t="shared" si="201"/>
        <v>0.26666666666666666</v>
      </c>
      <c r="S159" s="81"/>
      <c r="T159" s="81">
        <v>20</v>
      </c>
      <c r="U159" s="122" t="s">
        <v>322</v>
      </c>
      <c r="V159" s="193"/>
      <c r="W159" s="195">
        <v>38.972000000000001</v>
      </c>
      <c r="X159" s="82">
        <v>2.141</v>
      </c>
      <c r="Y159" s="82">
        <v>2.0569999999999999</v>
      </c>
      <c r="Z159" s="195">
        <f t="shared" si="487"/>
        <v>779.44</v>
      </c>
      <c r="AA159" s="195">
        <f t="shared" si="488"/>
        <v>2922.9</v>
      </c>
      <c r="AB159" s="1092">
        <f t="shared" si="451"/>
        <v>12385169.491525425</v>
      </c>
      <c r="AC159" s="499" t="s">
        <v>69</v>
      </c>
      <c r="AD159" s="195">
        <f t="shared" si="377"/>
        <v>44.584392547607422</v>
      </c>
      <c r="AE159" s="500" t="s">
        <v>41</v>
      </c>
      <c r="AF159" s="567">
        <f t="shared" si="378"/>
        <v>95.038337707519531</v>
      </c>
      <c r="AG159" s="567">
        <f t="shared" si="253"/>
        <v>167191.47205352783</v>
      </c>
      <c r="AH159" s="567">
        <f t="shared" si="254"/>
        <v>356393.76640319824</v>
      </c>
      <c r="AI159" s="568">
        <f t="shared" si="379"/>
        <v>708438.44090477901</v>
      </c>
      <c r="AJ159" s="568">
        <f t="shared" si="255"/>
        <v>1510143.0779796536</v>
      </c>
      <c r="AK159" s="569">
        <f t="shared" si="256"/>
        <v>5.7200544682858741E-2</v>
      </c>
      <c r="AL159" s="999">
        <f t="shared" si="257"/>
        <v>0.12193156331150509</v>
      </c>
      <c r="AM159" s="864" t="str">
        <f t="shared" si="462"/>
        <v>315</v>
      </c>
      <c r="AN159" s="865">
        <f t="shared" si="463"/>
        <v>44227</v>
      </c>
      <c r="AO159" s="866">
        <f t="shared" si="464"/>
        <v>167191.47205352783</v>
      </c>
      <c r="AP159" s="865">
        <f t="shared" si="465"/>
        <v>44227</v>
      </c>
      <c r="AQ159" s="850">
        <f t="shared" si="466"/>
        <v>356393.76640319824</v>
      </c>
      <c r="AR159" s="880">
        <v>44226</v>
      </c>
      <c r="AS159" s="869" t="s">
        <v>660</v>
      </c>
      <c r="AT159" s="879">
        <v>153.94192504882801</v>
      </c>
      <c r="AU159" s="879">
        <v>236</v>
      </c>
      <c r="AV159" s="851">
        <f t="shared" si="452"/>
        <v>44226</v>
      </c>
      <c r="AW159" s="852">
        <f t="shared" ref="AW159:AW160" si="506">AT159*3.785*1000000*AO159</f>
        <v>97417486170841.141</v>
      </c>
      <c r="AX159" s="851">
        <f t="shared" ref="AX159:AX160" si="507">AR159</f>
        <v>44226</v>
      </c>
      <c r="AY159" s="852">
        <f t="shared" ref="AY159:AY160" si="508">AT159*3.785*1000000*AQ159</f>
        <v>207660022269807.88</v>
      </c>
      <c r="AZ159" s="850">
        <f t="shared" ref="AZ159:AZ160" si="509">AO159</f>
        <v>167191.47205352783</v>
      </c>
      <c r="BA159" s="850"/>
      <c r="BB159" s="850"/>
      <c r="BC159" s="849">
        <f t="shared" ref="BC159:BC160" si="510">AR159</f>
        <v>44226</v>
      </c>
      <c r="BD159" s="850">
        <f t="shared" ref="BD159:BD160" si="511">AQ159</f>
        <v>356393.76640319824</v>
      </c>
      <c r="BE159" s="850"/>
      <c r="BF159" s="850"/>
      <c r="BG159" s="849">
        <f t="shared" ref="BG159:BG160" si="512">BC159</f>
        <v>44226</v>
      </c>
      <c r="BH159" s="850">
        <f t="shared" ref="BH159:BH160" si="513">AVERAGE(AZ159,BD159)</f>
        <v>261792.61922836304</v>
      </c>
      <c r="BI159" s="852">
        <f t="shared" ref="BI159:BI160" si="514">BH159*AT159*3.785*1000000</f>
        <v>152538754220324.5</v>
      </c>
      <c r="BK159" s="382">
        <f t="shared" si="489"/>
        <v>2.2292196273803713</v>
      </c>
      <c r="BL159" s="382">
        <f t="shared" si="490"/>
        <v>4.7519168853759766</v>
      </c>
      <c r="BM159" s="236">
        <f t="shared" si="491"/>
        <v>44226</v>
      </c>
      <c r="BN159" s="236">
        <f t="shared" si="492"/>
        <v>44227</v>
      </c>
      <c r="BO159" s="235">
        <f t="shared" si="493"/>
        <v>167191.47205352783</v>
      </c>
      <c r="BP159" s="235">
        <f t="shared" si="494"/>
        <v>356393.76640319824</v>
      </c>
      <c r="BQ159" s="235">
        <f t="shared" si="495"/>
        <v>261792.61922836304</v>
      </c>
      <c r="BR159" s="868">
        <f t="shared" si="496"/>
        <v>44226</v>
      </c>
      <c r="BS159" s="869" t="str">
        <f t="shared" si="497"/>
        <v>SAT</v>
      </c>
      <c r="BT159" s="870">
        <f t="shared" si="498"/>
        <v>153.94192504882801</v>
      </c>
      <c r="BU159" s="235">
        <f t="shared" ref="BU159:BU160" si="515">BH159</f>
        <v>261792.61922836304</v>
      </c>
      <c r="BV159" s="27">
        <f t="shared" si="500"/>
        <v>152538754220324.47</v>
      </c>
      <c r="BW159" s="279">
        <f t="shared" ref="BW159:BW160" si="516">BI159</f>
        <v>152538754220324.5</v>
      </c>
    </row>
    <row r="160" spans="1:75">
      <c r="A160" s="46">
        <v>44230</v>
      </c>
      <c r="B160" s="122" t="s">
        <v>267</v>
      </c>
      <c r="C160" s="769">
        <v>44227</v>
      </c>
      <c r="D160" s="1170">
        <v>44228</v>
      </c>
      <c r="E160" s="924" t="s">
        <v>69</v>
      </c>
      <c r="F160" s="1149">
        <v>0.61306433677673344</v>
      </c>
      <c r="G160" s="500" t="s">
        <v>41</v>
      </c>
      <c r="H160" s="998">
        <v>1.353431797027588</v>
      </c>
      <c r="I160" s="414" t="s">
        <v>175</v>
      </c>
      <c r="J160" s="415" t="s">
        <v>133</v>
      </c>
      <c r="K160" s="429" t="s">
        <v>93</v>
      </c>
      <c r="L160" s="390">
        <v>191</v>
      </c>
      <c r="M160" s="390"/>
      <c r="N160" s="390"/>
      <c r="O160" s="564">
        <v>1</v>
      </c>
      <c r="P160" s="564">
        <v>0.5</v>
      </c>
      <c r="Q160" s="564">
        <v>0.4</v>
      </c>
      <c r="R160" s="82">
        <f t="shared" ref="R160:R187" si="517">O160/(O160+P160)*Q160</f>
        <v>0.26666666666666666</v>
      </c>
      <c r="S160" s="81"/>
      <c r="T160" s="81">
        <v>20</v>
      </c>
      <c r="U160" s="122" t="s">
        <v>267</v>
      </c>
      <c r="V160" s="494"/>
      <c r="W160" s="195">
        <v>38.225999999999999</v>
      </c>
      <c r="X160" s="82">
        <v>2.1459999999999999</v>
      </c>
      <c r="Y160" s="82">
        <v>1.849</v>
      </c>
      <c r="Z160" s="195">
        <f t="shared" si="487"/>
        <v>764.52</v>
      </c>
      <c r="AA160" s="195">
        <f t="shared" si="488"/>
        <v>2866.95</v>
      </c>
      <c r="AB160" s="1092">
        <f t="shared" si="451"/>
        <v>15010209.424083769</v>
      </c>
      <c r="AC160" s="499" t="s">
        <v>69</v>
      </c>
      <c r="AD160" s="195">
        <f t="shared" si="377"/>
        <v>12.261286735534668</v>
      </c>
      <c r="AE160" s="500" t="s">
        <v>41</v>
      </c>
      <c r="AF160" s="567">
        <f t="shared" si="378"/>
        <v>27.068635940551758</v>
      </c>
      <c r="AG160" s="567">
        <f t="shared" si="253"/>
        <v>45979.825258255005</v>
      </c>
      <c r="AH160" s="567">
        <f t="shared" si="254"/>
        <v>101507.38477706909</v>
      </c>
      <c r="AI160" s="568">
        <f t="shared" si="379"/>
        <v>240732.06941494765</v>
      </c>
      <c r="AJ160" s="568">
        <f t="shared" si="255"/>
        <v>531452.27631973347</v>
      </c>
      <c r="AK160" s="569">
        <f t="shared" si="256"/>
        <v>1.6037888787127436E-2</v>
      </c>
      <c r="AL160" s="999">
        <f t="shared" si="257"/>
        <v>3.5406053393700308E-2</v>
      </c>
      <c r="AM160" s="864" t="str">
        <f t="shared" si="462"/>
        <v>015</v>
      </c>
      <c r="AN160" s="865">
        <f t="shared" si="463"/>
        <v>44228</v>
      </c>
      <c r="AO160" s="866">
        <f t="shared" si="464"/>
        <v>45979.825258255005</v>
      </c>
      <c r="AP160" s="865">
        <f t="shared" si="465"/>
        <v>44228</v>
      </c>
      <c r="AQ160" s="850">
        <f t="shared" si="466"/>
        <v>101507.38477706909</v>
      </c>
      <c r="AR160" s="880">
        <v>44227</v>
      </c>
      <c r="AS160" s="869" t="s">
        <v>654</v>
      </c>
      <c r="AT160" s="879">
        <v>154.16476440429699</v>
      </c>
      <c r="AU160" s="879">
        <v>191</v>
      </c>
      <c r="AV160" s="851">
        <f t="shared" si="452"/>
        <v>44227</v>
      </c>
      <c r="AW160" s="852">
        <f t="shared" si="506"/>
        <v>26829854893576.238</v>
      </c>
      <c r="AX160" s="851">
        <f t="shared" si="507"/>
        <v>44227</v>
      </c>
      <c r="AY160" s="852">
        <f t="shared" si="508"/>
        <v>59230942895030.289</v>
      </c>
      <c r="AZ160" s="850">
        <f t="shared" si="509"/>
        <v>45979.825258255005</v>
      </c>
      <c r="BA160" s="850"/>
      <c r="BB160" s="850"/>
      <c r="BC160" s="849">
        <f t="shared" si="510"/>
        <v>44227</v>
      </c>
      <c r="BD160" s="850">
        <f t="shared" si="511"/>
        <v>101507.38477706909</v>
      </c>
      <c r="BE160" s="850"/>
      <c r="BF160" s="850"/>
      <c r="BG160" s="849">
        <f t="shared" si="512"/>
        <v>44227</v>
      </c>
      <c r="BH160" s="850">
        <f t="shared" si="513"/>
        <v>73743.605017662048</v>
      </c>
      <c r="BI160" s="852">
        <f t="shared" si="514"/>
        <v>43030398894303.266</v>
      </c>
      <c r="BK160" s="382">
        <f t="shared" si="489"/>
        <v>0.61306433677673344</v>
      </c>
      <c r="BL160" s="382">
        <f t="shared" si="490"/>
        <v>1.353431797027588</v>
      </c>
      <c r="BM160" s="236">
        <f t="shared" si="491"/>
        <v>44227</v>
      </c>
      <c r="BN160" s="236">
        <f t="shared" si="492"/>
        <v>44228</v>
      </c>
      <c r="BO160" s="235">
        <f t="shared" si="493"/>
        <v>45979.825258255005</v>
      </c>
      <c r="BP160" s="235">
        <f t="shared" si="494"/>
        <v>101507.38477706909</v>
      </c>
      <c r="BQ160" s="235">
        <f t="shared" si="495"/>
        <v>73743.605017662048</v>
      </c>
      <c r="BR160" s="868">
        <f t="shared" si="496"/>
        <v>44227</v>
      </c>
      <c r="BS160" s="869" t="str">
        <f t="shared" si="497"/>
        <v>SUN</v>
      </c>
      <c r="BT160" s="870">
        <f t="shared" si="498"/>
        <v>154.16476440429699</v>
      </c>
      <c r="BU160" s="235">
        <f t="shared" si="515"/>
        <v>73743.605017662048</v>
      </c>
      <c r="BV160" s="27">
        <f t="shared" si="500"/>
        <v>43030398894303.266</v>
      </c>
      <c r="BW160" s="279">
        <f t="shared" si="516"/>
        <v>43030398894303.266</v>
      </c>
    </row>
    <row r="161" spans="1:75">
      <c r="A161" s="46">
        <v>44230</v>
      </c>
      <c r="B161" s="122" t="s">
        <v>268</v>
      </c>
      <c r="C161" s="769">
        <v>44228</v>
      </c>
      <c r="D161" s="1170">
        <v>44229</v>
      </c>
      <c r="E161" s="924" t="s">
        <v>69</v>
      </c>
      <c r="F161" s="1149">
        <v>2.3049690246582033</v>
      </c>
      <c r="G161" s="500" t="s">
        <v>41</v>
      </c>
      <c r="H161" s="998">
        <v>1.9256151199340821</v>
      </c>
      <c r="I161" s="414" t="s">
        <v>175</v>
      </c>
      <c r="J161" s="415" t="s">
        <v>133</v>
      </c>
      <c r="K161" s="429" t="s">
        <v>93</v>
      </c>
      <c r="L161" s="390">
        <v>280</v>
      </c>
      <c r="M161" s="390"/>
      <c r="N161" s="390"/>
      <c r="O161" s="564">
        <v>1</v>
      </c>
      <c r="P161" s="564">
        <v>0.5</v>
      </c>
      <c r="Q161" s="564">
        <v>0.4</v>
      </c>
      <c r="R161" s="82">
        <f t="shared" si="517"/>
        <v>0.26666666666666666</v>
      </c>
      <c r="S161" s="81"/>
      <c r="T161" s="81">
        <v>20</v>
      </c>
      <c r="U161" s="122" t="s">
        <v>268</v>
      </c>
      <c r="V161" s="494"/>
      <c r="W161" s="195">
        <v>30.704000000000001</v>
      </c>
      <c r="X161" s="82">
        <v>2.113</v>
      </c>
      <c r="Y161" s="82">
        <v>1.762</v>
      </c>
      <c r="Z161" s="195">
        <f t="shared" si="487"/>
        <v>614.08000000000004</v>
      </c>
      <c r="AA161" s="195">
        <f t="shared" si="488"/>
        <v>2302.8000000000002</v>
      </c>
      <c r="AB161" s="1092">
        <f t="shared" si="451"/>
        <v>8224285.7142857136</v>
      </c>
      <c r="AC161" s="499" t="s">
        <v>69</v>
      </c>
      <c r="AD161" s="195">
        <f t="shared" si="377"/>
        <v>46.099380493164063</v>
      </c>
      <c r="AE161" s="500" t="s">
        <v>41</v>
      </c>
      <c r="AF161" s="567">
        <f t="shared" si="378"/>
        <v>38.512302398681641</v>
      </c>
      <c r="AG161" s="567">
        <f t="shared" si="253"/>
        <v>172872.67684936523</v>
      </c>
      <c r="AH161" s="567">
        <f t="shared" si="254"/>
        <v>144421.13399505615</v>
      </c>
      <c r="AI161" s="568">
        <f t="shared" si="379"/>
        <v>617402.41731916158</v>
      </c>
      <c r="AJ161" s="568">
        <f t="shared" si="255"/>
        <v>515789.76426805765</v>
      </c>
      <c r="AK161" s="569">
        <f t="shared" si="256"/>
        <v>7.5070643064688733E-2</v>
      </c>
      <c r="AL161" s="999">
        <f t="shared" si="257"/>
        <v>6.2715448147931271E-2</v>
      </c>
      <c r="AM161" s="864" t="str">
        <f t="shared" si="462"/>
        <v>021</v>
      </c>
      <c r="AN161" s="865">
        <f t="shared" si="463"/>
        <v>44229</v>
      </c>
      <c r="AO161" s="866">
        <f t="shared" si="464"/>
        <v>172872.67684936523</v>
      </c>
      <c r="AP161" s="865">
        <f t="shared" si="465"/>
        <v>44229</v>
      </c>
      <c r="AQ161" s="850">
        <f t="shared" si="466"/>
        <v>144421.13399505615</v>
      </c>
      <c r="AR161" s="880">
        <v>44228</v>
      </c>
      <c r="AS161" s="869" t="s">
        <v>655</v>
      </c>
      <c r="AT161" s="879">
        <v>158.30487060546901</v>
      </c>
      <c r="AU161" s="879">
        <v>280</v>
      </c>
      <c r="AV161" s="851">
        <f t="shared" si="452"/>
        <v>44228</v>
      </c>
      <c r="AW161" s="852">
        <f t="shared" si="453"/>
        <v>103582530810369.42</v>
      </c>
      <c r="AX161" s="851">
        <f t="shared" si="454"/>
        <v>44228</v>
      </c>
      <c r="AY161" s="852">
        <f t="shared" si="455"/>
        <v>86534823399226.625</v>
      </c>
      <c r="AZ161" s="850">
        <f>AVERAGE(AO161:AO162)</f>
        <v>168376.85108184814</v>
      </c>
      <c r="BA161" s="850">
        <f>STDEV(AO161:AO162)</f>
        <v>6358.0577744890979</v>
      </c>
      <c r="BB161" s="850">
        <f>100*BA161/AZ161</f>
        <v>3.7760878253973527</v>
      </c>
      <c r="BC161" s="849">
        <f t="shared" ref="BC161:BC163" si="518">AR161</f>
        <v>44228</v>
      </c>
      <c r="BD161" s="850">
        <f>AVERAGE(AQ161:AQ162)</f>
        <v>175198.95315170288</v>
      </c>
      <c r="BE161" s="850">
        <f>STDEV(AQ161:AQ162)</f>
        <v>43526.40927159624</v>
      </c>
      <c r="BF161" s="850">
        <f>100*BE161/BD161</f>
        <v>24.843989355294376</v>
      </c>
      <c r="BG161" s="849">
        <f t="shared" ref="BG161:BG163" si="519">BC161</f>
        <v>44228</v>
      </c>
      <c r="BH161" s="850">
        <f>AVERAGE(AZ161,BD161)</f>
        <v>171787.90211677551</v>
      </c>
      <c r="BI161" s="852">
        <f>BH161*AT161*3.785*1000000</f>
        <v>102932551217245.56</v>
      </c>
      <c r="BK161" s="382">
        <f t="shared" ref="BK161:BK163" si="520">F161</f>
        <v>2.3049690246582033</v>
      </c>
      <c r="BL161" s="382">
        <f t="shared" ref="BL161:BL163" si="521">H161</f>
        <v>1.9256151199340821</v>
      </c>
      <c r="BM161" s="236">
        <f t="shared" ref="BM161:BM163" si="522">C161</f>
        <v>44228</v>
      </c>
      <c r="BN161" s="236">
        <f t="shared" ref="BN161:BN163" si="523">AN161</f>
        <v>44229</v>
      </c>
      <c r="BO161" s="235">
        <f t="shared" ref="BO161:BO163" si="524">AO161</f>
        <v>172872.67684936523</v>
      </c>
      <c r="BP161" s="235">
        <f t="shared" ref="BP161:BP163" si="525">AQ161</f>
        <v>144421.13399505615</v>
      </c>
      <c r="BQ161" s="235">
        <f t="shared" ref="BQ161:BQ163" si="526">AVERAGE(BO161:BP161)</f>
        <v>158646.90542221069</v>
      </c>
      <c r="BR161" s="868">
        <f t="shared" ref="BR161:BR163" si="527">AR161</f>
        <v>44228</v>
      </c>
      <c r="BS161" s="869" t="str">
        <f t="shared" ref="BS161:BS163" si="528">AS161</f>
        <v>MON</v>
      </c>
      <c r="BT161" s="870">
        <f t="shared" ref="BT161:BT163" si="529">AT161</f>
        <v>158.30487060546901</v>
      </c>
      <c r="BU161" s="235">
        <f t="shared" ref="BU161" si="530">BH161</f>
        <v>171787.90211677551</v>
      </c>
      <c r="BV161" s="27">
        <f t="shared" ref="BV161:BV163" si="531">BT161*1000000*3.785*BQ161</f>
        <v>95058677104798.047</v>
      </c>
      <c r="BW161" s="279">
        <f t="shared" ref="BW161" si="532">BI161</f>
        <v>102932551217245.56</v>
      </c>
    </row>
    <row r="162" spans="1:75">
      <c r="A162" s="46">
        <v>44230</v>
      </c>
      <c r="B162" s="122" t="s">
        <v>323</v>
      </c>
      <c r="C162" s="769">
        <v>44228</v>
      </c>
      <c r="D162" s="1170">
        <v>44229</v>
      </c>
      <c r="E162" s="924" t="s">
        <v>69</v>
      </c>
      <c r="F162" s="1149">
        <v>2.1850803375244139</v>
      </c>
      <c r="G162" s="500" t="s">
        <v>41</v>
      </c>
      <c r="H162" s="998">
        <v>2.7463569641113281</v>
      </c>
      <c r="I162" s="414" t="s">
        <v>175</v>
      </c>
      <c r="J162" s="415" t="s">
        <v>133</v>
      </c>
      <c r="K162" s="429" t="s">
        <v>93</v>
      </c>
      <c r="L162" s="390">
        <v>280</v>
      </c>
      <c r="M162" s="390"/>
      <c r="N162" s="390"/>
      <c r="O162" s="564">
        <v>1</v>
      </c>
      <c r="P162" s="564">
        <v>0.5</v>
      </c>
      <c r="Q162" s="564">
        <v>0.4</v>
      </c>
      <c r="R162" s="82">
        <f t="shared" si="517"/>
        <v>0.26666666666666666</v>
      </c>
      <c r="S162" s="81"/>
      <c r="T162" s="81">
        <v>20</v>
      </c>
      <c r="U162" s="122" t="s">
        <v>323</v>
      </c>
      <c r="V162" s="193"/>
      <c r="W162" s="195">
        <v>21.594999999999999</v>
      </c>
      <c r="X162" s="82">
        <v>2.19</v>
      </c>
      <c r="Y162" s="82">
        <v>2.129</v>
      </c>
      <c r="Z162" s="195">
        <f t="shared" si="487"/>
        <v>431.9</v>
      </c>
      <c r="AA162" s="195">
        <f t="shared" si="488"/>
        <v>1619.625</v>
      </c>
      <c r="AB162" s="1092">
        <f t="shared" si="451"/>
        <v>5784374.9999999991</v>
      </c>
      <c r="AC162" s="499" t="s">
        <v>69</v>
      </c>
      <c r="AD162" s="195">
        <f t="shared" si="377"/>
        <v>43.701606750488281</v>
      </c>
      <c r="AE162" s="500" t="s">
        <v>41</v>
      </c>
      <c r="AF162" s="567">
        <f t="shared" si="378"/>
        <v>54.927139282226563</v>
      </c>
      <c r="AG162" s="567">
        <f t="shared" si="253"/>
        <v>163881.02531433105</v>
      </c>
      <c r="AH162" s="567">
        <f t="shared" si="254"/>
        <v>205976.77230834961</v>
      </c>
      <c r="AI162" s="568">
        <f t="shared" si="379"/>
        <v>585289.37612261088</v>
      </c>
      <c r="AJ162" s="568">
        <f t="shared" si="255"/>
        <v>735631.32967267721</v>
      </c>
      <c r="AK162" s="569">
        <f t="shared" si="256"/>
        <v>0.10118454908656699</v>
      </c>
      <c r="AL162" s="999">
        <f t="shared" si="257"/>
        <v>0.12717559454092744</v>
      </c>
      <c r="AM162" s="864" t="str">
        <f t="shared" si="462"/>
        <v>022</v>
      </c>
      <c r="AN162" s="865">
        <f t="shared" si="463"/>
        <v>44229</v>
      </c>
      <c r="AO162" s="866">
        <f t="shared" si="464"/>
        <v>163881.02531433105</v>
      </c>
      <c r="AP162" s="865">
        <f t="shared" si="465"/>
        <v>44229</v>
      </c>
      <c r="AQ162" s="850">
        <f t="shared" si="466"/>
        <v>205976.77230834961</v>
      </c>
      <c r="AR162" s="880">
        <v>44228</v>
      </c>
      <c r="AS162" s="869" t="s">
        <v>655</v>
      </c>
      <c r="AT162" s="879">
        <v>158.30487060546901</v>
      </c>
      <c r="AU162" s="879">
        <v>280</v>
      </c>
      <c r="AV162" s="851">
        <f t="shared" si="452"/>
        <v>44228</v>
      </c>
      <c r="AW162" s="852">
        <f t="shared" si="453"/>
        <v>98194877659285.563</v>
      </c>
      <c r="AX162" s="851">
        <f t="shared" si="454"/>
        <v>44228</v>
      </c>
      <c r="AY162" s="852">
        <f t="shared" si="455"/>
        <v>123417973000100.58</v>
      </c>
      <c r="AZ162" s="867"/>
      <c r="BA162" s="867"/>
      <c r="BB162" s="867"/>
      <c r="BC162" s="849">
        <f t="shared" si="518"/>
        <v>44228</v>
      </c>
      <c r="BD162" s="867"/>
      <c r="BE162" s="867"/>
      <c r="BF162" s="867"/>
      <c r="BG162" s="849">
        <f t="shared" si="519"/>
        <v>44228</v>
      </c>
      <c r="BH162" s="867"/>
      <c r="BI162" s="867"/>
      <c r="BK162" s="382">
        <f t="shared" si="520"/>
        <v>2.1850803375244139</v>
      </c>
      <c r="BL162" s="382">
        <f t="shared" si="521"/>
        <v>2.7463569641113281</v>
      </c>
      <c r="BM162" s="236">
        <f t="shared" si="522"/>
        <v>44228</v>
      </c>
      <c r="BN162" s="236">
        <f t="shared" si="523"/>
        <v>44229</v>
      </c>
      <c r="BO162" s="235">
        <f t="shared" si="524"/>
        <v>163881.02531433105</v>
      </c>
      <c r="BP162" s="235">
        <f t="shared" si="525"/>
        <v>205976.77230834961</v>
      </c>
      <c r="BQ162" s="235">
        <f t="shared" si="526"/>
        <v>184928.89881134033</v>
      </c>
      <c r="BR162" s="868">
        <f t="shared" si="527"/>
        <v>44228</v>
      </c>
      <c r="BS162" s="869" t="str">
        <f t="shared" si="528"/>
        <v>MON</v>
      </c>
      <c r="BT162" s="870">
        <f t="shared" si="529"/>
        <v>158.30487060546901</v>
      </c>
      <c r="BU162" s="235"/>
      <c r="BV162" s="27">
        <f t="shared" si="531"/>
        <v>110806425329693.09</v>
      </c>
      <c r="BW162" s="279"/>
    </row>
    <row r="163" spans="1:75" ht="15" thickBot="1">
      <c r="A163" s="46">
        <v>44230</v>
      </c>
      <c r="B163" s="122" t="s">
        <v>269</v>
      </c>
      <c r="C163" s="769">
        <v>44229</v>
      </c>
      <c r="D163" s="1170">
        <v>44230</v>
      </c>
      <c r="E163" s="924" t="s">
        <v>69</v>
      </c>
      <c r="F163" s="1149">
        <v>3.1850301742553713</v>
      </c>
      <c r="G163" s="500" t="s">
        <v>41</v>
      </c>
      <c r="H163" s="998">
        <v>4.2945285797119137</v>
      </c>
      <c r="I163" s="414" t="s">
        <v>175</v>
      </c>
      <c r="J163" s="415" t="s">
        <v>133</v>
      </c>
      <c r="K163" s="429" t="s">
        <v>93</v>
      </c>
      <c r="L163" s="390">
        <v>232</v>
      </c>
      <c r="M163" s="390"/>
      <c r="N163" s="390"/>
      <c r="O163" s="564">
        <v>1</v>
      </c>
      <c r="P163" s="564">
        <v>0.5</v>
      </c>
      <c r="Q163" s="564">
        <v>0.4</v>
      </c>
      <c r="R163" s="82">
        <f t="shared" si="517"/>
        <v>0.26666666666666666</v>
      </c>
      <c r="S163" s="81"/>
      <c r="T163" s="81">
        <v>20</v>
      </c>
      <c r="U163" s="122" t="s">
        <v>269</v>
      </c>
      <c r="V163" s="193"/>
      <c r="W163" s="195">
        <v>25.414999999999999</v>
      </c>
      <c r="X163" s="82">
        <v>2.1440000000000001</v>
      </c>
      <c r="Y163" s="82">
        <v>1.6719999999999999</v>
      </c>
      <c r="Z163" s="195">
        <f t="shared" si="487"/>
        <v>508.29999999999995</v>
      </c>
      <c r="AA163" s="195">
        <f t="shared" si="488"/>
        <v>1906.1249999999998</v>
      </c>
      <c r="AB163" s="1092">
        <f t="shared" si="451"/>
        <v>8216056.0344827576</v>
      </c>
      <c r="AC163" s="499" t="s">
        <v>69</v>
      </c>
      <c r="AD163" s="195">
        <f t="shared" si="377"/>
        <v>63.700603485107422</v>
      </c>
      <c r="AE163" s="500" t="s">
        <v>41</v>
      </c>
      <c r="AF163" s="567">
        <f t="shared" si="378"/>
        <v>85.890571594238281</v>
      </c>
      <c r="AG163" s="567">
        <f t="shared" si="253"/>
        <v>238877.26306915283</v>
      </c>
      <c r="AH163" s="567">
        <f t="shared" si="254"/>
        <v>322089.64347839355</v>
      </c>
      <c r="AI163" s="568">
        <f t="shared" si="379"/>
        <v>1029643.3752980725</v>
      </c>
      <c r="AJ163" s="568">
        <f t="shared" si="255"/>
        <v>1388317.4287861791</v>
      </c>
      <c r="AK163" s="569">
        <f t="shared" si="256"/>
        <v>0.12532088035630026</v>
      </c>
      <c r="AL163" s="999">
        <f t="shared" si="257"/>
        <v>0.16897613927648689</v>
      </c>
      <c r="AM163" s="864" t="str">
        <f t="shared" si="462"/>
        <v>031</v>
      </c>
      <c r="AN163" s="865">
        <f t="shared" si="463"/>
        <v>44230</v>
      </c>
      <c r="AO163" s="866">
        <f t="shared" si="464"/>
        <v>238877.26306915283</v>
      </c>
      <c r="AP163" s="865">
        <f t="shared" si="465"/>
        <v>44230</v>
      </c>
      <c r="AQ163" s="850">
        <f t="shared" si="466"/>
        <v>322089.64347839355</v>
      </c>
      <c r="AR163" s="880">
        <v>44229</v>
      </c>
      <c r="AS163" s="869" t="s">
        <v>653</v>
      </c>
      <c r="AT163" s="879">
        <v>155.791915893555</v>
      </c>
      <c r="AU163" s="879">
        <v>232</v>
      </c>
      <c r="AV163" s="851">
        <f t="shared" si="452"/>
        <v>44229</v>
      </c>
      <c r="AW163" s="852">
        <f t="shared" ref="AW163:AW167" si="533">AT163*3.785*1000000*AO163</f>
        <v>140859329415263.63</v>
      </c>
      <c r="AX163" s="851">
        <f t="shared" ref="AX163:AX167" si="534">AR163</f>
        <v>44229</v>
      </c>
      <c r="AY163" s="852">
        <f t="shared" ref="AY163:AY167" si="535">AT163*3.785*1000000*AQ163</f>
        <v>189927373618785.28</v>
      </c>
      <c r="AZ163" s="850">
        <f t="shared" ref="AZ163" si="536">AO163</f>
        <v>238877.26306915283</v>
      </c>
      <c r="BA163" s="850"/>
      <c r="BB163" s="850"/>
      <c r="BC163" s="849">
        <f t="shared" si="518"/>
        <v>44229</v>
      </c>
      <c r="BD163" s="850">
        <f t="shared" ref="BD163" si="537">AQ163</f>
        <v>322089.64347839355</v>
      </c>
      <c r="BE163" s="850"/>
      <c r="BF163" s="850"/>
      <c r="BG163" s="849">
        <f t="shared" si="519"/>
        <v>44229</v>
      </c>
      <c r="BH163" s="850">
        <f t="shared" ref="BH163" si="538">AVERAGE(AZ163,BD163)</f>
        <v>280483.45327377319</v>
      </c>
      <c r="BI163" s="852">
        <f t="shared" ref="BI163" si="539">BH163*AT163*3.785*1000000</f>
        <v>165393351517024.44</v>
      </c>
      <c r="BK163" s="382">
        <f t="shared" si="520"/>
        <v>3.1850301742553713</v>
      </c>
      <c r="BL163" s="382">
        <f t="shared" si="521"/>
        <v>4.2945285797119137</v>
      </c>
      <c r="BM163" s="236">
        <f t="shared" si="522"/>
        <v>44229</v>
      </c>
      <c r="BN163" s="236">
        <f t="shared" si="523"/>
        <v>44230</v>
      </c>
      <c r="BO163" s="235">
        <f t="shared" si="524"/>
        <v>238877.26306915283</v>
      </c>
      <c r="BP163" s="235">
        <f t="shared" si="525"/>
        <v>322089.64347839355</v>
      </c>
      <c r="BQ163" s="235">
        <f t="shared" si="526"/>
        <v>280483.45327377319</v>
      </c>
      <c r="BR163" s="868">
        <f t="shared" si="527"/>
        <v>44229</v>
      </c>
      <c r="BS163" s="869" t="str">
        <f t="shared" si="528"/>
        <v>TUE</v>
      </c>
      <c r="BT163" s="870">
        <f t="shared" si="529"/>
        <v>155.791915893555</v>
      </c>
      <c r="BU163" s="235">
        <f t="shared" ref="BU163:BU164" si="540">BH163</f>
        <v>280483.45327377319</v>
      </c>
      <c r="BV163" s="27">
        <f t="shared" si="531"/>
        <v>165393351517024.41</v>
      </c>
      <c r="BW163" s="279">
        <f t="shared" ref="BW163:BW164" si="541">BI163</f>
        <v>165393351517024.44</v>
      </c>
    </row>
    <row r="164" spans="1:75">
      <c r="A164" s="32">
        <v>44237</v>
      </c>
      <c r="B164" s="118" t="s">
        <v>338</v>
      </c>
      <c r="C164" s="921">
        <v>44230</v>
      </c>
      <c r="D164" s="1153">
        <v>44231</v>
      </c>
      <c r="E164" s="1110" t="s">
        <v>69</v>
      </c>
      <c r="F164" s="1154">
        <v>0.60119867324829102</v>
      </c>
      <c r="G164" s="477" t="s">
        <v>41</v>
      </c>
      <c r="H164" s="1111">
        <v>0.88871278762817385</v>
      </c>
      <c r="I164" s="1155" t="s">
        <v>175</v>
      </c>
      <c r="J164" s="1156" t="s">
        <v>133</v>
      </c>
      <c r="K164" s="462" t="s">
        <v>93</v>
      </c>
      <c r="L164" s="465">
        <v>244</v>
      </c>
      <c r="M164" s="463"/>
      <c r="N164" s="922"/>
      <c r="O164" s="463">
        <v>1</v>
      </c>
      <c r="P164" s="463">
        <v>0.5</v>
      </c>
      <c r="Q164" s="463">
        <v>0.4</v>
      </c>
      <c r="R164" s="466">
        <f t="shared" si="517"/>
        <v>0.26666666666666666</v>
      </c>
      <c r="S164" s="463"/>
      <c r="T164" s="465">
        <v>20</v>
      </c>
      <c r="U164" s="118" t="s">
        <v>338</v>
      </c>
      <c r="V164" s="923"/>
      <c r="W164" s="145">
        <v>24.123999999999999</v>
      </c>
      <c r="X164" s="472">
        <v>2.1589999999999998</v>
      </c>
      <c r="Y164" s="472">
        <v>2.0390000000000001</v>
      </c>
      <c r="Z164" s="145">
        <f t="shared" si="487"/>
        <v>482.47999999999996</v>
      </c>
      <c r="AA164" s="145">
        <f t="shared" si="488"/>
        <v>1809.3</v>
      </c>
      <c r="AB164" s="1157">
        <f t="shared" si="451"/>
        <v>7415163.9344262294</v>
      </c>
      <c r="AC164" s="1110" t="s">
        <v>69</v>
      </c>
      <c r="AD164" s="194">
        <f t="shared" si="377"/>
        <v>12.02397346496582</v>
      </c>
      <c r="AE164" s="477" t="s">
        <v>41</v>
      </c>
      <c r="AF164" s="586">
        <f t="shared" si="378"/>
        <v>17.774255752563477</v>
      </c>
      <c r="AG164" s="478">
        <f t="shared" si="253"/>
        <v>45089.900493621826</v>
      </c>
      <c r="AH164" s="478">
        <f t="shared" si="254"/>
        <v>66653.459072113037</v>
      </c>
      <c r="AI164" s="478">
        <f t="shared" si="379"/>
        <v>184794.67415418781</v>
      </c>
      <c r="AJ164" s="478">
        <f t="shared" si="255"/>
        <v>273169.91422997147</v>
      </c>
      <c r="AK164" s="1084">
        <f t="shared" si="256"/>
        <v>2.4921185261494408E-2</v>
      </c>
      <c r="AL164" s="1085">
        <f t="shared" si="257"/>
        <v>3.6839362776826971E-2</v>
      </c>
      <c r="AM164" s="864" t="str">
        <f t="shared" ref="AM164:AM175" si="542">B164</f>
        <v>041</v>
      </c>
      <c r="AN164" s="865">
        <f t="shared" ref="AN164:AN175" si="543">D164</f>
        <v>44231</v>
      </c>
      <c r="AO164" s="866">
        <f t="shared" ref="AO164:AO175" si="544">AG164</f>
        <v>45089.900493621826</v>
      </c>
      <c r="AP164" s="865">
        <f t="shared" ref="AP164:AP175" si="545">D164</f>
        <v>44231</v>
      </c>
      <c r="AQ164" s="850">
        <f t="shared" ref="AQ164:AQ175" si="546">AH164</f>
        <v>66653.459072113037</v>
      </c>
      <c r="AR164" s="880">
        <v>44230</v>
      </c>
      <c r="AS164" s="869" t="s">
        <v>656</v>
      </c>
      <c r="AT164" s="879">
        <v>157.09213256835901</v>
      </c>
      <c r="AU164" s="879">
        <v>244</v>
      </c>
      <c r="AV164" s="851">
        <f t="shared" ref="AV164:AV168" si="547">AR164</f>
        <v>44230</v>
      </c>
      <c r="AW164" s="852">
        <f t="shared" si="533"/>
        <v>26810171748797.418</v>
      </c>
      <c r="AX164" s="851">
        <f t="shared" si="534"/>
        <v>44230</v>
      </c>
      <c r="AY164" s="852">
        <f t="shared" si="535"/>
        <v>39631728298614.633</v>
      </c>
      <c r="AZ164" s="850">
        <f>AVERAGE(AO164:AO165)</f>
        <v>80066.571235656738</v>
      </c>
      <c r="BA164" s="850">
        <f>STDEV(AO164:AO165)</f>
        <v>49464.482130044002</v>
      </c>
      <c r="BB164" s="850">
        <f>100*BA164/AZ164</f>
        <v>61.779193696776609</v>
      </c>
      <c r="BC164" s="849">
        <f t="shared" ref="BC164:BC168" si="548">AR164</f>
        <v>44230</v>
      </c>
      <c r="BD164" s="850">
        <f>AVERAGE(AQ164:AQ165)</f>
        <v>156415.81892967224</v>
      </c>
      <c r="BE164" s="850">
        <f>STDEV(AQ164:AQ165)</f>
        <v>126943.14670117451</v>
      </c>
      <c r="BF164" s="850">
        <f>100*BE164/BD164</f>
        <v>81.157486224747345</v>
      </c>
      <c r="BG164" s="849">
        <f t="shared" ref="BG164:BG168" si="549">BC164</f>
        <v>44230</v>
      </c>
      <c r="BH164" s="850">
        <f>AVERAGE(AZ164,BD164)</f>
        <v>118241.19508266449</v>
      </c>
      <c r="BI164" s="852">
        <f>BH164*AT164*3.785*1000000</f>
        <v>70305472250880.586</v>
      </c>
      <c r="BK164" s="382">
        <f t="shared" ref="BK164:BK168" si="550">F164</f>
        <v>0.60119867324829102</v>
      </c>
      <c r="BL164" s="382">
        <f t="shared" ref="BL164:BL168" si="551">H164</f>
        <v>0.88871278762817385</v>
      </c>
      <c r="BM164" s="236">
        <f t="shared" ref="BM164:BM168" si="552">C164</f>
        <v>44230</v>
      </c>
      <c r="BN164" s="236">
        <f t="shared" ref="BN164:BN168" si="553">AN164</f>
        <v>44231</v>
      </c>
      <c r="BO164" s="235">
        <f t="shared" ref="BO164:BO168" si="554">AO164</f>
        <v>45089.900493621826</v>
      </c>
      <c r="BP164" s="235">
        <f t="shared" ref="BP164:BP168" si="555">AQ164</f>
        <v>66653.459072113037</v>
      </c>
      <c r="BQ164" s="235">
        <f t="shared" ref="BQ164:BQ168" si="556">AVERAGE(BO164:BP164)</f>
        <v>55871.679782867432</v>
      </c>
      <c r="BR164" s="868">
        <f t="shared" ref="BR164:BR168" si="557">AR164</f>
        <v>44230</v>
      </c>
      <c r="BS164" s="869" t="str">
        <f t="shared" ref="BS164:BS168" si="558">AS164</f>
        <v>WED</v>
      </c>
      <c r="BT164" s="870">
        <f t="shared" ref="BT164:BT168" si="559">AT164</f>
        <v>157.09213256835901</v>
      </c>
      <c r="BU164" s="235">
        <f t="shared" si="540"/>
        <v>118241.19508266449</v>
      </c>
      <c r="BV164" s="27">
        <f t="shared" ref="BV164:BV168" si="560">BT164*1000000*3.785*BQ164</f>
        <v>33220950023706.031</v>
      </c>
      <c r="BW164" s="279">
        <f t="shared" si="541"/>
        <v>70305472250880.586</v>
      </c>
    </row>
    <row r="165" spans="1:75">
      <c r="A165" s="35">
        <v>44237</v>
      </c>
      <c r="B165" s="119" t="s">
        <v>339</v>
      </c>
      <c r="C165" s="782">
        <v>44230</v>
      </c>
      <c r="D165" s="1158">
        <v>44231</v>
      </c>
      <c r="E165" s="924" t="s">
        <v>69</v>
      </c>
      <c r="F165" s="1159">
        <v>1.5339098930358888</v>
      </c>
      <c r="G165" s="500" t="s">
        <v>41</v>
      </c>
      <c r="H165" s="1105">
        <v>3.2823757171630858</v>
      </c>
      <c r="I165" s="1160" t="s">
        <v>175</v>
      </c>
      <c r="J165" s="1161" t="s">
        <v>133</v>
      </c>
      <c r="K165" s="484" t="s">
        <v>93</v>
      </c>
      <c r="L165" s="488">
        <v>244</v>
      </c>
      <c r="M165" s="485"/>
      <c r="N165" s="504"/>
      <c r="O165" s="485">
        <v>1</v>
      </c>
      <c r="P165" s="485">
        <v>0.5</v>
      </c>
      <c r="Q165" s="485">
        <v>0.4</v>
      </c>
      <c r="R165" s="490">
        <f t="shared" si="517"/>
        <v>0.26666666666666666</v>
      </c>
      <c r="S165" s="485"/>
      <c r="T165" s="488">
        <v>20</v>
      </c>
      <c r="U165" s="119" t="s">
        <v>339</v>
      </c>
      <c r="V165" s="925"/>
      <c r="W165" s="129">
        <v>23.181000000000001</v>
      </c>
      <c r="X165" s="223">
        <v>2.1539999999999999</v>
      </c>
      <c r="Y165" s="223">
        <v>2.198</v>
      </c>
      <c r="Z165" s="129">
        <f t="shared" si="487"/>
        <v>463.62</v>
      </c>
      <c r="AA165" s="129">
        <f t="shared" si="488"/>
        <v>1738.575</v>
      </c>
      <c r="AB165" s="149">
        <f t="shared" si="451"/>
        <v>7125307.3770491807</v>
      </c>
      <c r="AC165" s="924" t="s">
        <v>69</v>
      </c>
      <c r="AD165" s="195">
        <f t="shared" si="377"/>
        <v>30.678197860717773</v>
      </c>
      <c r="AE165" s="500" t="s">
        <v>41</v>
      </c>
      <c r="AF165" s="567">
        <f t="shared" si="378"/>
        <v>65.647514343261719</v>
      </c>
      <c r="AG165" s="497">
        <f t="shared" si="253"/>
        <v>115043.24197769165</v>
      </c>
      <c r="AH165" s="497">
        <f t="shared" si="254"/>
        <v>246178.17878723145</v>
      </c>
      <c r="AI165" s="497">
        <f t="shared" si="379"/>
        <v>471488.69662988378</v>
      </c>
      <c r="AJ165" s="497">
        <f t="shared" si="255"/>
        <v>1008926.9622427518</v>
      </c>
      <c r="AK165" s="959">
        <f t="shared" si="256"/>
        <v>6.6170997499499104E-2</v>
      </c>
      <c r="AL165" s="1086">
        <f t="shared" si="257"/>
        <v>0.14159767556029015</v>
      </c>
      <c r="AM165" s="864" t="str">
        <f t="shared" si="542"/>
        <v>046</v>
      </c>
      <c r="AN165" s="865">
        <f t="shared" si="543"/>
        <v>44231</v>
      </c>
      <c r="AO165" s="866">
        <f t="shared" si="544"/>
        <v>115043.24197769165</v>
      </c>
      <c r="AP165" s="865">
        <f t="shared" si="545"/>
        <v>44231</v>
      </c>
      <c r="AQ165" s="850">
        <f t="shared" si="546"/>
        <v>246178.17878723145</v>
      </c>
      <c r="AR165" s="880">
        <v>44230</v>
      </c>
      <c r="AS165" s="869" t="s">
        <v>656</v>
      </c>
      <c r="AT165" s="879">
        <v>157.09213256835901</v>
      </c>
      <c r="AU165" s="879">
        <v>244</v>
      </c>
      <c r="AV165" s="851">
        <f t="shared" si="547"/>
        <v>44230</v>
      </c>
      <c r="AW165" s="852">
        <f t="shared" si="533"/>
        <v>68403989412144.891</v>
      </c>
      <c r="AX165" s="851">
        <f t="shared" si="534"/>
        <v>44230</v>
      </c>
      <c r="AY165" s="852">
        <f t="shared" si="535"/>
        <v>146375999543965.38</v>
      </c>
      <c r="AZ165" s="867"/>
      <c r="BA165" s="867"/>
      <c r="BB165" s="867"/>
      <c r="BC165" s="849">
        <f t="shared" si="548"/>
        <v>44230</v>
      </c>
      <c r="BD165" s="867"/>
      <c r="BE165" s="867"/>
      <c r="BF165" s="867"/>
      <c r="BG165" s="849">
        <f t="shared" si="549"/>
        <v>44230</v>
      </c>
      <c r="BH165" s="867"/>
      <c r="BI165" s="867"/>
      <c r="BK165" s="382">
        <f t="shared" si="550"/>
        <v>1.5339098930358888</v>
      </c>
      <c r="BL165" s="382">
        <f t="shared" si="551"/>
        <v>3.2823757171630858</v>
      </c>
      <c r="BM165" s="236">
        <f t="shared" si="552"/>
        <v>44230</v>
      </c>
      <c r="BN165" s="236">
        <f t="shared" si="553"/>
        <v>44231</v>
      </c>
      <c r="BO165" s="235">
        <f t="shared" si="554"/>
        <v>115043.24197769165</v>
      </c>
      <c r="BP165" s="235">
        <f t="shared" si="555"/>
        <v>246178.17878723145</v>
      </c>
      <c r="BQ165" s="235">
        <f t="shared" si="556"/>
        <v>180610.71038246155</v>
      </c>
      <c r="BR165" s="868">
        <f t="shared" si="557"/>
        <v>44230</v>
      </c>
      <c r="BS165" s="869" t="str">
        <f t="shared" si="558"/>
        <v>WED</v>
      </c>
      <c r="BT165" s="870">
        <f t="shared" si="559"/>
        <v>157.09213256835901</v>
      </c>
      <c r="BU165" s="235"/>
      <c r="BV165" s="27">
        <f t="shared" si="560"/>
        <v>107389994478055.16</v>
      </c>
      <c r="BW165" s="279"/>
    </row>
    <row r="166" spans="1:75">
      <c r="A166" s="35">
        <v>44237</v>
      </c>
      <c r="B166" s="119" t="s">
        <v>340</v>
      </c>
      <c r="C166" s="782">
        <v>44231</v>
      </c>
      <c r="D166" s="1158">
        <v>44232</v>
      </c>
      <c r="E166" s="924" t="s">
        <v>69</v>
      </c>
      <c r="F166" s="1159">
        <v>1.1053159713745118</v>
      </c>
      <c r="G166" s="500" t="s">
        <v>41</v>
      </c>
      <c r="H166" s="1105">
        <v>1.5610822677612304</v>
      </c>
      <c r="I166" s="1160" t="s">
        <v>175</v>
      </c>
      <c r="J166" s="1161" t="s">
        <v>133</v>
      </c>
      <c r="K166" s="484" t="s">
        <v>93</v>
      </c>
      <c r="L166" s="488">
        <v>244</v>
      </c>
      <c r="M166" s="485"/>
      <c r="N166" s="504"/>
      <c r="O166" s="485">
        <v>1</v>
      </c>
      <c r="P166" s="485">
        <v>0.5</v>
      </c>
      <c r="Q166" s="485">
        <v>0.4</v>
      </c>
      <c r="R166" s="490">
        <f t="shared" si="517"/>
        <v>0.26666666666666666</v>
      </c>
      <c r="S166" s="485"/>
      <c r="T166" s="488">
        <v>20</v>
      </c>
      <c r="U166" s="119" t="s">
        <v>340</v>
      </c>
      <c r="V166" s="925"/>
      <c r="W166" s="129">
        <v>34.968000000000004</v>
      </c>
      <c r="X166" s="223">
        <v>2.169</v>
      </c>
      <c r="Y166" s="223">
        <v>2.2480000000000002</v>
      </c>
      <c r="Z166" s="129">
        <f t="shared" si="487"/>
        <v>699.36000000000013</v>
      </c>
      <c r="AA166" s="129">
        <f t="shared" si="488"/>
        <v>2622.6000000000004</v>
      </c>
      <c r="AB166" s="149">
        <f t="shared" si="451"/>
        <v>10748360.655737707</v>
      </c>
      <c r="AC166" s="924" t="s">
        <v>69</v>
      </c>
      <c r="AD166" s="195">
        <f t="shared" si="377"/>
        <v>22.106319427490234</v>
      </c>
      <c r="AE166" s="500" t="s">
        <v>41</v>
      </c>
      <c r="AF166" s="567">
        <f t="shared" si="378"/>
        <v>31.221645355224609</v>
      </c>
      <c r="AG166" s="497">
        <f t="shared" si="253"/>
        <v>82898.697853088379</v>
      </c>
      <c r="AH166" s="497">
        <f t="shared" si="254"/>
        <v>117081.17008209229</v>
      </c>
      <c r="AI166" s="497">
        <f t="shared" si="379"/>
        <v>339748.76169298519</v>
      </c>
      <c r="AJ166" s="497">
        <f t="shared" si="255"/>
        <v>479840.86099218146</v>
      </c>
      <c r="AK166" s="959">
        <f t="shared" si="256"/>
        <v>3.1609356307896117E-2</v>
      </c>
      <c r="AL166" s="1086">
        <f t="shared" si="257"/>
        <v>4.4643167117399629E-2</v>
      </c>
      <c r="AM166" s="864" t="str">
        <f t="shared" si="542"/>
        <v>055</v>
      </c>
      <c r="AN166" s="865">
        <f t="shared" si="543"/>
        <v>44232</v>
      </c>
      <c r="AO166" s="866">
        <f t="shared" si="544"/>
        <v>82898.697853088379</v>
      </c>
      <c r="AP166" s="865">
        <f t="shared" si="545"/>
        <v>44232</v>
      </c>
      <c r="AQ166" s="850">
        <f t="shared" si="546"/>
        <v>117081.17008209229</v>
      </c>
      <c r="AR166" s="880">
        <v>44231</v>
      </c>
      <c r="AS166" s="869" t="s">
        <v>657</v>
      </c>
      <c r="AT166" s="879">
        <v>155.151123046875</v>
      </c>
      <c r="AU166" s="879">
        <v>244</v>
      </c>
      <c r="AV166" s="851">
        <f t="shared" si="547"/>
        <v>44231</v>
      </c>
      <c r="AW166" s="852">
        <f t="shared" si="533"/>
        <v>48682011678849.422</v>
      </c>
      <c r="AX166" s="851">
        <f t="shared" si="534"/>
        <v>44231</v>
      </c>
      <c r="AY166" s="852">
        <f t="shared" si="535"/>
        <v>68755565972951.273</v>
      </c>
      <c r="AZ166" s="850">
        <f>AVERAGE(AO166:AO167)</f>
        <v>73384.913206100464</v>
      </c>
      <c r="BA166" s="850">
        <f>STDEV(AO166:AO167)</f>
        <v>13454.523277267257</v>
      </c>
      <c r="BB166" s="850">
        <f>100*BA166/AZ166</f>
        <v>18.334181631421195</v>
      </c>
      <c r="BC166" s="849">
        <f t="shared" si="548"/>
        <v>44231</v>
      </c>
      <c r="BD166" s="850">
        <f>AVERAGE(AQ166:AQ167)</f>
        <v>146283.88166427612</v>
      </c>
      <c r="BE166" s="850">
        <f>STDEV(AQ166:AQ167)</f>
        <v>41298.870777594209</v>
      </c>
      <c r="BF166" s="850">
        <f>100*BE166/BD166</f>
        <v>28.232003627286694</v>
      </c>
      <c r="BG166" s="849">
        <f t="shared" si="549"/>
        <v>44231</v>
      </c>
      <c r="BH166" s="850">
        <f>AVERAGE(AZ166,BD166)</f>
        <v>109834.39743518829</v>
      </c>
      <c r="BI166" s="852">
        <f>BH166*AT166*3.785*1000000</f>
        <v>64499920471067.133</v>
      </c>
      <c r="BK166" s="382">
        <f t="shared" si="550"/>
        <v>1.1053159713745118</v>
      </c>
      <c r="BL166" s="382">
        <f t="shared" si="551"/>
        <v>1.5610822677612304</v>
      </c>
      <c r="BM166" s="236">
        <f t="shared" si="552"/>
        <v>44231</v>
      </c>
      <c r="BN166" s="236">
        <f t="shared" si="553"/>
        <v>44232</v>
      </c>
      <c r="BO166" s="235">
        <f t="shared" si="554"/>
        <v>82898.697853088379</v>
      </c>
      <c r="BP166" s="235">
        <f t="shared" si="555"/>
        <v>117081.17008209229</v>
      </c>
      <c r="BQ166" s="235">
        <f t="shared" si="556"/>
        <v>99989.933967590332</v>
      </c>
      <c r="BR166" s="868">
        <f t="shared" si="557"/>
        <v>44231</v>
      </c>
      <c r="BS166" s="869" t="str">
        <f t="shared" si="558"/>
        <v>THU</v>
      </c>
      <c r="BT166" s="870">
        <f t="shared" si="559"/>
        <v>155.151123046875</v>
      </c>
      <c r="BU166" s="235">
        <f t="shared" ref="BU166" si="561">BH166</f>
        <v>109834.39743518829</v>
      </c>
      <c r="BV166" s="27">
        <f t="shared" si="560"/>
        <v>58718788825900.336</v>
      </c>
      <c r="BW166" s="279">
        <f t="shared" ref="BW166" si="562">BI166</f>
        <v>64499920471067.133</v>
      </c>
    </row>
    <row r="167" spans="1:75">
      <c r="A167" s="35">
        <v>44237</v>
      </c>
      <c r="B167" s="119" t="s">
        <v>341</v>
      </c>
      <c r="C167" s="782">
        <v>44231</v>
      </c>
      <c r="D167" s="1158">
        <v>44232</v>
      </c>
      <c r="E167" s="924" t="s">
        <v>69</v>
      </c>
      <c r="F167" s="1159">
        <v>0.85161504745483396</v>
      </c>
      <c r="G167" s="500" t="s">
        <v>41</v>
      </c>
      <c r="H167" s="1105">
        <v>2.3398212432861327</v>
      </c>
      <c r="I167" s="1160" t="s">
        <v>175</v>
      </c>
      <c r="J167" s="1161" t="s">
        <v>133</v>
      </c>
      <c r="K167" s="484" t="s">
        <v>93</v>
      </c>
      <c r="L167" s="488">
        <v>244</v>
      </c>
      <c r="M167" s="485"/>
      <c r="N167" s="504"/>
      <c r="O167" s="485">
        <v>1</v>
      </c>
      <c r="P167" s="485">
        <v>0.5</v>
      </c>
      <c r="Q167" s="485">
        <v>0.4</v>
      </c>
      <c r="R167" s="490">
        <f t="shared" si="517"/>
        <v>0.26666666666666666</v>
      </c>
      <c r="S167" s="485"/>
      <c r="T167" s="488">
        <v>20</v>
      </c>
      <c r="U167" s="119" t="s">
        <v>341</v>
      </c>
      <c r="V167" s="925"/>
      <c r="W167" s="129">
        <v>24.611999999999998</v>
      </c>
      <c r="X167" s="223">
        <v>2.1120000000000001</v>
      </c>
      <c r="Y167" s="223">
        <v>1.8819999999999999</v>
      </c>
      <c r="Z167" s="129">
        <f t="shared" si="487"/>
        <v>492.23999999999995</v>
      </c>
      <c r="AA167" s="129">
        <f t="shared" si="488"/>
        <v>1845.8999999999999</v>
      </c>
      <c r="AB167" s="149">
        <f t="shared" si="451"/>
        <v>7565163.9344262285</v>
      </c>
      <c r="AC167" s="924" t="s">
        <v>69</v>
      </c>
      <c r="AD167" s="195">
        <f t="shared" si="377"/>
        <v>17.03230094909668</v>
      </c>
      <c r="AE167" s="500" t="s">
        <v>41</v>
      </c>
      <c r="AF167" s="567">
        <f t="shared" si="378"/>
        <v>46.796424865722656</v>
      </c>
      <c r="AG167" s="497">
        <f t="shared" si="253"/>
        <v>63871.128559112549</v>
      </c>
      <c r="AH167" s="497">
        <f t="shared" si="254"/>
        <v>175486.59324645996</v>
      </c>
      <c r="AI167" s="497">
        <f t="shared" si="379"/>
        <v>261766.92032423176</v>
      </c>
      <c r="AJ167" s="497">
        <f t="shared" si="255"/>
        <v>719207.34937073756</v>
      </c>
      <c r="AK167" s="959">
        <f t="shared" si="256"/>
        <v>3.4601619025468634E-2</v>
      </c>
      <c r="AL167" s="1086">
        <f t="shared" si="257"/>
        <v>9.5068309901110551E-2</v>
      </c>
      <c r="AM167" s="864" t="str">
        <f t="shared" si="542"/>
        <v>058</v>
      </c>
      <c r="AN167" s="865">
        <f t="shared" si="543"/>
        <v>44232</v>
      </c>
      <c r="AO167" s="866">
        <f t="shared" si="544"/>
        <v>63871.128559112549</v>
      </c>
      <c r="AP167" s="865">
        <f t="shared" si="545"/>
        <v>44232</v>
      </c>
      <c r="AQ167" s="850">
        <f t="shared" si="546"/>
        <v>175486.59324645996</v>
      </c>
      <c r="AR167" s="880">
        <v>44231</v>
      </c>
      <c r="AS167" s="869" t="s">
        <v>657</v>
      </c>
      <c r="AT167" s="879">
        <v>155.151123046875</v>
      </c>
      <c r="AU167" s="879">
        <v>244</v>
      </c>
      <c r="AV167" s="851">
        <f t="shared" si="547"/>
        <v>44231</v>
      </c>
      <c r="AW167" s="852">
        <f t="shared" si="533"/>
        <v>37508128679733.789</v>
      </c>
      <c r="AX167" s="851">
        <f t="shared" si="534"/>
        <v>44231</v>
      </c>
      <c r="AY167" s="852">
        <f t="shared" si="535"/>
        <v>103053975552734.11</v>
      </c>
      <c r="AZ167" s="867"/>
      <c r="BA167" s="867"/>
      <c r="BB167" s="867"/>
      <c r="BC167" s="849">
        <f t="shared" si="548"/>
        <v>44231</v>
      </c>
      <c r="BD167" s="867"/>
      <c r="BE167" s="867"/>
      <c r="BF167" s="867"/>
      <c r="BG167" s="849">
        <f t="shared" si="549"/>
        <v>44231</v>
      </c>
      <c r="BH167" s="867"/>
      <c r="BI167" s="867"/>
      <c r="BK167" s="382">
        <f t="shared" si="550"/>
        <v>0.85161504745483396</v>
      </c>
      <c r="BL167" s="382">
        <f t="shared" si="551"/>
        <v>2.3398212432861327</v>
      </c>
      <c r="BM167" s="236">
        <f t="shared" si="552"/>
        <v>44231</v>
      </c>
      <c r="BN167" s="236">
        <f t="shared" si="553"/>
        <v>44232</v>
      </c>
      <c r="BO167" s="235">
        <f t="shared" si="554"/>
        <v>63871.128559112549</v>
      </c>
      <c r="BP167" s="235">
        <f t="shared" si="555"/>
        <v>175486.59324645996</v>
      </c>
      <c r="BQ167" s="235">
        <f t="shared" si="556"/>
        <v>119678.86090278625</v>
      </c>
      <c r="BR167" s="868">
        <f t="shared" si="557"/>
        <v>44231</v>
      </c>
      <c r="BS167" s="869" t="str">
        <f t="shared" si="558"/>
        <v>THU</v>
      </c>
      <c r="BT167" s="870">
        <f t="shared" si="559"/>
        <v>155.151123046875</v>
      </c>
      <c r="BU167" s="235"/>
      <c r="BV167" s="27">
        <f t="shared" si="560"/>
        <v>70281052116233.938</v>
      </c>
      <c r="BW167" s="279"/>
    </row>
    <row r="168" spans="1:75">
      <c r="A168" s="35">
        <v>44237</v>
      </c>
      <c r="B168" s="119" t="s">
        <v>342</v>
      </c>
      <c r="C168" s="782">
        <v>44232</v>
      </c>
      <c r="D168" s="1158">
        <v>44233</v>
      </c>
      <c r="E168" s="924" t="s">
        <v>69</v>
      </c>
      <c r="F168" s="1159">
        <v>2.122156524658203</v>
      </c>
      <c r="G168" s="500" t="s">
        <v>41</v>
      </c>
      <c r="H168" s="1105">
        <v>3.7008052825927735</v>
      </c>
      <c r="I168" s="1160" t="s">
        <v>175</v>
      </c>
      <c r="J168" s="1161" t="s">
        <v>133</v>
      </c>
      <c r="K168" s="484" t="s">
        <v>93</v>
      </c>
      <c r="L168" s="488">
        <v>248</v>
      </c>
      <c r="M168" s="485"/>
      <c r="N168" s="504"/>
      <c r="O168" s="485">
        <v>1</v>
      </c>
      <c r="P168" s="485">
        <v>0.5</v>
      </c>
      <c r="Q168" s="485">
        <v>0.4</v>
      </c>
      <c r="R168" s="490">
        <f t="shared" si="517"/>
        <v>0.26666666666666666</v>
      </c>
      <c r="S168" s="485"/>
      <c r="T168" s="488">
        <v>20</v>
      </c>
      <c r="U168" s="119" t="s">
        <v>342</v>
      </c>
      <c r="V168" s="925"/>
      <c r="W168" s="129">
        <v>23.331</v>
      </c>
      <c r="X168" s="223">
        <v>2.1960000000000002</v>
      </c>
      <c r="Y168" s="223">
        <v>1.544</v>
      </c>
      <c r="Z168" s="129">
        <f t="shared" si="487"/>
        <v>466.62</v>
      </c>
      <c r="AA168" s="129">
        <f t="shared" si="488"/>
        <v>1749.825</v>
      </c>
      <c r="AB168" s="149">
        <f t="shared" si="451"/>
        <v>7055745.9677419355</v>
      </c>
      <c r="AC168" s="924" t="s">
        <v>69</v>
      </c>
      <c r="AD168" s="195">
        <f t="shared" si="377"/>
        <v>42.443130493164063</v>
      </c>
      <c r="AE168" s="500" t="s">
        <v>41</v>
      </c>
      <c r="AF168" s="567">
        <f t="shared" si="378"/>
        <v>74.016105651855469</v>
      </c>
      <c r="AG168" s="497">
        <f t="shared" si="253"/>
        <v>159161.73934936523</v>
      </c>
      <c r="AH168" s="497">
        <f t="shared" si="254"/>
        <v>277560.39619445801</v>
      </c>
      <c r="AI168" s="497">
        <f t="shared" si="379"/>
        <v>641781.20705389208</v>
      </c>
      <c r="AJ168" s="497">
        <f t="shared" si="255"/>
        <v>1119195.1459453951</v>
      </c>
      <c r="AK168" s="959">
        <f t="shared" si="256"/>
        <v>9.0958661208615274E-2</v>
      </c>
      <c r="AL168" s="1086">
        <f t="shared" si="257"/>
        <v>0.15862180286283373</v>
      </c>
      <c r="AM168" s="864" t="str">
        <f t="shared" si="542"/>
        <v>062</v>
      </c>
      <c r="AN168" s="865">
        <f t="shared" si="543"/>
        <v>44233</v>
      </c>
      <c r="AO168" s="866">
        <f t="shared" si="544"/>
        <v>159161.73934936523</v>
      </c>
      <c r="AP168" s="865">
        <f t="shared" si="545"/>
        <v>44233</v>
      </c>
      <c r="AQ168" s="850">
        <f t="shared" si="546"/>
        <v>277560.39619445801</v>
      </c>
      <c r="AR168" s="880">
        <v>44232</v>
      </c>
      <c r="AS168" s="869" t="s">
        <v>659</v>
      </c>
      <c r="AT168" s="879">
        <v>155.94119262695301</v>
      </c>
      <c r="AU168" s="879">
        <v>248</v>
      </c>
      <c r="AV168" s="851">
        <f t="shared" si="547"/>
        <v>44232</v>
      </c>
      <c r="AW168" s="852">
        <f t="shared" ref="AW168" si="563">AT168*3.785*1000000*AO168</f>
        <v>93943213456116.141</v>
      </c>
      <c r="AX168" s="851">
        <f t="shared" ref="AX168" si="564">AR168</f>
        <v>44232</v>
      </c>
      <c r="AY168" s="852">
        <f t="shared" ref="AY168" si="565">AT168*3.785*1000000*AQ168</f>
        <v>163826530504450.19</v>
      </c>
      <c r="AZ168" s="850">
        <f t="shared" ref="AZ168" si="566">AO168</f>
        <v>159161.73934936523</v>
      </c>
      <c r="BA168" s="850"/>
      <c r="BB168" s="850"/>
      <c r="BC168" s="849">
        <f t="shared" si="548"/>
        <v>44232</v>
      </c>
      <c r="BD168" s="850">
        <f t="shared" ref="BD168" si="567">AQ168</f>
        <v>277560.39619445801</v>
      </c>
      <c r="BE168" s="850"/>
      <c r="BF168" s="850"/>
      <c r="BG168" s="849">
        <f t="shared" si="549"/>
        <v>44232</v>
      </c>
      <c r="BH168" s="850">
        <f t="shared" ref="BH168" si="568">AVERAGE(AZ168,BD168)</f>
        <v>218361.06777191162</v>
      </c>
      <c r="BI168" s="852">
        <f t="shared" ref="BI168" si="569">BH168*AT168*3.785*1000000</f>
        <v>128884871980283.2</v>
      </c>
      <c r="BK168" s="382">
        <f t="shared" si="550"/>
        <v>2.122156524658203</v>
      </c>
      <c r="BL168" s="382">
        <f t="shared" si="551"/>
        <v>3.7008052825927735</v>
      </c>
      <c r="BM168" s="236">
        <f t="shared" si="552"/>
        <v>44232</v>
      </c>
      <c r="BN168" s="236">
        <f t="shared" si="553"/>
        <v>44233</v>
      </c>
      <c r="BO168" s="235">
        <f t="shared" si="554"/>
        <v>159161.73934936523</v>
      </c>
      <c r="BP168" s="235">
        <f t="shared" si="555"/>
        <v>277560.39619445801</v>
      </c>
      <c r="BQ168" s="235">
        <f t="shared" si="556"/>
        <v>218361.06777191162</v>
      </c>
      <c r="BR168" s="868">
        <f t="shared" si="557"/>
        <v>44232</v>
      </c>
      <c r="BS168" s="869" t="str">
        <f t="shared" si="558"/>
        <v>FRI</v>
      </c>
      <c r="BT168" s="870">
        <f t="shared" si="559"/>
        <v>155.94119262695301</v>
      </c>
      <c r="BU168" s="235">
        <f t="shared" ref="BU168" si="570">BH168</f>
        <v>218361.06777191162</v>
      </c>
      <c r="BV168" s="27">
        <f t="shared" si="560"/>
        <v>128884871980283.17</v>
      </c>
      <c r="BW168" s="279">
        <f t="shared" ref="BW168" si="571">BI168</f>
        <v>128884871980283.2</v>
      </c>
    </row>
    <row r="169" spans="1:75">
      <c r="A169" s="35">
        <v>44237</v>
      </c>
      <c r="B169" s="119" t="s">
        <v>343</v>
      </c>
      <c r="C169" s="782">
        <v>44233</v>
      </c>
      <c r="D169" s="1158">
        <v>44234</v>
      </c>
      <c r="E169" s="924" t="s">
        <v>69</v>
      </c>
      <c r="F169" s="1159">
        <v>2.6877958297729494</v>
      </c>
      <c r="G169" s="500" t="s">
        <v>41</v>
      </c>
      <c r="H169" s="1105">
        <v>2.1324600219726562</v>
      </c>
      <c r="I169" s="1160" t="s">
        <v>175</v>
      </c>
      <c r="J169" s="1161" t="s">
        <v>133</v>
      </c>
      <c r="K169" s="484" t="s">
        <v>93</v>
      </c>
      <c r="L169" s="488">
        <v>292</v>
      </c>
      <c r="M169" s="485"/>
      <c r="N169" s="504"/>
      <c r="O169" s="485">
        <v>1</v>
      </c>
      <c r="P169" s="485">
        <v>0.5</v>
      </c>
      <c r="Q169" s="485">
        <v>0.4</v>
      </c>
      <c r="R169" s="490">
        <f t="shared" si="517"/>
        <v>0.26666666666666666</v>
      </c>
      <c r="S169" s="485"/>
      <c r="T169" s="488">
        <v>20</v>
      </c>
      <c r="U169" s="119" t="s">
        <v>343</v>
      </c>
      <c r="V169" s="925"/>
      <c r="W169" s="129">
        <v>26.462</v>
      </c>
      <c r="X169" s="223">
        <v>2.1800000000000002</v>
      </c>
      <c r="Y169" s="223">
        <v>2.0609999999999999</v>
      </c>
      <c r="Z169" s="129">
        <f t="shared" si="487"/>
        <v>529.24</v>
      </c>
      <c r="AA169" s="129">
        <f t="shared" si="488"/>
        <v>1984.65</v>
      </c>
      <c r="AB169" s="149">
        <f t="shared" si="451"/>
        <v>6796746.5753424661</v>
      </c>
      <c r="AC169" s="924" t="s">
        <v>69</v>
      </c>
      <c r="AD169" s="195">
        <f t="shared" si="377"/>
        <v>53.755916595458984</v>
      </c>
      <c r="AE169" s="500" t="s">
        <v>41</v>
      </c>
      <c r="AF169" s="567">
        <f t="shared" si="378"/>
        <v>42.649200439453125</v>
      </c>
      <c r="AG169" s="497">
        <f t="shared" si="253"/>
        <v>201584.68723297119</v>
      </c>
      <c r="AH169" s="497">
        <f t="shared" si="254"/>
        <v>159934.50164794922</v>
      </c>
      <c r="AI169" s="497">
        <f t="shared" si="379"/>
        <v>690358.51792113425</v>
      </c>
      <c r="AJ169" s="497">
        <f t="shared" si="255"/>
        <v>547720.89605462062</v>
      </c>
      <c r="AK169" s="959">
        <f t="shared" si="256"/>
        <v>0.10157190801046592</v>
      </c>
      <c r="AL169" s="1086">
        <f t="shared" si="257"/>
        <v>8.0585746427808039E-2</v>
      </c>
      <c r="AM169" s="864" t="str">
        <f t="shared" si="542"/>
        <v>072</v>
      </c>
      <c r="AN169" s="865">
        <f t="shared" si="543"/>
        <v>44234</v>
      </c>
      <c r="AO169" s="866">
        <f t="shared" si="544"/>
        <v>201584.68723297119</v>
      </c>
      <c r="AP169" s="865">
        <f t="shared" si="545"/>
        <v>44234</v>
      </c>
      <c r="AQ169" s="850">
        <f t="shared" si="546"/>
        <v>159934.50164794922</v>
      </c>
      <c r="AR169" s="880">
        <v>44233</v>
      </c>
      <c r="AS169" s="869" t="s">
        <v>660</v>
      </c>
      <c r="AT169" s="879">
        <v>152.56945800781301</v>
      </c>
      <c r="AU169" s="879">
        <v>292</v>
      </c>
      <c r="AV169" s="851">
        <f t="shared" ref="AV169:AV175" si="572">AR169</f>
        <v>44233</v>
      </c>
      <c r="AW169" s="852">
        <f t="shared" ref="AW169:AW175" si="573">AT169*3.785*1000000*AO169</f>
        <v>116410197603366.75</v>
      </c>
      <c r="AX169" s="851">
        <f t="shared" ref="AX169:AX175" si="574">AR169</f>
        <v>44233</v>
      </c>
      <c r="AY169" s="852">
        <f t="shared" ref="AY169:AY175" si="575">AT169*3.785*1000000*AQ169</f>
        <v>92358240082576.031</v>
      </c>
      <c r="AZ169" s="850">
        <f>AVERAGE(AO169:AO170)</f>
        <v>170383.10766220093</v>
      </c>
      <c r="BA169" s="850">
        <f>STDEV(AO169:AO170)</f>
        <v>44125.696996446619</v>
      </c>
      <c r="BB169" s="850">
        <f>100*BA169/AZ169</f>
        <v>25.897929437893328</v>
      </c>
      <c r="BC169" s="849">
        <f t="shared" ref="BC169:BC175" si="576">AR169</f>
        <v>44233</v>
      </c>
      <c r="BD169" s="850">
        <f>AVERAGE(AQ169:AQ170)</f>
        <v>148632.84587860107</v>
      </c>
      <c r="BE169" s="850">
        <f>STDEV(AQ169:AQ170)</f>
        <v>15982.954866284283</v>
      </c>
      <c r="BF169" s="850">
        <f>100*BE169/BD169</f>
        <v>10.753312817100124</v>
      </c>
      <c r="BG169" s="849">
        <f t="shared" ref="BG169:BG175" si="577">BC169</f>
        <v>44233</v>
      </c>
      <c r="BH169" s="850">
        <f>AVERAGE(AZ169,BD169)</f>
        <v>159507.976770401</v>
      </c>
      <c r="BI169" s="852">
        <f>BH169*AT169*3.785*1000000</f>
        <v>92111932458918.297</v>
      </c>
      <c r="BK169" s="382">
        <f t="shared" ref="BK169:BK175" si="578">F169</f>
        <v>2.6877958297729494</v>
      </c>
      <c r="BL169" s="382">
        <f t="shared" ref="BL169:BL175" si="579">H169</f>
        <v>2.1324600219726562</v>
      </c>
      <c r="BM169" s="236">
        <f t="shared" ref="BM169:BM175" si="580">C169</f>
        <v>44233</v>
      </c>
      <c r="BN169" s="236">
        <f t="shared" ref="BN169:BN175" si="581">AN169</f>
        <v>44234</v>
      </c>
      <c r="BO169" s="235">
        <f t="shared" ref="BO169:BO175" si="582">AO169</f>
        <v>201584.68723297119</v>
      </c>
      <c r="BP169" s="235">
        <f t="shared" ref="BP169:BP175" si="583">AQ169</f>
        <v>159934.50164794922</v>
      </c>
      <c r="BQ169" s="235">
        <f t="shared" ref="BQ169:BQ175" si="584">AVERAGE(BO169:BP169)</f>
        <v>180759.59444046021</v>
      </c>
      <c r="BR169" s="868">
        <f t="shared" ref="BR169:BR175" si="585">AR169</f>
        <v>44233</v>
      </c>
      <c r="BS169" s="869" t="str">
        <f t="shared" ref="BS169:BS175" si="586">AS169</f>
        <v>SAT</v>
      </c>
      <c r="BT169" s="870">
        <f t="shared" ref="BT169:BT175" si="587">AT169</f>
        <v>152.56945800781301</v>
      </c>
      <c r="BU169" s="235">
        <f t="shared" ref="BU169" si="588">BH169</f>
        <v>159507.976770401</v>
      </c>
      <c r="BV169" s="27">
        <f t="shared" ref="BV169:BV175" si="589">BT169*1000000*3.785*BQ169</f>
        <v>104384218842971.39</v>
      </c>
      <c r="BW169" s="279">
        <f t="shared" ref="BW169" si="590">BI169</f>
        <v>92111932458918.297</v>
      </c>
    </row>
    <row r="170" spans="1:75">
      <c r="A170" s="35">
        <v>44237</v>
      </c>
      <c r="B170" s="119" t="s">
        <v>344</v>
      </c>
      <c r="C170" s="782">
        <v>44233</v>
      </c>
      <c r="D170" s="1158">
        <v>44234</v>
      </c>
      <c r="E170" s="924" t="s">
        <v>69</v>
      </c>
      <c r="F170" s="1159">
        <v>1.8557537078857422</v>
      </c>
      <c r="G170" s="500" t="s">
        <v>41</v>
      </c>
      <c r="H170" s="1105">
        <v>1.831082534790039</v>
      </c>
      <c r="I170" s="1160" t="s">
        <v>175</v>
      </c>
      <c r="J170" s="1161" t="s">
        <v>133</v>
      </c>
      <c r="K170" s="484" t="s">
        <v>93</v>
      </c>
      <c r="L170" s="488">
        <v>292</v>
      </c>
      <c r="M170" s="485"/>
      <c r="N170" s="504"/>
      <c r="O170" s="485">
        <v>1</v>
      </c>
      <c r="P170" s="485">
        <v>0.5</v>
      </c>
      <c r="Q170" s="485">
        <v>0.4</v>
      </c>
      <c r="R170" s="490">
        <f t="shared" si="517"/>
        <v>0.26666666666666666</v>
      </c>
      <c r="S170" s="485"/>
      <c r="T170" s="488">
        <v>20</v>
      </c>
      <c r="U170" s="119" t="s">
        <v>344</v>
      </c>
      <c r="V170" s="925"/>
      <c r="W170" s="129">
        <v>16.68</v>
      </c>
      <c r="X170" s="223">
        <v>2.1669999999999998</v>
      </c>
      <c r="Y170" s="223">
        <v>1.81</v>
      </c>
      <c r="Z170" s="129">
        <f t="shared" si="487"/>
        <v>333.6</v>
      </c>
      <c r="AA170" s="129">
        <f t="shared" si="488"/>
        <v>1251</v>
      </c>
      <c r="AB170" s="149">
        <f t="shared" si="451"/>
        <v>4284246.5753424661</v>
      </c>
      <c r="AC170" s="924" t="s">
        <v>69</v>
      </c>
      <c r="AD170" s="195">
        <f t="shared" si="377"/>
        <v>37.115074157714844</v>
      </c>
      <c r="AE170" s="500" t="s">
        <v>41</v>
      </c>
      <c r="AF170" s="567">
        <f t="shared" si="378"/>
        <v>36.621650695800781</v>
      </c>
      <c r="AG170" s="497">
        <f t="shared" si="253"/>
        <v>139181.52809143066</v>
      </c>
      <c r="AH170" s="497">
        <f t="shared" si="254"/>
        <v>137331.19010925293</v>
      </c>
      <c r="AI170" s="497">
        <f t="shared" si="379"/>
        <v>476649.06880626938</v>
      </c>
      <c r="AJ170" s="497">
        <f t="shared" si="255"/>
        <v>470312.29489470186</v>
      </c>
      <c r="AK170" s="959">
        <f t="shared" si="256"/>
        <v>0.1112562174991452</v>
      </c>
      <c r="AL170" s="1086">
        <f t="shared" si="257"/>
        <v>0.10977713038309586</v>
      </c>
      <c r="AM170" s="864" t="str">
        <f t="shared" si="542"/>
        <v>076</v>
      </c>
      <c r="AN170" s="865">
        <f t="shared" si="543"/>
        <v>44234</v>
      </c>
      <c r="AO170" s="866">
        <f t="shared" si="544"/>
        <v>139181.52809143066</v>
      </c>
      <c r="AP170" s="865">
        <f t="shared" si="545"/>
        <v>44234</v>
      </c>
      <c r="AQ170" s="850">
        <f t="shared" si="546"/>
        <v>137331.19010925293</v>
      </c>
      <c r="AR170" s="880">
        <v>44233</v>
      </c>
      <c r="AS170" s="869" t="s">
        <v>660</v>
      </c>
      <c r="AT170" s="879">
        <v>152.56945800781301</v>
      </c>
      <c r="AU170" s="879">
        <v>292</v>
      </c>
      <c r="AV170" s="851">
        <f t="shared" si="572"/>
        <v>44233</v>
      </c>
      <c r="AW170" s="852">
        <f t="shared" si="573"/>
        <v>80373908406729.219</v>
      </c>
      <c r="AX170" s="851">
        <f t="shared" si="574"/>
        <v>44233</v>
      </c>
      <c r="AY170" s="852">
        <f t="shared" si="575"/>
        <v>79305383743001.219</v>
      </c>
      <c r="AZ170" s="867"/>
      <c r="BA170" s="867"/>
      <c r="BB170" s="867"/>
      <c r="BC170" s="849">
        <f t="shared" si="576"/>
        <v>44233</v>
      </c>
      <c r="BD170" s="867"/>
      <c r="BE170" s="867"/>
      <c r="BF170" s="867"/>
      <c r="BG170" s="849">
        <f t="shared" si="577"/>
        <v>44233</v>
      </c>
      <c r="BH170" s="867"/>
      <c r="BI170" s="867"/>
      <c r="BK170" s="382">
        <f t="shared" si="578"/>
        <v>1.8557537078857422</v>
      </c>
      <c r="BL170" s="382">
        <f t="shared" si="579"/>
        <v>1.831082534790039</v>
      </c>
      <c r="BM170" s="236">
        <f t="shared" si="580"/>
        <v>44233</v>
      </c>
      <c r="BN170" s="236">
        <f t="shared" si="581"/>
        <v>44234</v>
      </c>
      <c r="BO170" s="235">
        <f t="shared" si="582"/>
        <v>139181.52809143066</v>
      </c>
      <c r="BP170" s="235">
        <f t="shared" si="583"/>
        <v>137331.19010925293</v>
      </c>
      <c r="BQ170" s="235">
        <f t="shared" si="584"/>
        <v>138256.3591003418</v>
      </c>
      <c r="BR170" s="868">
        <f t="shared" si="585"/>
        <v>44233</v>
      </c>
      <c r="BS170" s="869" t="str">
        <f t="shared" si="586"/>
        <v>SAT</v>
      </c>
      <c r="BT170" s="870">
        <f t="shared" si="587"/>
        <v>152.56945800781301</v>
      </c>
      <c r="BU170" s="235"/>
      <c r="BV170" s="27">
        <f t="shared" si="589"/>
        <v>79839646074865.219</v>
      </c>
      <c r="BW170" s="279"/>
    </row>
    <row r="171" spans="1:75">
      <c r="A171" s="35">
        <v>44237</v>
      </c>
      <c r="B171" s="119" t="s">
        <v>345</v>
      </c>
      <c r="C171" s="782">
        <v>44234</v>
      </c>
      <c r="D171" s="1158">
        <v>44235</v>
      </c>
      <c r="E171" s="924" t="s">
        <v>69</v>
      </c>
      <c r="F171" s="1159">
        <v>2.1357610702514647</v>
      </c>
      <c r="G171" s="500" t="s">
        <v>41</v>
      </c>
      <c r="H171" s="1105">
        <v>3.5790714263916015</v>
      </c>
      <c r="I171" s="1160" t="s">
        <v>175</v>
      </c>
      <c r="J171" s="1161" t="s">
        <v>133</v>
      </c>
      <c r="K171" s="484" t="s">
        <v>93</v>
      </c>
      <c r="L171" s="488">
        <v>306</v>
      </c>
      <c r="M171" s="485"/>
      <c r="N171" s="504"/>
      <c r="O171" s="485">
        <v>1</v>
      </c>
      <c r="P171" s="485">
        <v>0.5</v>
      </c>
      <c r="Q171" s="485">
        <v>0.4</v>
      </c>
      <c r="R171" s="490">
        <f t="shared" si="517"/>
        <v>0.26666666666666666</v>
      </c>
      <c r="S171" s="485"/>
      <c r="T171" s="488">
        <v>20</v>
      </c>
      <c r="U171" s="119" t="s">
        <v>345</v>
      </c>
      <c r="V171" s="925"/>
      <c r="W171" s="129">
        <v>34.933999999999997</v>
      </c>
      <c r="X171" s="223">
        <v>2.14</v>
      </c>
      <c r="Y171" s="223">
        <v>1.9239999999999999</v>
      </c>
      <c r="Z171" s="129">
        <f t="shared" si="487"/>
        <v>698.68</v>
      </c>
      <c r="AA171" s="129">
        <f t="shared" si="488"/>
        <v>2620.0499999999997</v>
      </c>
      <c r="AB171" s="149">
        <f t="shared" si="451"/>
        <v>8562254.9019607827</v>
      </c>
      <c r="AC171" s="924" t="s">
        <v>69</v>
      </c>
      <c r="AD171" s="195">
        <f t="shared" si="377"/>
        <v>42.715221405029297</v>
      </c>
      <c r="AE171" s="500" t="s">
        <v>41</v>
      </c>
      <c r="AF171" s="567">
        <f t="shared" si="378"/>
        <v>71.581428527832031</v>
      </c>
      <c r="AG171" s="497">
        <f t="shared" si="253"/>
        <v>160182.08026885986</v>
      </c>
      <c r="AH171" s="497">
        <f t="shared" si="254"/>
        <v>268430.35697937012</v>
      </c>
      <c r="AI171" s="497">
        <f t="shared" si="379"/>
        <v>523470.85055182956</v>
      </c>
      <c r="AJ171" s="497">
        <f t="shared" si="255"/>
        <v>877223.38882147102</v>
      </c>
      <c r="AK171" s="959">
        <f t="shared" si="256"/>
        <v>6.1137031838651885E-2</v>
      </c>
      <c r="AL171" s="1086">
        <f t="shared" si="257"/>
        <v>0.10245237952686786</v>
      </c>
      <c r="AM171" s="864" t="str">
        <f t="shared" si="542"/>
        <v>085</v>
      </c>
      <c r="AN171" s="865">
        <f t="shared" si="543"/>
        <v>44235</v>
      </c>
      <c r="AO171" s="866">
        <f t="shared" si="544"/>
        <v>160182.08026885986</v>
      </c>
      <c r="AP171" s="865">
        <f t="shared" si="545"/>
        <v>44235</v>
      </c>
      <c r="AQ171" s="850">
        <f t="shared" si="546"/>
        <v>268430.35697937012</v>
      </c>
      <c r="AR171" s="880">
        <v>44234</v>
      </c>
      <c r="AS171" s="869" t="s">
        <v>654</v>
      </c>
      <c r="AT171" s="879">
        <v>154.96397399902301</v>
      </c>
      <c r="AU171" s="879">
        <v>306</v>
      </c>
      <c r="AV171" s="851">
        <f t="shared" si="572"/>
        <v>44234</v>
      </c>
      <c r="AW171" s="852">
        <f t="shared" si="573"/>
        <v>93952979767365.078</v>
      </c>
      <c r="AX171" s="851">
        <f t="shared" si="574"/>
        <v>44234</v>
      </c>
      <c r="AY171" s="852">
        <f t="shared" si="575"/>
        <v>157444776943205.91</v>
      </c>
      <c r="AZ171" s="850">
        <f>AVERAGE(AO171:AO172)</f>
        <v>150468.14203262329</v>
      </c>
      <c r="BA171" s="850">
        <f>STDEV(AO171:AO172)</f>
        <v>13737.583197740341</v>
      </c>
      <c r="BB171" s="850">
        <f>100*BA171/AZ171</f>
        <v>9.1298948815104453</v>
      </c>
      <c r="BC171" s="849">
        <f t="shared" si="576"/>
        <v>44234</v>
      </c>
      <c r="BD171" s="850">
        <f>AVERAGE(AQ171:AQ172)</f>
        <v>210165.5101776123</v>
      </c>
      <c r="BE171" s="850">
        <f>STDEV(AQ171:AQ172)</f>
        <v>82398.93655663653</v>
      </c>
      <c r="BF171" s="850">
        <f>100*BE171/BD171</f>
        <v>39.206688331972565</v>
      </c>
      <c r="BG171" s="849">
        <f t="shared" si="577"/>
        <v>44234</v>
      </c>
      <c r="BH171" s="850">
        <f>AVERAGE(AZ171,BD171)</f>
        <v>180316.8261051178</v>
      </c>
      <c r="BI171" s="852">
        <f>BH171*AT171*3.785*1000000</f>
        <v>105762786238849.25</v>
      </c>
      <c r="BK171" s="382">
        <f t="shared" si="578"/>
        <v>2.1357610702514647</v>
      </c>
      <c r="BL171" s="382">
        <f t="shared" si="579"/>
        <v>3.5790714263916015</v>
      </c>
      <c r="BM171" s="236">
        <f t="shared" si="580"/>
        <v>44234</v>
      </c>
      <c r="BN171" s="236">
        <f t="shared" si="581"/>
        <v>44235</v>
      </c>
      <c r="BO171" s="235">
        <f t="shared" si="582"/>
        <v>160182.08026885986</v>
      </c>
      <c r="BP171" s="235">
        <f t="shared" si="583"/>
        <v>268430.35697937012</v>
      </c>
      <c r="BQ171" s="235">
        <f t="shared" si="584"/>
        <v>214306.21862411499</v>
      </c>
      <c r="BR171" s="868">
        <f t="shared" si="585"/>
        <v>44234</v>
      </c>
      <c r="BS171" s="869" t="str">
        <f t="shared" si="586"/>
        <v>SUN</v>
      </c>
      <c r="BT171" s="870">
        <f t="shared" si="587"/>
        <v>154.96397399902301</v>
      </c>
      <c r="BU171" s="235">
        <f t="shared" ref="BU171" si="591">BH171</f>
        <v>180316.8261051178</v>
      </c>
      <c r="BV171" s="27">
        <f t="shared" si="589"/>
        <v>125698878355285.5</v>
      </c>
      <c r="BW171" s="279">
        <f t="shared" ref="BW171" si="592">BI171</f>
        <v>105762786238849.25</v>
      </c>
    </row>
    <row r="172" spans="1:75">
      <c r="A172" s="35">
        <v>44237</v>
      </c>
      <c r="B172" s="119" t="s">
        <v>281</v>
      </c>
      <c r="C172" s="782">
        <v>44234</v>
      </c>
      <c r="D172" s="1158">
        <v>44235</v>
      </c>
      <c r="E172" s="924" t="s">
        <v>69</v>
      </c>
      <c r="F172" s="1159">
        <v>1.8767227172851562</v>
      </c>
      <c r="G172" s="500" t="s">
        <v>41</v>
      </c>
      <c r="H172" s="1105">
        <v>2.0253421783447267</v>
      </c>
      <c r="I172" s="1160" t="s">
        <v>175</v>
      </c>
      <c r="J172" s="1161" t="s">
        <v>133</v>
      </c>
      <c r="K172" s="484" t="s">
        <v>93</v>
      </c>
      <c r="L172" s="488">
        <v>306</v>
      </c>
      <c r="M172" s="485"/>
      <c r="N172" s="504"/>
      <c r="O172" s="485">
        <v>1</v>
      </c>
      <c r="P172" s="485">
        <v>0.5</v>
      </c>
      <c r="Q172" s="485">
        <v>0.4</v>
      </c>
      <c r="R172" s="490">
        <f t="shared" si="517"/>
        <v>0.26666666666666666</v>
      </c>
      <c r="S172" s="485"/>
      <c r="T172" s="488">
        <v>20</v>
      </c>
      <c r="U172" s="119" t="s">
        <v>281</v>
      </c>
      <c r="V172" s="925"/>
      <c r="W172" s="129">
        <v>26.17</v>
      </c>
      <c r="X172" s="223">
        <v>2.1059999999999999</v>
      </c>
      <c r="Y172" s="223">
        <v>1.71</v>
      </c>
      <c r="Z172" s="129">
        <f t="shared" si="487"/>
        <v>523.40000000000009</v>
      </c>
      <c r="AA172" s="129">
        <f t="shared" si="488"/>
        <v>1962.7500000000005</v>
      </c>
      <c r="AB172" s="149">
        <f t="shared" si="451"/>
        <v>6414215.6862745117</v>
      </c>
      <c r="AC172" s="924" t="s">
        <v>69</v>
      </c>
      <c r="AD172" s="195">
        <f t="shared" si="377"/>
        <v>37.534454345703125</v>
      </c>
      <c r="AE172" s="500" t="s">
        <v>41</v>
      </c>
      <c r="AF172" s="567">
        <f t="shared" si="378"/>
        <v>40.506843566894531</v>
      </c>
      <c r="AG172" s="497">
        <f t="shared" ref="AG172:AG187" si="593">AD172/R172*1000</f>
        <v>140754.20379638672</v>
      </c>
      <c r="AH172" s="497">
        <f t="shared" ref="AH172:AH187" si="594">AF172/R172*1000</f>
        <v>151900.66337585449</v>
      </c>
      <c r="AI172" s="497">
        <f t="shared" si="379"/>
        <v>459981.05815812654</v>
      </c>
      <c r="AJ172" s="497">
        <f t="shared" ref="AJ172:AJ187" si="595">AH172/L172*1000</f>
        <v>496407.39665311924</v>
      </c>
      <c r="AK172" s="959">
        <f t="shared" ref="AK172:AK187" si="596">AD172/Z172</f>
        <v>7.1712751902375083E-2</v>
      </c>
      <c r="AL172" s="1086">
        <f t="shared" ref="AL172:AL187" si="597">AF172/Z172</f>
        <v>7.7391753089213838E-2</v>
      </c>
      <c r="AM172" s="864" t="str">
        <f t="shared" si="542"/>
        <v>088</v>
      </c>
      <c r="AN172" s="865">
        <f t="shared" si="543"/>
        <v>44235</v>
      </c>
      <c r="AO172" s="866">
        <f t="shared" si="544"/>
        <v>140754.20379638672</v>
      </c>
      <c r="AP172" s="865">
        <f t="shared" si="545"/>
        <v>44235</v>
      </c>
      <c r="AQ172" s="850">
        <f t="shared" si="546"/>
        <v>151900.66337585449</v>
      </c>
      <c r="AR172" s="880">
        <v>44234</v>
      </c>
      <c r="AS172" s="869" t="s">
        <v>654</v>
      </c>
      <c r="AT172" s="879">
        <v>154.96397399902301</v>
      </c>
      <c r="AU172" s="879">
        <v>306</v>
      </c>
      <c r="AV172" s="851">
        <f t="shared" si="572"/>
        <v>44234</v>
      </c>
      <c r="AW172" s="852">
        <f t="shared" si="573"/>
        <v>82557779492294.203</v>
      </c>
      <c r="AX172" s="851">
        <f t="shared" si="574"/>
        <v>44234</v>
      </c>
      <c r="AY172" s="852">
        <f t="shared" si="575"/>
        <v>89095608752531.859</v>
      </c>
      <c r="AZ172" s="867"/>
      <c r="BA172" s="867"/>
      <c r="BB172" s="867"/>
      <c r="BC172" s="849">
        <f t="shared" si="576"/>
        <v>44234</v>
      </c>
      <c r="BD172" s="867"/>
      <c r="BE172" s="867"/>
      <c r="BF172" s="867"/>
      <c r="BG172" s="849">
        <f t="shared" si="577"/>
        <v>44234</v>
      </c>
      <c r="BH172" s="867"/>
      <c r="BI172" s="867"/>
      <c r="BK172" s="382">
        <f t="shared" si="578"/>
        <v>1.8767227172851562</v>
      </c>
      <c r="BL172" s="382">
        <f t="shared" si="579"/>
        <v>2.0253421783447267</v>
      </c>
      <c r="BM172" s="236">
        <f t="shared" si="580"/>
        <v>44234</v>
      </c>
      <c r="BN172" s="236">
        <f t="shared" si="581"/>
        <v>44235</v>
      </c>
      <c r="BO172" s="235">
        <f t="shared" si="582"/>
        <v>140754.20379638672</v>
      </c>
      <c r="BP172" s="235">
        <f t="shared" si="583"/>
        <v>151900.66337585449</v>
      </c>
      <c r="BQ172" s="235">
        <f t="shared" si="584"/>
        <v>146327.43358612061</v>
      </c>
      <c r="BR172" s="868">
        <f t="shared" si="585"/>
        <v>44234</v>
      </c>
      <c r="BS172" s="869" t="str">
        <f t="shared" si="586"/>
        <v>SUN</v>
      </c>
      <c r="BT172" s="870">
        <f t="shared" si="587"/>
        <v>154.96397399902301</v>
      </c>
      <c r="BU172" s="235"/>
      <c r="BV172" s="27">
        <f t="shared" si="589"/>
        <v>85826694122413.031</v>
      </c>
      <c r="BW172" s="279"/>
    </row>
    <row r="173" spans="1:75">
      <c r="A173" s="35">
        <v>44237</v>
      </c>
      <c r="B173" s="119" t="s">
        <v>346</v>
      </c>
      <c r="C173" s="782">
        <v>44235</v>
      </c>
      <c r="D173" s="1158">
        <v>44236</v>
      </c>
      <c r="E173" s="924" t="s">
        <v>69</v>
      </c>
      <c r="F173" s="1159">
        <v>3.1990053176879885</v>
      </c>
      <c r="G173" s="500" t="s">
        <v>41</v>
      </c>
      <c r="H173" s="1105">
        <v>4.4298995971679691</v>
      </c>
      <c r="I173" s="1160" t="s">
        <v>175</v>
      </c>
      <c r="J173" s="1161" t="s">
        <v>133</v>
      </c>
      <c r="K173" s="484" t="s">
        <v>93</v>
      </c>
      <c r="L173" s="488">
        <v>294</v>
      </c>
      <c r="M173" s="485"/>
      <c r="N173" s="504"/>
      <c r="O173" s="485">
        <v>1</v>
      </c>
      <c r="P173" s="485">
        <v>0.5</v>
      </c>
      <c r="Q173" s="485">
        <v>0.4</v>
      </c>
      <c r="R173" s="490">
        <f t="shared" si="517"/>
        <v>0.26666666666666666</v>
      </c>
      <c r="S173" s="485"/>
      <c r="T173" s="488">
        <v>20</v>
      </c>
      <c r="U173" s="119" t="s">
        <v>346</v>
      </c>
      <c r="V173" s="925"/>
      <c r="W173" s="129">
        <v>37.881999999999998</v>
      </c>
      <c r="X173" s="223">
        <v>2.109</v>
      </c>
      <c r="Y173" s="223">
        <v>2.0059999999999998</v>
      </c>
      <c r="Z173" s="129">
        <f t="shared" si="487"/>
        <v>757.64</v>
      </c>
      <c r="AA173" s="129">
        <f t="shared" si="488"/>
        <v>2841.15</v>
      </c>
      <c r="AB173" s="149">
        <f t="shared" si="451"/>
        <v>9663775.5102040824</v>
      </c>
      <c r="AC173" s="924" t="s">
        <v>69</v>
      </c>
      <c r="AD173" s="195">
        <f t="shared" si="377"/>
        <v>63.980106353759766</v>
      </c>
      <c r="AE173" s="500" t="s">
        <v>41</v>
      </c>
      <c r="AF173" s="567">
        <f t="shared" si="378"/>
        <v>88.597991943359375</v>
      </c>
      <c r="AG173" s="497">
        <f t="shared" si="593"/>
        <v>239925.39882659912</v>
      </c>
      <c r="AH173" s="497">
        <f t="shared" si="594"/>
        <v>332242.46978759766</v>
      </c>
      <c r="AI173" s="497">
        <f t="shared" si="379"/>
        <v>816072.78512448678</v>
      </c>
      <c r="AJ173" s="497">
        <f t="shared" si="595"/>
        <v>1130076.4278489717</v>
      </c>
      <c r="AK173" s="959">
        <f t="shared" si="596"/>
        <v>8.4446579317036807E-2</v>
      </c>
      <c r="AL173" s="1086">
        <f t="shared" si="597"/>
        <v>0.11693943290132434</v>
      </c>
      <c r="AM173" s="864" t="str">
        <f t="shared" si="542"/>
        <v>091</v>
      </c>
      <c r="AN173" s="865">
        <f t="shared" si="543"/>
        <v>44236</v>
      </c>
      <c r="AO173" s="866">
        <f t="shared" si="544"/>
        <v>239925.39882659912</v>
      </c>
      <c r="AP173" s="865">
        <f t="shared" si="545"/>
        <v>44236</v>
      </c>
      <c r="AQ173" s="850">
        <f t="shared" si="546"/>
        <v>332242.46978759766</v>
      </c>
      <c r="AR173" s="880">
        <v>44235</v>
      </c>
      <c r="AS173" s="869" t="s">
        <v>655</v>
      </c>
      <c r="AT173" s="879">
        <v>157.546142578125</v>
      </c>
      <c r="AU173" s="879">
        <v>294</v>
      </c>
      <c r="AV173" s="851">
        <f t="shared" si="572"/>
        <v>44235</v>
      </c>
      <c r="AW173" s="852">
        <f t="shared" si="573"/>
        <v>143070430331891.06</v>
      </c>
      <c r="AX173" s="851">
        <f t="shared" si="574"/>
        <v>44235</v>
      </c>
      <c r="AY173" s="852">
        <f t="shared" si="575"/>
        <v>198120221366792.97</v>
      </c>
      <c r="AZ173" s="850">
        <f>AVERAGE(AO173:AO174)</f>
        <v>222412.97006607056</v>
      </c>
      <c r="BA173" s="850">
        <f>STDEV(AO173:AO174)</f>
        <v>24766.314263232147</v>
      </c>
      <c r="BB173" s="850">
        <f>100*BA173/AZ173</f>
        <v>11.135283277713077</v>
      </c>
      <c r="BC173" s="849">
        <f t="shared" si="576"/>
        <v>44235</v>
      </c>
      <c r="BD173" s="850">
        <f>AVERAGE(AQ173:AQ174)</f>
        <v>345604.59136962891</v>
      </c>
      <c r="BE173" s="850">
        <f>STDEV(AQ173:AQ174)</f>
        <v>18896.893563386831</v>
      </c>
      <c r="BF173" s="850">
        <f>100*BE173/BD173</f>
        <v>5.4677785062109727</v>
      </c>
      <c r="BG173" s="849">
        <f t="shared" si="577"/>
        <v>44235</v>
      </c>
      <c r="BH173" s="850">
        <f>AVERAGE(AZ173,BD173)</f>
        <v>284008.78071784973</v>
      </c>
      <c r="BI173" s="852">
        <f>BH173*AT173*3.785*1000000</f>
        <v>169357886551666.19</v>
      </c>
      <c r="BK173" s="382">
        <f t="shared" si="578"/>
        <v>3.1990053176879885</v>
      </c>
      <c r="BL173" s="382">
        <f t="shared" si="579"/>
        <v>4.4298995971679691</v>
      </c>
      <c r="BM173" s="236">
        <f t="shared" si="580"/>
        <v>44235</v>
      </c>
      <c r="BN173" s="236">
        <f t="shared" si="581"/>
        <v>44236</v>
      </c>
      <c r="BO173" s="235">
        <f t="shared" si="582"/>
        <v>239925.39882659912</v>
      </c>
      <c r="BP173" s="235">
        <f t="shared" si="583"/>
        <v>332242.46978759766</v>
      </c>
      <c r="BQ173" s="235">
        <f t="shared" si="584"/>
        <v>286083.93430709839</v>
      </c>
      <c r="BR173" s="868">
        <f t="shared" si="585"/>
        <v>44235</v>
      </c>
      <c r="BS173" s="869" t="str">
        <f t="shared" si="586"/>
        <v>MON</v>
      </c>
      <c r="BT173" s="870">
        <f t="shared" si="587"/>
        <v>157.546142578125</v>
      </c>
      <c r="BU173" s="235">
        <f t="shared" ref="BU173" si="598">BH173</f>
        <v>284008.78071784973</v>
      </c>
      <c r="BV173" s="27">
        <f t="shared" si="589"/>
        <v>170595325849342</v>
      </c>
      <c r="BW173" s="279">
        <f t="shared" ref="BW173" si="599">BI173</f>
        <v>169357886551666.19</v>
      </c>
    </row>
    <row r="174" spans="1:75">
      <c r="A174" s="35">
        <v>44237</v>
      </c>
      <c r="B174" s="119" t="s">
        <v>347</v>
      </c>
      <c r="C174" s="782">
        <v>44235</v>
      </c>
      <c r="D174" s="1158">
        <v>44236</v>
      </c>
      <c r="E174" s="924" t="s">
        <v>69</v>
      </c>
      <c r="F174" s="1159">
        <v>2.7320072174072267</v>
      </c>
      <c r="G174" s="500" t="s">
        <v>41</v>
      </c>
      <c r="H174" s="1105">
        <v>4.7862228393554691</v>
      </c>
      <c r="I174" s="1160" t="s">
        <v>175</v>
      </c>
      <c r="J174" s="1161" t="s">
        <v>133</v>
      </c>
      <c r="K174" s="484" t="s">
        <v>93</v>
      </c>
      <c r="L174" s="488">
        <v>294</v>
      </c>
      <c r="M174" s="485"/>
      <c r="N174" s="504"/>
      <c r="O174" s="485">
        <v>1</v>
      </c>
      <c r="P174" s="485">
        <v>0.5</v>
      </c>
      <c r="Q174" s="485">
        <v>0.4</v>
      </c>
      <c r="R174" s="490">
        <f t="shared" si="517"/>
        <v>0.26666666666666666</v>
      </c>
      <c r="S174" s="485"/>
      <c r="T174" s="488">
        <v>20</v>
      </c>
      <c r="U174" s="119" t="s">
        <v>347</v>
      </c>
      <c r="V174" s="925"/>
      <c r="W174" s="129">
        <v>22.527999999999999</v>
      </c>
      <c r="X174" s="223">
        <v>2.1349999999999998</v>
      </c>
      <c r="Y174" s="223">
        <v>1.853</v>
      </c>
      <c r="Z174" s="129">
        <f t="shared" si="487"/>
        <v>450.55999999999995</v>
      </c>
      <c r="AA174" s="129">
        <f t="shared" si="488"/>
        <v>1689.6</v>
      </c>
      <c r="AB174" s="149">
        <f t="shared" si="451"/>
        <v>5746938.775510204</v>
      </c>
      <c r="AC174" s="924" t="s">
        <v>69</v>
      </c>
      <c r="AD174" s="195">
        <f t="shared" si="377"/>
        <v>54.640144348144531</v>
      </c>
      <c r="AE174" s="500" t="s">
        <v>41</v>
      </c>
      <c r="AF174" s="567">
        <f t="shared" si="378"/>
        <v>95.724456787109375</v>
      </c>
      <c r="AG174" s="497">
        <f t="shared" si="593"/>
        <v>204900.54130554199</v>
      </c>
      <c r="AH174" s="497">
        <f t="shared" si="594"/>
        <v>358966.71295166016</v>
      </c>
      <c r="AI174" s="497">
        <f t="shared" si="379"/>
        <v>696940.6166855169</v>
      </c>
      <c r="AJ174" s="497">
        <f t="shared" si="595"/>
        <v>1220975.214121293</v>
      </c>
      <c r="AK174" s="959">
        <f t="shared" si="596"/>
        <v>0.1212716271931475</v>
      </c>
      <c r="AL174" s="1086">
        <f t="shared" si="597"/>
        <v>0.21245662461627615</v>
      </c>
      <c r="AM174" s="864" t="str">
        <f t="shared" si="542"/>
        <v>094</v>
      </c>
      <c r="AN174" s="865">
        <f t="shared" si="543"/>
        <v>44236</v>
      </c>
      <c r="AO174" s="866">
        <f t="shared" si="544"/>
        <v>204900.54130554199</v>
      </c>
      <c r="AP174" s="865">
        <f t="shared" si="545"/>
        <v>44236</v>
      </c>
      <c r="AQ174" s="850">
        <f t="shared" si="546"/>
        <v>358966.71295166016</v>
      </c>
      <c r="AR174" s="880">
        <v>44235</v>
      </c>
      <c r="AS174" s="869" t="s">
        <v>655</v>
      </c>
      <c r="AT174" s="879">
        <v>157.546142578125</v>
      </c>
      <c r="AU174" s="879">
        <v>294</v>
      </c>
      <c r="AV174" s="851">
        <f t="shared" si="572"/>
        <v>44235</v>
      </c>
      <c r="AW174" s="852">
        <f t="shared" si="573"/>
        <v>122184682252037.19</v>
      </c>
      <c r="AX174" s="851">
        <f t="shared" si="574"/>
        <v>44235</v>
      </c>
      <c r="AY174" s="852">
        <f t="shared" si="575"/>
        <v>214056212255943.63</v>
      </c>
      <c r="AZ174" s="867"/>
      <c r="BA174" s="867"/>
      <c r="BB174" s="867"/>
      <c r="BC174" s="849">
        <f t="shared" si="576"/>
        <v>44235</v>
      </c>
      <c r="BD174" s="867"/>
      <c r="BE174" s="867"/>
      <c r="BF174" s="867"/>
      <c r="BG174" s="849">
        <f t="shared" si="577"/>
        <v>44235</v>
      </c>
      <c r="BH174" s="867"/>
      <c r="BI174" s="867"/>
      <c r="BK174" s="382">
        <f t="shared" si="578"/>
        <v>2.7320072174072267</v>
      </c>
      <c r="BL174" s="382">
        <f t="shared" si="579"/>
        <v>4.7862228393554691</v>
      </c>
      <c r="BM174" s="236">
        <f t="shared" si="580"/>
        <v>44235</v>
      </c>
      <c r="BN174" s="236">
        <f t="shared" si="581"/>
        <v>44236</v>
      </c>
      <c r="BO174" s="235">
        <f t="shared" si="582"/>
        <v>204900.54130554199</v>
      </c>
      <c r="BP174" s="235">
        <f t="shared" si="583"/>
        <v>358966.71295166016</v>
      </c>
      <c r="BQ174" s="235">
        <f t="shared" si="584"/>
        <v>281933.62712860107</v>
      </c>
      <c r="BR174" s="868">
        <f t="shared" si="585"/>
        <v>44235</v>
      </c>
      <c r="BS174" s="869" t="str">
        <f t="shared" si="586"/>
        <v>MON</v>
      </c>
      <c r="BT174" s="870">
        <f t="shared" si="587"/>
        <v>157.546142578125</v>
      </c>
      <c r="BU174" s="235"/>
      <c r="BV174" s="27">
        <f t="shared" si="589"/>
        <v>168120447253990.41</v>
      </c>
      <c r="BW174" s="279"/>
    </row>
    <row r="175" spans="1:75" ht="15" thickBot="1">
      <c r="A175" s="35">
        <v>44237</v>
      </c>
      <c r="B175" s="119" t="s">
        <v>348</v>
      </c>
      <c r="C175" s="782">
        <v>44236</v>
      </c>
      <c r="D175" s="1158">
        <v>44237</v>
      </c>
      <c r="E175" s="924" t="s">
        <v>69</v>
      </c>
      <c r="F175" s="1159">
        <v>2.2113365173339843</v>
      </c>
      <c r="G175" s="500" t="s">
        <v>41</v>
      </c>
      <c r="H175" s="1105">
        <v>2.319229507446289</v>
      </c>
      <c r="I175" s="1160" t="s">
        <v>175</v>
      </c>
      <c r="J175" s="1161" t="s">
        <v>133</v>
      </c>
      <c r="K175" s="484" t="s">
        <v>93</v>
      </c>
      <c r="L175" s="488">
        <v>308</v>
      </c>
      <c r="M175" s="485"/>
      <c r="N175" s="504"/>
      <c r="O175" s="485">
        <v>1</v>
      </c>
      <c r="P175" s="485">
        <v>0.5</v>
      </c>
      <c r="Q175" s="485">
        <v>0.4</v>
      </c>
      <c r="R175" s="490">
        <f t="shared" si="517"/>
        <v>0.26666666666666666</v>
      </c>
      <c r="S175" s="485"/>
      <c r="T175" s="488">
        <v>20</v>
      </c>
      <c r="U175" s="119" t="s">
        <v>348</v>
      </c>
      <c r="V175" s="925"/>
      <c r="W175" s="129">
        <v>18.756</v>
      </c>
      <c r="X175" s="223">
        <v>2.0609999999999999</v>
      </c>
      <c r="Y175" s="223">
        <v>1.714</v>
      </c>
      <c r="Z175" s="129">
        <f t="shared" si="487"/>
        <v>375.12</v>
      </c>
      <c r="AA175" s="129">
        <f t="shared" si="488"/>
        <v>1406.7</v>
      </c>
      <c r="AB175" s="149">
        <f t="shared" si="451"/>
        <v>4567207.7922077924</v>
      </c>
      <c r="AC175" s="924" t="s">
        <v>69</v>
      </c>
      <c r="AD175" s="195">
        <f t="shared" si="377"/>
        <v>44.226730346679688</v>
      </c>
      <c r="AE175" s="500" t="s">
        <v>41</v>
      </c>
      <c r="AF175" s="567">
        <f t="shared" si="378"/>
        <v>46.384590148925781</v>
      </c>
      <c r="AG175" s="497">
        <f t="shared" si="593"/>
        <v>165850.23880004883</v>
      </c>
      <c r="AH175" s="497">
        <f t="shared" si="594"/>
        <v>173942.21305847168</v>
      </c>
      <c r="AI175" s="497">
        <f t="shared" si="379"/>
        <v>538474.80129885976</v>
      </c>
      <c r="AJ175" s="497">
        <f t="shared" si="595"/>
        <v>564747.44499503786</v>
      </c>
      <c r="AK175" s="959">
        <f t="shared" si="596"/>
        <v>0.11790021952089914</v>
      </c>
      <c r="AL175" s="1086">
        <f t="shared" si="597"/>
        <v>0.1236526715422419</v>
      </c>
      <c r="AM175" s="864" t="str">
        <f t="shared" si="542"/>
        <v>101</v>
      </c>
      <c r="AN175" s="865">
        <f t="shared" si="543"/>
        <v>44237</v>
      </c>
      <c r="AO175" s="866">
        <f t="shared" si="544"/>
        <v>165850.23880004883</v>
      </c>
      <c r="AP175" s="865">
        <f t="shared" si="545"/>
        <v>44237</v>
      </c>
      <c r="AQ175" s="850">
        <f t="shared" si="546"/>
        <v>173942.21305847168</v>
      </c>
      <c r="AR175" s="880">
        <v>44236</v>
      </c>
      <c r="AS175" s="869" t="s">
        <v>653</v>
      </c>
      <c r="AT175" s="879">
        <v>157.412185668945</v>
      </c>
      <c r="AU175" s="879">
        <v>308</v>
      </c>
      <c r="AV175" s="851">
        <f t="shared" si="572"/>
        <v>44236</v>
      </c>
      <c r="AW175" s="852">
        <f t="shared" si="573"/>
        <v>98814421887533.688</v>
      </c>
      <c r="AX175" s="851">
        <f t="shared" si="574"/>
        <v>44236</v>
      </c>
      <c r="AY175" s="852">
        <f t="shared" si="575"/>
        <v>103635661603919.45</v>
      </c>
      <c r="AZ175" s="850">
        <f t="shared" ref="AZ175" si="600">AO175</f>
        <v>165850.23880004883</v>
      </c>
      <c r="BA175" s="850"/>
      <c r="BB175" s="850"/>
      <c r="BC175" s="849">
        <f t="shared" si="576"/>
        <v>44236</v>
      </c>
      <c r="BD175" s="850">
        <f t="shared" ref="BD175" si="601">AQ175</f>
        <v>173942.21305847168</v>
      </c>
      <c r="BE175" s="850"/>
      <c r="BF175" s="850"/>
      <c r="BG175" s="849">
        <f t="shared" si="577"/>
        <v>44236</v>
      </c>
      <c r="BH175" s="850">
        <f t="shared" ref="BH175" si="602">AVERAGE(AZ175,BD175)</f>
        <v>169896.22592926025</v>
      </c>
      <c r="BI175" s="852">
        <f t="shared" ref="BI175" si="603">BH175*AT175*3.785*1000000</f>
        <v>101225041745726.58</v>
      </c>
      <c r="BK175" s="382">
        <f t="shared" si="578"/>
        <v>2.2113365173339843</v>
      </c>
      <c r="BL175" s="382">
        <f t="shared" si="579"/>
        <v>2.319229507446289</v>
      </c>
      <c r="BM175" s="236">
        <f t="shared" si="580"/>
        <v>44236</v>
      </c>
      <c r="BN175" s="236">
        <f t="shared" si="581"/>
        <v>44237</v>
      </c>
      <c r="BO175" s="235">
        <f t="shared" si="582"/>
        <v>165850.23880004883</v>
      </c>
      <c r="BP175" s="235">
        <f t="shared" si="583"/>
        <v>173942.21305847168</v>
      </c>
      <c r="BQ175" s="235">
        <f t="shared" si="584"/>
        <v>169896.22592926025</v>
      </c>
      <c r="BR175" s="868">
        <f t="shared" si="585"/>
        <v>44236</v>
      </c>
      <c r="BS175" s="869" t="str">
        <f t="shared" si="586"/>
        <v>TUE</v>
      </c>
      <c r="BT175" s="870">
        <f t="shared" si="587"/>
        <v>157.412185668945</v>
      </c>
      <c r="BU175" s="235">
        <f t="shared" ref="BU175:BU176" si="604">BH175</f>
        <v>169896.22592926025</v>
      </c>
      <c r="BV175" s="27">
        <f t="shared" si="589"/>
        <v>101225041745726.59</v>
      </c>
      <c r="BW175" s="279">
        <f t="shared" ref="BW175:BW176" si="605">BI175</f>
        <v>101225041745726.58</v>
      </c>
    </row>
    <row r="176" spans="1:75">
      <c r="A176" s="44">
        <v>44244</v>
      </c>
      <c r="B176" s="121">
        <v>111</v>
      </c>
      <c r="C176" s="1168">
        <f>D176-1</f>
        <v>44237</v>
      </c>
      <c r="D176" s="1169">
        <v>44238</v>
      </c>
      <c r="E176" s="660" t="s">
        <v>69</v>
      </c>
      <c r="F176" s="1147">
        <v>1.2284493446350098</v>
      </c>
      <c r="G176" s="580" t="s">
        <v>41</v>
      </c>
      <c r="H176" s="1148">
        <v>2.1601482391357423</v>
      </c>
      <c r="I176" s="456" t="s">
        <v>175</v>
      </c>
      <c r="J176" s="457" t="s">
        <v>133</v>
      </c>
      <c r="K176" s="582" t="s">
        <v>93</v>
      </c>
      <c r="L176" s="583">
        <v>616</v>
      </c>
      <c r="M176" s="583"/>
      <c r="N176" s="583"/>
      <c r="O176" s="584">
        <v>1</v>
      </c>
      <c r="P176" s="584">
        <v>0.5</v>
      </c>
      <c r="Q176" s="584">
        <v>0.4</v>
      </c>
      <c r="R176" s="184">
        <f t="shared" si="517"/>
        <v>0.26666666666666666</v>
      </c>
      <c r="S176" s="183"/>
      <c r="T176" s="183">
        <v>20</v>
      </c>
      <c r="U176" s="121">
        <v>111</v>
      </c>
      <c r="V176" s="470"/>
      <c r="W176" s="194">
        <v>30.93</v>
      </c>
      <c r="X176" s="184">
        <v>2.1030000000000002</v>
      </c>
      <c r="Y176" s="184">
        <v>2.145</v>
      </c>
      <c r="Z176" s="194">
        <f t="shared" si="487"/>
        <v>618.6</v>
      </c>
      <c r="AA176" s="194">
        <f t="shared" si="488"/>
        <v>2319.75</v>
      </c>
      <c r="AB176" s="1113">
        <f t="shared" si="451"/>
        <v>3765827.9220779222</v>
      </c>
      <c r="AC176" s="461" t="s">
        <v>69</v>
      </c>
      <c r="AD176" s="194">
        <f t="shared" si="377"/>
        <v>24.568986892700195</v>
      </c>
      <c r="AE176" s="477" t="s">
        <v>41</v>
      </c>
      <c r="AF176" s="586">
        <f t="shared" si="378"/>
        <v>43.202964782714844</v>
      </c>
      <c r="AG176" s="586">
        <f t="shared" si="593"/>
        <v>92133.700847625732</v>
      </c>
      <c r="AH176" s="586">
        <f t="shared" si="594"/>
        <v>162011.11793518066</v>
      </c>
      <c r="AI176" s="586">
        <f t="shared" si="379"/>
        <v>149567.6961812106</v>
      </c>
      <c r="AJ176" s="586">
        <f t="shared" si="595"/>
        <v>263005.06158308545</v>
      </c>
      <c r="AK176" s="587">
        <f t="shared" si="596"/>
        <v>3.9717081947462325E-2</v>
      </c>
      <c r="AL176" s="995">
        <f t="shared" si="597"/>
        <v>6.9839904272089942E-2</v>
      </c>
      <c r="AM176" s="864">
        <f t="shared" ref="AM176:AM187" si="606">B176</f>
        <v>111</v>
      </c>
      <c r="AN176" s="865">
        <f t="shared" ref="AN176:AN187" si="607">D176</f>
        <v>44238</v>
      </c>
      <c r="AO176" s="866">
        <f t="shared" ref="AO176:AO187" si="608">AG176</f>
        <v>92133.700847625732</v>
      </c>
      <c r="AP176" s="865">
        <f t="shared" ref="AP176:AP187" si="609">D176</f>
        <v>44238</v>
      </c>
      <c r="AQ176" s="850">
        <f t="shared" ref="AQ176:AQ187" si="610">AH176</f>
        <v>162011.11793518066</v>
      </c>
      <c r="AR176" s="880">
        <v>44237</v>
      </c>
      <c r="AS176" s="869" t="s">
        <v>656</v>
      </c>
      <c r="AT176" s="879">
        <v>157.65562438964801</v>
      </c>
      <c r="AU176" s="879">
        <v>616</v>
      </c>
      <c r="AV176" s="851">
        <f t="shared" ref="AV176:AV187" si="611">AR176</f>
        <v>44237</v>
      </c>
      <c r="AW176" s="852">
        <f t="shared" ref="AW176:AW187" si="612">AT176*3.785*1000000*AO176</f>
        <v>54978624368936.695</v>
      </c>
      <c r="AX176" s="851">
        <f t="shared" ref="AX176:AX187" si="613">AR176</f>
        <v>44237</v>
      </c>
      <c r="AY176" s="852">
        <f t="shared" ref="AY176:AY187" si="614">AT176*3.785*1000000*AQ176</f>
        <v>96676333573974.047</v>
      </c>
      <c r="AZ176" s="850">
        <f>AVERAGE(AO176:AO177)</f>
        <v>58676.845729351044</v>
      </c>
      <c r="BA176" s="850">
        <f>STDEV(AO176:AO177)</f>
        <v>47315.138262615772</v>
      </c>
      <c r="BB176" s="850">
        <f>100*BA176/AZ176</f>
        <v>80.636812825383402</v>
      </c>
      <c r="BC176" s="849">
        <f t="shared" ref="BC176:BC187" si="615">AR176</f>
        <v>44237</v>
      </c>
      <c r="BD176" s="850">
        <f>AVERAGE(AQ176:AQ177)</f>
        <v>142221.61531448364</v>
      </c>
      <c r="BE176" s="850">
        <f>STDEV(AQ176:AQ177)</f>
        <v>27986.582998807662</v>
      </c>
      <c r="BF176" s="850">
        <f>100*BE176/BD176</f>
        <v>19.678150144001037</v>
      </c>
      <c r="BG176" s="849">
        <f t="shared" ref="BG176:BG187" si="616">BC176</f>
        <v>44237</v>
      </c>
      <c r="BH176" s="850">
        <f>AVERAGE(AZ176,BD176)</f>
        <v>100449.23052191734</v>
      </c>
      <c r="BI176" s="852">
        <f>BH176*AT176*3.785*1000000</f>
        <v>59940721605730.867</v>
      </c>
      <c r="BK176" s="382">
        <f t="shared" ref="BK176:BK187" si="617">F176</f>
        <v>1.2284493446350098</v>
      </c>
      <c r="BL176" s="382">
        <f t="shared" ref="BL176:BL187" si="618">H176</f>
        <v>2.1601482391357423</v>
      </c>
      <c r="BM176" s="236">
        <f t="shared" ref="BM176:BM187" si="619">C176</f>
        <v>44237</v>
      </c>
      <c r="BN176" s="236">
        <f t="shared" ref="BN176:BN187" si="620">AN176</f>
        <v>44238</v>
      </c>
      <c r="BO176" s="235">
        <f t="shared" ref="BO176:BO187" si="621">AO176</f>
        <v>92133.700847625732</v>
      </c>
      <c r="BP176" s="235">
        <f t="shared" ref="BP176:BP187" si="622">AQ176</f>
        <v>162011.11793518066</v>
      </c>
      <c r="BQ176" s="235">
        <f t="shared" ref="BQ176:BQ187" si="623">AVERAGE(BO176:BP176)</f>
        <v>127072.4093914032</v>
      </c>
      <c r="BR176" s="868">
        <f t="shared" ref="BR176:BR187" si="624">AR176</f>
        <v>44237</v>
      </c>
      <c r="BS176" s="869" t="str">
        <f t="shared" ref="BS176:BS187" si="625">AS176</f>
        <v>WED</v>
      </c>
      <c r="BT176" s="870">
        <f t="shared" ref="BT176:BT187" si="626">AT176</f>
        <v>157.65562438964801</v>
      </c>
      <c r="BU176" s="235">
        <f t="shared" si="604"/>
        <v>100449.23052191734</v>
      </c>
      <c r="BV176" s="27">
        <f t="shared" ref="BV176:BV187" si="627">BT176*1000000*3.785*BQ176</f>
        <v>75827478971455.375</v>
      </c>
      <c r="BW176" s="279">
        <f t="shared" si="605"/>
        <v>59940721605730.867</v>
      </c>
    </row>
    <row r="177" spans="1:75">
      <c r="A177" s="46">
        <v>44244</v>
      </c>
      <c r="B177" s="122">
        <v>113</v>
      </c>
      <c r="C177" s="769">
        <f t="shared" ref="C177:C187" si="628">D177-1</f>
        <v>44237</v>
      </c>
      <c r="D177" s="1170">
        <v>44238</v>
      </c>
      <c r="E177" s="661" t="s">
        <v>69</v>
      </c>
      <c r="F177" s="1149">
        <v>0.33626654148101809</v>
      </c>
      <c r="G177" s="562" t="s">
        <v>41</v>
      </c>
      <c r="H177" s="1025">
        <v>1.6324281692504883</v>
      </c>
      <c r="I177" s="414" t="s">
        <v>175</v>
      </c>
      <c r="J177" s="415" t="s">
        <v>133</v>
      </c>
      <c r="K177" s="429" t="s">
        <v>93</v>
      </c>
      <c r="L177" s="390">
        <v>616</v>
      </c>
      <c r="M177" s="390"/>
      <c r="N177" s="390"/>
      <c r="O177" s="564">
        <v>1</v>
      </c>
      <c r="P177" s="564">
        <v>0.5</v>
      </c>
      <c r="Q177" s="564">
        <v>0.4</v>
      </c>
      <c r="R177" s="82">
        <f t="shared" si="517"/>
        <v>0.26666666666666666</v>
      </c>
      <c r="S177" s="81"/>
      <c r="T177" s="81">
        <v>20</v>
      </c>
      <c r="U177" s="122">
        <v>113</v>
      </c>
      <c r="V177" s="494"/>
      <c r="W177" s="195">
        <v>20.646000000000001</v>
      </c>
      <c r="X177" s="82">
        <v>2.1219999999999999</v>
      </c>
      <c r="Y177" s="82">
        <v>2.0099999999999998</v>
      </c>
      <c r="Z177" s="195">
        <f t="shared" si="487"/>
        <v>412.92</v>
      </c>
      <c r="AA177" s="195">
        <f t="shared" si="488"/>
        <v>1548.45</v>
      </c>
      <c r="AB177" s="1092">
        <f t="shared" si="451"/>
        <v>2513717.5324675324</v>
      </c>
      <c r="AC177" s="499" t="s">
        <v>69</v>
      </c>
      <c r="AD177" s="195">
        <f t="shared" si="377"/>
        <v>6.7253308296203613</v>
      </c>
      <c r="AE177" s="500" t="s">
        <v>41</v>
      </c>
      <c r="AF177" s="567">
        <f t="shared" si="378"/>
        <v>32.648563385009766</v>
      </c>
      <c r="AG177" s="567">
        <f t="shared" si="593"/>
        <v>25219.990611076355</v>
      </c>
      <c r="AH177" s="567">
        <f t="shared" si="594"/>
        <v>122432.11269378662</v>
      </c>
      <c r="AI177" s="568">
        <f t="shared" si="379"/>
        <v>40941.543199799278</v>
      </c>
      <c r="AJ177" s="568">
        <f t="shared" si="595"/>
        <v>198753.42969770555</v>
      </c>
      <c r="AK177" s="569">
        <f t="shared" si="596"/>
        <v>1.628724893349889E-2</v>
      </c>
      <c r="AL177" s="999">
        <f t="shared" si="597"/>
        <v>7.9067527329772749E-2</v>
      </c>
      <c r="AM177" s="864">
        <f t="shared" si="606"/>
        <v>113</v>
      </c>
      <c r="AN177" s="865">
        <f t="shared" si="607"/>
        <v>44238</v>
      </c>
      <c r="AO177" s="866">
        <f t="shared" si="608"/>
        <v>25219.990611076355</v>
      </c>
      <c r="AP177" s="865">
        <f t="shared" si="609"/>
        <v>44238</v>
      </c>
      <c r="AQ177" s="850">
        <f t="shared" si="610"/>
        <v>122432.11269378662</v>
      </c>
      <c r="AR177" s="880">
        <v>44237</v>
      </c>
      <c r="AS177" s="869" t="s">
        <v>656</v>
      </c>
      <c r="AT177" s="879">
        <v>157.65562438964801</v>
      </c>
      <c r="AU177" s="879">
        <v>616</v>
      </c>
      <c r="AV177" s="851">
        <f t="shared" si="611"/>
        <v>44237</v>
      </c>
      <c r="AW177" s="852">
        <f t="shared" si="612"/>
        <v>15049437693679.799</v>
      </c>
      <c r="AX177" s="851">
        <f t="shared" si="613"/>
        <v>44237</v>
      </c>
      <c r="AY177" s="852">
        <f t="shared" si="614"/>
        <v>73058490786332.953</v>
      </c>
      <c r="AZ177" s="867"/>
      <c r="BA177" s="867"/>
      <c r="BB177" s="867"/>
      <c r="BC177" s="849">
        <f t="shared" si="615"/>
        <v>44237</v>
      </c>
      <c r="BD177" s="867"/>
      <c r="BE177" s="867"/>
      <c r="BF177" s="867"/>
      <c r="BG177" s="849">
        <f t="shared" si="616"/>
        <v>44237</v>
      </c>
      <c r="BH177" s="867"/>
      <c r="BI177" s="867"/>
      <c r="BK177" s="382">
        <f t="shared" si="617"/>
        <v>0.33626654148101809</v>
      </c>
      <c r="BL177" s="382">
        <f t="shared" si="618"/>
        <v>1.6324281692504883</v>
      </c>
      <c r="BM177" s="236">
        <f t="shared" si="619"/>
        <v>44237</v>
      </c>
      <c r="BN177" s="236">
        <f t="shared" si="620"/>
        <v>44238</v>
      </c>
      <c r="BO177" s="235">
        <f t="shared" si="621"/>
        <v>25219.990611076355</v>
      </c>
      <c r="BP177" s="235">
        <f t="shared" si="622"/>
        <v>122432.11269378662</v>
      </c>
      <c r="BQ177" s="235">
        <f t="shared" si="623"/>
        <v>73826.051652431488</v>
      </c>
      <c r="BR177" s="868">
        <f t="shared" si="624"/>
        <v>44237</v>
      </c>
      <c r="BS177" s="869" t="str">
        <f t="shared" si="625"/>
        <v>WED</v>
      </c>
      <c r="BT177" s="870">
        <f t="shared" si="626"/>
        <v>157.65562438964801</v>
      </c>
      <c r="BU177" s="235"/>
      <c r="BV177" s="27">
        <f t="shared" si="627"/>
        <v>44053964240006.375</v>
      </c>
      <c r="BW177" s="279"/>
    </row>
    <row r="178" spans="1:75">
      <c r="A178" s="46">
        <v>44244</v>
      </c>
      <c r="B178" s="122" t="s">
        <v>365</v>
      </c>
      <c r="C178" s="769">
        <f>D178-1</f>
        <v>44238</v>
      </c>
      <c r="D178" s="1170">
        <v>44239</v>
      </c>
      <c r="E178" s="661" t="s">
        <v>69</v>
      </c>
      <c r="F178" s="1149">
        <v>2.0530281066894531</v>
      </c>
      <c r="G178" s="562" t="s">
        <v>41</v>
      </c>
      <c r="H178" s="1025">
        <v>1.4931013107299804</v>
      </c>
      <c r="I178" s="414" t="s">
        <v>175</v>
      </c>
      <c r="J178" s="415" t="s">
        <v>133</v>
      </c>
      <c r="K178" s="429" t="s">
        <v>93</v>
      </c>
      <c r="L178" s="390">
        <v>380</v>
      </c>
      <c r="M178" s="390"/>
      <c r="N178" s="390"/>
      <c r="O178" s="564">
        <v>1</v>
      </c>
      <c r="P178" s="564">
        <v>0.5</v>
      </c>
      <c r="Q178" s="564">
        <v>0.4</v>
      </c>
      <c r="R178" s="82">
        <f t="shared" si="517"/>
        <v>0.26666666666666666</v>
      </c>
      <c r="S178" s="81"/>
      <c r="T178" s="81">
        <v>20</v>
      </c>
      <c r="U178" s="122" t="s">
        <v>365</v>
      </c>
      <c r="V178" s="494"/>
      <c r="W178" s="195">
        <v>38.698</v>
      </c>
      <c r="X178" s="82">
        <v>2.157</v>
      </c>
      <c r="Y178" s="82">
        <v>1.8939999999999999</v>
      </c>
      <c r="Z178" s="195">
        <f t="shared" si="487"/>
        <v>773.96</v>
      </c>
      <c r="AA178" s="195">
        <f t="shared" si="488"/>
        <v>2902.3500000000004</v>
      </c>
      <c r="AB178" s="1092">
        <f t="shared" si="451"/>
        <v>7637763.157894738</v>
      </c>
      <c r="AC178" s="499" t="s">
        <v>69</v>
      </c>
      <c r="AD178" s="195">
        <f t="shared" si="377"/>
        <v>41.060562133789063</v>
      </c>
      <c r="AE178" s="500" t="s">
        <v>41</v>
      </c>
      <c r="AF178" s="567">
        <f t="shared" si="378"/>
        <v>29.862026214599609</v>
      </c>
      <c r="AG178" s="567">
        <f t="shared" si="593"/>
        <v>153977.10800170898</v>
      </c>
      <c r="AH178" s="567">
        <f t="shared" si="594"/>
        <v>111982.59830474854</v>
      </c>
      <c r="AI178" s="568">
        <f t="shared" si="379"/>
        <v>405202.91579397098</v>
      </c>
      <c r="AJ178" s="568">
        <f t="shared" si="595"/>
        <v>294691.04817039089</v>
      </c>
      <c r="AK178" s="569">
        <f t="shared" si="596"/>
        <v>5.3052563612834072E-2</v>
      </c>
      <c r="AL178" s="999">
        <f t="shared" si="597"/>
        <v>3.858342319318777E-2</v>
      </c>
      <c r="AM178" s="864" t="str">
        <f t="shared" si="606"/>
        <v>125A</v>
      </c>
      <c r="AN178" s="865">
        <f t="shared" si="607"/>
        <v>44239</v>
      </c>
      <c r="AO178" s="866">
        <f t="shared" si="608"/>
        <v>153977.10800170898</v>
      </c>
      <c r="AP178" s="865">
        <f t="shared" si="609"/>
        <v>44239</v>
      </c>
      <c r="AQ178" s="850">
        <f t="shared" si="610"/>
        <v>111982.59830474854</v>
      </c>
      <c r="AR178" s="880">
        <v>44238</v>
      </c>
      <c r="AS178" s="869" t="s">
        <v>657</v>
      </c>
      <c r="AT178" s="879">
        <v>156.00468444824199</v>
      </c>
      <c r="AU178" s="879">
        <v>380</v>
      </c>
      <c r="AV178" s="851">
        <f t="shared" si="611"/>
        <v>44238</v>
      </c>
      <c r="AW178" s="852">
        <f t="shared" si="612"/>
        <v>90920053302835.156</v>
      </c>
      <c r="AX178" s="851">
        <f t="shared" si="613"/>
        <v>44238</v>
      </c>
      <c r="AY178" s="852">
        <f t="shared" si="614"/>
        <v>66123230517777.43</v>
      </c>
      <c r="AZ178" s="850">
        <f>AVERAGE(AO178:AO179)</f>
        <v>155899.22904968262</v>
      </c>
      <c r="BA178" s="850">
        <f>STDEV(AO178:AO179)</f>
        <v>2718.2896545670978</v>
      </c>
      <c r="BB178" s="850">
        <f>100*BA178/AZ178</f>
        <v>1.7436196901915544</v>
      </c>
      <c r="BC178" s="849">
        <f t="shared" si="615"/>
        <v>44238</v>
      </c>
      <c r="BD178" s="850">
        <f>AVERAGE(AQ178:AQ179)</f>
        <v>135434.83972549438</v>
      </c>
      <c r="BE178" s="850">
        <f>STDEV(AQ178:AQ179)</f>
        <v>33166.477885266868</v>
      </c>
      <c r="BF178" s="850">
        <f>100*BE178/BD178</f>
        <v>24.488881850851836</v>
      </c>
      <c r="BG178" s="849">
        <f t="shared" si="616"/>
        <v>44238</v>
      </c>
      <c r="BH178" s="850">
        <f>AVERAGE(AZ178,BD178)</f>
        <v>145667.0343875885</v>
      </c>
      <c r="BI178" s="852">
        <f>BH178*AT178*3.785*1000000</f>
        <v>86013139893746.234</v>
      </c>
      <c r="BK178" s="382">
        <f t="shared" si="617"/>
        <v>2.0530281066894531</v>
      </c>
      <c r="BL178" s="382">
        <f t="shared" si="618"/>
        <v>1.4931013107299804</v>
      </c>
      <c r="BM178" s="236">
        <f t="shared" si="619"/>
        <v>44238</v>
      </c>
      <c r="BN178" s="236">
        <f t="shared" si="620"/>
        <v>44239</v>
      </c>
      <c r="BO178" s="235">
        <f t="shared" si="621"/>
        <v>153977.10800170898</v>
      </c>
      <c r="BP178" s="235">
        <f t="shared" si="622"/>
        <v>111982.59830474854</v>
      </c>
      <c r="BQ178" s="235">
        <f t="shared" si="623"/>
        <v>132979.85315322876</v>
      </c>
      <c r="BR178" s="868">
        <f t="shared" si="624"/>
        <v>44238</v>
      </c>
      <c r="BS178" s="869" t="str">
        <f t="shared" si="625"/>
        <v>THU</v>
      </c>
      <c r="BT178" s="870">
        <f t="shared" si="626"/>
        <v>156.00468444824199</v>
      </c>
      <c r="BU178" s="235">
        <f t="shared" ref="BU178" si="629">BH178</f>
        <v>145667.0343875885</v>
      </c>
      <c r="BV178" s="27">
        <f t="shared" si="627"/>
        <v>78521641910306.297</v>
      </c>
      <c r="BW178" s="279">
        <f t="shared" ref="BW178" si="630">BI178</f>
        <v>86013139893746.234</v>
      </c>
    </row>
    <row r="179" spans="1:75">
      <c r="A179" s="46">
        <v>44244</v>
      </c>
      <c r="B179" s="122">
        <v>128</v>
      </c>
      <c r="C179" s="769">
        <f t="shared" si="628"/>
        <v>44238</v>
      </c>
      <c r="D179" s="1170">
        <v>44239</v>
      </c>
      <c r="E179" s="661" t="s">
        <v>69</v>
      </c>
      <c r="F179" s="1149">
        <v>2.1042846679687499</v>
      </c>
      <c r="G179" s="562" t="s">
        <v>41</v>
      </c>
      <c r="H179" s="1025">
        <v>2.118494415283203</v>
      </c>
      <c r="I179" s="414" t="s">
        <v>175</v>
      </c>
      <c r="J179" s="415" t="s">
        <v>133</v>
      </c>
      <c r="K179" s="429" t="s">
        <v>93</v>
      </c>
      <c r="L179" s="390">
        <v>380</v>
      </c>
      <c r="M179" s="390"/>
      <c r="N179" s="390"/>
      <c r="O179" s="564">
        <v>1</v>
      </c>
      <c r="P179" s="564">
        <v>0.5</v>
      </c>
      <c r="Q179" s="564">
        <v>0.4</v>
      </c>
      <c r="R179" s="82">
        <f t="shared" si="517"/>
        <v>0.26666666666666666</v>
      </c>
      <c r="S179" s="81"/>
      <c r="T179" s="81">
        <v>20</v>
      </c>
      <c r="U179" s="122">
        <v>128</v>
      </c>
      <c r="V179" s="494"/>
      <c r="W179" s="195">
        <v>22.69</v>
      </c>
      <c r="X179" s="82">
        <v>2.089</v>
      </c>
      <c r="Y179" s="82">
        <v>2.0939999999999999</v>
      </c>
      <c r="Z179" s="195">
        <f t="shared" si="487"/>
        <v>453.8</v>
      </c>
      <c r="AA179" s="195">
        <f t="shared" si="488"/>
        <v>1701.75</v>
      </c>
      <c r="AB179" s="1092">
        <f t="shared" si="451"/>
        <v>4478289.4736842103</v>
      </c>
      <c r="AC179" s="499" t="s">
        <v>69</v>
      </c>
      <c r="AD179" s="195">
        <f t="shared" si="377"/>
        <v>42.085693359375</v>
      </c>
      <c r="AE179" s="500" t="s">
        <v>41</v>
      </c>
      <c r="AF179" s="567">
        <f t="shared" si="378"/>
        <v>42.369888305664063</v>
      </c>
      <c r="AG179" s="567">
        <f t="shared" si="593"/>
        <v>157821.35009765625</v>
      </c>
      <c r="AH179" s="567">
        <f t="shared" si="594"/>
        <v>158887.08114624023</v>
      </c>
      <c r="AI179" s="568">
        <f t="shared" si="379"/>
        <v>415319.34236225329</v>
      </c>
      <c r="AJ179" s="568">
        <f t="shared" si="595"/>
        <v>418123.89775326377</v>
      </c>
      <c r="AK179" s="569">
        <f t="shared" si="596"/>
        <v>9.2740620007437199E-2</v>
      </c>
      <c r="AL179" s="999">
        <f t="shared" si="597"/>
        <v>9.3366875949017325E-2</v>
      </c>
      <c r="AM179" s="864">
        <f t="shared" si="606"/>
        <v>128</v>
      </c>
      <c r="AN179" s="865">
        <f t="shared" si="607"/>
        <v>44239</v>
      </c>
      <c r="AO179" s="866">
        <f t="shared" si="608"/>
        <v>157821.35009765625</v>
      </c>
      <c r="AP179" s="865">
        <f t="shared" si="609"/>
        <v>44239</v>
      </c>
      <c r="AQ179" s="850">
        <f t="shared" si="610"/>
        <v>158887.08114624023</v>
      </c>
      <c r="AR179" s="880">
        <v>44238</v>
      </c>
      <c r="AS179" s="869" t="s">
        <v>657</v>
      </c>
      <c r="AT179" s="879">
        <v>156.00468444824199</v>
      </c>
      <c r="AU179" s="879">
        <v>380</v>
      </c>
      <c r="AV179" s="851">
        <f t="shared" si="611"/>
        <v>44238</v>
      </c>
      <c r="AW179" s="852">
        <f t="shared" si="612"/>
        <v>93189992651667.781</v>
      </c>
      <c r="AX179" s="851">
        <f t="shared" si="613"/>
        <v>44238</v>
      </c>
      <c r="AY179" s="852">
        <f t="shared" si="614"/>
        <v>93819283102704.609</v>
      </c>
      <c r="AZ179" s="867"/>
      <c r="BA179" s="867"/>
      <c r="BB179" s="867"/>
      <c r="BC179" s="849">
        <f t="shared" si="615"/>
        <v>44238</v>
      </c>
      <c r="BD179" s="867"/>
      <c r="BE179" s="867"/>
      <c r="BF179" s="867"/>
      <c r="BG179" s="849">
        <f t="shared" si="616"/>
        <v>44238</v>
      </c>
      <c r="BH179" s="867"/>
      <c r="BI179" s="867"/>
      <c r="BK179" s="382">
        <f t="shared" si="617"/>
        <v>2.1042846679687499</v>
      </c>
      <c r="BL179" s="382">
        <f t="shared" si="618"/>
        <v>2.118494415283203</v>
      </c>
      <c r="BM179" s="236">
        <f t="shared" si="619"/>
        <v>44238</v>
      </c>
      <c r="BN179" s="236">
        <f t="shared" si="620"/>
        <v>44239</v>
      </c>
      <c r="BO179" s="235">
        <f t="shared" si="621"/>
        <v>157821.35009765625</v>
      </c>
      <c r="BP179" s="235">
        <f t="shared" si="622"/>
        <v>158887.08114624023</v>
      </c>
      <c r="BQ179" s="235">
        <f t="shared" si="623"/>
        <v>158354.21562194824</v>
      </c>
      <c r="BR179" s="868">
        <f t="shared" si="624"/>
        <v>44238</v>
      </c>
      <c r="BS179" s="869" t="str">
        <f t="shared" si="625"/>
        <v>THU</v>
      </c>
      <c r="BT179" s="870">
        <f t="shared" si="626"/>
        <v>156.00468444824199</v>
      </c>
      <c r="BU179" s="235"/>
      <c r="BV179" s="27">
        <f t="shared" si="627"/>
        <v>93504637877186.188</v>
      </c>
      <c r="BW179" s="279"/>
    </row>
    <row r="180" spans="1:75">
      <c r="A180" s="46">
        <v>44244</v>
      </c>
      <c r="B180" s="122">
        <v>134</v>
      </c>
      <c r="C180" s="769">
        <f t="shared" si="628"/>
        <v>44239</v>
      </c>
      <c r="D180" s="1170">
        <v>44240</v>
      </c>
      <c r="E180" s="661" t="s">
        <v>69</v>
      </c>
      <c r="F180" s="1149">
        <v>1.9523780822753907</v>
      </c>
      <c r="G180" s="574" t="s">
        <v>41</v>
      </c>
      <c r="H180" s="1025">
        <v>2.2772235870361328</v>
      </c>
      <c r="I180" s="414" t="s">
        <v>175</v>
      </c>
      <c r="J180" s="415" t="s">
        <v>133</v>
      </c>
      <c r="K180" s="429" t="s">
        <v>93</v>
      </c>
      <c r="L180" s="390">
        <v>312</v>
      </c>
      <c r="M180" s="390"/>
      <c r="N180" s="390"/>
      <c r="O180" s="564">
        <v>1</v>
      </c>
      <c r="P180" s="564">
        <v>0.5</v>
      </c>
      <c r="Q180" s="564">
        <v>0.4</v>
      </c>
      <c r="R180" s="82">
        <f t="shared" si="517"/>
        <v>0.26666666666666666</v>
      </c>
      <c r="S180" s="81"/>
      <c r="T180" s="81">
        <v>20</v>
      </c>
      <c r="U180" s="122">
        <v>134</v>
      </c>
      <c r="V180" s="494"/>
      <c r="W180" s="195">
        <v>16.41</v>
      </c>
      <c r="X180" s="82">
        <v>2.137</v>
      </c>
      <c r="Y180" s="82">
        <v>1.855</v>
      </c>
      <c r="Z180" s="195">
        <f t="shared" si="487"/>
        <v>328.2</v>
      </c>
      <c r="AA180" s="195">
        <f t="shared" si="488"/>
        <v>1230.75</v>
      </c>
      <c r="AB180" s="1092">
        <f t="shared" si="451"/>
        <v>3944711.5384615385</v>
      </c>
      <c r="AC180" s="499" t="s">
        <v>69</v>
      </c>
      <c r="AD180" s="195">
        <f t="shared" si="377"/>
        <v>39.047561645507813</v>
      </c>
      <c r="AE180" s="500" t="s">
        <v>41</v>
      </c>
      <c r="AF180" s="567">
        <f t="shared" si="378"/>
        <v>45.544471740722656</v>
      </c>
      <c r="AG180" s="567">
        <f t="shared" si="593"/>
        <v>146428.3561706543</v>
      </c>
      <c r="AH180" s="567">
        <f t="shared" si="594"/>
        <v>170791.76902770996</v>
      </c>
      <c r="AI180" s="568">
        <f t="shared" si="379"/>
        <v>469321.65439312276</v>
      </c>
      <c r="AJ180" s="568">
        <f t="shared" si="595"/>
        <v>547409.51611445495</v>
      </c>
      <c r="AK180" s="569">
        <f t="shared" si="596"/>
        <v>0.11897489837144368</v>
      </c>
      <c r="AL180" s="999">
        <f t="shared" si="597"/>
        <v>0.13877048062377409</v>
      </c>
      <c r="AM180" s="864">
        <f t="shared" si="606"/>
        <v>134</v>
      </c>
      <c r="AN180" s="865">
        <f t="shared" si="607"/>
        <v>44240</v>
      </c>
      <c r="AO180" s="866">
        <f t="shared" si="608"/>
        <v>146428.3561706543</v>
      </c>
      <c r="AP180" s="865">
        <f t="shared" si="609"/>
        <v>44240</v>
      </c>
      <c r="AQ180" s="850">
        <f t="shared" si="610"/>
        <v>170791.76902770996</v>
      </c>
      <c r="AR180" s="880">
        <v>44239</v>
      </c>
      <c r="AS180" s="869" t="s">
        <v>659</v>
      </c>
      <c r="AT180" s="879">
        <v>155.59112548828099</v>
      </c>
      <c r="AU180" s="879">
        <v>312</v>
      </c>
      <c r="AV180" s="851">
        <f t="shared" si="611"/>
        <v>44239</v>
      </c>
      <c r="AW180" s="852">
        <f t="shared" si="612"/>
        <v>86233476120865.844</v>
      </c>
      <c r="AX180" s="851">
        <f t="shared" si="613"/>
        <v>44239</v>
      </c>
      <c r="AY180" s="852">
        <f t="shared" si="614"/>
        <v>100581392301685.17</v>
      </c>
      <c r="AZ180" s="850">
        <f>AVERAGE(AO180:AO181)</f>
        <v>106875.71167945862</v>
      </c>
      <c r="BA180" s="850">
        <f>STDEV(AO180:AO181)</f>
        <v>55935.886267170419</v>
      </c>
      <c r="BB180" s="850">
        <f>100*BA180/AZ180</f>
        <v>52.337322847433477</v>
      </c>
      <c r="BC180" s="849">
        <f t="shared" si="615"/>
        <v>44239</v>
      </c>
      <c r="BD180" s="850">
        <f>AVERAGE(AQ180:AQ181)</f>
        <v>165962.92734146118</v>
      </c>
      <c r="BE180" s="850">
        <f>STDEV(AQ180:AQ181)</f>
        <v>6829.013403245589</v>
      </c>
      <c r="BF180" s="850">
        <f>100*BE180/BD180</f>
        <v>4.1147824472842682</v>
      </c>
      <c r="BG180" s="849">
        <f t="shared" si="616"/>
        <v>44239</v>
      </c>
      <c r="BH180" s="850">
        <f>AVERAGE(AZ180,BD180)</f>
        <v>136419.3195104599</v>
      </c>
      <c r="BI180" s="852">
        <f>BH180*AT180*3.785*1000000</f>
        <v>80339030219801.234</v>
      </c>
      <c r="BK180" s="382">
        <f t="shared" si="617"/>
        <v>1.9523780822753907</v>
      </c>
      <c r="BL180" s="382">
        <f t="shared" si="618"/>
        <v>2.2772235870361328</v>
      </c>
      <c r="BM180" s="236">
        <f t="shared" si="619"/>
        <v>44239</v>
      </c>
      <c r="BN180" s="236">
        <f t="shared" si="620"/>
        <v>44240</v>
      </c>
      <c r="BO180" s="235">
        <f t="shared" si="621"/>
        <v>146428.3561706543</v>
      </c>
      <c r="BP180" s="235">
        <f t="shared" si="622"/>
        <v>170791.76902770996</v>
      </c>
      <c r="BQ180" s="235">
        <f t="shared" si="623"/>
        <v>158610.06259918213</v>
      </c>
      <c r="BR180" s="868">
        <f t="shared" si="624"/>
        <v>44239</v>
      </c>
      <c r="BS180" s="869" t="str">
        <f t="shared" si="625"/>
        <v>FRI</v>
      </c>
      <c r="BT180" s="870">
        <f t="shared" si="626"/>
        <v>155.59112548828099</v>
      </c>
      <c r="BU180" s="235">
        <f t="shared" ref="BU180" si="631">BH180</f>
        <v>136419.3195104599</v>
      </c>
      <c r="BV180" s="27">
        <f t="shared" si="627"/>
        <v>93407434211275.516</v>
      </c>
      <c r="BW180" s="279">
        <f t="shared" ref="BW180" si="632">BI180</f>
        <v>80339030219801.234</v>
      </c>
    </row>
    <row r="181" spans="1:75">
      <c r="A181" s="46">
        <v>44244</v>
      </c>
      <c r="B181" s="122">
        <v>135</v>
      </c>
      <c r="C181" s="769">
        <f t="shared" si="628"/>
        <v>44239</v>
      </c>
      <c r="D181" s="1170">
        <v>44240</v>
      </c>
      <c r="E181" s="661" t="s">
        <v>69</v>
      </c>
      <c r="F181" s="1149">
        <v>0.89764089584350581</v>
      </c>
      <c r="G181" s="574" t="s">
        <v>41</v>
      </c>
      <c r="H181" s="1025">
        <v>2.1484544754028319</v>
      </c>
      <c r="I181" s="414" t="s">
        <v>175</v>
      </c>
      <c r="J181" s="415" t="s">
        <v>133</v>
      </c>
      <c r="K181" s="429" t="s">
        <v>93</v>
      </c>
      <c r="L181" s="390">
        <v>312</v>
      </c>
      <c r="M181" s="390"/>
      <c r="N181" s="390"/>
      <c r="O181" s="564">
        <v>1</v>
      </c>
      <c r="P181" s="564">
        <v>0.5</v>
      </c>
      <c r="Q181" s="564">
        <v>0.4</v>
      </c>
      <c r="R181" s="82">
        <f t="shared" si="517"/>
        <v>0.26666666666666666</v>
      </c>
      <c r="S181" s="81"/>
      <c r="T181" s="81">
        <v>20</v>
      </c>
      <c r="U181" s="122">
        <v>135</v>
      </c>
      <c r="V181" s="494"/>
      <c r="W181" s="195">
        <v>30.297999999999998</v>
      </c>
      <c r="X181" s="82">
        <v>2.14</v>
      </c>
      <c r="Y181" s="82">
        <v>2.1680000000000001</v>
      </c>
      <c r="Z181" s="195">
        <f t="shared" si="487"/>
        <v>605.95999999999992</v>
      </c>
      <c r="AA181" s="195">
        <f t="shared" si="488"/>
        <v>2272.35</v>
      </c>
      <c r="AB181" s="1092">
        <f t="shared" si="451"/>
        <v>7283173.076923077</v>
      </c>
      <c r="AC181" s="499" t="s">
        <v>69</v>
      </c>
      <c r="AD181" s="195">
        <f t="shared" si="377"/>
        <v>17.952817916870117</v>
      </c>
      <c r="AE181" s="500" t="s">
        <v>41</v>
      </c>
      <c r="AF181" s="567">
        <f t="shared" si="378"/>
        <v>42.969089508056641</v>
      </c>
      <c r="AG181" s="567">
        <f t="shared" si="593"/>
        <v>67323.067188262939</v>
      </c>
      <c r="AH181" s="567">
        <f t="shared" si="594"/>
        <v>161134.0856552124</v>
      </c>
      <c r="AI181" s="568">
        <f t="shared" si="379"/>
        <v>215779.06150084274</v>
      </c>
      <c r="AJ181" s="568">
        <f t="shared" si="595"/>
        <v>516455.40274106542</v>
      </c>
      <c r="AK181" s="569">
        <f t="shared" si="596"/>
        <v>2.9627067656066604E-2</v>
      </c>
      <c r="AL181" s="999">
        <f t="shared" si="597"/>
        <v>7.0910768875926872E-2</v>
      </c>
      <c r="AM181" s="864">
        <f t="shared" si="606"/>
        <v>135</v>
      </c>
      <c r="AN181" s="865">
        <f t="shared" si="607"/>
        <v>44240</v>
      </c>
      <c r="AO181" s="866">
        <f t="shared" si="608"/>
        <v>67323.067188262939</v>
      </c>
      <c r="AP181" s="865">
        <f t="shared" si="609"/>
        <v>44240</v>
      </c>
      <c r="AQ181" s="850">
        <f t="shared" si="610"/>
        <v>161134.0856552124</v>
      </c>
      <c r="AR181" s="880">
        <v>44239</v>
      </c>
      <c r="AS181" s="869" t="s">
        <v>659</v>
      </c>
      <c r="AT181" s="879">
        <v>155.59112548828099</v>
      </c>
      <c r="AU181" s="879">
        <v>312</v>
      </c>
      <c r="AV181" s="851">
        <f t="shared" si="611"/>
        <v>44239</v>
      </c>
      <c r="AW181" s="852">
        <f t="shared" si="612"/>
        <v>39647389744623.797</v>
      </c>
      <c r="AX181" s="851">
        <f t="shared" si="613"/>
        <v>44239</v>
      </c>
      <c r="AY181" s="852">
        <f t="shared" si="614"/>
        <v>94893862712030.078</v>
      </c>
      <c r="AZ181" s="867"/>
      <c r="BA181" s="867"/>
      <c r="BB181" s="867"/>
      <c r="BC181" s="849">
        <f t="shared" si="615"/>
        <v>44239</v>
      </c>
      <c r="BD181" s="867"/>
      <c r="BE181" s="867"/>
      <c r="BF181" s="867"/>
      <c r="BG181" s="849">
        <f t="shared" si="616"/>
        <v>44239</v>
      </c>
      <c r="BH181" s="867"/>
      <c r="BI181" s="867"/>
      <c r="BK181" s="382">
        <f t="shared" si="617"/>
        <v>0.89764089584350581</v>
      </c>
      <c r="BL181" s="382">
        <f t="shared" si="618"/>
        <v>2.1484544754028319</v>
      </c>
      <c r="BM181" s="236">
        <f t="shared" si="619"/>
        <v>44239</v>
      </c>
      <c r="BN181" s="236">
        <f t="shared" si="620"/>
        <v>44240</v>
      </c>
      <c r="BO181" s="235">
        <f t="shared" si="621"/>
        <v>67323.067188262939</v>
      </c>
      <c r="BP181" s="235">
        <f t="shared" si="622"/>
        <v>161134.0856552124</v>
      </c>
      <c r="BQ181" s="235">
        <f t="shared" si="623"/>
        <v>114228.57642173767</v>
      </c>
      <c r="BR181" s="868">
        <f t="shared" si="624"/>
        <v>44239</v>
      </c>
      <c r="BS181" s="869" t="str">
        <f t="shared" si="625"/>
        <v>FRI</v>
      </c>
      <c r="BT181" s="870">
        <f t="shared" si="626"/>
        <v>155.59112548828099</v>
      </c>
      <c r="BU181" s="235"/>
      <c r="BV181" s="27">
        <f t="shared" si="627"/>
        <v>67270626228326.938</v>
      </c>
      <c r="BW181" s="279"/>
    </row>
    <row r="182" spans="1:75">
      <c r="A182" s="46">
        <v>44244</v>
      </c>
      <c r="B182" s="122" t="s">
        <v>366</v>
      </c>
      <c r="C182" s="769">
        <f t="shared" si="628"/>
        <v>44240</v>
      </c>
      <c r="D182" s="1170">
        <v>44241</v>
      </c>
      <c r="E182" s="661" t="s">
        <v>69</v>
      </c>
      <c r="F182" s="1149">
        <v>0</v>
      </c>
      <c r="G182" s="562" t="s">
        <v>41</v>
      </c>
      <c r="H182" s="1025">
        <v>1.0410093307495116</v>
      </c>
      <c r="I182" s="414" t="s">
        <v>175</v>
      </c>
      <c r="J182" s="415" t="s">
        <v>133</v>
      </c>
      <c r="K182" s="429" t="s">
        <v>93</v>
      </c>
      <c r="L182" s="390">
        <v>412</v>
      </c>
      <c r="M182" s="390"/>
      <c r="N182" s="390"/>
      <c r="O182" s="564">
        <v>1</v>
      </c>
      <c r="P182" s="564">
        <v>0.5</v>
      </c>
      <c r="Q182" s="564">
        <v>0.4</v>
      </c>
      <c r="R182" s="82">
        <f t="shared" si="517"/>
        <v>0.26666666666666666</v>
      </c>
      <c r="S182" s="81"/>
      <c r="T182" s="81">
        <v>20</v>
      </c>
      <c r="U182" s="122" t="s">
        <v>366</v>
      </c>
      <c r="V182" s="494"/>
      <c r="W182" s="195">
        <v>23.754000000000001</v>
      </c>
      <c r="X182" s="82">
        <v>2.1070000000000002</v>
      </c>
      <c r="Y182" s="82">
        <v>1.89</v>
      </c>
      <c r="Z182" s="195">
        <f t="shared" si="487"/>
        <v>475.08000000000004</v>
      </c>
      <c r="AA182" s="195">
        <f t="shared" si="488"/>
        <v>1781.5500000000002</v>
      </c>
      <c r="AB182" s="1092">
        <f t="shared" si="451"/>
        <v>4324150.485436894</v>
      </c>
      <c r="AC182" s="499" t="s">
        <v>69</v>
      </c>
      <c r="AD182" s="195">
        <f t="shared" si="377"/>
        <v>0</v>
      </c>
      <c r="AE182" s="500" t="s">
        <v>41</v>
      </c>
      <c r="AF182" s="567">
        <f t="shared" si="378"/>
        <v>20.820186614990234</v>
      </c>
      <c r="AG182" s="567">
        <f t="shared" si="593"/>
        <v>0</v>
      </c>
      <c r="AH182" s="567">
        <f t="shared" si="594"/>
        <v>78075.699806213379</v>
      </c>
      <c r="AI182" s="568">
        <f t="shared" si="379"/>
        <v>0</v>
      </c>
      <c r="AJ182" s="568">
        <f t="shared" si="595"/>
        <v>189504.12574323636</v>
      </c>
      <c r="AK182" s="569">
        <f t="shared" si="596"/>
        <v>0</v>
      </c>
      <c r="AL182" s="999">
        <f t="shared" si="597"/>
        <v>4.3824590837312098E-2</v>
      </c>
      <c r="AM182" s="864" t="str">
        <f t="shared" si="606"/>
        <v>144</v>
      </c>
      <c r="AN182" s="865">
        <f t="shared" si="607"/>
        <v>44241</v>
      </c>
      <c r="AO182" s="866">
        <f t="shared" si="608"/>
        <v>0</v>
      </c>
      <c r="AP182" s="865">
        <f t="shared" si="609"/>
        <v>44241</v>
      </c>
      <c r="AQ182" s="850">
        <f t="shared" si="610"/>
        <v>78075.699806213379</v>
      </c>
      <c r="AR182" s="880">
        <v>44240</v>
      </c>
      <c r="AS182" s="869" t="s">
        <v>660</v>
      </c>
      <c r="AT182" s="879">
        <v>154.61941528320301</v>
      </c>
      <c r="AU182" s="879">
        <v>412</v>
      </c>
      <c r="AV182" s="851">
        <f t="shared" si="611"/>
        <v>44240</v>
      </c>
      <c r="AW182" s="852">
        <f t="shared" si="612"/>
        <v>0</v>
      </c>
      <c r="AX182" s="851">
        <f t="shared" si="613"/>
        <v>44240</v>
      </c>
      <c r="AY182" s="852">
        <f t="shared" si="614"/>
        <v>45692592111303.727</v>
      </c>
      <c r="AZ182" s="850">
        <f>AVERAGE(AO182:AO183)</f>
        <v>65639.054775238037</v>
      </c>
      <c r="BA182" s="850">
        <f>STDEV(AO182:AO183)</f>
        <v>92827.641484492095</v>
      </c>
      <c r="BB182" s="850">
        <f>100*BA182/AZ182</f>
        <v>141.42135623730948</v>
      </c>
      <c r="BC182" s="849">
        <f t="shared" si="615"/>
        <v>44240</v>
      </c>
      <c r="BD182" s="850">
        <f>AVERAGE(AQ182:AQ183)</f>
        <v>163672.76430130005</v>
      </c>
      <c r="BE182" s="850">
        <f>STDEV(AQ182:AQ183)</f>
        <v>121052.52950827611</v>
      </c>
      <c r="BF182" s="850">
        <f>100*BE182/BD182</f>
        <v>73.960093498167055</v>
      </c>
      <c r="BG182" s="849">
        <f t="shared" si="616"/>
        <v>44240</v>
      </c>
      <c r="BH182" s="850">
        <f>AVERAGE(AZ182,BD182)</f>
        <v>114655.90953826904</v>
      </c>
      <c r="BI182" s="852">
        <f>BH182*AT182*3.785*1000000</f>
        <v>67100592382596.156</v>
      </c>
      <c r="BK182" s="382">
        <f t="shared" si="617"/>
        <v>0</v>
      </c>
      <c r="BL182" s="382">
        <f t="shared" si="618"/>
        <v>1.0410093307495116</v>
      </c>
      <c r="BM182" s="236">
        <f t="shared" si="619"/>
        <v>44240</v>
      </c>
      <c r="BN182" s="236">
        <f t="shared" si="620"/>
        <v>44241</v>
      </c>
      <c r="BO182" s="235">
        <f t="shared" si="621"/>
        <v>0</v>
      </c>
      <c r="BP182" s="235">
        <f t="shared" si="622"/>
        <v>78075.699806213379</v>
      </c>
      <c r="BQ182" s="235">
        <f t="shared" si="623"/>
        <v>39037.849903106689</v>
      </c>
      <c r="BR182" s="868">
        <f t="shared" si="624"/>
        <v>44240</v>
      </c>
      <c r="BS182" s="869" t="str">
        <f t="shared" si="625"/>
        <v>SAT</v>
      </c>
      <c r="BT182" s="870">
        <f t="shared" si="626"/>
        <v>154.61941528320301</v>
      </c>
      <c r="BU182" s="235">
        <f t="shared" ref="BU182" si="633">BH182</f>
        <v>114655.90953826904</v>
      </c>
      <c r="BV182" s="27">
        <f t="shared" si="627"/>
        <v>22846296055651.859</v>
      </c>
      <c r="BW182" s="279">
        <f t="shared" ref="BW182" si="634">BI182</f>
        <v>67100592382596.156</v>
      </c>
    </row>
    <row r="183" spans="1:75">
      <c r="A183" s="46">
        <v>44244</v>
      </c>
      <c r="B183" s="122" t="s">
        <v>367</v>
      </c>
      <c r="C183" s="769">
        <f t="shared" si="628"/>
        <v>44240</v>
      </c>
      <c r="D183" s="1170">
        <v>44241</v>
      </c>
      <c r="E183" s="661" t="s">
        <v>69</v>
      </c>
      <c r="F183" s="1149">
        <v>1.7503747940063477</v>
      </c>
      <c r="G183" s="562" t="s">
        <v>41</v>
      </c>
      <c r="H183" s="1025">
        <v>3.3235977172851561</v>
      </c>
      <c r="I183" s="414" t="s">
        <v>175</v>
      </c>
      <c r="J183" s="415" t="s">
        <v>133</v>
      </c>
      <c r="K183" s="429" t="s">
        <v>93</v>
      </c>
      <c r="L183" s="390">
        <v>412</v>
      </c>
      <c r="M183" s="390"/>
      <c r="N183" s="390"/>
      <c r="O183" s="564">
        <v>1</v>
      </c>
      <c r="P183" s="564">
        <v>0.5</v>
      </c>
      <c r="Q183" s="564">
        <v>0.4</v>
      </c>
      <c r="R183" s="82">
        <f t="shared" si="517"/>
        <v>0.26666666666666666</v>
      </c>
      <c r="S183" s="81"/>
      <c r="T183" s="81">
        <v>20</v>
      </c>
      <c r="U183" s="122" t="s">
        <v>367</v>
      </c>
      <c r="V183" s="494"/>
      <c r="W183" s="195">
        <v>23.169</v>
      </c>
      <c r="X183" s="82">
        <v>2.0680000000000001</v>
      </c>
      <c r="Y183" s="82">
        <v>1.7410000000000001</v>
      </c>
      <c r="Z183" s="195">
        <f t="shared" si="487"/>
        <v>463.38</v>
      </c>
      <c r="AA183" s="195">
        <f t="shared" si="488"/>
        <v>1737.675</v>
      </c>
      <c r="AB183" s="1092">
        <f t="shared" si="451"/>
        <v>4217657.7669902919</v>
      </c>
      <c r="AC183" s="499" t="s">
        <v>69</v>
      </c>
      <c r="AD183" s="195">
        <f t="shared" si="377"/>
        <v>35.007495880126953</v>
      </c>
      <c r="AE183" s="500" t="s">
        <v>41</v>
      </c>
      <c r="AF183" s="567">
        <f t="shared" si="378"/>
        <v>66.471954345703125</v>
      </c>
      <c r="AG183" s="567">
        <f t="shared" si="593"/>
        <v>131278.10955047607</v>
      </c>
      <c r="AH183" s="567">
        <f t="shared" si="594"/>
        <v>249269.82879638672</v>
      </c>
      <c r="AI183" s="568">
        <f t="shared" si="379"/>
        <v>318636.18822931085</v>
      </c>
      <c r="AJ183" s="568">
        <f t="shared" si="595"/>
        <v>605023.85630190955</v>
      </c>
      <c r="AK183" s="569">
        <f t="shared" si="596"/>
        <v>7.5548137338959279E-2</v>
      </c>
      <c r="AL183" s="999">
        <f t="shared" si="597"/>
        <v>0.14345020144525686</v>
      </c>
      <c r="AM183" s="864" t="str">
        <f t="shared" si="606"/>
        <v>146</v>
      </c>
      <c r="AN183" s="865">
        <f t="shared" si="607"/>
        <v>44241</v>
      </c>
      <c r="AO183" s="866">
        <f t="shared" si="608"/>
        <v>131278.10955047607</v>
      </c>
      <c r="AP183" s="865">
        <f t="shared" si="609"/>
        <v>44241</v>
      </c>
      <c r="AQ183" s="850">
        <f t="shared" si="610"/>
        <v>249269.82879638672</v>
      </c>
      <c r="AR183" s="880">
        <v>44240</v>
      </c>
      <c r="AS183" s="869" t="s">
        <v>660</v>
      </c>
      <c r="AT183" s="879">
        <v>154.61941528320301</v>
      </c>
      <c r="AU183" s="879">
        <v>412</v>
      </c>
      <c r="AV183" s="851">
        <f t="shared" si="611"/>
        <v>44240</v>
      </c>
      <c r="AW183" s="852">
        <f t="shared" si="612"/>
        <v>76828477077007.063</v>
      </c>
      <c r="AX183" s="851">
        <f t="shared" si="613"/>
        <v>44240</v>
      </c>
      <c r="AY183" s="852">
        <f t="shared" si="614"/>
        <v>145881300342073.84</v>
      </c>
      <c r="AZ183" s="867"/>
      <c r="BA183" s="867"/>
      <c r="BB183" s="867"/>
      <c r="BC183" s="849">
        <f t="shared" si="615"/>
        <v>44240</v>
      </c>
      <c r="BD183" s="867"/>
      <c r="BE183" s="867"/>
      <c r="BF183" s="867"/>
      <c r="BG183" s="849">
        <f t="shared" si="616"/>
        <v>44240</v>
      </c>
      <c r="BH183" s="867"/>
      <c r="BI183" s="867"/>
      <c r="BK183" s="382">
        <f t="shared" si="617"/>
        <v>1.7503747940063477</v>
      </c>
      <c r="BL183" s="382">
        <f t="shared" si="618"/>
        <v>3.3235977172851561</v>
      </c>
      <c r="BM183" s="236">
        <f t="shared" si="619"/>
        <v>44240</v>
      </c>
      <c r="BN183" s="236">
        <f t="shared" si="620"/>
        <v>44241</v>
      </c>
      <c r="BO183" s="235">
        <f t="shared" si="621"/>
        <v>131278.10955047607</v>
      </c>
      <c r="BP183" s="235">
        <f t="shared" si="622"/>
        <v>249269.82879638672</v>
      </c>
      <c r="BQ183" s="235">
        <f t="shared" si="623"/>
        <v>190273.9691734314</v>
      </c>
      <c r="BR183" s="868">
        <f t="shared" si="624"/>
        <v>44240</v>
      </c>
      <c r="BS183" s="869" t="str">
        <f t="shared" si="625"/>
        <v>SAT</v>
      </c>
      <c r="BT183" s="870">
        <f t="shared" si="626"/>
        <v>154.61941528320301</v>
      </c>
      <c r="BU183" s="235"/>
      <c r="BV183" s="27">
        <f t="shared" si="627"/>
        <v>111354888709540.44</v>
      </c>
      <c r="BW183" s="279"/>
    </row>
    <row r="184" spans="1:75">
      <c r="A184" s="46">
        <v>44244</v>
      </c>
      <c r="B184" s="122" t="s">
        <v>368</v>
      </c>
      <c r="C184" s="769">
        <f t="shared" si="628"/>
        <v>44241</v>
      </c>
      <c r="D184" s="1170">
        <v>44242</v>
      </c>
      <c r="E184" s="661" t="s">
        <v>69</v>
      </c>
      <c r="F184" s="1149">
        <v>0.92876205444335935</v>
      </c>
      <c r="G184" s="562" t="s">
        <v>41</v>
      </c>
      <c r="H184" s="1025">
        <v>1.2144995689392091</v>
      </c>
      <c r="I184" s="414" t="s">
        <v>175</v>
      </c>
      <c r="J184" s="415" t="s">
        <v>133</v>
      </c>
      <c r="K184" s="429" t="s">
        <v>93</v>
      </c>
      <c r="L184" s="390">
        <v>364</v>
      </c>
      <c r="M184" s="390"/>
      <c r="N184" s="390"/>
      <c r="O184" s="564">
        <v>1</v>
      </c>
      <c r="P184" s="564">
        <v>0.5</v>
      </c>
      <c r="Q184" s="564">
        <v>0.4</v>
      </c>
      <c r="R184" s="82">
        <f t="shared" si="517"/>
        <v>0.26666666666666666</v>
      </c>
      <c r="S184" s="81"/>
      <c r="T184" s="81">
        <v>20</v>
      </c>
      <c r="U184" s="122" t="s">
        <v>368</v>
      </c>
      <c r="V184" s="193"/>
      <c r="W184" s="195">
        <v>33.231000000000002</v>
      </c>
      <c r="X184" s="82">
        <v>2.1150000000000002</v>
      </c>
      <c r="Y184" s="82">
        <v>1.923</v>
      </c>
      <c r="Z184" s="195">
        <f t="shared" si="487"/>
        <v>664.62</v>
      </c>
      <c r="AA184" s="195">
        <f t="shared" si="488"/>
        <v>2492.3250000000003</v>
      </c>
      <c r="AB184" s="1092">
        <f t="shared" si="451"/>
        <v>6847046.7032967051</v>
      </c>
      <c r="AC184" s="499" t="s">
        <v>69</v>
      </c>
      <c r="AD184" s="195">
        <f t="shared" si="377"/>
        <v>18.575241088867188</v>
      </c>
      <c r="AE184" s="500" t="s">
        <v>41</v>
      </c>
      <c r="AF184" s="567">
        <f t="shared" si="378"/>
        <v>24.28999137878418</v>
      </c>
      <c r="AG184" s="567">
        <f t="shared" si="593"/>
        <v>69657.154083251953</v>
      </c>
      <c r="AH184" s="567">
        <f t="shared" si="594"/>
        <v>91087.467670440674</v>
      </c>
      <c r="AI184" s="568">
        <f t="shared" si="379"/>
        <v>191365.80792102186</v>
      </c>
      <c r="AJ184" s="568">
        <f t="shared" si="595"/>
        <v>250240.29579791395</v>
      </c>
      <c r="AK184" s="569">
        <f t="shared" si="596"/>
        <v>2.7948664031878647E-2</v>
      </c>
      <c r="AL184" s="999">
        <f t="shared" si="597"/>
        <v>3.6547186932057683E-2</v>
      </c>
      <c r="AM184" s="864" t="str">
        <f t="shared" si="606"/>
        <v>152</v>
      </c>
      <c r="AN184" s="865">
        <f t="shared" si="607"/>
        <v>44242</v>
      </c>
      <c r="AO184" s="866">
        <f t="shared" si="608"/>
        <v>69657.154083251953</v>
      </c>
      <c r="AP184" s="865">
        <f t="shared" si="609"/>
        <v>44242</v>
      </c>
      <c r="AQ184" s="850">
        <f t="shared" si="610"/>
        <v>91087.467670440674</v>
      </c>
      <c r="AR184" s="880">
        <v>44241</v>
      </c>
      <c r="AS184" s="869" t="s">
        <v>654</v>
      </c>
      <c r="AT184" s="879">
        <v>154.59170532226599</v>
      </c>
      <c r="AU184" s="879">
        <v>364</v>
      </c>
      <c r="AV184" s="851">
        <f t="shared" si="611"/>
        <v>44241</v>
      </c>
      <c r="AW184" s="852">
        <f t="shared" si="612"/>
        <v>40758463029413.516</v>
      </c>
      <c r="AX184" s="851">
        <f t="shared" si="613"/>
        <v>44241</v>
      </c>
      <c r="AY184" s="852">
        <f t="shared" si="614"/>
        <v>53297973946098.844</v>
      </c>
      <c r="AZ184" s="850">
        <f>AVERAGE(AO184:AO185)</f>
        <v>69864.596128463745</v>
      </c>
      <c r="BA184" s="850">
        <f>STDEV(AO184:AO185)</f>
        <v>293.36735374492901</v>
      </c>
      <c r="BB184" s="850">
        <f>100*BA184/AZ184</f>
        <v>0.41990846580648494</v>
      </c>
      <c r="BC184" s="849">
        <f t="shared" si="615"/>
        <v>44241</v>
      </c>
      <c r="BD184" s="850">
        <f>AVERAGE(AQ184:AQ185)</f>
        <v>93393.677473068237</v>
      </c>
      <c r="BE184" s="850">
        <f>STDEV(AQ184:AQ185)</f>
        <v>3261.473180553679</v>
      </c>
      <c r="BF184" s="850">
        <f>100*BE184/BD184</f>
        <v>3.4921777028152512</v>
      </c>
      <c r="BG184" s="849">
        <f t="shared" si="616"/>
        <v>44241</v>
      </c>
      <c r="BH184" s="850">
        <f>AVERAGE(AZ184,BD184)</f>
        <v>81629.136800765991</v>
      </c>
      <c r="BI184" s="852">
        <f>BH184*AT184*3.785*1000000</f>
        <v>47763624543726.609</v>
      </c>
      <c r="BK184" s="382">
        <f t="shared" si="617"/>
        <v>0.92876205444335935</v>
      </c>
      <c r="BL184" s="382">
        <f t="shared" si="618"/>
        <v>1.2144995689392091</v>
      </c>
      <c r="BM184" s="236">
        <f t="shared" si="619"/>
        <v>44241</v>
      </c>
      <c r="BN184" s="236">
        <f t="shared" si="620"/>
        <v>44242</v>
      </c>
      <c r="BO184" s="235">
        <f t="shared" si="621"/>
        <v>69657.154083251953</v>
      </c>
      <c r="BP184" s="235">
        <f t="shared" si="622"/>
        <v>91087.467670440674</v>
      </c>
      <c r="BQ184" s="235">
        <f t="shared" si="623"/>
        <v>80372.310876846313</v>
      </c>
      <c r="BR184" s="868">
        <f t="shared" si="624"/>
        <v>44241</v>
      </c>
      <c r="BS184" s="869" t="str">
        <f t="shared" si="625"/>
        <v>SUN</v>
      </c>
      <c r="BT184" s="870">
        <f t="shared" si="626"/>
        <v>154.59170532226599</v>
      </c>
      <c r="BU184" s="235">
        <f t="shared" ref="BU184" si="635">BH184</f>
        <v>81629.136800765991</v>
      </c>
      <c r="BV184" s="27">
        <f t="shared" si="627"/>
        <v>47028218487756.18</v>
      </c>
      <c r="BW184" s="279">
        <f t="shared" ref="BW184" si="636">BI184</f>
        <v>47763624543726.609</v>
      </c>
    </row>
    <row r="185" spans="1:75">
      <c r="A185" s="46">
        <v>44244</v>
      </c>
      <c r="B185" s="122" t="s">
        <v>369</v>
      </c>
      <c r="C185" s="769">
        <f t="shared" si="628"/>
        <v>44241</v>
      </c>
      <c r="D185" s="1170">
        <v>44242</v>
      </c>
      <c r="E185" s="661" t="s">
        <v>69</v>
      </c>
      <c r="F185" s="1149">
        <v>0.93429384231567381</v>
      </c>
      <c r="G185" s="562" t="s">
        <v>41</v>
      </c>
      <c r="H185" s="1025">
        <v>1.2759984970092773</v>
      </c>
      <c r="I185" s="414" t="s">
        <v>175</v>
      </c>
      <c r="J185" s="415" t="s">
        <v>133</v>
      </c>
      <c r="K185" s="429" t="s">
        <v>93</v>
      </c>
      <c r="L185" s="390">
        <v>364</v>
      </c>
      <c r="M185" s="390"/>
      <c r="N185" s="390"/>
      <c r="O185" s="564">
        <v>1</v>
      </c>
      <c r="P185" s="564">
        <v>0.5</v>
      </c>
      <c r="Q185" s="564">
        <v>0.4</v>
      </c>
      <c r="R185" s="82">
        <f t="shared" si="517"/>
        <v>0.26666666666666666</v>
      </c>
      <c r="S185" s="81"/>
      <c r="T185" s="81">
        <v>20</v>
      </c>
      <c r="U185" s="122" t="s">
        <v>369</v>
      </c>
      <c r="V185" s="193"/>
      <c r="W185" s="195">
        <v>24.291</v>
      </c>
      <c r="X185" s="82">
        <v>2.133</v>
      </c>
      <c r="Y185" s="82">
        <v>1.9350000000000001</v>
      </c>
      <c r="Z185" s="195">
        <f t="shared" si="487"/>
        <v>485.82</v>
      </c>
      <c r="AA185" s="195">
        <f t="shared" si="488"/>
        <v>1821.825</v>
      </c>
      <c r="AB185" s="1092">
        <f t="shared" si="451"/>
        <v>5005013.7362637362</v>
      </c>
      <c r="AC185" s="499" t="s">
        <v>69</v>
      </c>
      <c r="AD185" s="195">
        <f t="shared" si="377"/>
        <v>18.685876846313477</v>
      </c>
      <c r="AE185" s="500" t="s">
        <v>41</v>
      </c>
      <c r="AF185" s="567">
        <f t="shared" si="378"/>
        <v>25.519969940185547</v>
      </c>
      <c r="AG185" s="567">
        <f t="shared" si="593"/>
        <v>70072.038173675537</v>
      </c>
      <c r="AH185" s="567">
        <f t="shared" si="594"/>
        <v>95699.887275695801</v>
      </c>
      <c r="AI185" s="568">
        <f t="shared" si="379"/>
        <v>192505.5993782295</v>
      </c>
      <c r="AJ185" s="568">
        <f t="shared" si="595"/>
        <v>262911.77822993352</v>
      </c>
      <c r="AK185" s="569">
        <f t="shared" si="596"/>
        <v>3.8462551657637553E-2</v>
      </c>
      <c r="AL185" s="999">
        <f t="shared" si="597"/>
        <v>5.2529681652022452E-2</v>
      </c>
      <c r="AM185" s="864" t="str">
        <f t="shared" si="606"/>
        <v>153</v>
      </c>
      <c r="AN185" s="865">
        <f t="shared" si="607"/>
        <v>44242</v>
      </c>
      <c r="AO185" s="866">
        <f t="shared" si="608"/>
        <v>70072.038173675537</v>
      </c>
      <c r="AP185" s="865">
        <f t="shared" si="609"/>
        <v>44242</v>
      </c>
      <c r="AQ185" s="850">
        <f t="shared" si="610"/>
        <v>95699.887275695801</v>
      </c>
      <c r="AR185" s="880">
        <v>44241</v>
      </c>
      <c r="AS185" s="869" t="s">
        <v>654</v>
      </c>
      <c r="AT185" s="879">
        <v>154.59170532226599</v>
      </c>
      <c r="AU185" s="879">
        <v>364</v>
      </c>
      <c r="AV185" s="851">
        <f t="shared" si="611"/>
        <v>44241</v>
      </c>
      <c r="AW185" s="852">
        <f t="shared" si="612"/>
        <v>41001223993216.477</v>
      </c>
      <c r="AX185" s="851">
        <f t="shared" si="613"/>
        <v>44241</v>
      </c>
      <c r="AY185" s="852">
        <f t="shared" si="614"/>
        <v>55996837206177.594</v>
      </c>
      <c r="AZ185" s="867"/>
      <c r="BA185" s="867"/>
      <c r="BB185" s="867"/>
      <c r="BC185" s="849">
        <f t="shared" si="615"/>
        <v>44241</v>
      </c>
      <c r="BD185" s="867"/>
      <c r="BE185" s="867"/>
      <c r="BF185" s="867"/>
      <c r="BG185" s="849">
        <f t="shared" si="616"/>
        <v>44241</v>
      </c>
      <c r="BH185" s="867"/>
      <c r="BI185" s="867"/>
      <c r="BK185" s="382">
        <f t="shared" si="617"/>
        <v>0.93429384231567381</v>
      </c>
      <c r="BL185" s="382">
        <f t="shared" si="618"/>
        <v>1.2759984970092773</v>
      </c>
      <c r="BM185" s="236">
        <f t="shared" si="619"/>
        <v>44241</v>
      </c>
      <c r="BN185" s="236">
        <f t="shared" si="620"/>
        <v>44242</v>
      </c>
      <c r="BO185" s="235">
        <f t="shared" si="621"/>
        <v>70072.038173675537</v>
      </c>
      <c r="BP185" s="235">
        <f t="shared" si="622"/>
        <v>95699.887275695801</v>
      </c>
      <c r="BQ185" s="235">
        <f t="shared" si="623"/>
        <v>82885.962724685669</v>
      </c>
      <c r="BR185" s="868">
        <f t="shared" si="624"/>
        <v>44241</v>
      </c>
      <c r="BS185" s="869" t="str">
        <f t="shared" si="625"/>
        <v>SUN</v>
      </c>
      <c r="BT185" s="870">
        <f t="shared" si="626"/>
        <v>154.59170532226599</v>
      </c>
      <c r="BU185" s="235"/>
      <c r="BV185" s="27">
        <f t="shared" si="627"/>
        <v>48499030599697.031</v>
      </c>
      <c r="BW185" s="279"/>
    </row>
    <row r="186" spans="1:75">
      <c r="A186" s="46">
        <v>44244</v>
      </c>
      <c r="B186" s="122" t="s">
        <v>215</v>
      </c>
      <c r="C186" s="769">
        <f t="shared" si="628"/>
        <v>44242</v>
      </c>
      <c r="D186" s="1170">
        <v>44243</v>
      </c>
      <c r="E186" s="661" t="s">
        <v>69</v>
      </c>
      <c r="F186" s="1149">
        <v>0.81827201843261721</v>
      </c>
      <c r="G186" s="562" t="s">
        <v>41</v>
      </c>
      <c r="H186" s="1025">
        <v>0.90943708419799807</v>
      </c>
      <c r="I186" s="414" t="s">
        <v>175</v>
      </c>
      <c r="J186" s="415" t="s">
        <v>133</v>
      </c>
      <c r="K186" s="429" t="s">
        <v>93</v>
      </c>
      <c r="L186" s="390">
        <v>450</v>
      </c>
      <c r="M186" s="390"/>
      <c r="N186" s="390"/>
      <c r="O186" s="564">
        <v>1</v>
      </c>
      <c r="P186" s="564">
        <v>0.5</v>
      </c>
      <c r="Q186" s="564">
        <v>0.4</v>
      </c>
      <c r="R186" s="82">
        <f t="shared" si="517"/>
        <v>0.26666666666666666</v>
      </c>
      <c r="S186" s="81"/>
      <c r="T186" s="81">
        <v>20</v>
      </c>
      <c r="U186" s="122" t="s">
        <v>215</v>
      </c>
      <c r="V186" s="494"/>
      <c r="W186" s="195">
        <v>25.378</v>
      </c>
      <c r="X186" s="82">
        <v>2.0659999999999998</v>
      </c>
      <c r="Y186" s="82">
        <v>1.768</v>
      </c>
      <c r="Z186" s="195">
        <f t="shared" si="487"/>
        <v>507.56</v>
      </c>
      <c r="AA186" s="195">
        <f t="shared" si="488"/>
        <v>1903.3500000000001</v>
      </c>
      <c r="AB186" s="1092">
        <f t="shared" si="451"/>
        <v>4229666.666666667</v>
      </c>
      <c r="AC186" s="499" t="s">
        <v>69</v>
      </c>
      <c r="AD186" s="195">
        <f t="shared" si="377"/>
        <v>16.365440368652344</v>
      </c>
      <c r="AE186" s="500" t="s">
        <v>41</v>
      </c>
      <c r="AF186" s="567">
        <f t="shared" si="378"/>
        <v>18.188741683959961</v>
      </c>
      <c r="AG186" s="567">
        <f t="shared" si="593"/>
        <v>61370.401382446289</v>
      </c>
      <c r="AH186" s="567">
        <f t="shared" si="594"/>
        <v>68207.781314849854</v>
      </c>
      <c r="AI186" s="568">
        <f t="shared" si="379"/>
        <v>136378.66973876953</v>
      </c>
      <c r="AJ186" s="568">
        <f t="shared" si="595"/>
        <v>151572.84736633301</v>
      </c>
      <c r="AK186" s="569">
        <f t="shared" si="596"/>
        <v>3.2243361117212432E-2</v>
      </c>
      <c r="AL186" s="999">
        <f t="shared" si="597"/>
        <v>3.583564836464647E-2</v>
      </c>
      <c r="AM186" s="864" t="str">
        <f t="shared" si="606"/>
        <v>161</v>
      </c>
      <c r="AN186" s="865">
        <f t="shared" si="607"/>
        <v>44243</v>
      </c>
      <c r="AO186" s="866">
        <f t="shared" si="608"/>
        <v>61370.401382446289</v>
      </c>
      <c r="AP186" s="865">
        <f t="shared" si="609"/>
        <v>44243</v>
      </c>
      <c r="AQ186" s="850">
        <f t="shared" si="610"/>
        <v>68207.781314849854</v>
      </c>
      <c r="AR186" s="880">
        <v>44242</v>
      </c>
      <c r="AS186" s="869" t="s">
        <v>655</v>
      </c>
      <c r="AT186" s="879">
        <v>158.61326599121099</v>
      </c>
      <c r="AU186" s="879">
        <v>450</v>
      </c>
      <c r="AV186" s="851">
        <f t="shared" si="611"/>
        <v>44242</v>
      </c>
      <c r="AW186" s="852">
        <f t="shared" si="612"/>
        <v>36843794837176.156</v>
      </c>
      <c r="AX186" s="851">
        <f t="shared" si="613"/>
        <v>44242</v>
      </c>
      <c r="AY186" s="852">
        <f t="shared" si="614"/>
        <v>40948624164972.563</v>
      </c>
      <c r="AZ186" s="850">
        <f t="shared" ref="AZ186:AZ187" si="637">AO186</f>
        <v>61370.401382446289</v>
      </c>
      <c r="BA186" s="850"/>
      <c r="BB186" s="850"/>
      <c r="BC186" s="849">
        <f t="shared" si="615"/>
        <v>44242</v>
      </c>
      <c r="BD186" s="850">
        <f t="shared" ref="BD186:BD187" si="638">AQ186</f>
        <v>68207.781314849854</v>
      </c>
      <c r="BE186" s="850"/>
      <c r="BF186" s="850"/>
      <c r="BG186" s="849">
        <f t="shared" si="616"/>
        <v>44242</v>
      </c>
      <c r="BH186" s="850">
        <f t="shared" ref="BH186:BH187" si="639">AVERAGE(AZ186,BD186)</f>
        <v>64789.091348648071</v>
      </c>
      <c r="BI186" s="852">
        <f t="shared" ref="BI186:BI187" si="640">BH186*AT186*3.785*1000000</f>
        <v>38896209501074.359</v>
      </c>
      <c r="BK186" s="382">
        <f t="shared" si="617"/>
        <v>0.81827201843261721</v>
      </c>
      <c r="BL186" s="382">
        <f t="shared" si="618"/>
        <v>0.90943708419799807</v>
      </c>
      <c r="BM186" s="236">
        <f t="shared" si="619"/>
        <v>44242</v>
      </c>
      <c r="BN186" s="236">
        <f t="shared" si="620"/>
        <v>44243</v>
      </c>
      <c r="BO186" s="235">
        <f t="shared" si="621"/>
        <v>61370.401382446289</v>
      </c>
      <c r="BP186" s="235">
        <f t="shared" si="622"/>
        <v>68207.781314849854</v>
      </c>
      <c r="BQ186" s="235">
        <f t="shared" si="623"/>
        <v>64789.091348648071</v>
      </c>
      <c r="BR186" s="868">
        <f t="shared" si="624"/>
        <v>44242</v>
      </c>
      <c r="BS186" s="869" t="str">
        <f t="shared" si="625"/>
        <v>MON</v>
      </c>
      <c r="BT186" s="870">
        <f t="shared" si="626"/>
        <v>158.61326599121099</v>
      </c>
      <c r="BU186" s="235">
        <f t="shared" ref="BU186:BU187" si="641">BH186</f>
        <v>64789.091348648071</v>
      </c>
      <c r="BV186" s="27">
        <f t="shared" si="627"/>
        <v>38896209501074.359</v>
      </c>
      <c r="BW186" s="279">
        <f t="shared" ref="BW186:BW187" si="642">BI186</f>
        <v>38896209501074.359</v>
      </c>
    </row>
    <row r="187" spans="1:75">
      <c r="A187" s="46">
        <v>44244</v>
      </c>
      <c r="B187" s="122" t="s">
        <v>370</v>
      </c>
      <c r="C187" s="769">
        <f t="shared" si="628"/>
        <v>44243</v>
      </c>
      <c r="D187" s="1170">
        <v>44244</v>
      </c>
      <c r="E187" s="661" t="s">
        <v>69</v>
      </c>
      <c r="F187" s="1149">
        <v>0.57169194221496578</v>
      </c>
      <c r="G187" s="562" t="s">
        <v>41</v>
      </c>
      <c r="H187" s="1025">
        <v>0.98397951126098637</v>
      </c>
      <c r="I187" s="414" t="s">
        <v>175</v>
      </c>
      <c r="J187" s="415" t="s">
        <v>133</v>
      </c>
      <c r="K187" s="429" t="s">
        <v>93</v>
      </c>
      <c r="L187" s="390">
        <v>428</v>
      </c>
      <c r="M187" s="390"/>
      <c r="N187" s="390"/>
      <c r="O187" s="564">
        <v>1</v>
      </c>
      <c r="P187" s="564">
        <v>0.5</v>
      </c>
      <c r="Q187" s="564">
        <v>0.4</v>
      </c>
      <c r="R187" s="82">
        <f t="shared" si="517"/>
        <v>0.26666666666666666</v>
      </c>
      <c r="S187" s="81"/>
      <c r="T187" s="81">
        <v>20</v>
      </c>
      <c r="U187" s="122" t="s">
        <v>370</v>
      </c>
      <c r="V187" s="494"/>
      <c r="W187" s="195">
        <v>21.587</v>
      </c>
      <c r="X187" s="82">
        <v>2.0619999999999998</v>
      </c>
      <c r="Y187" s="82">
        <v>1.518</v>
      </c>
      <c r="Z187" s="195">
        <f t="shared" si="487"/>
        <v>431.74</v>
      </c>
      <c r="AA187" s="195">
        <f t="shared" si="488"/>
        <v>1619.0250000000001</v>
      </c>
      <c r="AB187" s="1092">
        <f t="shared" si="451"/>
        <v>3782768.691588785</v>
      </c>
      <c r="AC187" s="499" t="s">
        <v>69</v>
      </c>
      <c r="AD187" s="195">
        <f t="shared" si="377"/>
        <v>11.433838844299316</v>
      </c>
      <c r="AE187" s="500" t="s">
        <v>41</v>
      </c>
      <c r="AF187" s="567">
        <f t="shared" si="378"/>
        <v>19.679590225219727</v>
      </c>
      <c r="AG187" s="567">
        <f t="shared" si="593"/>
        <v>42876.895666122437</v>
      </c>
      <c r="AH187" s="567">
        <f t="shared" si="594"/>
        <v>73798.463344573975</v>
      </c>
      <c r="AI187" s="568">
        <f t="shared" si="379"/>
        <v>100179.66277131411</v>
      </c>
      <c r="AJ187" s="568">
        <f t="shared" si="595"/>
        <v>172426.31622564013</v>
      </c>
      <c r="AK187" s="569">
        <f t="shared" si="596"/>
        <v>2.648315848496622E-2</v>
      </c>
      <c r="AL187" s="999">
        <f t="shared" si="597"/>
        <v>4.5582040638392843E-2</v>
      </c>
      <c r="AM187" s="864" t="str">
        <f t="shared" si="606"/>
        <v>171</v>
      </c>
      <c r="AN187" s="865">
        <f t="shared" si="607"/>
        <v>44244</v>
      </c>
      <c r="AO187" s="866">
        <f t="shared" si="608"/>
        <v>42876.895666122437</v>
      </c>
      <c r="AP187" s="865">
        <f t="shared" si="609"/>
        <v>44244</v>
      </c>
      <c r="AQ187" s="850">
        <f t="shared" si="610"/>
        <v>73798.463344573975</v>
      </c>
      <c r="AR187" s="880">
        <v>44243</v>
      </c>
      <c r="AS187" s="869" t="s">
        <v>653</v>
      </c>
      <c r="AT187" s="879">
        <v>159.84669494628901</v>
      </c>
      <c r="AU187" s="879">
        <v>428</v>
      </c>
      <c r="AV187" s="851">
        <f t="shared" si="611"/>
        <v>44243</v>
      </c>
      <c r="AW187" s="852">
        <f t="shared" si="612"/>
        <v>25941368283862.035</v>
      </c>
      <c r="AX187" s="851">
        <f t="shared" si="613"/>
        <v>44243</v>
      </c>
      <c r="AY187" s="852">
        <f t="shared" si="614"/>
        <v>44649527132564.859</v>
      </c>
      <c r="AZ187" s="850">
        <f t="shared" si="637"/>
        <v>42876.895666122437</v>
      </c>
      <c r="BA187" s="850"/>
      <c r="BB187" s="850"/>
      <c r="BC187" s="849">
        <f t="shared" si="615"/>
        <v>44243</v>
      </c>
      <c r="BD187" s="850">
        <f t="shared" si="638"/>
        <v>73798.463344573975</v>
      </c>
      <c r="BE187" s="850"/>
      <c r="BF187" s="850"/>
      <c r="BG187" s="849">
        <f t="shared" si="616"/>
        <v>44243</v>
      </c>
      <c r="BH187" s="850">
        <f t="shared" si="639"/>
        <v>58337.679505348206</v>
      </c>
      <c r="BI187" s="852">
        <f t="shared" si="640"/>
        <v>35295447708213.438</v>
      </c>
      <c r="BK187" s="382">
        <f t="shared" si="617"/>
        <v>0.57169194221496578</v>
      </c>
      <c r="BL187" s="382">
        <f t="shared" si="618"/>
        <v>0.98397951126098637</v>
      </c>
      <c r="BM187" s="236">
        <f t="shared" si="619"/>
        <v>44243</v>
      </c>
      <c r="BN187" s="236">
        <f t="shared" si="620"/>
        <v>44244</v>
      </c>
      <c r="BO187" s="235">
        <f t="shared" si="621"/>
        <v>42876.895666122437</v>
      </c>
      <c r="BP187" s="235">
        <f t="shared" si="622"/>
        <v>73798.463344573975</v>
      </c>
      <c r="BQ187" s="235">
        <f t="shared" si="623"/>
        <v>58337.679505348206</v>
      </c>
      <c r="BR187" s="868">
        <f t="shared" si="624"/>
        <v>44243</v>
      </c>
      <c r="BS187" s="869" t="str">
        <f t="shared" si="625"/>
        <v>TUE</v>
      </c>
      <c r="BT187" s="870">
        <f t="shared" si="626"/>
        <v>159.84669494628901</v>
      </c>
      <c r="BU187" s="235">
        <f t="shared" si="641"/>
        <v>58337.679505348206</v>
      </c>
      <c r="BV187" s="27">
        <f t="shared" si="627"/>
        <v>35295447708213.438</v>
      </c>
      <c r="BW187" s="279">
        <f t="shared" si="642"/>
        <v>35295447708213.438</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881AEC-F928-42DE-A1C1-69EB8978F27C}">
  <dimension ref="A1:BW492"/>
  <sheetViews>
    <sheetView tabSelected="1" zoomScale="60" zoomScaleNormal="60" workbookViewId="0">
      <pane xSplit="8" ySplit="2" topLeftCell="BG476" activePane="bottomRight" state="frozen"/>
      <selection pane="topRight" activeCell="I1" sqref="I1"/>
      <selection pane="bottomLeft" activeCell="A3" sqref="A3"/>
      <selection pane="bottomRight" activeCell="BP479" sqref="BP479"/>
    </sheetView>
  </sheetViews>
  <sheetFormatPr defaultColWidth="8.81640625" defaultRowHeight="14.5"/>
  <cols>
    <col min="1" max="1" width="11.1796875" customWidth="1"/>
    <col min="3" max="4" width="12.26953125" customWidth="1"/>
    <col min="11" max="11" width="10" customWidth="1"/>
    <col min="17" max="17" width="9.54296875" customWidth="1"/>
    <col min="18" max="19" width="10" customWidth="1"/>
    <col min="23" max="23" width="9.54296875" customWidth="1"/>
    <col min="24" max="24" width="6.54296875" customWidth="1"/>
    <col min="25" max="25" width="6.453125" customWidth="1"/>
    <col min="26" max="26" width="10.1796875" customWidth="1"/>
    <col min="27" max="27" width="9.54296875" customWidth="1"/>
    <col min="28" max="28" width="11.81640625" customWidth="1"/>
    <col min="33" max="36" width="9.54296875" customWidth="1"/>
    <col min="39" max="39" width="8.81640625" style="481"/>
    <col min="40" max="40" width="10.54296875" customWidth="1"/>
    <col min="41" max="41" width="9.453125" customWidth="1"/>
    <col min="42" max="42" width="11.26953125" customWidth="1"/>
    <col min="43" max="43" width="9.453125" customWidth="1"/>
    <col min="44" max="44" width="16.26953125" customWidth="1"/>
    <col min="48" max="48" width="10.1796875" bestFit="1" customWidth="1"/>
    <col min="49" max="49" width="11.81640625" customWidth="1"/>
    <col min="50" max="50" width="10.1796875" bestFit="1" customWidth="1"/>
    <col min="51" max="51" width="11.81640625" customWidth="1"/>
    <col min="52" max="54" width="13.54296875" customWidth="1"/>
    <col min="55" max="55" width="16.26953125" customWidth="1"/>
    <col min="56" max="58" width="13.1796875" customWidth="1"/>
    <col min="59" max="59" width="9.453125" customWidth="1"/>
    <col min="60" max="60" width="13.1796875" customWidth="1"/>
    <col min="61" max="61" width="11.54296875" customWidth="1"/>
    <col min="63" max="65" width="10.453125" customWidth="1"/>
    <col min="66" max="69" width="10.54296875" customWidth="1"/>
    <col min="70" max="70" width="12.1796875" customWidth="1"/>
    <col min="73" max="73" width="10.7265625" customWidth="1"/>
    <col min="74" max="74" width="11.54296875" customWidth="1"/>
    <col min="75" max="75" width="10.81640625" customWidth="1"/>
    <col min="77" max="77" width="10.81640625" bestFit="1" customWidth="1"/>
  </cols>
  <sheetData>
    <row r="1" spans="1:75" ht="58.5" thickBot="1">
      <c r="BB1" s="535" t="e">
        <f>AVERAGE(#REF!)</f>
        <v>#REF!</v>
      </c>
      <c r="BF1" s="535" t="e">
        <f>AVERAGE(#REF!)</f>
        <v>#REF!</v>
      </c>
      <c r="BG1" s="535"/>
      <c r="BK1" s="847"/>
      <c r="BL1" s="847"/>
      <c r="BM1" s="847"/>
      <c r="BN1" s="847" t="s">
        <v>629</v>
      </c>
      <c r="BO1" s="847" t="s">
        <v>630</v>
      </c>
      <c r="BP1" s="847" t="s">
        <v>631</v>
      </c>
      <c r="BQ1" s="847" t="s">
        <v>632</v>
      </c>
      <c r="BR1" s="847"/>
      <c r="BS1" s="847"/>
      <c r="BT1" s="847"/>
      <c r="BU1" s="847" t="s">
        <v>633</v>
      </c>
      <c r="BV1" s="847" t="s">
        <v>634</v>
      </c>
      <c r="BW1" s="847" t="s">
        <v>633</v>
      </c>
    </row>
    <row r="2" spans="1:75" s="27" customFormat="1" ht="102" thickBot="1">
      <c r="A2" s="28" t="s">
        <v>0</v>
      </c>
      <c r="B2" s="29" t="s">
        <v>1</v>
      </c>
      <c r="C2" s="29" t="s">
        <v>2</v>
      </c>
      <c r="D2" s="809" t="s">
        <v>3</v>
      </c>
      <c r="E2" s="808" t="s">
        <v>4</v>
      </c>
      <c r="F2" s="29" t="s">
        <v>5</v>
      </c>
      <c r="G2" s="29" t="s">
        <v>6</v>
      </c>
      <c r="H2" s="809" t="s">
        <v>7</v>
      </c>
      <c r="I2" s="808" t="s">
        <v>8</v>
      </c>
      <c r="J2" s="29" t="s">
        <v>9</v>
      </c>
      <c r="K2" s="29" t="s">
        <v>10</v>
      </c>
      <c r="L2" s="29" t="s">
        <v>635</v>
      </c>
      <c r="M2" s="29" t="s">
        <v>12</v>
      </c>
      <c r="N2" s="29" t="s">
        <v>13</v>
      </c>
      <c r="O2" s="29" t="s">
        <v>14</v>
      </c>
      <c r="P2" s="29" t="s">
        <v>15</v>
      </c>
      <c r="Q2" s="29" t="s">
        <v>16</v>
      </c>
      <c r="R2" s="29" t="s">
        <v>17</v>
      </c>
      <c r="S2" s="29" t="s">
        <v>18</v>
      </c>
      <c r="T2" s="29" t="s">
        <v>19</v>
      </c>
      <c r="U2" s="29" t="s">
        <v>1</v>
      </c>
      <c r="V2" s="31" t="s">
        <v>20</v>
      </c>
      <c r="W2" s="29" t="s">
        <v>21</v>
      </c>
      <c r="X2" s="29" t="s">
        <v>22</v>
      </c>
      <c r="Y2" s="29" t="s">
        <v>23</v>
      </c>
      <c r="Z2" s="29" t="s">
        <v>24</v>
      </c>
      <c r="AA2" s="29" t="s">
        <v>25</v>
      </c>
      <c r="AB2" s="29" t="s">
        <v>26</v>
      </c>
      <c r="AC2" s="29" t="s">
        <v>4</v>
      </c>
      <c r="AD2" s="29" t="s">
        <v>27</v>
      </c>
      <c r="AE2" s="29" t="s">
        <v>6</v>
      </c>
      <c r="AF2" s="29" t="s">
        <v>28</v>
      </c>
      <c r="AG2" s="29" t="s">
        <v>29</v>
      </c>
      <c r="AH2" s="29" t="s">
        <v>30</v>
      </c>
      <c r="AI2" s="29" t="s">
        <v>31</v>
      </c>
      <c r="AJ2" s="29" t="s">
        <v>32</v>
      </c>
      <c r="AK2" s="29" t="s">
        <v>33</v>
      </c>
      <c r="AL2" s="809" t="s">
        <v>34</v>
      </c>
      <c r="AM2" s="28" t="str">
        <f t="shared" ref="AM2" si="0">B2</f>
        <v>sample name</v>
      </c>
      <c r="AN2" s="29" t="str">
        <f t="shared" ref="AN2" si="1">D2</f>
        <v>sample end date</v>
      </c>
      <c r="AO2" s="29" t="str">
        <f>AG2</f>
        <v>T1 (copies/ L ww)</v>
      </c>
      <c r="AP2" s="29" t="str">
        <f t="shared" ref="AP2" si="2">D2</f>
        <v>sample end date</v>
      </c>
      <c r="AQ2" s="29" t="str">
        <f>AH2</f>
        <v>T2 (copies/ L ww)</v>
      </c>
      <c r="AR2" s="29" t="s">
        <v>2</v>
      </c>
      <c r="AS2" s="29" t="s">
        <v>636</v>
      </c>
      <c r="AT2" s="29" t="s">
        <v>637</v>
      </c>
      <c r="AU2" s="29" t="s">
        <v>638</v>
      </c>
      <c r="AV2" s="29" t="s">
        <v>2</v>
      </c>
      <c r="AW2" s="29" t="s">
        <v>639</v>
      </c>
      <c r="AX2" s="29" t="s">
        <v>2</v>
      </c>
      <c r="AY2" s="29" t="s">
        <v>640</v>
      </c>
      <c r="AZ2" s="29" t="s">
        <v>641</v>
      </c>
      <c r="BA2" s="29" t="s">
        <v>642</v>
      </c>
      <c r="BB2" s="29" t="s">
        <v>643</v>
      </c>
      <c r="BC2" s="29" t="s">
        <v>2</v>
      </c>
      <c r="BD2" s="29" t="s">
        <v>644</v>
      </c>
      <c r="BE2" s="29" t="s">
        <v>645</v>
      </c>
      <c r="BF2" s="29" t="s">
        <v>646</v>
      </c>
      <c r="BG2" s="29" t="s">
        <v>2</v>
      </c>
      <c r="BH2" s="29" t="s">
        <v>647</v>
      </c>
      <c r="BI2" s="809" t="s">
        <v>648</v>
      </c>
      <c r="BK2" s="847" t="s">
        <v>649</v>
      </c>
      <c r="BL2" s="809" t="s">
        <v>650</v>
      </c>
      <c r="BM2" s="847" t="s">
        <v>2</v>
      </c>
      <c r="BN2" s="847" t="s">
        <v>3</v>
      </c>
      <c r="BO2" s="847" t="s">
        <v>651</v>
      </c>
      <c r="BP2" s="847" t="s">
        <v>651</v>
      </c>
      <c r="BQ2" s="847" t="s">
        <v>651</v>
      </c>
      <c r="BR2" s="847" t="s">
        <v>2</v>
      </c>
      <c r="BS2" s="847" t="s">
        <v>636</v>
      </c>
      <c r="BT2" s="847" t="s">
        <v>637</v>
      </c>
      <c r="BU2" s="847" t="s">
        <v>651</v>
      </c>
      <c r="BV2" s="847" t="s">
        <v>652</v>
      </c>
      <c r="BW2" s="847" t="s">
        <v>652</v>
      </c>
    </row>
    <row r="3" spans="1:75">
      <c r="A3" s="35">
        <v>44223</v>
      </c>
      <c r="B3" s="119" t="s">
        <v>312</v>
      </c>
      <c r="C3" s="782">
        <v>44210</v>
      </c>
      <c r="D3" s="1158">
        <v>44211</v>
      </c>
      <c r="E3" s="924" t="s">
        <v>69</v>
      </c>
      <c r="F3" s="1159">
        <v>36.783312988281253</v>
      </c>
      <c r="G3" s="500" t="s">
        <v>41</v>
      </c>
      <c r="H3" s="1105">
        <v>48.166439819335935</v>
      </c>
      <c r="I3" s="1160" t="s">
        <v>313</v>
      </c>
      <c r="J3" s="1161" t="s">
        <v>133</v>
      </c>
      <c r="K3" s="484" t="s">
        <v>93</v>
      </c>
      <c r="L3" s="488">
        <v>292</v>
      </c>
      <c r="M3" s="485"/>
      <c r="N3" s="504"/>
      <c r="O3" s="491">
        <v>2.5</v>
      </c>
      <c r="P3" s="492">
        <v>1.25</v>
      </c>
      <c r="Q3" s="492">
        <f t="shared" ref="Q3:Q46" si="3">O3+P3</f>
        <v>3.75</v>
      </c>
      <c r="R3" s="490">
        <f>O3/(O3+P3)*Q3*175/200</f>
        <v>2.1875</v>
      </c>
      <c r="S3" s="491"/>
      <c r="T3" s="493">
        <v>20</v>
      </c>
      <c r="U3" s="119" t="s">
        <v>312</v>
      </c>
      <c r="V3" s="925">
        <v>701.59196886407869</v>
      </c>
      <c r="W3" s="495">
        <v>573.26199999999994</v>
      </c>
      <c r="X3" s="223">
        <v>2.2160000000000002</v>
      </c>
      <c r="Y3" s="223">
        <v>2.5760000000000001</v>
      </c>
      <c r="Z3" s="129">
        <f t="shared" ref="Z3:Z10" si="4">T3*W3</f>
        <v>11465.239999999998</v>
      </c>
      <c r="AA3" s="129">
        <f t="shared" ref="AA3:AA10" si="5">Z3/R3</f>
        <v>5241.2525714285703</v>
      </c>
      <c r="AB3" s="149">
        <f t="shared" ref="AB3:AB9" si="6">AA3*1000/(L3/1000)</f>
        <v>17949495.107632089</v>
      </c>
      <c r="AC3" s="924" t="s">
        <v>69</v>
      </c>
      <c r="AD3" s="195">
        <f t="shared" ref="AD3:AD46" si="7">T3*F3</f>
        <v>735.666259765625</v>
      </c>
      <c r="AE3" s="500" t="s">
        <v>41</v>
      </c>
      <c r="AF3" s="567">
        <f t="shared" ref="AF3:AF46" si="8">T3*H3</f>
        <v>963.32879638671875</v>
      </c>
      <c r="AG3" s="497">
        <f t="shared" ref="AG3:AG46" si="9">AD3/R3*1000</f>
        <v>336304.57589285716</v>
      </c>
      <c r="AH3" s="497">
        <f t="shared" ref="AH3:AH46" si="10">AF3/R3*1000</f>
        <v>440378.87834821432</v>
      </c>
      <c r="AI3" s="497">
        <f t="shared" ref="AI3:AI46" si="11">AG3/L3*1000</f>
        <v>1151727.9996330724</v>
      </c>
      <c r="AJ3" s="497">
        <f t="shared" ref="AJ3:AJ46" si="12">AH3/L3*1000</f>
        <v>1508146.8436582682</v>
      </c>
      <c r="AK3" s="959">
        <f t="shared" ref="AK3:AK46" si="13">AD3/Z3</f>
        <v>6.4164924569012516E-2</v>
      </c>
      <c r="AL3" s="1086">
        <f t="shared" ref="AL3:AL46" si="14">AF3/Z3</f>
        <v>8.40216861039733E-2</v>
      </c>
      <c r="AM3" s="864" t="str">
        <f t="shared" ref="AM3:AM16" si="15">B3</f>
        <v>15PZ2</v>
      </c>
      <c r="AN3" s="865">
        <f t="shared" ref="AN3:AN16" si="16">D3</f>
        <v>44211</v>
      </c>
      <c r="AO3" s="866">
        <f t="shared" ref="AO3:AO16" si="17">AG3</f>
        <v>336304.57589285716</v>
      </c>
      <c r="AP3" s="865">
        <f t="shared" ref="AP3:AP16" si="18">D3</f>
        <v>44211</v>
      </c>
      <c r="AQ3" s="850">
        <f t="shared" ref="AQ3:AQ16" si="19">AH3</f>
        <v>440378.87834821432</v>
      </c>
      <c r="AR3" s="880">
        <v>44210</v>
      </c>
      <c r="AS3" s="869" t="s">
        <v>657</v>
      </c>
      <c r="AT3" s="879">
        <v>156.33575439453099</v>
      </c>
      <c r="AU3" s="879">
        <v>292</v>
      </c>
      <c r="AV3" s="851">
        <f t="shared" ref="AV3:AV18" si="20">AR3</f>
        <v>44210</v>
      </c>
      <c r="AW3" s="852">
        <f>AT3*3.785*1000000*AO3</f>
        <v>199001785954783.84</v>
      </c>
      <c r="AX3" s="851">
        <f t="shared" ref="AX3:AX18" si="21">AR3</f>
        <v>44210</v>
      </c>
      <c r="AY3" s="852">
        <f t="shared" ref="AY3:AY18" si="22">AT3*3.785*1000000*AQ3</f>
        <v>260585759368255.03</v>
      </c>
      <c r="AZ3" s="850">
        <f>AVERAGE(AO3:AO4)</f>
        <v>323499.40011160716</v>
      </c>
      <c r="BA3" s="850">
        <f>STDEV(AO3:AO4)</f>
        <v>18109.253258415243</v>
      </c>
      <c r="BB3" s="850">
        <f>100*BA3/AZ3</f>
        <v>5.5979248345337149</v>
      </c>
      <c r="BC3" s="849">
        <f t="shared" ref="BC3:BC18" si="23">AR3</f>
        <v>44210</v>
      </c>
      <c r="BD3" s="850">
        <f>AVERAGE(AQ3:AQ4)</f>
        <v>421725.65569196432</v>
      </c>
      <c r="BE3" s="850">
        <f>STDEV(AQ3:AQ4)</f>
        <v>26379.640462433839</v>
      </c>
      <c r="BF3" s="850">
        <f>100*BE3/BD3</f>
        <v>6.2551661504089244</v>
      </c>
      <c r="BG3" s="849">
        <f t="shared" ref="BG3:BG18" si="24">BC3</f>
        <v>44210</v>
      </c>
      <c r="BH3" s="850">
        <f>AVERAGE(AZ3,BD3)</f>
        <v>372612.52790178574</v>
      </c>
      <c r="BI3" s="852">
        <f>BH3*AT3*3.785*1000000</f>
        <v>220486320546544.16</v>
      </c>
      <c r="BK3" s="382">
        <f t="shared" ref="BK3:BK18" si="25">F3</f>
        <v>36.783312988281253</v>
      </c>
      <c r="BL3" s="382">
        <f t="shared" ref="BL3:BL18" si="26">H3</f>
        <v>48.166439819335935</v>
      </c>
      <c r="BM3" s="236">
        <f t="shared" ref="BM3:BM18" si="27">C3</f>
        <v>44210</v>
      </c>
      <c r="BN3" s="236">
        <f t="shared" ref="BN3:BN18" si="28">AN3</f>
        <v>44211</v>
      </c>
      <c r="BO3" s="235">
        <f t="shared" ref="BO3:BO18" si="29">AO3</f>
        <v>336304.57589285716</v>
      </c>
      <c r="BP3" s="235">
        <f t="shared" ref="BP3:BP18" si="30">AQ3</f>
        <v>440378.87834821432</v>
      </c>
      <c r="BQ3" s="235">
        <f t="shared" ref="BQ3:BQ18" si="31">AVERAGE(BO3:BP3)</f>
        <v>388341.72712053574</v>
      </c>
      <c r="BR3" s="868">
        <f t="shared" ref="BR3:BR18" si="32">AR3</f>
        <v>44210</v>
      </c>
      <c r="BS3" s="869" t="str">
        <f t="shared" ref="BS3:BS18" si="33">AS3</f>
        <v>THU</v>
      </c>
      <c r="BT3" s="870">
        <f t="shared" ref="BT3:BT18" si="34">AT3</f>
        <v>156.33575439453099</v>
      </c>
      <c r="BU3" s="235">
        <f t="shared" ref="BU3" si="35">BH3</f>
        <v>372612.52790178574</v>
      </c>
      <c r="BV3" s="279">
        <f t="shared" ref="BV3:BV18" si="36">BT3*1000000*3.785*BQ3</f>
        <v>229793772661519.44</v>
      </c>
      <c r="BW3" s="279">
        <f t="shared" ref="BW3" si="37">BI3</f>
        <v>220486320546544.16</v>
      </c>
    </row>
    <row r="4" spans="1:75">
      <c r="A4" s="35">
        <v>44223</v>
      </c>
      <c r="B4" s="119" t="s">
        <v>314</v>
      </c>
      <c r="C4" s="782">
        <v>44210</v>
      </c>
      <c r="D4" s="1158">
        <v>44211</v>
      </c>
      <c r="E4" s="924" t="s">
        <v>69</v>
      </c>
      <c r="F4" s="1159">
        <v>33.982180786132815</v>
      </c>
      <c r="G4" s="500" t="s">
        <v>41</v>
      </c>
      <c r="H4" s="1105">
        <v>44.086047363281253</v>
      </c>
      <c r="I4" s="1160" t="s">
        <v>313</v>
      </c>
      <c r="J4" s="1161" t="s">
        <v>133</v>
      </c>
      <c r="K4" s="484" t="s">
        <v>93</v>
      </c>
      <c r="L4" s="488">
        <v>292</v>
      </c>
      <c r="M4" s="485"/>
      <c r="N4" s="504"/>
      <c r="O4" s="491">
        <v>2.5</v>
      </c>
      <c r="P4" s="492">
        <v>1.25</v>
      </c>
      <c r="Q4" s="492">
        <f t="shared" si="3"/>
        <v>3.75</v>
      </c>
      <c r="R4" s="490">
        <f t="shared" ref="R4:R10" si="38">O4/(O4+P4)*Q4*175/200</f>
        <v>2.1875</v>
      </c>
      <c r="S4" s="491"/>
      <c r="T4" s="493">
        <v>20</v>
      </c>
      <c r="U4" s="119" t="s">
        <v>314</v>
      </c>
      <c r="V4" s="925">
        <v>523.29532696385058</v>
      </c>
      <c r="W4" s="495">
        <v>552.42899999999997</v>
      </c>
      <c r="X4" s="223">
        <v>2.21</v>
      </c>
      <c r="Y4" s="223">
        <v>2.5179999999999998</v>
      </c>
      <c r="Z4" s="129">
        <f t="shared" si="4"/>
        <v>11048.58</v>
      </c>
      <c r="AA4" s="129">
        <f t="shared" si="5"/>
        <v>5050.779428571429</v>
      </c>
      <c r="AB4" s="149">
        <f t="shared" si="6"/>
        <v>17297189.823874757</v>
      </c>
      <c r="AC4" s="924" t="s">
        <v>69</v>
      </c>
      <c r="AD4" s="195">
        <f t="shared" si="7"/>
        <v>679.64361572265625</v>
      </c>
      <c r="AE4" s="500" t="s">
        <v>41</v>
      </c>
      <c r="AF4" s="567">
        <f t="shared" si="8"/>
        <v>881.720947265625</v>
      </c>
      <c r="AG4" s="497">
        <f t="shared" si="9"/>
        <v>310694.22433035716</v>
      </c>
      <c r="AH4" s="497">
        <f t="shared" si="10"/>
        <v>403072.43303571432</v>
      </c>
      <c r="AI4" s="497">
        <f t="shared" si="11"/>
        <v>1064021.3161998533</v>
      </c>
      <c r="AJ4" s="497">
        <f t="shared" si="12"/>
        <v>1380385.0446428573</v>
      </c>
      <c r="AK4" s="959">
        <f t="shared" si="13"/>
        <v>6.1514114548897346E-2</v>
      </c>
      <c r="AL4" s="1086">
        <f t="shared" si="14"/>
        <v>7.9804006240224989E-2</v>
      </c>
      <c r="AM4" s="864" t="str">
        <f t="shared" si="15"/>
        <v>15PZ3</v>
      </c>
      <c r="AN4" s="865">
        <f t="shared" si="16"/>
        <v>44211</v>
      </c>
      <c r="AO4" s="866">
        <f t="shared" si="17"/>
        <v>310694.22433035716</v>
      </c>
      <c r="AP4" s="865">
        <f t="shared" si="18"/>
        <v>44211</v>
      </c>
      <c r="AQ4" s="850">
        <f t="shared" si="19"/>
        <v>403072.43303571432</v>
      </c>
      <c r="AR4" s="880">
        <v>44210</v>
      </c>
      <c r="AS4" s="869" t="s">
        <v>657</v>
      </c>
      <c r="AT4" s="879">
        <v>156.33575439453099</v>
      </c>
      <c r="AU4" s="879">
        <v>292</v>
      </c>
      <c r="AV4" s="851">
        <f t="shared" si="20"/>
        <v>44210</v>
      </c>
      <c r="AW4" s="852">
        <f t="shared" ref="AW4:AW18" si="39">AT4*3.785*1000000*AO4</f>
        <v>183847351358297.47</v>
      </c>
      <c r="AX4" s="851">
        <f t="shared" si="21"/>
        <v>44210</v>
      </c>
      <c r="AY4" s="852">
        <f t="shared" si="22"/>
        <v>238510385504840.25</v>
      </c>
      <c r="AZ4" s="867"/>
      <c r="BA4" s="867"/>
      <c r="BB4" s="867"/>
      <c r="BC4" s="849">
        <f t="shared" si="23"/>
        <v>44210</v>
      </c>
      <c r="BD4" s="867"/>
      <c r="BE4" s="867"/>
      <c r="BF4" s="867"/>
      <c r="BG4" s="849">
        <f t="shared" si="24"/>
        <v>44210</v>
      </c>
      <c r="BH4" s="867"/>
      <c r="BI4" s="867"/>
      <c r="BK4" s="382">
        <f t="shared" si="25"/>
        <v>33.982180786132815</v>
      </c>
      <c r="BL4" s="382">
        <f t="shared" si="26"/>
        <v>44.086047363281253</v>
      </c>
      <c r="BM4" s="236">
        <f t="shared" si="27"/>
        <v>44210</v>
      </c>
      <c r="BN4" s="236">
        <f t="shared" si="28"/>
        <v>44211</v>
      </c>
      <c r="BO4" s="235">
        <f t="shared" si="29"/>
        <v>310694.22433035716</v>
      </c>
      <c r="BP4" s="235">
        <f t="shared" si="30"/>
        <v>403072.43303571432</v>
      </c>
      <c r="BQ4" s="235">
        <f t="shared" si="31"/>
        <v>356883.32868303574</v>
      </c>
      <c r="BR4" s="868">
        <f t="shared" si="32"/>
        <v>44210</v>
      </c>
      <c r="BS4" s="869" t="str">
        <f t="shared" si="33"/>
        <v>THU</v>
      </c>
      <c r="BT4" s="870">
        <f t="shared" si="34"/>
        <v>156.33575439453099</v>
      </c>
      <c r="BU4" s="235"/>
      <c r="BV4" s="279">
        <f t="shared" si="36"/>
        <v>211178868431568.88</v>
      </c>
      <c r="BW4" s="279"/>
    </row>
    <row r="5" spans="1:75">
      <c r="A5" s="35">
        <v>44223</v>
      </c>
      <c r="B5" s="119" t="s">
        <v>315</v>
      </c>
      <c r="C5" s="782">
        <v>44212</v>
      </c>
      <c r="D5" s="1158">
        <v>44213</v>
      </c>
      <c r="E5" s="924" t="s">
        <v>69</v>
      </c>
      <c r="F5" s="1159">
        <v>30.231591796875001</v>
      </c>
      <c r="G5" s="500" t="s">
        <v>41</v>
      </c>
      <c r="H5" s="1105">
        <v>41.569360351562501</v>
      </c>
      <c r="I5" s="1160" t="s">
        <v>313</v>
      </c>
      <c r="J5" s="1161" t="s">
        <v>133</v>
      </c>
      <c r="K5" s="484" t="s">
        <v>93</v>
      </c>
      <c r="L5" s="488">
        <v>288</v>
      </c>
      <c r="M5" s="485"/>
      <c r="N5" s="504"/>
      <c r="O5" s="491">
        <v>2.5</v>
      </c>
      <c r="P5" s="492">
        <v>1.25</v>
      </c>
      <c r="Q5" s="492">
        <f t="shared" si="3"/>
        <v>3.75</v>
      </c>
      <c r="R5" s="490">
        <f t="shared" si="38"/>
        <v>2.1875</v>
      </c>
      <c r="S5" s="491"/>
      <c r="T5" s="493">
        <v>20</v>
      </c>
      <c r="U5" s="119" t="s">
        <v>315</v>
      </c>
      <c r="V5" s="925">
        <v>467.93173935351228</v>
      </c>
      <c r="W5" s="495">
        <v>455.63900000000001</v>
      </c>
      <c r="X5" s="223">
        <v>2.2370000000000001</v>
      </c>
      <c r="Y5" s="223">
        <v>2.3809999999999998</v>
      </c>
      <c r="Z5" s="129">
        <f t="shared" si="4"/>
        <v>9112.7800000000007</v>
      </c>
      <c r="AA5" s="129">
        <f t="shared" si="5"/>
        <v>4165.8422857142859</v>
      </c>
      <c r="AB5" s="149">
        <f t="shared" si="6"/>
        <v>14464730.15873016</v>
      </c>
      <c r="AC5" s="924" t="s">
        <v>69</v>
      </c>
      <c r="AD5" s="195">
        <f t="shared" si="7"/>
        <v>604.6318359375</v>
      </c>
      <c r="AE5" s="500" t="s">
        <v>41</v>
      </c>
      <c r="AF5" s="567">
        <f t="shared" si="8"/>
        <v>831.38720703125</v>
      </c>
      <c r="AG5" s="497">
        <f t="shared" si="9"/>
        <v>276403.125</v>
      </c>
      <c r="AH5" s="497">
        <f t="shared" si="10"/>
        <v>380062.72321428574</v>
      </c>
      <c r="AI5" s="497">
        <f t="shared" si="11"/>
        <v>959733.07291666663</v>
      </c>
      <c r="AJ5" s="497">
        <f t="shared" si="12"/>
        <v>1319662.2333829366</v>
      </c>
      <c r="AK5" s="959">
        <f t="shared" si="13"/>
        <v>6.6349877418032693E-2</v>
      </c>
      <c r="AL5" s="1086">
        <f t="shared" si="14"/>
        <v>9.1233104171421886E-2</v>
      </c>
      <c r="AM5" s="864" t="str">
        <f t="shared" si="15"/>
        <v>17PZ3</v>
      </c>
      <c r="AN5" s="865">
        <f t="shared" si="16"/>
        <v>44213</v>
      </c>
      <c r="AO5" s="866">
        <f t="shared" si="17"/>
        <v>276403.125</v>
      </c>
      <c r="AP5" s="865">
        <f t="shared" si="18"/>
        <v>44213</v>
      </c>
      <c r="AQ5" s="850">
        <f t="shared" si="19"/>
        <v>380062.72321428574</v>
      </c>
      <c r="AR5" s="880">
        <v>44212</v>
      </c>
      <c r="AS5" s="869" t="s">
        <v>660</v>
      </c>
      <c r="AT5" s="879">
        <v>156.59832763671901</v>
      </c>
      <c r="AU5" s="879">
        <v>288</v>
      </c>
      <c r="AV5" s="851">
        <f t="shared" si="20"/>
        <v>44212</v>
      </c>
      <c r="AW5" s="852">
        <f t="shared" si="39"/>
        <v>163830951081610.94</v>
      </c>
      <c r="AX5" s="851">
        <f t="shared" si="21"/>
        <v>44212</v>
      </c>
      <c r="AY5" s="852">
        <f t="shared" si="22"/>
        <v>225272552236388.38</v>
      </c>
      <c r="AZ5" s="850">
        <f>AVERAGE(AO5:AO6)</f>
        <v>274553.87834821432</v>
      </c>
      <c r="BA5" s="850">
        <f>STDEV(AO5:AO6)</f>
        <v>2615.2296951283874</v>
      </c>
      <c r="BB5" s="850">
        <f>100*BA5/AZ5</f>
        <v>0.9525378810389683</v>
      </c>
      <c r="BC5" s="849">
        <f t="shared" si="23"/>
        <v>44212</v>
      </c>
      <c r="BD5" s="850">
        <f>AVERAGE(AQ5:AQ6)</f>
        <v>351039.95535714284</v>
      </c>
      <c r="BE5" s="850">
        <f>STDEV(AQ5:AQ6)</f>
        <v>41044.391921177375</v>
      </c>
      <c r="BF5" s="850">
        <f>100*BE5/BD5</f>
        <v>11.692227991374777</v>
      </c>
      <c r="BG5" s="849">
        <f t="shared" si="24"/>
        <v>44212</v>
      </c>
      <c r="BH5" s="850">
        <f>AVERAGE(AZ5,BD5)</f>
        <v>312796.91685267858</v>
      </c>
      <c r="BI5" s="852">
        <f>BH5*AT5*3.785*1000000</f>
        <v>185402449351359.22</v>
      </c>
      <c r="BK5" s="382">
        <f t="shared" si="25"/>
        <v>30.231591796875001</v>
      </c>
      <c r="BL5" s="382">
        <f t="shared" si="26"/>
        <v>41.569360351562501</v>
      </c>
      <c r="BM5" s="236">
        <f t="shared" si="27"/>
        <v>44212</v>
      </c>
      <c r="BN5" s="236">
        <f t="shared" si="28"/>
        <v>44213</v>
      </c>
      <c r="BO5" s="235">
        <f t="shared" si="29"/>
        <v>276403.125</v>
      </c>
      <c r="BP5" s="235">
        <f t="shared" si="30"/>
        <v>380062.72321428574</v>
      </c>
      <c r="BQ5" s="235">
        <f t="shared" si="31"/>
        <v>328232.92410714284</v>
      </c>
      <c r="BR5" s="868">
        <f t="shared" si="32"/>
        <v>44212</v>
      </c>
      <c r="BS5" s="869" t="str">
        <f t="shared" si="33"/>
        <v>SAT</v>
      </c>
      <c r="BT5" s="870">
        <f t="shared" si="34"/>
        <v>156.59832763671901</v>
      </c>
      <c r="BU5" s="235">
        <f t="shared" ref="BU5" si="40">BH5</f>
        <v>312796.91685267858</v>
      </c>
      <c r="BV5" s="279">
        <f t="shared" si="36"/>
        <v>194551751658999.69</v>
      </c>
      <c r="BW5" s="279">
        <f t="shared" ref="BW5" si="41">BI5</f>
        <v>185402449351359.22</v>
      </c>
    </row>
    <row r="6" spans="1:75">
      <c r="A6" s="46">
        <v>44230</v>
      </c>
      <c r="B6" s="122" t="s">
        <v>331</v>
      </c>
      <c r="C6" s="769">
        <v>44212</v>
      </c>
      <c r="D6" s="1170">
        <v>44213</v>
      </c>
      <c r="E6" s="924" t="s">
        <v>69</v>
      </c>
      <c r="F6" s="1149">
        <v>29.827069091796876</v>
      </c>
      <c r="G6" s="500" t="s">
        <v>41</v>
      </c>
      <c r="H6" s="998">
        <v>35.220629882812503</v>
      </c>
      <c r="I6" s="414" t="s">
        <v>313</v>
      </c>
      <c r="J6" s="415" t="s">
        <v>133</v>
      </c>
      <c r="K6" s="429" t="s">
        <v>93</v>
      </c>
      <c r="L6" s="390">
        <v>288</v>
      </c>
      <c r="M6" s="390"/>
      <c r="N6" s="390"/>
      <c r="O6" s="564">
        <v>2.5</v>
      </c>
      <c r="P6" s="564">
        <v>1.25</v>
      </c>
      <c r="Q6" s="564">
        <f>O6+P6</f>
        <v>3.75</v>
      </c>
      <c r="R6" s="82">
        <f>O6/(O6+P6)*Q6*175/200</f>
        <v>2.1875</v>
      </c>
      <c r="S6" s="81"/>
      <c r="T6" s="81">
        <v>20</v>
      </c>
      <c r="U6" s="122" t="s">
        <v>331</v>
      </c>
      <c r="V6" s="494"/>
      <c r="W6" s="195">
        <v>506.44799999999998</v>
      </c>
      <c r="X6" s="82">
        <v>2.181</v>
      </c>
      <c r="Y6" s="82">
        <v>2.4470000000000001</v>
      </c>
      <c r="Z6" s="195">
        <f>T6*W6</f>
        <v>10128.959999999999</v>
      </c>
      <c r="AA6" s="195">
        <f>Z6/R6</f>
        <v>4630.3817142857142</v>
      </c>
      <c r="AB6" s="1092">
        <f>AA6*1000/(L6/1000)</f>
        <v>16077714.285714287</v>
      </c>
      <c r="AC6" s="499" t="s">
        <v>69</v>
      </c>
      <c r="AD6" s="195">
        <f>T6*F6</f>
        <v>596.5413818359375</v>
      </c>
      <c r="AE6" s="500" t="s">
        <v>41</v>
      </c>
      <c r="AF6" s="567">
        <f>T6*H6</f>
        <v>704.41259765625</v>
      </c>
      <c r="AG6" s="567">
        <f>AD6/R6*1000</f>
        <v>272704.63169642858</v>
      </c>
      <c r="AH6" s="567">
        <f>AF6/R6*1000</f>
        <v>322017.1875</v>
      </c>
      <c r="AI6" s="568">
        <f>AG6/L6*1000</f>
        <v>946891.08227926586</v>
      </c>
      <c r="AJ6" s="568">
        <f>AH6/L6*1000</f>
        <v>1118115.234375</v>
      </c>
      <c r="AK6" s="569">
        <f>AD6/Z6</f>
        <v>5.8894632996471262E-2</v>
      </c>
      <c r="AL6" s="999">
        <f>AF6/Z6</f>
        <v>6.9544414989915065E-2</v>
      </c>
      <c r="AM6" s="864" t="str">
        <f>B6</f>
        <v>17PZ4</v>
      </c>
      <c r="AN6" s="865">
        <f>D6</f>
        <v>44213</v>
      </c>
      <c r="AO6" s="866">
        <f>AG6</f>
        <v>272704.63169642858</v>
      </c>
      <c r="AP6" s="865">
        <f>D6</f>
        <v>44213</v>
      </c>
      <c r="AQ6" s="850">
        <f>AH6</f>
        <v>322017.1875</v>
      </c>
      <c r="AR6" s="880">
        <v>44212</v>
      </c>
      <c r="AS6" s="869" t="s">
        <v>660</v>
      </c>
      <c r="AT6" s="879">
        <v>156.59832763671901</v>
      </c>
      <c r="AU6" s="879">
        <v>288</v>
      </c>
      <c r="AV6" s="851">
        <f t="shared" si="20"/>
        <v>44212</v>
      </c>
      <c r="AW6" s="852">
        <f t="shared" si="39"/>
        <v>161638762858366.09</v>
      </c>
      <c r="AX6" s="851">
        <f t="shared" si="21"/>
        <v>44212</v>
      </c>
      <c r="AY6" s="852">
        <f t="shared" si="22"/>
        <v>190867531229071.44</v>
      </c>
      <c r="AZ6" s="867"/>
      <c r="BA6" s="867"/>
      <c r="BB6" s="867"/>
      <c r="BC6" s="849">
        <f t="shared" si="23"/>
        <v>44212</v>
      </c>
      <c r="BD6" s="867"/>
      <c r="BE6" s="867"/>
      <c r="BF6" s="867"/>
      <c r="BG6" s="849">
        <f t="shared" si="24"/>
        <v>44212</v>
      </c>
      <c r="BH6" s="867"/>
      <c r="BI6" s="867"/>
      <c r="BK6" s="382">
        <f t="shared" si="25"/>
        <v>29.827069091796876</v>
      </c>
      <c r="BL6" s="382">
        <f t="shared" si="26"/>
        <v>35.220629882812503</v>
      </c>
      <c r="BM6" s="236">
        <f t="shared" si="27"/>
        <v>44212</v>
      </c>
      <c r="BN6" s="236">
        <f t="shared" si="28"/>
        <v>44213</v>
      </c>
      <c r="BO6" s="235">
        <f t="shared" si="29"/>
        <v>272704.63169642858</v>
      </c>
      <c r="BP6" s="235">
        <f t="shared" si="30"/>
        <v>322017.1875</v>
      </c>
      <c r="BQ6" s="235">
        <f t="shared" si="31"/>
        <v>297360.90959821432</v>
      </c>
      <c r="BR6" s="868">
        <f t="shared" si="32"/>
        <v>44212</v>
      </c>
      <c r="BS6" s="869" t="str">
        <f t="shared" si="33"/>
        <v>SAT</v>
      </c>
      <c r="BT6" s="870">
        <f t="shared" si="34"/>
        <v>156.59832763671901</v>
      </c>
      <c r="BU6" s="235"/>
      <c r="BV6" s="279">
        <f t="shared" si="36"/>
        <v>176253147043718.81</v>
      </c>
      <c r="BW6" s="279"/>
    </row>
    <row r="7" spans="1:75">
      <c r="A7" s="35">
        <v>44223</v>
      </c>
      <c r="B7" s="119" t="s">
        <v>316</v>
      </c>
      <c r="C7" s="782">
        <v>44213</v>
      </c>
      <c r="D7" s="1158">
        <v>44214</v>
      </c>
      <c r="E7" s="924" t="s">
        <v>69</v>
      </c>
      <c r="F7" s="1159">
        <v>31.847375488281251</v>
      </c>
      <c r="G7" s="500" t="s">
        <v>41</v>
      </c>
      <c r="H7" s="1105">
        <v>32.116317749023438</v>
      </c>
      <c r="I7" s="1160" t="s">
        <v>313</v>
      </c>
      <c r="J7" s="1161" t="s">
        <v>133</v>
      </c>
      <c r="K7" s="484" t="s">
        <v>93</v>
      </c>
      <c r="L7" s="488">
        <v>256</v>
      </c>
      <c r="M7" s="485"/>
      <c r="N7" s="504"/>
      <c r="O7" s="491">
        <v>2.5</v>
      </c>
      <c r="P7" s="492">
        <v>1.25</v>
      </c>
      <c r="Q7" s="492">
        <f t="shared" si="3"/>
        <v>3.75</v>
      </c>
      <c r="R7" s="490">
        <f t="shared" si="38"/>
        <v>2.1875</v>
      </c>
      <c r="S7" s="491"/>
      <c r="T7" s="493">
        <v>20</v>
      </c>
      <c r="U7" s="119" t="s">
        <v>316</v>
      </c>
      <c r="V7" s="925">
        <v>520.54695134438771</v>
      </c>
      <c r="W7" s="495">
        <v>521.26199999999994</v>
      </c>
      <c r="X7" s="223">
        <v>2.1880000000000002</v>
      </c>
      <c r="Y7" s="223">
        <v>2.548</v>
      </c>
      <c r="Z7" s="129">
        <f t="shared" si="4"/>
        <v>10425.239999999998</v>
      </c>
      <c r="AA7" s="129">
        <f t="shared" si="5"/>
        <v>4765.8239999999987</v>
      </c>
      <c r="AB7" s="149">
        <f t="shared" si="6"/>
        <v>18616499.999999996</v>
      </c>
      <c r="AC7" s="924" t="s">
        <v>69</v>
      </c>
      <c r="AD7" s="195">
        <f t="shared" si="7"/>
        <v>636.947509765625</v>
      </c>
      <c r="AE7" s="500" t="s">
        <v>41</v>
      </c>
      <c r="AF7" s="567">
        <f t="shared" si="8"/>
        <v>642.32635498046875</v>
      </c>
      <c r="AG7" s="497">
        <f t="shared" si="9"/>
        <v>291176.00446428574</v>
      </c>
      <c r="AH7" s="497">
        <f t="shared" si="10"/>
        <v>293634.90513392858</v>
      </c>
      <c r="AI7" s="497">
        <f t="shared" si="11"/>
        <v>1137406.2674386161</v>
      </c>
      <c r="AJ7" s="497">
        <f t="shared" si="12"/>
        <v>1147011.3481794086</v>
      </c>
      <c r="AK7" s="959">
        <f t="shared" si="13"/>
        <v>6.1096675929343126E-2</v>
      </c>
      <c r="AL7" s="1086">
        <f t="shared" si="14"/>
        <v>6.1612620427008769E-2</v>
      </c>
      <c r="AM7" s="864" t="str">
        <f t="shared" si="15"/>
        <v>18PZ1</v>
      </c>
      <c r="AN7" s="865">
        <f t="shared" si="16"/>
        <v>44214</v>
      </c>
      <c r="AO7" s="866">
        <f t="shared" si="17"/>
        <v>291176.00446428574</v>
      </c>
      <c r="AP7" s="865">
        <f t="shared" si="18"/>
        <v>44214</v>
      </c>
      <c r="AQ7" s="850">
        <f t="shared" si="19"/>
        <v>293634.90513392858</v>
      </c>
      <c r="AR7" s="880">
        <v>44213</v>
      </c>
      <c r="AS7" s="869" t="s">
        <v>654</v>
      </c>
      <c r="AT7" s="879">
        <v>154.29257202148401</v>
      </c>
      <c r="AU7" s="879">
        <v>256</v>
      </c>
      <c r="AV7" s="851">
        <f t="shared" si="20"/>
        <v>44213</v>
      </c>
      <c r="AW7" s="852">
        <f t="shared" si="39"/>
        <v>170046025211392.28</v>
      </c>
      <c r="AX7" s="851">
        <f t="shared" si="21"/>
        <v>44213</v>
      </c>
      <c r="AY7" s="852">
        <f t="shared" si="22"/>
        <v>171482016772687.59</v>
      </c>
      <c r="AZ7" s="850">
        <f>AVERAGE(AO7:AO8)</f>
        <v>238907.67299107142</v>
      </c>
      <c r="BA7" s="850">
        <f>STDEV(AO7:AO8)</f>
        <v>73918.583252032375</v>
      </c>
      <c r="BB7" s="850">
        <f>100*BA7/AZ7</f>
        <v>30.940229891567732</v>
      </c>
      <c r="BC7" s="849">
        <f t="shared" si="23"/>
        <v>44213</v>
      </c>
      <c r="BD7" s="850">
        <f>AVERAGE(AQ7:AQ8)</f>
        <v>276224.76283482148</v>
      </c>
      <c r="BE7" s="850">
        <f>STDEV(AQ7:AQ8)</f>
        <v>24621.659362242801</v>
      </c>
      <c r="BF7" s="850">
        <f>100*BE7/BD7</f>
        <v>8.9136321847314619</v>
      </c>
      <c r="BG7" s="849">
        <f t="shared" si="24"/>
        <v>44213</v>
      </c>
      <c r="BH7" s="850">
        <f>AVERAGE(AZ7,BD7)</f>
        <v>257566.21791294645</v>
      </c>
      <c r="BI7" s="852">
        <f>BH7*AT7*3.785*1000000</f>
        <v>150417997751596.72</v>
      </c>
      <c r="BK7" s="382">
        <f t="shared" si="25"/>
        <v>31.847375488281251</v>
      </c>
      <c r="BL7" s="382">
        <f t="shared" si="26"/>
        <v>32.116317749023438</v>
      </c>
      <c r="BM7" s="236">
        <f t="shared" si="27"/>
        <v>44213</v>
      </c>
      <c r="BN7" s="236">
        <f t="shared" si="28"/>
        <v>44214</v>
      </c>
      <c r="BO7" s="235">
        <f t="shared" si="29"/>
        <v>291176.00446428574</v>
      </c>
      <c r="BP7" s="235">
        <f t="shared" si="30"/>
        <v>293634.90513392858</v>
      </c>
      <c r="BQ7" s="235">
        <f t="shared" si="31"/>
        <v>292405.45479910716</v>
      </c>
      <c r="BR7" s="868">
        <f t="shared" si="32"/>
        <v>44213</v>
      </c>
      <c r="BS7" s="869" t="str">
        <f t="shared" si="33"/>
        <v>SUN</v>
      </c>
      <c r="BT7" s="870">
        <f t="shared" si="34"/>
        <v>154.29257202148401</v>
      </c>
      <c r="BU7" s="235">
        <f t="shared" ref="BU7" si="42">BH7</f>
        <v>257566.21791294645</v>
      </c>
      <c r="BV7" s="279">
        <f t="shared" si="36"/>
        <v>170764020992039.94</v>
      </c>
      <c r="BW7" s="279">
        <f t="shared" ref="BW7" si="43">BI7</f>
        <v>150417997751596.72</v>
      </c>
    </row>
    <row r="8" spans="1:75">
      <c r="A8" s="35">
        <v>44223</v>
      </c>
      <c r="B8" s="119" t="s">
        <v>317</v>
      </c>
      <c r="C8" s="782">
        <v>44213</v>
      </c>
      <c r="D8" s="1158">
        <v>44214</v>
      </c>
      <c r="E8" s="924" t="s">
        <v>69</v>
      </c>
      <c r="F8" s="1159">
        <v>20.413677978515626</v>
      </c>
      <c r="G8" s="500" t="s">
        <v>41</v>
      </c>
      <c r="H8" s="1105">
        <v>28.307849121093749</v>
      </c>
      <c r="I8" s="1160" t="s">
        <v>313</v>
      </c>
      <c r="J8" s="1161" t="s">
        <v>133</v>
      </c>
      <c r="K8" s="484" t="s">
        <v>93</v>
      </c>
      <c r="L8" s="488">
        <v>256</v>
      </c>
      <c r="M8" s="485"/>
      <c r="N8" s="504"/>
      <c r="O8" s="491">
        <v>2.5</v>
      </c>
      <c r="P8" s="492">
        <v>1.25</v>
      </c>
      <c r="Q8" s="492">
        <f t="shared" si="3"/>
        <v>3.75</v>
      </c>
      <c r="R8" s="490">
        <f t="shared" si="38"/>
        <v>2.1875</v>
      </c>
      <c r="S8" s="491"/>
      <c r="T8" s="493">
        <v>20</v>
      </c>
      <c r="U8" s="119" t="s">
        <v>317</v>
      </c>
      <c r="V8" s="925">
        <v>505.90665872120371</v>
      </c>
      <c r="W8" s="495">
        <v>504.875</v>
      </c>
      <c r="X8" s="223">
        <v>2.1930000000000001</v>
      </c>
      <c r="Y8" s="223">
        <v>2.5430000000000001</v>
      </c>
      <c r="Z8" s="129">
        <f t="shared" si="4"/>
        <v>10097.5</v>
      </c>
      <c r="AA8" s="129">
        <f t="shared" si="5"/>
        <v>4616</v>
      </c>
      <c r="AB8" s="149">
        <f t="shared" si="6"/>
        <v>18031250</v>
      </c>
      <c r="AC8" s="924" t="s">
        <v>69</v>
      </c>
      <c r="AD8" s="195">
        <f t="shared" si="7"/>
        <v>408.2735595703125</v>
      </c>
      <c r="AE8" s="500" t="s">
        <v>41</v>
      </c>
      <c r="AF8" s="567">
        <f t="shared" si="8"/>
        <v>566.156982421875</v>
      </c>
      <c r="AG8" s="497">
        <f t="shared" si="9"/>
        <v>186639.34151785713</v>
      </c>
      <c r="AH8" s="497">
        <f t="shared" si="10"/>
        <v>258814.62053571432</v>
      </c>
      <c r="AI8" s="497">
        <f t="shared" si="11"/>
        <v>729059.92780412943</v>
      </c>
      <c r="AJ8" s="497">
        <f t="shared" si="12"/>
        <v>1010994.6114676341</v>
      </c>
      <c r="AK8" s="959">
        <f t="shared" si="13"/>
        <v>4.0433132911147564E-2</v>
      </c>
      <c r="AL8" s="1086">
        <f t="shared" si="14"/>
        <v>5.6069025246038622E-2</v>
      </c>
      <c r="AM8" s="864" t="str">
        <f t="shared" si="15"/>
        <v>18PZ4</v>
      </c>
      <c r="AN8" s="865">
        <f t="shared" si="16"/>
        <v>44214</v>
      </c>
      <c r="AO8" s="866">
        <f t="shared" si="17"/>
        <v>186639.34151785713</v>
      </c>
      <c r="AP8" s="865">
        <f t="shared" si="18"/>
        <v>44214</v>
      </c>
      <c r="AQ8" s="850">
        <f t="shared" si="19"/>
        <v>258814.62053571432</v>
      </c>
      <c r="AR8" s="880">
        <v>44213</v>
      </c>
      <c r="AS8" s="869" t="s">
        <v>654</v>
      </c>
      <c r="AT8" s="879">
        <v>154.29257202148401</v>
      </c>
      <c r="AU8" s="879">
        <v>256</v>
      </c>
      <c r="AV8" s="851">
        <f t="shared" si="20"/>
        <v>44213</v>
      </c>
      <c r="AW8" s="852">
        <f t="shared" si="39"/>
        <v>108996887403460.23</v>
      </c>
      <c r="AX8" s="851">
        <f t="shared" si="21"/>
        <v>44213</v>
      </c>
      <c r="AY8" s="852">
        <f t="shared" si="22"/>
        <v>151147061618846.78</v>
      </c>
      <c r="AZ8" s="867"/>
      <c r="BA8" s="867"/>
      <c r="BB8" s="867"/>
      <c r="BC8" s="849">
        <f t="shared" si="23"/>
        <v>44213</v>
      </c>
      <c r="BD8" s="867"/>
      <c r="BE8" s="867"/>
      <c r="BF8" s="867"/>
      <c r="BG8" s="849">
        <f t="shared" si="24"/>
        <v>44213</v>
      </c>
      <c r="BH8" s="867"/>
      <c r="BI8" s="867"/>
      <c r="BK8" s="382">
        <f t="shared" si="25"/>
        <v>20.413677978515626</v>
      </c>
      <c r="BL8" s="382">
        <f t="shared" si="26"/>
        <v>28.307849121093749</v>
      </c>
      <c r="BM8" s="236">
        <f t="shared" si="27"/>
        <v>44213</v>
      </c>
      <c r="BN8" s="236">
        <f t="shared" si="28"/>
        <v>44214</v>
      </c>
      <c r="BO8" s="235">
        <f t="shared" si="29"/>
        <v>186639.34151785713</v>
      </c>
      <c r="BP8" s="235">
        <f t="shared" si="30"/>
        <v>258814.62053571432</v>
      </c>
      <c r="BQ8" s="235">
        <f t="shared" si="31"/>
        <v>222726.98102678574</v>
      </c>
      <c r="BR8" s="868">
        <f t="shared" si="32"/>
        <v>44213</v>
      </c>
      <c r="BS8" s="869" t="str">
        <f t="shared" si="33"/>
        <v>SUN</v>
      </c>
      <c r="BT8" s="870">
        <f t="shared" si="34"/>
        <v>154.29257202148401</v>
      </c>
      <c r="BU8" s="235"/>
      <c r="BV8" s="279">
        <f t="shared" si="36"/>
        <v>130071974511153.53</v>
      </c>
      <c r="BW8" s="279"/>
    </row>
    <row r="9" spans="1:75">
      <c r="A9" s="35">
        <v>44223</v>
      </c>
      <c r="B9" s="119" t="s">
        <v>318</v>
      </c>
      <c r="C9" s="782">
        <v>44214</v>
      </c>
      <c r="D9" s="1158">
        <v>44215</v>
      </c>
      <c r="E9" s="924" t="s">
        <v>69</v>
      </c>
      <c r="F9" s="1159">
        <v>15.120001220703125</v>
      </c>
      <c r="G9" s="500" t="s">
        <v>41</v>
      </c>
      <c r="H9" s="1105">
        <v>17.724624633789063</v>
      </c>
      <c r="I9" s="1160" t="s">
        <v>313</v>
      </c>
      <c r="J9" s="1161" t="s">
        <v>133</v>
      </c>
      <c r="K9" s="484" t="s">
        <v>93</v>
      </c>
      <c r="L9" s="488">
        <v>252</v>
      </c>
      <c r="M9" s="485"/>
      <c r="N9" s="504"/>
      <c r="O9" s="491">
        <v>2.5</v>
      </c>
      <c r="P9" s="492">
        <v>1.25</v>
      </c>
      <c r="Q9" s="492">
        <f t="shared" si="3"/>
        <v>3.75</v>
      </c>
      <c r="R9" s="490">
        <f t="shared" si="38"/>
        <v>2.1875</v>
      </c>
      <c r="S9" s="491"/>
      <c r="T9" s="493">
        <v>20</v>
      </c>
      <c r="U9" s="119" t="s">
        <v>318</v>
      </c>
      <c r="V9" s="1107">
        <v>715.20826213519558</v>
      </c>
      <c r="W9" s="495">
        <v>655.29100000000005</v>
      </c>
      <c r="X9" s="223">
        <v>2.19</v>
      </c>
      <c r="Y9" s="223">
        <v>2.5419999999999998</v>
      </c>
      <c r="Z9" s="129">
        <f t="shared" si="4"/>
        <v>13105.820000000002</v>
      </c>
      <c r="AA9" s="129">
        <f t="shared" si="5"/>
        <v>5991.2320000000009</v>
      </c>
      <c r="AB9" s="149">
        <f t="shared" si="6"/>
        <v>23774730.15873016</v>
      </c>
      <c r="AC9" s="924" t="s">
        <v>69</v>
      </c>
      <c r="AD9" s="195">
        <f t="shared" si="7"/>
        <v>302.4000244140625</v>
      </c>
      <c r="AE9" s="500" t="s">
        <v>41</v>
      </c>
      <c r="AF9" s="567">
        <f t="shared" si="8"/>
        <v>354.49249267578125</v>
      </c>
      <c r="AG9" s="497">
        <f t="shared" si="9"/>
        <v>138240.01116071429</v>
      </c>
      <c r="AH9" s="497">
        <f t="shared" si="10"/>
        <v>162053.7109375</v>
      </c>
      <c r="AI9" s="497">
        <f t="shared" si="11"/>
        <v>548571.4728599774</v>
      </c>
      <c r="AJ9" s="497">
        <f t="shared" si="12"/>
        <v>643070.28149801586</v>
      </c>
      <c r="AK9" s="959">
        <f t="shared" si="13"/>
        <v>2.3073720256654103E-2</v>
      </c>
      <c r="AL9" s="1086">
        <f t="shared" si="14"/>
        <v>2.7048478666407839E-2</v>
      </c>
      <c r="AM9" s="864" t="str">
        <f t="shared" si="15"/>
        <v>19PZ1</v>
      </c>
      <c r="AN9" s="865">
        <f t="shared" si="16"/>
        <v>44215</v>
      </c>
      <c r="AO9" s="866">
        <f t="shared" si="17"/>
        <v>138240.01116071429</v>
      </c>
      <c r="AP9" s="865">
        <f t="shared" si="18"/>
        <v>44215</v>
      </c>
      <c r="AQ9" s="850">
        <f t="shared" si="19"/>
        <v>162053.7109375</v>
      </c>
      <c r="AR9" s="880">
        <v>44214</v>
      </c>
      <c r="AS9" s="869" t="s">
        <v>655</v>
      </c>
      <c r="AT9" s="879">
        <v>159.28579711914099</v>
      </c>
      <c r="AU9" s="879">
        <v>252</v>
      </c>
      <c r="AV9" s="851">
        <f t="shared" si="20"/>
        <v>44214</v>
      </c>
      <c r="AW9" s="852">
        <f t="shared" si="39"/>
        <v>83344452356102.234</v>
      </c>
      <c r="AX9" s="851">
        <f t="shared" si="21"/>
        <v>44214</v>
      </c>
      <c r="AY9" s="852">
        <f t="shared" si="22"/>
        <v>97701654368777.359</v>
      </c>
      <c r="AZ9" s="850">
        <f>AVERAGE(AO9:AO10)</f>
        <v>132263.14871651787</v>
      </c>
      <c r="BA9" s="850">
        <f>STDEV(AO9:AO10)</f>
        <v>8452.5599290209939</v>
      </c>
      <c r="BB9" s="850">
        <f>100*BA9/AZ9</f>
        <v>6.3907142775933199</v>
      </c>
      <c r="BC9" s="849">
        <f t="shared" si="23"/>
        <v>44214</v>
      </c>
      <c r="BD9" s="850">
        <f>AVERAGE(AQ9:AQ10)</f>
        <v>165197.11216517858</v>
      </c>
      <c r="BE9" s="850">
        <f>STDEV(AQ9:AQ10)</f>
        <v>4445.4406481632641</v>
      </c>
      <c r="BF9" s="850">
        <f>100*BE9/BD9</f>
        <v>2.690991743074977</v>
      </c>
      <c r="BG9" s="849">
        <f t="shared" si="24"/>
        <v>44214</v>
      </c>
      <c r="BH9" s="850">
        <f>AVERAGE(AZ9,BD9)</f>
        <v>148730.13044084824</v>
      </c>
      <c r="BI9" s="852">
        <f>BH9*AT9*3.785*1000000</f>
        <v>89668911094292.875</v>
      </c>
      <c r="BK9" s="382">
        <f t="shared" si="25"/>
        <v>15.120001220703125</v>
      </c>
      <c r="BL9" s="382">
        <f t="shared" si="26"/>
        <v>17.724624633789063</v>
      </c>
      <c r="BM9" s="236">
        <f t="shared" si="27"/>
        <v>44214</v>
      </c>
      <c r="BN9" s="236">
        <f t="shared" si="28"/>
        <v>44215</v>
      </c>
      <c r="BO9" s="235">
        <f t="shared" si="29"/>
        <v>138240.01116071429</v>
      </c>
      <c r="BP9" s="235">
        <f t="shared" si="30"/>
        <v>162053.7109375</v>
      </c>
      <c r="BQ9" s="235">
        <f t="shared" si="31"/>
        <v>150146.86104910716</v>
      </c>
      <c r="BR9" s="868">
        <f t="shared" si="32"/>
        <v>44214</v>
      </c>
      <c r="BS9" s="869" t="str">
        <f t="shared" si="33"/>
        <v>MON</v>
      </c>
      <c r="BT9" s="870">
        <f t="shared" si="34"/>
        <v>159.28579711914099</v>
      </c>
      <c r="BU9" s="235">
        <f t="shared" ref="BU9" si="44">BH9</f>
        <v>148730.13044084824</v>
      </c>
      <c r="BV9" s="279">
        <f t="shared" si="36"/>
        <v>90523053362439.797</v>
      </c>
      <c r="BW9" s="279">
        <f t="shared" ref="BW9" si="45">BI9</f>
        <v>89668911094292.875</v>
      </c>
    </row>
    <row r="10" spans="1:75">
      <c r="A10" s="35">
        <v>44223</v>
      </c>
      <c r="B10" s="119" t="s">
        <v>319</v>
      </c>
      <c r="C10" s="782">
        <v>44214</v>
      </c>
      <c r="D10" s="1158">
        <v>44215</v>
      </c>
      <c r="E10" s="924" t="s">
        <v>69</v>
      </c>
      <c r="F10" s="1159">
        <v>13.812562561035156</v>
      </c>
      <c r="G10" s="500" t="s">
        <v>41</v>
      </c>
      <c r="H10" s="1105">
        <v>18.412243652343751</v>
      </c>
      <c r="I10" s="1160" t="s">
        <v>313</v>
      </c>
      <c r="J10" s="1161" t="s">
        <v>133</v>
      </c>
      <c r="K10" s="484" t="s">
        <v>93</v>
      </c>
      <c r="L10" s="488">
        <v>252</v>
      </c>
      <c r="M10" s="485"/>
      <c r="N10" s="504"/>
      <c r="O10" s="491">
        <v>2.5</v>
      </c>
      <c r="P10" s="492">
        <v>1.25</v>
      </c>
      <c r="Q10" s="492">
        <f t="shared" si="3"/>
        <v>3.75</v>
      </c>
      <c r="R10" s="490">
        <f t="shared" si="38"/>
        <v>2.1875</v>
      </c>
      <c r="S10" s="491"/>
      <c r="T10" s="493">
        <v>20</v>
      </c>
      <c r="U10" s="119" t="s">
        <v>319</v>
      </c>
      <c r="V10" s="1107">
        <v>656.39109180444279</v>
      </c>
      <c r="W10" s="495">
        <v>759.29499999999996</v>
      </c>
      <c r="X10" s="223">
        <v>2.1989999999999998</v>
      </c>
      <c r="Y10" s="223">
        <v>2.5619999999999998</v>
      </c>
      <c r="Z10" s="129">
        <f t="shared" si="4"/>
        <v>15185.9</v>
      </c>
      <c r="AA10" s="129">
        <f t="shared" si="5"/>
        <v>6942.1257142857139</v>
      </c>
      <c r="AB10" s="149">
        <f t="shared" ref="AB10:AB46" si="46">AA10*1000/(L10/1000)</f>
        <v>27548117.913832195</v>
      </c>
      <c r="AC10" s="924" t="s">
        <v>69</v>
      </c>
      <c r="AD10" s="195">
        <f t="shared" si="7"/>
        <v>276.25125122070313</v>
      </c>
      <c r="AE10" s="500" t="s">
        <v>41</v>
      </c>
      <c r="AF10" s="567">
        <f t="shared" si="8"/>
        <v>368.244873046875</v>
      </c>
      <c r="AG10" s="497">
        <f t="shared" si="9"/>
        <v>126286.28627232143</v>
      </c>
      <c r="AH10" s="497">
        <f t="shared" si="10"/>
        <v>168340.51339285713</v>
      </c>
      <c r="AI10" s="497">
        <f t="shared" si="11"/>
        <v>501136.05663619615</v>
      </c>
      <c r="AJ10" s="497">
        <f t="shared" si="12"/>
        <v>668017.91028911551</v>
      </c>
      <c r="AK10" s="959">
        <f t="shared" si="13"/>
        <v>1.8191299246057405E-2</v>
      </c>
      <c r="AL10" s="1086">
        <f t="shared" si="14"/>
        <v>2.4249130644010235E-2</v>
      </c>
      <c r="AM10" s="864" t="str">
        <f t="shared" si="15"/>
        <v>19PZ3</v>
      </c>
      <c r="AN10" s="865">
        <f t="shared" si="16"/>
        <v>44215</v>
      </c>
      <c r="AO10" s="866">
        <f t="shared" si="17"/>
        <v>126286.28627232143</v>
      </c>
      <c r="AP10" s="865">
        <f t="shared" si="18"/>
        <v>44215</v>
      </c>
      <c r="AQ10" s="850">
        <f t="shared" si="19"/>
        <v>168340.51339285713</v>
      </c>
      <c r="AR10" s="880">
        <v>44214</v>
      </c>
      <c r="AS10" s="869" t="s">
        <v>655</v>
      </c>
      <c r="AT10" s="879">
        <v>159.28579711914099</v>
      </c>
      <c r="AU10" s="879">
        <v>252</v>
      </c>
      <c r="AV10" s="851">
        <f t="shared" si="20"/>
        <v>44214</v>
      </c>
      <c r="AW10" s="852">
        <f t="shared" si="39"/>
        <v>76137590564978.922</v>
      </c>
      <c r="AX10" s="851">
        <f t="shared" si="21"/>
        <v>44214</v>
      </c>
      <c r="AY10" s="852">
        <f t="shared" si="22"/>
        <v>101491947087312.98</v>
      </c>
      <c r="AZ10" s="867"/>
      <c r="BA10" s="867"/>
      <c r="BB10" s="867"/>
      <c r="BC10" s="849">
        <f t="shared" si="23"/>
        <v>44214</v>
      </c>
      <c r="BD10" s="867"/>
      <c r="BE10" s="867"/>
      <c r="BF10" s="867"/>
      <c r="BG10" s="849">
        <f t="shared" si="24"/>
        <v>44214</v>
      </c>
      <c r="BH10" s="867"/>
      <c r="BI10" s="867"/>
      <c r="BK10" s="382">
        <f t="shared" si="25"/>
        <v>13.812562561035156</v>
      </c>
      <c r="BL10" s="382">
        <f t="shared" si="26"/>
        <v>18.412243652343751</v>
      </c>
      <c r="BM10" s="236">
        <f t="shared" si="27"/>
        <v>44214</v>
      </c>
      <c r="BN10" s="236">
        <f t="shared" si="28"/>
        <v>44215</v>
      </c>
      <c r="BO10" s="235">
        <f t="shared" si="29"/>
        <v>126286.28627232143</v>
      </c>
      <c r="BP10" s="235">
        <f t="shared" si="30"/>
        <v>168340.51339285713</v>
      </c>
      <c r="BQ10" s="235">
        <f t="shared" si="31"/>
        <v>147313.39983258929</v>
      </c>
      <c r="BR10" s="868">
        <f t="shared" si="32"/>
        <v>44214</v>
      </c>
      <c r="BS10" s="869" t="str">
        <f t="shared" si="33"/>
        <v>MON</v>
      </c>
      <c r="BT10" s="870">
        <f t="shared" si="34"/>
        <v>159.28579711914099</v>
      </c>
      <c r="BU10" s="235"/>
      <c r="BV10" s="279">
        <f t="shared" si="36"/>
        <v>88814768826145.953</v>
      </c>
      <c r="BW10" s="279"/>
    </row>
    <row r="11" spans="1:75">
      <c r="A11" s="46">
        <v>44230</v>
      </c>
      <c r="B11" s="122" t="s">
        <v>332</v>
      </c>
      <c r="C11" s="769">
        <v>44217</v>
      </c>
      <c r="D11" s="1170">
        <v>44218</v>
      </c>
      <c r="E11" s="924" t="s">
        <v>69</v>
      </c>
      <c r="F11" s="1149">
        <v>19.713920593261719</v>
      </c>
      <c r="G11" s="500" t="s">
        <v>41</v>
      </c>
      <c r="H11" s="998">
        <v>30.731625366210938</v>
      </c>
      <c r="I11" s="414" t="s">
        <v>313</v>
      </c>
      <c r="J11" s="415" t="s">
        <v>133</v>
      </c>
      <c r="K11" s="429" t="s">
        <v>93</v>
      </c>
      <c r="L11" s="390">
        <v>344</v>
      </c>
      <c r="M11" s="390"/>
      <c r="N11" s="390"/>
      <c r="O11" s="564">
        <v>2.5</v>
      </c>
      <c r="P11" s="564">
        <v>1.25</v>
      </c>
      <c r="Q11" s="564">
        <f t="shared" si="3"/>
        <v>3.75</v>
      </c>
      <c r="R11" s="82">
        <f t="shared" ref="R11:R35" si="47">O11/(O11+P11)*Q11*175/200</f>
        <v>2.1875</v>
      </c>
      <c r="S11" s="81"/>
      <c r="T11" s="81">
        <v>20</v>
      </c>
      <c r="U11" s="122" t="s">
        <v>332</v>
      </c>
      <c r="V11" s="193"/>
      <c r="W11" s="195">
        <v>521.75</v>
      </c>
      <c r="X11" s="82">
        <v>2.181</v>
      </c>
      <c r="Y11" s="82">
        <v>2.5529999999999999</v>
      </c>
      <c r="Z11" s="195">
        <f t="shared" ref="Z11:Z35" si="48">T11*W11</f>
        <v>10435</v>
      </c>
      <c r="AA11" s="195">
        <f t="shared" ref="AA11:AA46" si="49">Z11/R11</f>
        <v>4770.2857142857147</v>
      </c>
      <c r="AB11" s="1092">
        <f t="shared" si="46"/>
        <v>13867109.634551497</v>
      </c>
      <c r="AC11" s="499" t="s">
        <v>69</v>
      </c>
      <c r="AD11" s="195">
        <f t="shared" si="7"/>
        <v>394.27841186523438</v>
      </c>
      <c r="AE11" s="500" t="s">
        <v>41</v>
      </c>
      <c r="AF11" s="567">
        <f t="shared" si="8"/>
        <v>614.63250732421875</v>
      </c>
      <c r="AG11" s="567">
        <f t="shared" si="9"/>
        <v>180241.55970982142</v>
      </c>
      <c r="AH11" s="567">
        <f t="shared" si="10"/>
        <v>280974.86049107142</v>
      </c>
      <c r="AI11" s="568">
        <f t="shared" si="11"/>
        <v>523958.02241227159</v>
      </c>
      <c r="AJ11" s="568">
        <f t="shared" si="12"/>
        <v>816787.38514846342</v>
      </c>
      <c r="AK11" s="569">
        <f t="shared" si="13"/>
        <v>3.7784227299016232E-2</v>
      </c>
      <c r="AL11" s="999">
        <f t="shared" si="14"/>
        <v>5.890105484659499E-2</v>
      </c>
      <c r="AM11" s="864" t="str">
        <f t="shared" si="15"/>
        <v>22PZ1</v>
      </c>
      <c r="AN11" s="865">
        <f t="shared" si="16"/>
        <v>44218</v>
      </c>
      <c r="AO11" s="866">
        <f t="shared" si="17"/>
        <v>180241.55970982142</v>
      </c>
      <c r="AP11" s="865">
        <f t="shared" si="18"/>
        <v>44218</v>
      </c>
      <c r="AQ11" s="850">
        <f t="shared" si="19"/>
        <v>280974.86049107142</v>
      </c>
      <c r="AR11" s="880">
        <v>44217</v>
      </c>
      <c r="AS11" s="869" t="s">
        <v>657</v>
      </c>
      <c r="AT11" s="879">
        <v>156.91981506347699</v>
      </c>
      <c r="AU11" s="879">
        <v>344</v>
      </c>
      <c r="AV11" s="851">
        <f t="shared" si="20"/>
        <v>44217</v>
      </c>
      <c r="AW11" s="852">
        <f t="shared" si="39"/>
        <v>107052942339141.47</v>
      </c>
      <c r="AX11" s="851">
        <f t="shared" si="21"/>
        <v>44217</v>
      </c>
      <c r="AY11" s="852">
        <f t="shared" si="22"/>
        <v>166882630106645.5</v>
      </c>
      <c r="AZ11" s="850">
        <f>AVERAGE(AO11:AO12)</f>
        <v>188157.64508928571</v>
      </c>
      <c r="BA11" s="850">
        <f>STDEV(AO11:AO12)</f>
        <v>11195.035304541767</v>
      </c>
      <c r="BB11" s="850">
        <f>100*BA11/AZ11</f>
        <v>5.9498168672494973</v>
      </c>
      <c r="BC11" s="849">
        <f t="shared" si="23"/>
        <v>44217</v>
      </c>
      <c r="BD11" s="850">
        <f>AVERAGE(AQ11:AQ12)</f>
        <v>251041.96428571426</v>
      </c>
      <c r="BE11" s="850">
        <f>STDEV(AQ11:AQ12)</f>
        <v>42331.507774722595</v>
      </c>
      <c r="BF11" s="850">
        <f>100*BE11/BD11</f>
        <v>16.862323355048535</v>
      </c>
      <c r="BG11" s="849">
        <f t="shared" si="24"/>
        <v>44217</v>
      </c>
      <c r="BH11" s="850">
        <f>AVERAGE(AZ11,BD11)</f>
        <v>219599.8046875</v>
      </c>
      <c r="BI11" s="852">
        <f>BH11*AT11*3.785*1000000</f>
        <v>130429437399151.98</v>
      </c>
      <c r="BK11" s="382">
        <f t="shared" si="25"/>
        <v>19.713920593261719</v>
      </c>
      <c r="BL11" s="382">
        <f t="shared" si="26"/>
        <v>30.731625366210938</v>
      </c>
      <c r="BM11" s="236">
        <f t="shared" si="27"/>
        <v>44217</v>
      </c>
      <c r="BN11" s="236">
        <f t="shared" si="28"/>
        <v>44218</v>
      </c>
      <c r="BO11" s="235">
        <f t="shared" si="29"/>
        <v>180241.55970982142</v>
      </c>
      <c r="BP11" s="235">
        <f t="shared" si="30"/>
        <v>280974.86049107142</v>
      </c>
      <c r="BQ11" s="235">
        <f t="shared" si="31"/>
        <v>230608.21010044642</v>
      </c>
      <c r="BR11" s="868">
        <f t="shared" si="32"/>
        <v>44217</v>
      </c>
      <c r="BS11" s="869" t="str">
        <f t="shared" si="33"/>
        <v>THU</v>
      </c>
      <c r="BT11" s="870">
        <f t="shared" si="34"/>
        <v>156.91981506347699</v>
      </c>
      <c r="BU11" s="235">
        <f t="shared" ref="BU11" si="50">BH11</f>
        <v>219599.8046875</v>
      </c>
      <c r="BV11" s="279">
        <f t="shared" si="36"/>
        <v>136967786222893.45</v>
      </c>
      <c r="BW11" s="279">
        <f t="shared" ref="BW11" si="51">BI11</f>
        <v>130429437399151.98</v>
      </c>
    </row>
    <row r="12" spans="1:75">
      <c r="A12" s="46">
        <v>44230</v>
      </c>
      <c r="B12" s="122" t="s">
        <v>333</v>
      </c>
      <c r="C12" s="769">
        <v>44217</v>
      </c>
      <c r="D12" s="1170">
        <v>44218</v>
      </c>
      <c r="E12" s="924" t="s">
        <v>69</v>
      </c>
      <c r="F12" s="1149">
        <v>21.445564270019531</v>
      </c>
      <c r="G12" s="500" t="s">
        <v>41</v>
      </c>
      <c r="H12" s="998">
        <v>24.183804321289063</v>
      </c>
      <c r="I12" s="414" t="s">
        <v>313</v>
      </c>
      <c r="J12" s="415" t="s">
        <v>133</v>
      </c>
      <c r="K12" s="429" t="s">
        <v>93</v>
      </c>
      <c r="L12" s="390">
        <v>344</v>
      </c>
      <c r="M12" s="390"/>
      <c r="N12" s="390"/>
      <c r="O12" s="564">
        <v>2.5</v>
      </c>
      <c r="P12" s="564">
        <v>1.25</v>
      </c>
      <c r="Q12" s="564">
        <f t="shared" si="3"/>
        <v>3.75</v>
      </c>
      <c r="R12" s="82">
        <f t="shared" si="47"/>
        <v>2.1875</v>
      </c>
      <c r="S12" s="81"/>
      <c r="T12" s="81">
        <v>20</v>
      </c>
      <c r="U12" s="122" t="s">
        <v>333</v>
      </c>
      <c r="V12" s="193"/>
      <c r="W12" s="195">
        <v>610.67499999999995</v>
      </c>
      <c r="X12" s="82">
        <v>2.1920000000000002</v>
      </c>
      <c r="Y12" s="82">
        <v>2.57</v>
      </c>
      <c r="Z12" s="195">
        <f t="shared" si="48"/>
        <v>12213.5</v>
      </c>
      <c r="AA12" s="195">
        <f t="shared" si="49"/>
        <v>5583.3142857142857</v>
      </c>
      <c r="AB12" s="1092">
        <f t="shared" si="46"/>
        <v>16230564.784053156</v>
      </c>
      <c r="AC12" s="499" t="s">
        <v>69</v>
      </c>
      <c r="AD12" s="195">
        <f t="shared" si="7"/>
        <v>428.91128540039063</v>
      </c>
      <c r="AE12" s="500" t="s">
        <v>41</v>
      </c>
      <c r="AF12" s="567">
        <f t="shared" si="8"/>
        <v>483.67608642578125</v>
      </c>
      <c r="AG12" s="567">
        <f t="shared" si="9"/>
        <v>196073.73046875</v>
      </c>
      <c r="AH12" s="567">
        <f t="shared" si="10"/>
        <v>221109.06808035713</v>
      </c>
      <c r="AI12" s="568">
        <f t="shared" si="11"/>
        <v>569981.77461845928</v>
      </c>
      <c r="AJ12" s="568">
        <f t="shared" si="12"/>
        <v>642758.91883824754</v>
      </c>
      <c r="AK12" s="569">
        <f t="shared" si="13"/>
        <v>3.5117802873901059E-2</v>
      </c>
      <c r="AL12" s="999">
        <f t="shared" si="14"/>
        <v>3.9601759235745791E-2</v>
      </c>
      <c r="AM12" s="864" t="str">
        <f t="shared" si="15"/>
        <v>22PZ3</v>
      </c>
      <c r="AN12" s="865">
        <f t="shared" si="16"/>
        <v>44218</v>
      </c>
      <c r="AO12" s="866">
        <f t="shared" si="17"/>
        <v>196073.73046875</v>
      </c>
      <c r="AP12" s="865">
        <f t="shared" si="18"/>
        <v>44218</v>
      </c>
      <c r="AQ12" s="850">
        <f t="shared" si="19"/>
        <v>221109.06808035713</v>
      </c>
      <c r="AR12" s="880">
        <v>44217</v>
      </c>
      <c r="AS12" s="869" t="s">
        <v>657</v>
      </c>
      <c r="AT12" s="879">
        <v>156.91981506347699</v>
      </c>
      <c r="AU12" s="879">
        <v>344</v>
      </c>
      <c r="AV12" s="851">
        <f t="shared" si="20"/>
        <v>44217</v>
      </c>
      <c r="AW12" s="852">
        <f t="shared" si="39"/>
        <v>116456325588197.25</v>
      </c>
      <c r="AX12" s="851">
        <f t="shared" si="21"/>
        <v>44217</v>
      </c>
      <c r="AY12" s="852">
        <f t="shared" si="22"/>
        <v>131325851562623.66</v>
      </c>
      <c r="AZ12" s="867"/>
      <c r="BA12" s="867"/>
      <c r="BB12" s="867"/>
      <c r="BC12" s="849">
        <f t="shared" si="23"/>
        <v>44217</v>
      </c>
      <c r="BD12" s="867"/>
      <c r="BE12" s="867"/>
      <c r="BF12" s="867"/>
      <c r="BG12" s="849">
        <f t="shared" si="24"/>
        <v>44217</v>
      </c>
      <c r="BH12" s="867"/>
      <c r="BI12" s="867"/>
      <c r="BK12" s="382">
        <f t="shared" si="25"/>
        <v>21.445564270019531</v>
      </c>
      <c r="BL12" s="382">
        <f t="shared" si="26"/>
        <v>24.183804321289063</v>
      </c>
      <c r="BM12" s="236">
        <f t="shared" si="27"/>
        <v>44217</v>
      </c>
      <c r="BN12" s="236">
        <f t="shared" si="28"/>
        <v>44218</v>
      </c>
      <c r="BO12" s="235">
        <f t="shared" si="29"/>
        <v>196073.73046875</v>
      </c>
      <c r="BP12" s="235">
        <f t="shared" si="30"/>
        <v>221109.06808035713</v>
      </c>
      <c r="BQ12" s="235">
        <f t="shared" si="31"/>
        <v>208591.39927455358</v>
      </c>
      <c r="BR12" s="868">
        <f t="shared" si="32"/>
        <v>44217</v>
      </c>
      <c r="BS12" s="869" t="str">
        <f t="shared" si="33"/>
        <v>THU</v>
      </c>
      <c r="BT12" s="870">
        <f t="shared" si="34"/>
        <v>156.91981506347699</v>
      </c>
      <c r="BU12" s="235"/>
      <c r="BV12" s="279">
        <f t="shared" si="36"/>
        <v>123891088575410.44</v>
      </c>
      <c r="BW12" s="279"/>
    </row>
    <row r="13" spans="1:75">
      <c r="A13" s="46">
        <v>44230</v>
      </c>
      <c r="B13" s="122" t="s">
        <v>334</v>
      </c>
      <c r="C13" s="769">
        <v>44219</v>
      </c>
      <c r="D13" s="1170">
        <v>44220</v>
      </c>
      <c r="E13" s="924" t="s">
        <v>69</v>
      </c>
      <c r="F13" s="1149">
        <v>15.397351074218751</v>
      </c>
      <c r="G13" s="500" t="s">
        <v>41</v>
      </c>
      <c r="H13" s="998">
        <v>12.454191589355469</v>
      </c>
      <c r="I13" s="414" t="s">
        <v>313</v>
      </c>
      <c r="J13" s="415" t="s">
        <v>133</v>
      </c>
      <c r="K13" s="429" t="s">
        <v>93</v>
      </c>
      <c r="L13" s="390">
        <v>260</v>
      </c>
      <c r="M13" s="390"/>
      <c r="N13" s="390"/>
      <c r="O13" s="564">
        <v>2.5</v>
      </c>
      <c r="P13" s="564">
        <v>1.25</v>
      </c>
      <c r="Q13" s="564">
        <f t="shared" si="3"/>
        <v>3.75</v>
      </c>
      <c r="R13" s="82">
        <f t="shared" si="47"/>
        <v>2.1875</v>
      </c>
      <c r="S13" s="81"/>
      <c r="T13" s="81">
        <v>20</v>
      </c>
      <c r="U13" s="122" t="s">
        <v>334</v>
      </c>
      <c r="V13" s="494"/>
      <c r="W13" s="195">
        <v>526.67499999999995</v>
      </c>
      <c r="X13" s="82">
        <v>2.2189999999999999</v>
      </c>
      <c r="Y13" s="82">
        <v>2.391</v>
      </c>
      <c r="Z13" s="195">
        <f t="shared" si="48"/>
        <v>10533.5</v>
      </c>
      <c r="AA13" s="195">
        <f t="shared" si="49"/>
        <v>4815.3142857142857</v>
      </c>
      <c r="AB13" s="1092">
        <f t="shared" si="46"/>
        <v>18520439.560439561</v>
      </c>
      <c r="AC13" s="499" t="s">
        <v>69</v>
      </c>
      <c r="AD13" s="195">
        <f t="shared" si="7"/>
        <v>307.947021484375</v>
      </c>
      <c r="AE13" s="500" t="s">
        <v>41</v>
      </c>
      <c r="AF13" s="567">
        <f t="shared" si="8"/>
        <v>249.08383178710938</v>
      </c>
      <c r="AG13" s="567">
        <f t="shared" si="9"/>
        <v>140775.78125</v>
      </c>
      <c r="AH13" s="567">
        <f t="shared" si="10"/>
        <v>113866.89453125</v>
      </c>
      <c r="AI13" s="568">
        <f t="shared" si="11"/>
        <v>541445.3125</v>
      </c>
      <c r="AJ13" s="568">
        <f t="shared" si="12"/>
        <v>437949.59435096156</v>
      </c>
      <c r="AK13" s="569">
        <f t="shared" si="13"/>
        <v>2.9235014143862439E-2</v>
      </c>
      <c r="AL13" s="999">
        <f t="shared" si="14"/>
        <v>2.36468250616708E-2</v>
      </c>
      <c r="AM13" s="864" t="str">
        <f t="shared" si="15"/>
        <v>24PZ3</v>
      </c>
      <c r="AN13" s="865">
        <f t="shared" si="16"/>
        <v>44220</v>
      </c>
      <c r="AO13" s="866">
        <f t="shared" si="17"/>
        <v>140775.78125</v>
      </c>
      <c r="AP13" s="865">
        <f t="shared" si="18"/>
        <v>44220</v>
      </c>
      <c r="AQ13" s="850">
        <f t="shared" si="19"/>
        <v>113866.89453125</v>
      </c>
      <c r="AR13" s="880">
        <v>44219</v>
      </c>
      <c r="AS13" s="869" t="s">
        <v>660</v>
      </c>
      <c r="AT13" s="879">
        <v>152.95883178710901</v>
      </c>
      <c r="AU13" s="879">
        <v>260</v>
      </c>
      <c r="AV13" s="851">
        <f t="shared" si="20"/>
        <v>44219</v>
      </c>
      <c r="AW13" s="852">
        <f t="shared" si="39"/>
        <v>81502022881228.141</v>
      </c>
      <c r="AX13" s="851">
        <f t="shared" si="21"/>
        <v>44219</v>
      </c>
      <c r="AY13" s="852">
        <f t="shared" si="22"/>
        <v>65923145026057.734</v>
      </c>
      <c r="AZ13" s="850">
        <f>AVERAGE(AO13:AO14)</f>
        <v>128418.65931919643</v>
      </c>
      <c r="BA13" s="850">
        <f>STDEV(AO13:AO14)</f>
        <v>17475.609426440409</v>
      </c>
      <c r="BB13" s="850">
        <f>100*BA13/AZ13</f>
        <v>13.60831013116495</v>
      </c>
      <c r="BC13" s="849">
        <f t="shared" si="23"/>
        <v>44219</v>
      </c>
      <c r="BD13" s="850">
        <f>AVERAGE(AQ13:AQ14)</f>
        <v>145125.80217633929</v>
      </c>
      <c r="BE13" s="850">
        <f>STDEV(AQ13:AQ14)</f>
        <v>44206.771136653326</v>
      </c>
      <c r="BF13" s="850">
        <f>100*BE13/BD13</f>
        <v>30.461000369140848</v>
      </c>
      <c r="BG13" s="849">
        <f t="shared" si="24"/>
        <v>44219</v>
      </c>
      <c r="BH13" s="850">
        <f>AVERAGE(AZ13,BD13)</f>
        <v>136772.23074776787</v>
      </c>
      <c r="BI13" s="852">
        <f>BH13*AT13*3.785*1000000</f>
        <v>79184170607621.406</v>
      </c>
      <c r="BK13" s="382">
        <f t="shared" si="25"/>
        <v>15.397351074218751</v>
      </c>
      <c r="BL13" s="382">
        <f t="shared" si="26"/>
        <v>12.454191589355469</v>
      </c>
      <c r="BM13" s="236">
        <f t="shared" si="27"/>
        <v>44219</v>
      </c>
      <c r="BN13" s="236">
        <f t="shared" si="28"/>
        <v>44220</v>
      </c>
      <c r="BO13" s="235">
        <f t="shared" si="29"/>
        <v>140775.78125</v>
      </c>
      <c r="BP13" s="235">
        <f t="shared" si="30"/>
        <v>113866.89453125</v>
      </c>
      <c r="BQ13" s="235">
        <f t="shared" si="31"/>
        <v>127321.337890625</v>
      </c>
      <c r="BR13" s="868">
        <f t="shared" si="32"/>
        <v>44219</v>
      </c>
      <c r="BS13" s="869" t="str">
        <f t="shared" si="33"/>
        <v>SAT</v>
      </c>
      <c r="BT13" s="870">
        <f t="shared" si="34"/>
        <v>152.95883178710901</v>
      </c>
      <c r="BU13" s="235">
        <f t="shared" ref="BU13" si="52">BH13</f>
        <v>136772.23074776787</v>
      </c>
      <c r="BV13" s="279">
        <f t="shared" si="36"/>
        <v>73712583953642.938</v>
      </c>
      <c r="BW13" s="279">
        <f t="shared" ref="BW13" si="53">BI13</f>
        <v>79184170607621.406</v>
      </c>
    </row>
    <row r="14" spans="1:75">
      <c r="A14" s="46">
        <v>44230</v>
      </c>
      <c r="B14" s="122" t="s">
        <v>335</v>
      </c>
      <c r="C14" s="769">
        <v>44219</v>
      </c>
      <c r="D14" s="1170">
        <v>44220</v>
      </c>
      <c r="E14" s="924" t="s">
        <v>69</v>
      </c>
      <c r="F14" s="1149">
        <v>12.694230651855468</v>
      </c>
      <c r="G14" s="500" t="s">
        <v>41</v>
      </c>
      <c r="H14" s="998">
        <v>19.292077636718751</v>
      </c>
      <c r="I14" s="414" t="s">
        <v>313</v>
      </c>
      <c r="J14" s="415" t="s">
        <v>133</v>
      </c>
      <c r="K14" s="429" t="s">
        <v>93</v>
      </c>
      <c r="L14" s="390">
        <v>260</v>
      </c>
      <c r="M14" s="390"/>
      <c r="N14" s="390"/>
      <c r="O14" s="564">
        <v>2.5</v>
      </c>
      <c r="P14" s="564">
        <v>1.25</v>
      </c>
      <c r="Q14" s="564">
        <f t="shared" si="3"/>
        <v>3.75</v>
      </c>
      <c r="R14" s="82">
        <f t="shared" si="47"/>
        <v>2.1875</v>
      </c>
      <c r="S14" s="81"/>
      <c r="T14" s="81">
        <v>20</v>
      </c>
      <c r="U14" s="122" t="s">
        <v>335</v>
      </c>
      <c r="V14" s="494"/>
      <c r="W14" s="195">
        <v>575.17200000000003</v>
      </c>
      <c r="X14" s="82">
        <v>2.2080000000000002</v>
      </c>
      <c r="Y14" s="82">
        <v>2.58</v>
      </c>
      <c r="Z14" s="195">
        <f t="shared" si="48"/>
        <v>11503.44</v>
      </c>
      <c r="AA14" s="195">
        <f t="shared" si="49"/>
        <v>5258.7154285714287</v>
      </c>
      <c r="AB14" s="1092">
        <f t="shared" si="46"/>
        <v>20225828.571428575</v>
      </c>
      <c r="AC14" s="499" t="s">
        <v>69</v>
      </c>
      <c r="AD14" s="195">
        <f t="shared" si="7"/>
        <v>253.88461303710938</v>
      </c>
      <c r="AE14" s="500" t="s">
        <v>41</v>
      </c>
      <c r="AF14" s="567">
        <f t="shared" si="8"/>
        <v>385.841552734375</v>
      </c>
      <c r="AG14" s="567">
        <f t="shared" si="9"/>
        <v>116061.53738839287</v>
      </c>
      <c r="AH14" s="567">
        <f t="shared" si="10"/>
        <v>176384.70982142858</v>
      </c>
      <c r="AI14" s="568">
        <f t="shared" si="11"/>
        <v>446390.52841689566</v>
      </c>
      <c r="AJ14" s="568">
        <f t="shared" si="12"/>
        <v>678402.73008241761</v>
      </c>
      <c r="AK14" s="569">
        <f t="shared" si="13"/>
        <v>2.2070320968085144E-2</v>
      </c>
      <c r="AL14" s="999">
        <f t="shared" si="14"/>
        <v>3.3541406112812776E-2</v>
      </c>
      <c r="AM14" s="864" t="str">
        <f t="shared" si="15"/>
        <v>24PZ4</v>
      </c>
      <c r="AN14" s="865">
        <f t="shared" si="16"/>
        <v>44220</v>
      </c>
      <c r="AO14" s="866">
        <f t="shared" si="17"/>
        <v>116061.53738839287</v>
      </c>
      <c r="AP14" s="865">
        <f t="shared" si="18"/>
        <v>44220</v>
      </c>
      <c r="AQ14" s="850">
        <f t="shared" si="19"/>
        <v>176384.70982142858</v>
      </c>
      <c r="AR14" s="880">
        <v>44219</v>
      </c>
      <c r="AS14" s="869" t="s">
        <v>660</v>
      </c>
      <c r="AT14" s="879">
        <v>152.95883178710901</v>
      </c>
      <c r="AU14" s="879">
        <v>260</v>
      </c>
      <c r="AV14" s="851">
        <f t="shared" si="20"/>
        <v>44219</v>
      </c>
      <c r="AW14" s="852">
        <f t="shared" si="39"/>
        <v>67193731704893.742</v>
      </c>
      <c r="AX14" s="851">
        <f t="shared" si="21"/>
        <v>44219</v>
      </c>
      <c r="AY14" s="852">
        <f t="shared" si="22"/>
        <v>102117782818306.03</v>
      </c>
      <c r="AZ14" s="867"/>
      <c r="BA14" s="867"/>
      <c r="BB14" s="867"/>
      <c r="BC14" s="849">
        <f t="shared" si="23"/>
        <v>44219</v>
      </c>
      <c r="BD14" s="867"/>
      <c r="BE14" s="867"/>
      <c r="BF14" s="867"/>
      <c r="BG14" s="849">
        <f t="shared" si="24"/>
        <v>44219</v>
      </c>
      <c r="BH14" s="867"/>
      <c r="BI14" s="867"/>
      <c r="BK14" s="382">
        <f t="shared" si="25"/>
        <v>12.694230651855468</v>
      </c>
      <c r="BL14" s="382">
        <f t="shared" si="26"/>
        <v>19.292077636718751</v>
      </c>
      <c r="BM14" s="236">
        <f t="shared" si="27"/>
        <v>44219</v>
      </c>
      <c r="BN14" s="236">
        <f t="shared" si="28"/>
        <v>44220</v>
      </c>
      <c r="BO14" s="235">
        <f t="shared" si="29"/>
        <v>116061.53738839287</v>
      </c>
      <c r="BP14" s="235">
        <f t="shared" si="30"/>
        <v>176384.70982142858</v>
      </c>
      <c r="BQ14" s="235">
        <f t="shared" si="31"/>
        <v>146223.12360491074</v>
      </c>
      <c r="BR14" s="868">
        <f t="shared" si="32"/>
        <v>44219</v>
      </c>
      <c r="BS14" s="869" t="str">
        <f t="shared" si="33"/>
        <v>SAT</v>
      </c>
      <c r="BT14" s="870">
        <f t="shared" si="34"/>
        <v>152.95883178710901</v>
      </c>
      <c r="BU14" s="235"/>
      <c r="BV14" s="279">
        <f t="shared" si="36"/>
        <v>84655757261599.891</v>
      </c>
      <c r="BW14" s="279"/>
    </row>
    <row r="15" spans="1:75">
      <c r="A15" s="46">
        <v>44230</v>
      </c>
      <c r="B15" s="122" t="s">
        <v>336</v>
      </c>
      <c r="C15" s="769">
        <v>44221</v>
      </c>
      <c r="D15" s="1170">
        <v>44222</v>
      </c>
      <c r="E15" s="924" t="s">
        <v>69</v>
      </c>
      <c r="F15" s="1149">
        <v>20.459188842773436</v>
      </c>
      <c r="G15" s="500" t="s">
        <v>41</v>
      </c>
      <c r="H15" s="998">
        <v>28.388442993164063</v>
      </c>
      <c r="I15" s="414" t="s">
        <v>313</v>
      </c>
      <c r="J15" s="415" t="s">
        <v>133</v>
      </c>
      <c r="K15" s="429" t="s">
        <v>93</v>
      </c>
      <c r="L15" s="390">
        <v>258</v>
      </c>
      <c r="M15" s="390"/>
      <c r="N15" s="390"/>
      <c r="O15" s="564">
        <v>2.5</v>
      </c>
      <c r="P15" s="564">
        <v>1.25</v>
      </c>
      <c r="Q15" s="564">
        <f t="shared" si="3"/>
        <v>3.75</v>
      </c>
      <c r="R15" s="82">
        <f t="shared" si="47"/>
        <v>2.1875</v>
      </c>
      <c r="S15" s="81"/>
      <c r="T15" s="81">
        <v>20</v>
      </c>
      <c r="U15" s="122" t="s">
        <v>336</v>
      </c>
      <c r="V15" s="193"/>
      <c r="W15" s="195">
        <v>776.30499999999995</v>
      </c>
      <c r="X15" s="82">
        <v>2.1909999999999998</v>
      </c>
      <c r="Y15" s="82">
        <v>2.581</v>
      </c>
      <c r="Z15" s="195">
        <f t="shared" si="48"/>
        <v>15526.099999999999</v>
      </c>
      <c r="AA15" s="195">
        <f t="shared" si="49"/>
        <v>7097.6457142857134</v>
      </c>
      <c r="AB15" s="1092">
        <f t="shared" si="46"/>
        <v>27510254.706533775</v>
      </c>
      <c r="AC15" s="499" t="s">
        <v>69</v>
      </c>
      <c r="AD15" s="195">
        <f t="shared" si="7"/>
        <v>409.18377685546875</v>
      </c>
      <c r="AE15" s="500" t="s">
        <v>41</v>
      </c>
      <c r="AF15" s="567">
        <f t="shared" si="8"/>
        <v>567.76885986328125</v>
      </c>
      <c r="AG15" s="567">
        <f t="shared" si="9"/>
        <v>187055.44084821429</v>
      </c>
      <c r="AH15" s="567">
        <f t="shared" si="10"/>
        <v>259551.47879464284</v>
      </c>
      <c r="AI15" s="568">
        <f t="shared" si="11"/>
        <v>725021.08855897002</v>
      </c>
      <c r="AJ15" s="568">
        <f t="shared" si="12"/>
        <v>1006013.483700166</v>
      </c>
      <c r="AK15" s="569">
        <f t="shared" si="13"/>
        <v>2.635457564072554E-2</v>
      </c>
      <c r="AL15" s="999">
        <f t="shared" si="14"/>
        <v>3.656867209816253E-2</v>
      </c>
      <c r="AM15" s="864" t="str">
        <f t="shared" si="15"/>
        <v>26PZ2</v>
      </c>
      <c r="AN15" s="865">
        <f t="shared" si="16"/>
        <v>44222</v>
      </c>
      <c r="AO15" s="866">
        <f t="shared" si="17"/>
        <v>187055.44084821429</v>
      </c>
      <c r="AP15" s="865">
        <f t="shared" si="18"/>
        <v>44222</v>
      </c>
      <c r="AQ15" s="850">
        <f t="shared" si="19"/>
        <v>259551.47879464284</v>
      </c>
      <c r="AR15" s="880">
        <v>44221</v>
      </c>
      <c r="AS15" s="869" t="s">
        <v>655</v>
      </c>
      <c r="AT15" s="879">
        <v>158.79046630859401</v>
      </c>
      <c r="AU15" s="879">
        <v>258</v>
      </c>
      <c r="AV15" s="851">
        <f t="shared" si="20"/>
        <v>44221</v>
      </c>
      <c r="AW15" s="852">
        <f t="shared" si="39"/>
        <v>112424419265653.05</v>
      </c>
      <c r="AX15" s="851">
        <f t="shared" si="21"/>
        <v>44221</v>
      </c>
      <c r="AY15" s="852">
        <f t="shared" si="22"/>
        <v>155996126820535.34</v>
      </c>
      <c r="AZ15" s="850">
        <f>AVERAGE(AO15:AO16)</f>
        <v>175833.34263392858</v>
      </c>
      <c r="BA15" s="850">
        <f>STDEV(AO15:AO16)</f>
        <v>15870.443492925762</v>
      </c>
      <c r="BB15" s="850">
        <f>100*BA15/AZ15</f>
        <v>9.0258441631100652</v>
      </c>
      <c r="BC15" s="849">
        <f t="shared" si="23"/>
        <v>44221</v>
      </c>
      <c r="BD15" s="850">
        <f>AVERAGE(AQ15:AQ16)</f>
        <v>311591.78292410716</v>
      </c>
      <c r="BE15" s="850">
        <f>STDEV(AQ15:AQ16)</f>
        <v>73596.103889908671</v>
      </c>
      <c r="BF15" s="850">
        <f>100*BE15/BD15</f>
        <v>23.619398175154735</v>
      </c>
      <c r="BG15" s="849">
        <f t="shared" si="24"/>
        <v>44221</v>
      </c>
      <c r="BH15" s="850">
        <f>AVERAGE(AZ15,BD15)</f>
        <v>243712.56277901787</v>
      </c>
      <c r="BI15" s="852">
        <f>BH15*AT15*3.785*1000000</f>
        <v>146476591185648.25</v>
      </c>
      <c r="BK15" s="382">
        <f t="shared" si="25"/>
        <v>20.459188842773436</v>
      </c>
      <c r="BL15" s="382">
        <f t="shared" si="26"/>
        <v>28.388442993164063</v>
      </c>
      <c r="BM15" s="236">
        <f t="shared" si="27"/>
        <v>44221</v>
      </c>
      <c r="BN15" s="236">
        <f t="shared" si="28"/>
        <v>44222</v>
      </c>
      <c r="BO15" s="235">
        <f t="shared" si="29"/>
        <v>187055.44084821429</v>
      </c>
      <c r="BP15" s="235">
        <f t="shared" si="30"/>
        <v>259551.47879464284</v>
      </c>
      <c r="BQ15" s="235">
        <f t="shared" si="31"/>
        <v>223303.45982142858</v>
      </c>
      <c r="BR15" s="868">
        <f t="shared" si="32"/>
        <v>44221</v>
      </c>
      <c r="BS15" s="869" t="str">
        <f t="shared" si="33"/>
        <v>MON</v>
      </c>
      <c r="BT15" s="870">
        <f t="shared" si="34"/>
        <v>158.79046630859401</v>
      </c>
      <c r="BU15" s="235">
        <f t="shared" ref="BU15" si="54">BH15</f>
        <v>243712.56277901787</v>
      </c>
      <c r="BV15" s="279">
        <f t="shared" si="36"/>
        <v>134210273043094.23</v>
      </c>
      <c r="BW15" s="279">
        <f t="shared" ref="BW15" si="55">BI15</f>
        <v>146476591185648.25</v>
      </c>
    </row>
    <row r="16" spans="1:75">
      <c r="A16" s="46">
        <v>44230</v>
      </c>
      <c r="B16" s="122" t="s">
        <v>337</v>
      </c>
      <c r="C16" s="769">
        <v>44221</v>
      </c>
      <c r="D16" s="1170">
        <v>44222</v>
      </c>
      <c r="E16" s="924" t="s">
        <v>69</v>
      </c>
      <c r="F16" s="1149">
        <v>18.004354858398436</v>
      </c>
      <c r="G16" s="500" t="s">
        <v>41</v>
      </c>
      <c r="H16" s="998">
        <v>39.772259521484372</v>
      </c>
      <c r="I16" s="414" t="s">
        <v>313</v>
      </c>
      <c r="J16" s="415" t="s">
        <v>133</v>
      </c>
      <c r="K16" s="429" t="s">
        <v>93</v>
      </c>
      <c r="L16" s="390">
        <v>258</v>
      </c>
      <c r="M16" s="390"/>
      <c r="N16" s="390"/>
      <c r="O16" s="564">
        <v>2.5</v>
      </c>
      <c r="P16" s="564">
        <v>1.25</v>
      </c>
      <c r="Q16" s="564">
        <f t="shared" si="3"/>
        <v>3.75</v>
      </c>
      <c r="R16" s="82">
        <f t="shared" si="47"/>
        <v>2.1875</v>
      </c>
      <c r="S16" s="81"/>
      <c r="T16" s="81">
        <v>20</v>
      </c>
      <c r="U16" s="122" t="s">
        <v>337</v>
      </c>
      <c r="V16" s="193"/>
      <c r="W16" s="195">
        <v>810.37699999999995</v>
      </c>
      <c r="X16" s="82">
        <v>2.206</v>
      </c>
      <c r="Y16" s="82">
        <v>2.577</v>
      </c>
      <c r="Z16" s="195">
        <f t="shared" si="48"/>
        <v>16207.539999999999</v>
      </c>
      <c r="AA16" s="195">
        <f t="shared" si="49"/>
        <v>7409.1611428571423</v>
      </c>
      <c r="AB16" s="1092">
        <f t="shared" si="46"/>
        <v>28717678.848283499</v>
      </c>
      <c r="AC16" s="499" t="s">
        <v>69</v>
      </c>
      <c r="AD16" s="195">
        <f t="shared" si="7"/>
        <v>360.08709716796875</v>
      </c>
      <c r="AE16" s="500" t="s">
        <v>41</v>
      </c>
      <c r="AF16" s="567">
        <f t="shared" si="8"/>
        <v>795.4451904296875</v>
      </c>
      <c r="AG16" s="567">
        <f t="shared" si="9"/>
        <v>164611.24441964284</v>
      </c>
      <c r="AH16" s="567">
        <f t="shared" si="10"/>
        <v>363632.08705357142</v>
      </c>
      <c r="AI16" s="568">
        <f t="shared" si="11"/>
        <v>638028.07914590242</v>
      </c>
      <c r="AJ16" s="568">
        <f t="shared" si="12"/>
        <v>1409426.694006091</v>
      </c>
      <c r="AK16" s="569">
        <f t="shared" si="13"/>
        <v>2.2217257965611609E-2</v>
      </c>
      <c r="AL16" s="999">
        <f t="shared" si="14"/>
        <v>4.9078712156791687E-2</v>
      </c>
      <c r="AM16" s="864" t="str">
        <f t="shared" si="15"/>
        <v>26PZ3</v>
      </c>
      <c r="AN16" s="865">
        <f t="shared" si="16"/>
        <v>44222</v>
      </c>
      <c r="AO16" s="866">
        <f t="shared" si="17"/>
        <v>164611.24441964284</v>
      </c>
      <c r="AP16" s="865">
        <f t="shared" si="18"/>
        <v>44222</v>
      </c>
      <c r="AQ16" s="850">
        <f t="shared" si="19"/>
        <v>363632.08705357142</v>
      </c>
      <c r="AR16" s="880">
        <v>44221</v>
      </c>
      <c r="AS16" s="869" t="s">
        <v>655</v>
      </c>
      <c r="AT16" s="879">
        <v>158.79046630859401</v>
      </c>
      <c r="AU16" s="879">
        <v>258</v>
      </c>
      <c r="AV16" s="851">
        <f t="shared" si="20"/>
        <v>44221</v>
      </c>
      <c r="AW16" s="852">
        <f t="shared" si="39"/>
        <v>98934965348010.016</v>
      </c>
      <c r="AX16" s="851">
        <f t="shared" si="21"/>
        <v>44221</v>
      </c>
      <c r="AY16" s="852">
        <f t="shared" si="22"/>
        <v>218550853308394.59</v>
      </c>
      <c r="AZ16" s="867"/>
      <c r="BA16" s="867"/>
      <c r="BB16" s="867"/>
      <c r="BC16" s="849">
        <f t="shared" si="23"/>
        <v>44221</v>
      </c>
      <c r="BD16" s="867"/>
      <c r="BE16" s="867"/>
      <c r="BF16" s="867"/>
      <c r="BG16" s="849">
        <f t="shared" si="24"/>
        <v>44221</v>
      </c>
      <c r="BH16" s="867"/>
      <c r="BI16" s="867"/>
      <c r="BK16" s="382">
        <f t="shared" si="25"/>
        <v>18.004354858398436</v>
      </c>
      <c r="BL16" s="382">
        <f t="shared" si="26"/>
        <v>39.772259521484372</v>
      </c>
      <c r="BM16" s="236">
        <f t="shared" si="27"/>
        <v>44221</v>
      </c>
      <c r="BN16" s="236">
        <f t="shared" si="28"/>
        <v>44222</v>
      </c>
      <c r="BO16" s="235">
        <f t="shared" si="29"/>
        <v>164611.24441964284</v>
      </c>
      <c r="BP16" s="235">
        <f t="shared" si="30"/>
        <v>363632.08705357142</v>
      </c>
      <c r="BQ16" s="235">
        <f t="shared" si="31"/>
        <v>264121.66573660716</v>
      </c>
      <c r="BR16" s="868">
        <f t="shared" si="32"/>
        <v>44221</v>
      </c>
      <c r="BS16" s="869" t="str">
        <f t="shared" si="33"/>
        <v>MON</v>
      </c>
      <c r="BT16" s="870">
        <f t="shared" si="34"/>
        <v>158.79046630859401</v>
      </c>
      <c r="BU16" s="235"/>
      <c r="BV16" s="279">
        <f t="shared" si="36"/>
        <v>158742909328202.34</v>
      </c>
      <c r="BW16" s="279"/>
    </row>
    <row r="17" spans="1:75">
      <c r="A17" s="46">
        <v>44244</v>
      </c>
      <c r="B17" s="122" t="s">
        <v>371</v>
      </c>
      <c r="C17" s="996">
        <f t="shared" ref="C17:C18" si="56">D17-1</f>
        <v>44222</v>
      </c>
      <c r="D17" s="563">
        <v>44223</v>
      </c>
      <c r="E17" s="661" t="s">
        <v>69</v>
      </c>
      <c r="F17" s="1149">
        <v>25.971203613281251</v>
      </c>
      <c r="G17" s="562" t="s">
        <v>41</v>
      </c>
      <c r="H17" s="1025">
        <v>44.317700195312497</v>
      </c>
      <c r="I17" s="414" t="s">
        <v>313</v>
      </c>
      <c r="J17" s="415" t="s">
        <v>133</v>
      </c>
      <c r="K17" s="429" t="s">
        <v>93</v>
      </c>
      <c r="L17" s="390">
        <v>240</v>
      </c>
      <c r="M17" s="390"/>
      <c r="N17" s="390"/>
      <c r="O17" s="564">
        <v>2.5</v>
      </c>
      <c r="P17" s="564">
        <v>1.25</v>
      </c>
      <c r="Q17" s="564">
        <f t="shared" si="3"/>
        <v>3.75</v>
      </c>
      <c r="R17" s="82">
        <f>O17/(O17+P17)*Q17*175/200</f>
        <v>2.1875</v>
      </c>
      <c r="S17" s="81"/>
      <c r="T17" s="81">
        <v>20</v>
      </c>
      <c r="U17" s="122" t="s">
        <v>371</v>
      </c>
      <c r="V17" s="193"/>
      <c r="W17" s="195">
        <v>675.21400000000006</v>
      </c>
      <c r="X17" s="82">
        <v>2.1960000000000002</v>
      </c>
      <c r="Y17" s="82">
        <v>2.5390000000000001</v>
      </c>
      <c r="Z17" s="195">
        <f t="shared" si="48"/>
        <v>13504.28</v>
      </c>
      <c r="AA17" s="195">
        <f t="shared" si="49"/>
        <v>6173.3851428571434</v>
      </c>
      <c r="AB17" s="1092">
        <f t="shared" si="46"/>
        <v>25722438.095238101</v>
      </c>
      <c r="AC17" s="499" t="s">
        <v>69</v>
      </c>
      <c r="AD17" s="195">
        <f t="shared" si="7"/>
        <v>519.424072265625</v>
      </c>
      <c r="AE17" s="500" t="s">
        <v>41</v>
      </c>
      <c r="AF17" s="567">
        <f t="shared" si="8"/>
        <v>886.35400390625</v>
      </c>
      <c r="AG17" s="567">
        <f t="shared" si="9"/>
        <v>237451.00446428571</v>
      </c>
      <c r="AH17" s="567">
        <f t="shared" si="10"/>
        <v>405190.40178571432</v>
      </c>
      <c r="AI17" s="568">
        <f t="shared" si="11"/>
        <v>989379.18526785716</v>
      </c>
      <c r="AJ17" s="568">
        <f t="shared" si="12"/>
        <v>1688293.3407738097</v>
      </c>
      <c r="AK17" s="569">
        <f t="shared" si="13"/>
        <v>3.8463662799173667E-2</v>
      </c>
      <c r="AL17" s="999">
        <f t="shared" si="14"/>
        <v>6.5635043401517892E-2</v>
      </c>
      <c r="AM17" s="864" t="str">
        <f t="shared" ref="AM17:AM18" si="57">B17</f>
        <v>27PZ1</v>
      </c>
      <c r="AN17" s="865">
        <f t="shared" ref="AN17:AN18" si="58">D17</f>
        <v>44223</v>
      </c>
      <c r="AO17" s="866">
        <f t="shared" ref="AO17:AO18" si="59">AG17</f>
        <v>237451.00446428571</v>
      </c>
      <c r="AP17" s="865">
        <f t="shared" ref="AP17:AP18" si="60">D17</f>
        <v>44223</v>
      </c>
      <c r="AQ17" s="850">
        <f t="shared" ref="AQ17:AQ18" si="61">AH17</f>
        <v>405190.40178571432</v>
      </c>
      <c r="AR17" s="880">
        <v>44222</v>
      </c>
      <c r="AS17" s="869" t="s">
        <v>653</v>
      </c>
      <c r="AT17" s="879">
        <v>157.09164428710901</v>
      </c>
      <c r="AU17" s="879">
        <v>240</v>
      </c>
      <c r="AV17" s="851">
        <f t="shared" si="20"/>
        <v>44222</v>
      </c>
      <c r="AW17" s="852">
        <f t="shared" si="39"/>
        <v>141186437638963.38</v>
      </c>
      <c r="AX17" s="851">
        <f t="shared" si="21"/>
        <v>44222</v>
      </c>
      <c r="AY17" s="852">
        <f t="shared" si="22"/>
        <v>240922920173326.34</v>
      </c>
      <c r="AZ17" s="850">
        <f t="shared" ref="AZ17:AZ18" si="62">AO17</f>
        <v>237451.00446428571</v>
      </c>
      <c r="BA17" s="850"/>
      <c r="BB17" s="850"/>
      <c r="BC17" s="849">
        <f t="shared" si="23"/>
        <v>44222</v>
      </c>
      <c r="BD17" s="850">
        <f t="shared" ref="BD17:BD18" si="63">AQ17</f>
        <v>405190.40178571432</v>
      </c>
      <c r="BE17" s="850"/>
      <c r="BF17" s="850"/>
      <c r="BG17" s="849">
        <f t="shared" si="24"/>
        <v>44222</v>
      </c>
      <c r="BH17" s="850">
        <f t="shared" ref="BH17:BH18" si="64">AVERAGE(AZ17,BD17)</f>
        <v>321320.703125</v>
      </c>
      <c r="BI17" s="852">
        <f t="shared" ref="BI17:BI18" si="65">BH17*AT17*3.785*1000000</f>
        <v>191054678906144.81</v>
      </c>
      <c r="BK17" s="382">
        <f t="shared" si="25"/>
        <v>25.971203613281251</v>
      </c>
      <c r="BL17" s="382">
        <f t="shared" si="26"/>
        <v>44.317700195312497</v>
      </c>
      <c r="BM17" s="236">
        <f t="shared" si="27"/>
        <v>44222</v>
      </c>
      <c r="BN17" s="236">
        <f t="shared" si="28"/>
        <v>44223</v>
      </c>
      <c r="BO17" s="235">
        <f t="shared" si="29"/>
        <v>237451.00446428571</v>
      </c>
      <c r="BP17" s="235">
        <f t="shared" si="30"/>
        <v>405190.40178571432</v>
      </c>
      <c r="BQ17" s="235">
        <f t="shared" si="31"/>
        <v>321320.703125</v>
      </c>
      <c r="BR17" s="868">
        <f t="shared" si="32"/>
        <v>44222</v>
      </c>
      <c r="BS17" s="869" t="str">
        <f t="shared" si="33"/>
        <v>TUE</v>
      </c>
      <c r="BT17" s="870">
        <f t="shared" si="34"/>
        <v>157.09164428710901</v>
      </c>
      <c r="BU17" s="235">
        <f t="shared" ref="BU17:BU18" si="66">BH17</f>
        <v>321320.703125</v>
      </c>
      <c r="BV17" s="279">
        <f t="shared" si="36"/>
        <v>191054678906144.84</v>
      </c>
      <c r="BW17" s="279">
        <f t="shared" ref="BW17:BW18" si="67">BI17</f>
        <v>191054678906144.81</v>
      </c>
    </row>
    <row r="18" spans="1:75">
      <c r="A18" s="46">
        <v>44244</v>
      </c>
      <c r="B18" s="122" t="s">
        <v>372</v>
      </c>
      <c r="C18" s="996">
        <f t="shared" si="56"/>
        <v>44223</v>
      </c>
      <c r="D18" s="563">
        <v>44224</v>
      </c>
      <c r="E18" s="661" t="s">
        <v>69</v>
      </c>
      <c r="F18" s="1149">
        <v>116.2154052734375</v>
      </c>
      <c r="G18" s="562" t="s">
        <v>41</v>
      </c>
      <c r="H18" s="1025">
        <v>135.44036865234375</v>
      </c>
      <c r="I18" s="414" t="s">
        <v>313</v>
      </c>
      <c r="J18" s="415" t="s">
        <v>133</v>
      </c>
      <c r="K18" s="429" t="s">
        <v>93</v>
      </c>
      <c r="L18" s="390">
        <v>250</v>
      </c>
      <c r="M18" s="390"/>
      <c r="N18" s="390"/>
      <c r="O18" s="564">
        <v>2.5</v>
      </c>
      <c r="P18" s="564">
        <v>1.25</v>
      </c>
      <c r="Q18" s="564">
        <f t="shared" si="3"/>
        <v>3.75</v>
      </c>
      <c r="R18" s="82">
        <f t="shared" ref="R18" si="68">O18/(O18+P18)*Q18*175/200</f>
        <v>2.1875</v>
      </c>
      <c r="S18" s="81"/>
      <c r="T18" s="81">
        <v>20</v>
      </c>
      <c r="U18" s="122" t="s">
        <v>372</v>
      </c>
      <c r="V18" s="193"/>
      <c r="W18" s="195">
        <v>412.17099999999999</v>
      </c>
      <c r="X18" s="82">
        <v>2.2170000000000001</v>
      </c>
      <c r="Y18" s="82">
        <v>2.5590000000000002</v>
      </c>
      <c r="Z18" s="195">
        <f t="shared" si="48"/>
        <v>8243.42</v>
      </c>
      <c r="AA18" s="195">
        <f t="shared" si="49"/>
        <v>3768.4205714285713</v>
      </c>
      <c r="AB18" s="1092">
        <f t="shared" si="46"/>
        <v>15073682.285714285</v>
      </c>
      <c r="AC18" s="499" t="s">
        <v>69</v>
      </c>
      <c r="AD18" s="195">
        <f t="shared" si="7"/>
        <v>2324.30810546875</v>
      </c>
      <c r="AE18" s="500" t="s">
        <v>41</v>
      </c>
      <c r="AF18" s="567">
        <f t="shared" si="8"/>
        <v>2708.807373046875</v>
      </c>
      <c r="AG18" s="567">
        <f t="shared" si="9"/>
        <v>1062540.8482142857</v>
      </c>
      <c r="AH18" s="567">
        <f t="shared" si="10"/>
        <v>1238311.9419642857</v>
      </c>
      <c r="AI18" s="568">
        <f t="shared" si="11"/>
        <v>4250163.3928571427</v>
      </c>
      <c r="AJ18" s="568">
        <f t="shared" si="12"/>
        <v>4953247.7678571427</v>
      </c>
      <c r="AK18" s="569">
        <f t="shared" si="13"/>
        <v>0.28195919963664962</v>
      </c>
      <c r="AL18" s="999">
        <f t="shared" si="14"/>
        <v>0.32860237292857514</v>
      </c>
      <c r="AM18" s="864" t="str">
        <f t="shared" si="57"/>
        <v>28PZ1</v>
      </c>
      <c r="AN18" s="865">
        <f t="shared" si="58"/>
        <v>44224</v>
      </c>
      <c r="AO18" s="866">
        <f t="shared" si="59"/>
        <v>1062540.8482142857</v>
      </c>
      <c r="AP18" s="865">
        <f t="shared" si="60"/>
        <v>44224</v>
      </c>
      <c r="AQ18" s="850">
        <f t="shared" si="61"/>
        <v>1238311.9419642857</v>
      </c>
      <c r="AR18" s="880">
        <v>44223</v>
      </c>
      <c r="AS18" s="869" t="s">
        <v>656</v>
      </c>
      <c r="AT18" s="879">
        <v>156.64239501953099</v>
      </c>
      <c r="AU18" s="879">
        <v>250</v>
      </c>
      <c r="AV18" s="851">
        <f t="shared" si="20"/>
        <v>44223</v>
      </c>
      <c r="AW18" s="852">
        <f t="shared" si="39"/>
        <v>629971400278349.13</v>
      </c>
      <c r="AX18" s="851">
        <f t="shared" si="21"/>
        <v>44223</v>
      </c>
      <c r="AY18" s="852">
        <f t="shared" si="22"/>
        <v>734184581582615.75</v>
      </c>
      <c r="AZ18" s="850">
        <f t="shared" si="62"/>
        <v>1062540.8482142857</v>
      </c>
      <c r="BA18" s="850"/>
      <c r="BB18" s="850"/>
      <c r="BC18" s="849">
        <f t="shared" si="23"/>
        <v>44223</v>
      </c>
      <c r="BD18" s="850">
        <f t="shared" si="63"/>
        <v>1238311.9419642857</v>
      </c>
      <c r="BE18" s="850"/>
      <c r="BF18" s="850"/>
      <c r="BG18" s="849">
        <f t="shared" si="24"/>
        <v>44223</v>
      </c>
      <c r="BH18" s="850">
        <f t="shared" si="64"/>
        <v>1150426.3950892857</v>
      </c>
      <c r="BI18" s="852">
        <f t="shared" si="65"/>
        <v>682077990930482.5</v>
      </c>
      <c r="BK18" s="382">
        <f t="shared" si="25"/>
        <v>116.2154052734375</v>
      </c>
      <c r="BL18" s="382">
        <f t="shared" si="26"/>
        <v>135.44036865234375</v>
      </c>
      <c r="BM18" s="236">
        <f t="shared" si="27"/>
        <v>44223</v>
      </c>
      <c r="BN18" s="236">
        <f t="shared" si="28"/>
        <v>44224</v>
      </c>
      <c r="BO18" s="235">
        <f t="shared" si="29"/>
        <v>1062540.8482142857</v>
      </c>
      <c r="BP18" s="235">
        <f t="shared" si="30"/>
        <v>1238311.9419642857</v>
      </c>
      <c r="BQ18" s="235">
        <f t="shared" si="31"/>
        <v>1150426.3950892857</v>
      </c>
      <c r="BR18" s="868">
        <f t="shared" si="32"/>
        <v>44223</v>
      </c>
      <c r="BS18" s="869" t="str">
        <f t="shared" si="33"/>
        <v>WED</v>
      </c>
      <c r="BT18" s="870">
        <f t="shared" si="34"/>
        <v>156.64239501953099</v>
      </c>
      <c r="BU18" s="235">
        <f t="shared" si="66"/>
        <v>1150426.3950892857</v>
      </c>
      <c r="BV18" s="279">
        <f t="shared" si="36"/>
        <v>682077990930482.5</v>
      </c>
      <c r="BW18" s="279">
        <f t="shared" si="67"/>
        <v>682077990930482.5</v>
      </c>
    </row>
    <row r="19" spans="1:75">
      <c r="A19" s="35">
        <v>44237</v>
      </c>
      <c r="B19" s="119" t="s">
        <v>351</v>
      </c>
      <c r="C19" s="782">
        <v>44224</v>
      </c>
      <c r="D19" s="1158">
        <v>44225</v>
      </c>
      <c r="E19" s="924" t="s">
        <v>69</v>
      </c>
      <c r="F19" s="1159">
        <v>12.596359252929688</v>
      </c>
      <c r="G19" s="500" t="s">
        <v>41</v>
      </c>
      <c r="H19" s="1105">
        <v>19.659066772460939</v>
      </c>
      <c r="I19" s="1160" t="s">
        <v>313</v>
      </c>
      <c r="J19" s="1161" t="s">
        <v>133</v>
      </c>
      <c r="K19" s="484" t="s">
        <v>93</v>
      </c>
      <c r="L19" s="488">
        <v>280</v>
      </c>
      <c r="M19" s="485"/>
      <c r="N19" s="504"/>
      <c r="O19" s="491">
        <v>2.5</v>
      </c>
      <c r="P19" s="492">
        <v>1.25</v>
      </c>
      <c r="Q19" s="492">
        <f t="shared" si="3"/>
        <v>3.75</v>
      </c>
      <c r="R19" s="490">
        <f t="shared" si="47"/>
        <v>2.1875</v>
      </c>
      <c r="S19" s="491"/>
      <c r="T19" s="493">
        <v>20</v>
      </c>
      <c r="U19" s="119" t="s">
        <v>351</v>
      </c>
      <c r="V19" s="925"/>
      <c r="W19" s="495">
        <v>435.48200000000003</v>
      </c>
      <c r="X19" s="223">
        <v>2.2410000000000001</v>
      </c>
      <c r="Y19" s="223">
        <v>2.6320000000000001</v>
      </c>
      <c r="Z19" s="129">
        <f t="shared" si="48"/>
        <v>8709.6400000000012</v>
      </c>
      <c r="AA19" s="129">
        <f t="shared" si="49"/>
        <v>3981.5497142857148</v>
      </c>
      <c r="AB19" s="149">
        <f t="shared" si="46"/>
        <v>14219820.408163266</v>
      </c>
      <c r="AC19" s="924" t="s">
        <v>69</v>
      </c>
      <c r="AD19" s="195">
        <f t="shared" si="7"/>
        <v>251.92718505859375</v>
      </c>
      <c r="AE19" s="500" t="s">
        <v>41</v>
      </c>
      <c r="AF19" s="567">
        <f t="shared" si="8"/>
        <v>393.18133544921875</v>
      </c>
      <c r="AG19" s="497">
        <f t="shared" si="9"/>
        <v>115166.71316964286</v>
      </c>
      <c r="AH19" s="497">
        <f t="shared" si="10"/>
        <v>179740.0390625</v>
      </c>
      <c r="AI19" s="497">
        <f t="shared" si="11"/>
        <v>411309.6898915816</v>
      </c>
      <c r="AJ19" s="497">
        <f t="shared" si="12"/>
        <v>641928.7109375</v>
      </c>
      <c r="AK19" s="959">
        <f t="shared" si="13"/>
        <v>2.8925097370108722E-2</v>
      </c>
      <c r="AL19" s="1086">
        <f t="shared" si="14"/>
        <v>4.5143236166961975E-2</v>
      </c>
      <c r="AM19" s="864" t="str">
        <f t="shared" ref="AM19:AM30" si="69">B19</f>
        <v>29PZ1</v>
      </c>
      <c r="AN19" s="865">
        <f t="shared" ref="AN19:AN30" si="70">D19</f>
        <v>44225</v>
      </c>
      <c r="AO19" s="866">
        <f t="shared" ref="AO19:AO30" si="71">AG19</f>
        <v>115166.71316964286</v>
      </c>
      <c r="AP19" s="865">
        <f t="shared" ref="AP19:AP30" si="72">D19</f>
        <v>44225</v>
      </c>
      <c r="AQ19" s="850">
        <f t="shared" ref="AQ19:AQ30" si="73">AH19</f>
        <v>179740.0390625</v>
      </c>
      <c r="AR19" s="880">
        <v>44224</v>
      </c>
      <c r="AS19" s="869" t="s">
        <v>657</v>
      </c>
      <c r="AT19" s="879">
        <v>156.51727294921901</v>
      </c>
      <c r="AU19" s="879">
        <v>280</v>
      </c>
      <c r="AV19" s="851">
        <f t="shared" ref="AV19:AV37" si="74">AR19</f>
        <v>44224</v>
      </c>
      <c r="AW19" s="852">
        <f t="shared" ref="AW19:AW37" si="75">AT19*3.785*1000000*AO19</f>
        <v>68226819845184.578</v>
      </c>
      <c r="AX19" s="851">
        <f t="shared" ref="AX19:AX37" si="76">AR19</f>
        <v>44224</v>
      </c>
      <c r="AY19" s="852">
        <f t="shared" ref="AY19:AY37" si="77">AT19*3.785*1000000*AQ19</f>
        <v>106481212553316.94</v>
      </c>
      <c r="AZ19" s="850">
        <f>AVERAGE(AO19:AO20)</f>
        <v>145414.84375</v>
      </c>
      <c r="BA19" s="850">
        <f>STDEV(AO19:AO20)</f>
        <v>42777.316503173381</v>
      </c>
      <c r="BB19" s="850">
        <f>100*BA19/AZ19</f>
        <v>29.417434561712948</v>
      </c>
      <c r="BC19" s="849">
        <f t="shared" ref="BC19:BC37" si="78">AR19</f>
        <v>44224</v>
      </c>
      <c r="BD19" s="850">
        <f>AVERAGE(AQ19:AQ20)</f>
        <v>199349.16294642858</v>
      </c>
      <c r="BE19" s="850">
        <f>STDEV(AQ19:AQ20)</f>
        <v>27731.488942905959</v>
      </c>
      <c r="BF19" s="850">
        <f>100*BE19/BD19</f>
        <v>13.911013486602041</v>
      </c>
      <c r="BG19" s="849">
        <f t="shared" ref="BG19:BG37" si="79">BC19</f>
        <v>44224</v>
      </c>
      <c r="BH19" s="850">
        <f>AVERAGE(AZ19,BD19)</f>
        <v>172382.00334821429</v>
      </c>
      <c r="BI19" s="852">
        <f>BH19*AT19*3.785*1000000</f>
        <v>102122180648381.66</v>
      </c>
      <c r="BK19" s="382">
        <f t="shared" ref="BK19:BK37" si="80">F19</f>
        <v>12.596359252929688</v>
      </c>
      <c r="BL19" s="382">
        <f t="shared" ref="BL19:BL37" si="81">H19</f>
        <v>19.659066772460939</v>
      </c>
      <c r="BM19" s="236">
        <f t="shared" ref="BM19:BM37" si="82">C19</f>
        <v>44224</v>
      </c>
      <c r="BN19" s="236">
        <f t="shared" ref="BN19:BN37" si="83">AN19</f>
        <v>44225</v>
      </c>
      <c r="BO19" s="235">
        <f t="shared" ref="BO19:BO37" si="84">AO19</f>
        <v>115166.71316964286</v>
      </c>
      <c r="BP19" s="235">
        <f t="shared" ref="BP19:BP37" si="85">AQ19</f>
        <v>179740.0390625</v>
      </c>
      <c r="BQ19" s="235">
        <f t="shared" ref="BQ19:BQ37" si="86">AVERAGE(BO19:BP19)</f>
        <v>147453.37611607142</v>
      </c>
      <c r="BR19" s="868">
        <f t="shared" ref="BR19:BR37" si="87">AR19</f>
        <v>44224</v>
      </c>
      <c r="BS19" s="869" t="str">
        <f t="shared" ref="BS19:BS37" si="88">AS19</f>
        <v>THU</v>
      </c>
      <c r="BT19" s="870">
        <f t="shared" ref="BT19:BT37" si="89">AT19</f>
        <v>156.51727294921901</v>
      </c>
      <c r="BU19" s="235">
        <f t="shared" ref="BU19" si="90">BH19</f>
        <v>172382.00334821429</v>
      </c>
      <c r="BV19" s="279">
        <f t="shared" ref="BV19:BV37" si="91">BT19*1000000*3.785*BQ19</f>
        <v>87354016199250.781</v>
      </c>
      <c r="BW19" s="279">
        <f t="shared" ref="BW19" si="92">BI19</f>
        <v>102122180648381.66</v>
      </c>
    </row>
    <row r="20" spans="1:75">
      <c r="A20" s="35">
        <v>44237</v>
      </c>
      <c r="B20" s="119" t="s">
        <v>352</v>
      </c>
      <c r="C20" s="782">
        <v>44224</v>
      </c>
      <c r="D20" s="1158">
        <v>44225</v>
      </c>
      <c r="E20" s="924" t="s">
        <v>69</v>
      </c>
      <c r="F20" s="1159">
        <v>19.213137817382812</v>
      </c>
      <c r="G20" s="500" t="s">
        <v>41</v>
      </c>
      <c r="H20" s="1105">
        <v>23.948562622070313</v>
      </c>
      <c r="I20" s="1160" t="s">
        <v>313</v>
      </c>
      <c r="J20" s="1161" t="s">
        <v>133</v>
      </c>
      <c r="K20" s="484" t="s">
        <v>93</v>
      </c>
      <c r="L20" s="488">
        <v>280</v>
      </c>
      <c r="M20" s="485"/>
      <c r="N20" s="504"/>
      <c r="O20" s="491">
        <v>2.5</v>
      </c>
      <c r="P20" s="492">
        <v>1.25</v>
      </c>
      <c r="Q20" s="492">
        <f t="shared" si="3"/>
        <v>3.75</v>
      </c>
      <c r="R20" s="490">
        <f t="shared" si="47"/>
        <v>2.1875</v>
      </c>
      <c r="S20" s="491"/>
      <c r="T20" s="493">
        <v>20</v>
      </c>
      <c r="U20" s="119" t="s">
        <v>352</v>
      </c>
      <c r="V20" s="925"/>
      <c r="W20" s="495">
        <v>605.13800000000003</v>
      </c>
      <c r="X20" s="223">
        <v>2.2330000000000001</v>
      </c>
      <c r="Y20" s="223">
        <v>2.5870000000000002</v>
      </c>
      <c r="Z20" s="129">
        <f t="shared" si="48"/>
        <v>12102.76</v>
      </c>
      <c r="AA20" s="129">
        <f t="shared" si="49"/>
        <v>5532.6902857142859</v>
      </c>
      <c r="AB20" s="149">
        <f t="shared" si="46"/>
        <v>19759608.163265303</v>
      </c>
      <c r="AC20" s="924" t="s">
        <v>69</v>
      </c>
      <c r="AD20" s="195">
        <f t="shared" si="7"/>
        <v>384.26275634765625</v>
      </c>
      <c r="AE20" s="500" t="s">
        <v>41</v>
      </c>
      <c r="AF20" s="567">
        <f t="shared" si="8"/>
        <v>478.97125244140625</v>
      </c>
      <c r="AG20" s="497">
        <f t="shared" si="9"/>
        <v>175662.97433035713</v>
      </c>
      <c r="AH20" s="497">
        <f t="shared" si="10"/>
        <v>218958.28683035713</v>
      </c>
      <c r="AI20" s="497">
        <f t="shared" si="11"/>
        <v>627367.76546556118</v>
      </c>
      <c r="AJ20" s="497">
        <f t="shared" si="12"/>
        <v>781993.88153698971</v>
      </c>
      <c r="AK20" s="959">
        <f t="shared" si="13"/>
        <v>3.1750010439573803E-2</v>
      </c>
      <c r="AL20" s="1086">
        <f t="shared" si="14"/>
        <v>3.9575373918131589E-2</v>
      </c>
      <c r="AM20" s="864" t="str">
        <f t="shared" si="69"/>
        <v>29PZ2</v>
      </c>
      <c r="AN20" s="865">
        <f t="shared" si="70"/>
        <v>44225</v>
      </c>
      <c r="AO20" s="866">
        <f t="shared" si="71"/>
        <v>175662.97433035713</v>
      </c>
      <c r="AP20" s="865">
        <f t="shared" si="72"/>
        <v>44225</v>
      </c>
      <c r="AQ20" s="850">
        <f t="shared" si="73"/>
        <v>218958.28683035713</v>
      </c>
      <c r="AR20" s="880">
        <v>44224</v>
      </c>
      <c r="AS20" s="869" t="s">
        <v>657</v>
      </c>
      <c r="AT20" s="879">
        <v>156.51727294921901</v>
      </c>
      <c r="AU20" s="879">
        <v>280</v>
      </c>
      <c r="AV20" s="851">
        <f t="shared" si="74"/>
        <v>44224</v>
      </c>
      <c r="AW20" s="852">
        <f t="shared" si="75"/>
        <v>104065886515772.36</v>
      </c>
      <c r="AX20" s="851">
        <f t="shared" si="76"/>
        <v>44224</v>
      </c>
      <c r="AY20" s="852">
        <f t="shared" si="77"/>
        <v>129714803679252.69</v>
      </c>
      <c r="AZ20" s="867"/>
      <c r="BA20" s="867"/>
      <c r="BB20" s="867"/>
      <c r="BC20" s="849">
        <f t="shared" si="78"/>
        <v>44224</v>
      </c>
      <c r="BD20" s="867"/>
      <c r="BE20" s="867"/>
      <c r="BF20" s="867"/>
      <c r="BG20" s="849">
        <f t="shared" si="79"/>
        <v>44224</v>
      </c>
      <c r="BH20" s="867"/>
      <c r="BI20" s="867"/>
      <c r="BK20" s="382">
        <f t="shared" si="80"/>
        <v>19.213137817382812</v>
      </c>
      <c r="BL20" s="382">
        <f t="shared" si="81"/>
        <v>23.948562622070313</v>
      </c>
      <c r="BM20" s="236">
        <f t="shared" si="82"/>
        <v>44224</v>
      </c>
      <c r="BN20" s="236">
        <f t="shared" si="83"/>
        <v>44225</v>
      </c>
      <c r="BO20" s="235">
        <f t="shared" si="84"/>
        <v>175662.97433035713</v>
      </c>
      <c r="BP20" s="235">
        <f t="shared" si="85"/>
        <v>218958.28683035713</v>
      </c>
      <c r="BQ20" s="235">
        <f t="shared" si="86"/>
        <v>197310.63058035713</v>
      </c>
      <c r="BR20" s="868">
        <f t="shared" si="87"/>
        <v>44224</v>
      </c>
      <c r="BS20" s="869" t="str">
        <f t="shared" si="88"/>
        <v>THU</v>
      </c>
      <c r="BT20" s="870">
        <f t="shared" si="89"/>
        <v>156.51727294921901</v>
      </c>
      <c r="BU20" s="235"/>
      <c r="BV20" s="279">
        <f t="shared" si="91"/>
        <v>116890345097512.55</v>
      </c>
      <c r="BW20" s="279"/>
    </row>
    <row r="21" spans="1:75">
      <c r="A21" s="35">
        <v>44237</v>
      </c>
      <c r="B21" s="119" t="s">
        <v>353</v>
      </c>
      <c r="C21" s="782">
        <v>44225</v>
      </c>
      <c r="D21" s="1158">
        <v>44226</v>
      </c>
      <c r="E21" s="924" t="s">
        <v>69</v>
      </c>
      <c r="F21" s="1159">
        <v>14.776063537597656</v>
      </c>
      <c r="G21" s="500" t="s">
        <v>41</v>
      </c>
      <c r="H21" s="1105">
        <v>21.641656494140626</v>
      </c>
      <c r="I21" s="1160" t="s">
        <v>313</v>
      </c>
      <c r="J21" s="1161" t="s">
        <v>133</v>
      </c>
      <c r="K21" s="484" t="s">
        <v>93</v>
      </c>
      <c r="L21" s="488">
        <v>284</v>
      </c>
      <c r="M21" s="485"/>
      <c r="N21" s="504"/>
      <c r="O21" s="491">
        <v>2.5</v>
      </c>
      <c r="P21" s="492">
        <v>1.25</v>
      </c>
      <c r="Q21" s="492">
        <f t="shared" si="3"/>
        <v>3.75</v>
      </c>
      <c r="R21" s="490">
        <f t="shared" si="47"/>
        <v>2.1875</v>
      </c>
      <c r="S21" s="491"/>
      <c r="T21" s="493">
        <v>20</v>
      </c>
      <c r="U21" s="119" t="s">
        <v>353</v>
      </c>
      <c r="V21" s="925"/>
      <c r="W21" s="495">
        <v>519.09500000000003</v>
      </c>
      <c r="X21" s="223">
        <v>2.202</v>
      </c>
      <c r="Y21" s="223">
        <v>2.6459999999999999</v>
      </c>
      <c r="Z21" s="129">
        <f t="shared" si="48"/>
        <v>10381.900000000001</v>
      </c>
      <c r="AA21" s="129">
        <f t="shared" si="49"/>
        <v>4746.011428571429</v>
      </c>
      <c r="AB21" s="149">
        <f t="shared" si="46"/>
        <v>16711307.847082498</v>
      </c>
      <c r="AC21" s="924" t="s">
        <v>69</v>
      </c>
      <c r="AD21" s="195">
        <f t="shared" si="7"/>
        <v>295.52127075195313</v>
      </c>
      <c r="AE21" s="500" t="s">
        <v>41</v>
      </c>
      <c r="AF21" s="567">
        <f t="shared" si="8"/>
        <v>432.8331298828125</v>
      </c>
      <c r="AG21" s="497">
        <f t="shared" si="9"/>
        <v>135095.43805803571</v>
      </c>
      <c r="AH21" s="497">
        <f t="shared" si="10"/>
        <v>197866.57366071429</v>
      </c>
      <c r="AI21" s="497">
        <f t="shared" si="11"/>
        <v>475688.16217618209</v>
      </c>
      <c r="AJ21" s="497">
        <f t="shared" si="12"/>
        <v>696713.28753772634</v>
      </c>
      <c r="AK21" s="959">
        <f t="shared" si="13"/>
        <v>2.8465046932830512E-2</v>
      </c>
      <c r="AL21" s="1086">
        <f t="shared" si="14"/>
        <v>4.1691128780166675E-2</v>
      </c>
      <c r="AM21" s="864" t="str">
        <f t="shared" si="69"/>
        <v>30PZ2</v>
      </c>
      <c r="AN21" s="865">
        <f t="shared" si="70"/>
        <v>44226</v>
      </c>
      <c r="AO21" s="866">
        <f t="shared" si="71"/>
        <v>135095.43805803571</v>
      </c>
      <c r="AP21" s="865">
        <f t="shared" si="72"/>
        <v>44226</v>
      </c>
      <c r="AQ21" s="850">
        <f t="shared" si="73"/>
        <v>197866.57366071429</v>
      </c>
      <c r="AR21" s="880">
        <v>44225</v>
      </c>
      <c r="AS21" s="869" t="s">
        <v>659</v>
      </c>
      <c r="AT21" s="879">
        <v>156.17852783203099</v>
      </c>
      <c r="AU21" s="879">
        <v>284</v>
      </c>
      <c r="AV21" s="851">
        <f t="shared" si="74"/>
        <v>44225</v>
      </c>
      <c r="AW21" s="852">
        <f t="shared" si="75"/>
        <v>79859740104873.016</v>
      </c>
      <c r="AX21" s="851">
        <f t="shared" si="76"/>
        <v>44225</v>
      </c>
      <c r="AY21" s="852">
        <f t="shared" si="77"/>
        <v>116966001036971.73</v>
      </c>
      <c r="AZ21" s="850">
        <f>AVERAGE(AO21:AO22)</f>
        <v>143112.90457589284</v>
      </c>
      <c r="BA21" s="850">
        <f>STDEV(AO21:AO22)</f>
        <v>11338.409885425766</v>
      </c>
      <c r="BB21" s="850">
        <f>100*BA21/AZ21</f>
        <v>7.9227026514670458</v>
      </c>
      <c r="BC21" s="849">
        <f t="shared" si="78"/>
        <v>44225</v>
      </c>
      <c r="BD21" s="850">
        <f>AVERAGE(AQ21:AQ22)</f>
        <v>161572.39815848216</v>
      </c>
      <c r="BE21" s="850">
        <f>STDEV(AQ21:AQ22)</f>
        <v>51327.71523040592</v>
      </c>
      <c r="BF21" s="850">
        <f>100*BE21/BD21</f>
        <v>31.76762603972734</v>
      </c>
      <c r="BG21" s="849">
        <f t="shared" si="79"/>
        <v>44225</v>
      </c>
      <c r="BH21" s="850">
        <f>AVERAGE(AZ21,BD21)</f>
        <v>152342.6513671875</v>
      </c>
      <c r="BI21" s="852">
        <f>BH21*AT21*3.785*1000000</f>
        <v>90055184097663.281</v>
      </c>
      <c r="BK21" s="382">
        <f t="shared" si="80"/>
        <v>14.776063537597656</v>
      </c>
      <c r="BL21" s="382">
        <f t="shared" si="81"/>
        <v>21.641656494140626</v>
      </c>
      <c r="BM21" s="236">
        <f t="shared" si="82"/>
        <v>44225</v>
      </c>
      <c r="BN21" s="236">
        <f t="shared" si="83"/>
        <v>44226</v>
      </c>
      <c r="BO21" s="235">
        <f t="shared" si="84"/>
        <v>135095.43805803571</v>
      </c>
      <c r="BP21" s="235">
        <f t="shared" si="85"/>
        <v>197866.57366071429</v>
      </c>
      <c r="BQ21" s="235">
        <f t="shared" si="86"/>
        <v>166481.005859375</v>
      </c>
      <c r="BR21" s="868">
        <f t="shared" si="87"/>
        <v>44225</v>
      </c>
      <c r="BS21" s="869" t="str">
        <f t="shared" si="88"/>
        <v>FRI</v>
      </c>
      <c r="BT21" s="870">
        <f t="shared" si="89"/>
        <v>156.17852783203099</v>
      </c>
      <c r="BU21" s="235">
        <f t="shared" ref="BU21" si="93">BH21</f>
        <v>152342.6513671875</v>
      </c>
      <c r="BV21" s="279">
        <f t="shared" si="91"/>
        <v>98412870570922.375</v>
      </c>
      <c r="BW21" s="279">
        <f t="shared" ref="BW21" si="94">BI21</f>
        <v>90055184097663.281</v>
      </c>
    </row>
    <row r="22" spans="1:75">
      <c r="A22" s="35">
        <v>44237</v>
      </c>
      <c r="B22" s="119" t="s">
        <v>354</v>
      </c>
      <c r="C22" s="782">
        <v>44225</v>
      </c>
      <c r="D22" s="1158">
        <v>44226</v>
      </c>
      <c r="E22" s="924" t="s">
        <v>69</v>
      </c>
      <c r="F22" s="1159">
        <v>16.529884338378906</v>
      </c>
      <c r="G22" s="500" t="s">
        <v>41</v>
      </c>
      <c r="H22" s="1105">
        <v>13.702305603027344</v>
      </c>
      <c r="I22" s="1160" t="s">
        <v>313</v>
      </c>
      <c r="J22" s="1161" t="s">
        <v>133</v>
      </c>
      <c r="K22" s="484" t="s">
        <v>93</v>
      </c>
      <c r="L22" s="488">
        <v>284</v>
      </c>
      <c r="M22" s="485"/>
      <c r="N22" s="504"/>
      <c r="O22" s="491">
        <v>2.5</v>
      </c>
      <c r="P22" s="492">
        <v>1.25</v>
      </c>
      <c r="Q22" s="492">
        <f t="shared" si="3"/>
        <v>3.75</v>
      </c>
      <c r="R22" s="490">
        <f t="shared" si="47"/>
        <v>2.1875</v>
      </c>
      <c r="S22" s="491"/>
      <c r="T22" s="493">
        <v>20</v>
      </c>
      <c r="U22" s="119" t="s">
        <v>354</v>
      </c>
      <c r="V22" s="925"/>
      <c r="W22" s="495">
        <v>459.92399999999998</v>
      </c>
      <c r="X22" s="223">
        <v>2.2309999999999999</v>
      </c>
      <c r="Y22" s="223">
        <v>2.613</v>
      </c>
      <c r="Z22" s="129">
        <f t="shared" si="48"/>
        <v>9198.48</v>
      </c>
      <c r="AA22" s="129">
        <f t="shared" si="49"/>
        <v>4205.0194285714288</v>
      </c>
      <c r="AB22" s="149">
        <f t="shared" si="46"/>
        <v>14806406.438631793</v>
      </c>
      <c r="AC22" s="924" t="s">
        <v>69</v>
      </c>
      <c r="AD22" s="195">
        <f t="shared" si="7"/>
        <v>330.59768676757813</v>
      </c>
      <c r="AE22" s="500" t="s">
        <v>41</v>
      </c>
      <c r="AF22" s="567">
        <f t="shared" si="8"/>
        <v>274.04611206054688</v>
      </c>
      <c r="AG22" s="497">
        <f t="shared" si="9"/>
        <v>151130.37109375</v>
      </c>
      <c r="AH22" s="497">
        <f t="shared" si="10"/>
        <v>125278.22265625</v>
      </c>
      <c r="AI22" s="497">
        <f t="shared" si="11"/>
        <v>532149.19399207749</v>
      </c>
      <c r="AJ22" s="497">
        <f t="shared" si="12"/>
        <v>441120.50231073942</v>
      </c>
      <c r="AK22" s="959">
        <f t="shared" si="13"/>
        <v>3.5940469160945954E-2</v>
      </c>
      <c r="AL22" s="1086">
        <f t="shared" si="14"/>
        <v>2.9792543122401406E-2</v>
      </c>
      <c r="AM22" s="864" t="str">
        <f t="shared" si="69"/>
        <v>30PZ3</v>
      </c>
      <c r="AN22" s="865">
        <f t="shared" si="70"/>
        <v>44226</v>
      </c>
      <c r="AO22" s="866">
        <f t="shared" si="71"/>
        <v>151130.37109375</v>
      </c>
      <c r="AP22" s="865">
        <f t="shared" si="72"/>
        <v>44226</v>
      </c>
      <c r="AQ22" s="850">
        <f t="shared" si="73"/>
        <v>125278.22265625</v>
      </c>
      <c r="AR22" s="880">
        <v>44225</v>
      </c>
      <c r="AS22" s="869" t="s">
        <v>659</v>
      </c>
      <c r="AT22" s="879">
        <v>156.17852783203099</v>
      </c>
      <c r="AU22" s="879">
        <v>284</v>
      </c>
      <c r="AV22" s="851">
        <f t="shared" si="74"/>
        <v>44225</v>
      </c>
      <c r="AW22" s="852">
        <f t="shared" si="75"/>
        <v>89338561915873.594</v>
      </c>
      <c r="AX22" s="851">
        <f t="shared" si="76"/>
        <v>44225</v>
      </c>
      <c r="AY22" s="852">
        <f t="shared" si="77"/>
        <v>74056433332934.766</v>
      </c>
      <c r="AZ22" s="867"/>
      <c r="BA22" s="867"/>
      <c r="BB22" s="867"/>
      <c r="BC22" s="849">
        <f t="shared" si="78"/>
        <v>44225</v>
      </c>
      <c r="BD22" s="867"/>
      <c r="BE22" s="867"/>
      <c r="BF22" s="867"/>
      <c r="BG22" s="849">
        <f t="shared" si="79"/>
        <v>44225</v>
      </c>
      <c r="BH22" s="867"/>
      <c r="BI22" s="867"/>
      <c r="BK22" s="382">
        <f t="shared" si="80"/>
        <v>16.529884338378906</v>
      </c>
      <c r="BL22" s="382">
        <f t="shared" si="81"/>
        <v>13.702305603027344</v>
      </c>
      <c r="BM22" s="236">
        <f t="shared" si="82"/>
        <v>44225</v>
      </c>
      <c r="BN22" s="236">
        <f t="shared" si="83"/>
        <v>44226</v>
      </c>
      <c r="BO22" s="235">
        <f t="shared" si="84"/>
        <v>151130.37109375</v>
      </c>
      <c r="BP22" s="235">
        <f t="shared" si="85"/>
        <v>125278.22265625</v>
      </c>
      <c r="BQ22" s="235">
        <f t="shared" si="86"/>
        <v>138204.296875</v>
      </c>
      <c r="BR22" s="868">
        <f t="shared" si="87"/>
        <v>44225</v>
      </c>
      <c r="BS22" s="869" t="str">
        <f t="shared" si="88"/>
        <v>FRI</v>
      </c>
      <c r="BT22" s="870">
        <f t="shared" si="89"/>
        <v>156.17852783203099</v>
      </c>
      <c r="BU22" s="235"/>
      <c r="BV22" s="279">
        <f t="shared" si="91"/>
        <v>81697497624404.172</v>
      </c>
      <c r="BW22" s="279"/>
    </row>
    <row r="23" spans="1:75">
      <c r="A23" s="35">
        <v>44237</v>
      </c>
      <c r="B23" s="119" t="s">
        <v>355</v>
      </c>
      <c r="C23" s="782">
        <v>44225</v>
      </c>
      <c r="D23" s="1158">
        <v>44226</v>
      </c>
      <c r="E23" s="924" t="s">
        <v>69</v>
      </c>
      <c r="F23" s="1159">
        <v>14.868518066406249</v>
      </c>
      <c r="G23" s="500" t="s">
        <v>41</v>
      </c>
      <c r="H23" s="1105">
        <v>15.462632751464843</v>
      </c>
      <c r="I23" s="1160" t="s">
        <v>313</v>
      </c>
      <c r="J23" s="1161" t="s">
        <v>133</v>
      </c>
      <c r="K23" s="484" t="s">
        <v>93</v>
      </c>
      <c r="L23" s="488">
        <v>284</v>
      </c>
      <c r="M23" s="485"/>
      <c r="N23" s="504"/>
      <c r="O23" s="491">
        <v>2.5</v>
      </c>
      <c r="P23" s="492">
        <v>1.25</v>
      </c>
      <c r="Q23" s="492">
        <f t="shared" si="3"/>
        <v>3.75</v>
      </c>
      <c r="R23" s="490">
        <f t="shared" si="47"/>
        <v>2.1875</v>
      </c>
      <c r="S23" s="491"/>
      <c r="T23" s="493">
        <v>20</v>
      </c>
      <c r="U23" s="119" t="s">
        <v>355</v>
      </c>
      <c r="V23" s="925"/>
      <c r="W23" s="495">
        <v>895.05499999999995</v>
      </c>
      <c r="X23" s="223">
        <v>2.1659999999999999</v>
      </c>
      <c r="Y23" s="223">
        <v>2.3639999999999999</v>
      </c>
      <c r="Z23" s="129">
        <f t="shared" si="48"/>
        <v>17901.099999999999</v>
      </c>
      <c r="AA23" s="129">
        <f t="shared" si="49"/>
        <v>8183.36</v>
      </c>
      <c r="AB23" s="149">
        <f t="shared" si="46"/>
        <v>28814647.887323946</v>
      </c>
      <c r="AC23" s="924" t="s">
        <v>69</v>
      </c>
      <c r="AD23" s="195">
        <f t="shared" si="7"/>
        <v>297.370361328125</v>
      </c>
      <c r="AE23" s="500" t="s">
        <v>41</v>
      </c>
      <c r="AF23" s="567">
        <f t="shared" si="8"/>
        <v>309.25265502929688</v>
      </c>
      <c r="AG23" s="497">
        <f t="shared" si="9"/>
        <v>135940.73660714287</v>
      </c>
      <c r="AH23" s="497">
        <f t="shared" si="10"/>
        <v>141372.64229910716</v>
      </c>
      <c r="AI23" s="497">
        <f t="shared" si="11"/>
        <v>478664.56551810872</v>
      </c>
      <c r="AJ23" s="497">
        <f t="shared" si="12"/>
        <v>497790.99401094072</v>
      </c>
      <c r="AK23" s="959">
        <f t="shared" si="13"/>
        <v>1.6611848508087494E-2</v>
      </c>
      <c r="AL23" s="1086">
        <f t="shared" si="14"/>
        <v>1.7275623008044024E-2</v>
      </c>
      <c r="AM23" s="864" t="str">
        <f t="shared" si="69"/>
        <v>30PZ1</v>
      </c>
      <c r="AN23" s="865">
        <f t="shared" si="70"/>
        <v>44226</v>
      </c>
      <c r="AO23" s="866">
        <f t="shared" si="71"/>
        <v>135940.73660714287</v>
      </c>
      <c r="AP23" s="865">
        <f t="shared" si="72"/>
        <v>44226</v>
      </c>
      <c r="AQ23" s="850">
        <f t="shared" si="73"/>
        <v>141372.64229910716</v>
      </c>
      <c r="AR23" s="880">
        <v>44225</v>
      </c>
      <c r="AS23" s="869" t="s">
        <v>659</v>
      </c>
      <c r="AT23" s="879">
        <v>156.17852783203099</v>
      </c>
      <c r="AU23" s="879">
        <v>284</v>
      </c>
      <c r="AV23" s="851">
        <f t="shared" si="74"/>
        <v>44225</v>
      </c>
      <c r="AW23" s="852">
        <f t="shared" si="75"/>
        <v>80359426277945.156</v>
      </c>
      <c r="AX23" s="851">
        <f t="shared" si="76"/>
        <v>44225</v>
      </c>
      <c r="AY23" s="852">
        <f t="shared" si="77"/>
        <v>83570419802745.719</v>
      </c>
      <c r="AZ23" s="850">
        <f>AVERAGE(AO23:AO24)</f>
        <v>156637.26283482142</v>
      </c>
      <c r="BA23" s="850">
        <f>STDEV(AO23:AO24)</f>
        <v>29269.308085193614</v>
      </c>
      <c r="BB23" s="850">
        <f>100*BA23/AZ23</f>
        <v>18.686044147782994</v>
      </c>
      <c r="BC23" s="849">
        <f t="shared" si="78"/>
        <v>44225</v>
      </c>
      <c r="BD23" s="850">
        <f>AVERAGE(AQ23:AQ24)</f>
        <v>167167.57114955358</v>
      </c>
      <c r="BE23" s="850">
        <f>STDEV(AQ23:AQ24)</f>
        <v>36479.538220750364</v>
      </c>
      <c r="BF23" s="850">
        <f>100*BE23/BD23</f>
        <v>21.822138091672443</v>
      </c>
      <c r="BG23" s="849">
        <f t="shared" si="79"/>
        <v>44225</v>
      </c>
      <c r="BH23" s="850">
        <f>AVERAGE(AZ23,BD23)</f>
        <v>161902.4169921875</v>
      </c>
      <c r="BI23" s="852">
        <f>BH23*AT23*3.785*1000000</f>
        <v>95706303108417.969</v>
      </c>
      <c r="BK23" s="382">
        <f t="shared" si="80"/>
        <v>14.868518066406249</v>
      </c>
      <c r="BL23" s="382">
        <f t="shared" si="81"/>
        <v>15.462632751464843</v>
      </c>
      <c r="BM23" s="236">
        <f t="shared" si="82"/>
        <v>44225</v>
      </c>
      <c r="BN23" s="236">
        <f t="shared" si="83"/>
        <v>44226</v>
      </c>
      <c r="BO23" s="235">
        <f t="shared" si="84"/>
        <v>135940.73660714287</v>
      </c>
      <c r="BP23" s="235">
        <f t="shared" si="85"/>
        <v>141372.64229910716</v>
      </c>
      <c r="BQ23" s="235">
        <f t="shared" si="86"/>
        <v>138656.689453125</v>
      </c>
      <c r="BR23" s="868">
        <f t="shared" si="87"/>
        <v>44225</v>
      </c>
      <c r="BS23" s="869" t="str">
        <f t="shared" si="88"/>
        <v>FRI</v>
      </c>
      <c r="BT23" s="870">
        <f t="shared" si="89"/>
        <v>156.17852783203099</v>
      </c>
      <c r="BU23" s="235">
        <f t="shared" ref="BU23" si="95">BH23</f>
        <v>161902.4169921875</v>
      </c>
      <c r="BV23" s="279">
        <f t="shared" si="91"/>
        <v>81964923040345.438</v>
      </c>
      <c r="BW23" s="279">
        <f t="shared" ref="BW23" si="96">BI23</f>
        <v>95706303108417.969</v>
      </c>
    </row>
    <row r="24" spans="1:75">
      <c r="A24" s="35">
        <v>44237</v>
      </c>
      <c r="B24" s="119" t="s">
        <v>356</v>
      </c>
      <c r="C24" s="782">
        <v>44225</v>
      </c>
      <c r="D24" s="1158">
        <v>44226</v>
      </c>
      <c r="E24" s="924" t="s">
        <v>69</v>
      </c>
      <c r="F24" s="1159">
        <v>19.395883178710939</v>
      </c>
      <c r="G24" s="500" t="s">
        <v>41</v>
      </c>
      <c r="H24" s="1105">
        <v>21.105273437499999</v>
      </c>
      <c r="I24" s="1160" t="s">
        <v>313</v>
      </c>
      <c r="J24" s="1161" t="s">
        <v>133</v>
      </c>
      <c r="K24" s="484" t="s">
        <v>93</v>
      </c>
      <c r="L24" s="488">
        <v>284</v>
      </c>
      <c r="M24" s="485"/>
      <c r="N24" s="504"/>
      <c r="O24" s="491">
        <v>2.5</v>
      </c>
      <c r="P24" s="492">
        <v>1.25</v>
      </c>
      <c r="Q24" s="492">
        <f t="shared" si="3"/>
        <v>3.75</v>
      </c>
      <c r="R24" s="490">
        <f t="shared" si="47"/>
        <v>2.1875</v>
      </c>
      <c r="S24" s="491"/>
      <c r="T24" s="493">
        <v>20</v>
      </c>
      <c r="U24" s="119" t="s">
        <v>356</v>
      </c>
      <c r="V24" s="925"/>
      <c r="W24" s="495">
        <v>716.87400000000002</v>
      </c>
      <c r="X24" s="223">
        <v>2.19</v>
      </c>
      <c r="Y24" s="223">
        <v>2.6</v>
      </c>
      <c r="Z24" s="129">
        <f t="shared" si="48"/>
        <v>14337.48</v>
      </c>
      <c r="AA24" s="129">
        <f t="shared" si="49"/>
        <v>6554.2765714285715</v>
      </c>
      <c r="AB24" s="149">
        <f t="shared" si="46"/>
        <v>23078438.63179075</v>
      </c>
      <c r="AC24" s="924" t="s">
        <v>69</v>
      </c>
      <c r="AD24" s="195">
        <f t="shared" si="7"/>
        <v>387.91766357421875</v>
      </c>
      <c r="AE24" s="500" t="s">
        <v>41</v>
      </c>
      <c r="AF24" s="567">
        <f t="shared" si="8"/>
        <v>422.10546875</v>
      </c>
      <c r="AG24" s="497">
        <f t="shared" si="9"/>
        <v>177333.7890625</v>
      </c>
      <c r="AH24" s="497">
        <f t="shared" si="10"/>
        <v>192962.5</v>
      </c>
      <c r="AI24" s="497">
        <f t="shared" si="11"/>
        <v>624414.75022007048</v>
      </c>
      <c r="AJ24" s="497">
        <f t="shared" si="12"/>
        <v>679445.42253521131</v>
      </c>
      <c r="AK24" s="959">
        <f t="shared" si="13"/>
        <v>2.7056195619747595E-2</v>
      </c>
      <c r="AL24" s="1086">
        <f t="shared" si="14"/>
        <v>2.9440701486593182E-2</v>
      </c>
      <c r="AM24" s="864" t="str">
        <f t="shared" si="69"/>
        <v>30PZ3X</v>
      </c>
      <c r="AN24" s="865">
        <f t="shared" si="70"/>
        <v>44226</v>
      </c>
      <c r="AO24" s="866">
        <f t="shared" si="71"/>
        <v>177333.7890625</v>
      </c>
      <c r="AP24" s="865">
        <f t="shared" si="72"/>
        <v>44226</v>
      </c>
      <c r="AQ24" s="850">
        <f t="shared" si="73"/>
        <v>192962.5</v>
      </c>
      <c r="AR24" s="880">
        <v>44225</v>
      </c>
      <c r="AS24" s="869" t="s">
        <v>659</v>
      </c>
      <c r="AT24" s="879">
        <v>156.17852783203099</v>
      </c>
      <c r="AU24" s="879">
        <v>284</v>
      </c>
      <c r="AV24" s="851">
        <f t="shared" si="74"/>
        <v>44225</v>
      </c>
      <c r="AW24" s="852">
        <f t="shared" si="75"/>
        <v>104828338468837.39</v>
      </c>
      <c r="AX24" s="851">
        <f t="shared" si="76"/>
        <v>44225</v>
      </c>
      <c r="AY24" s="852">
        <f t="shared" si="77"/>
        <v>114067027884143.64</v>
      </c>
      <c r="AZ24" s="867"/>
      <c r="BA24" s="867"/>
      <c r="BB24" s="867"/>
      <c r="BC24" s="849">
        <f t="shared" si="78"/>
        <v>44225</v>
      </c>
      <c r="BD24" s="867"/>
      <c r="BE24" s="867"/>
      <c r="BF24" s="867"/>
      <c r="BG24" s="849">
        <f t="shared" si="79"/>
        <v>44225</v>
      </c>
      <c r="BH24" s="867"/>
      <c r="BI24" s="867"/>
      <c r="BK24" s="382">
        <f t="shared" si="80"/>
        <v>19.395883178710939</v>
      </c>
      <c r="BL24" s="382">
        <f t="shared" si="81"/>
        <v>21.105273437499999</v>
      </c>
      <c r="BM24" s="236">
        <f t="shared" si="82"/>
        <v>44225</v>
      </c>
      <c r="BN24" s="236">
        <f t="shared" si="83"/>
        <v>44226</v>
      </c>
      <c r="BO24" s="235">
        <f t="shared" si="84"/>
        <v>177333.7890625</v>
      </c>
      <c r="BP24" s="235">
        <f t="shared" si="85"/>
        <v>192962.5</v>
      </c>
      <c r="BQ24" s="235">
        <f t="shared" si="86"/>
        <v>185148.14453125</v>
      </c>
      <c r="BR24" s="868">
        <f t="shared" si="87"/>
        <v>44225</v>
      </c>
      <c r="BS24" s="869" t="str">
        <f t="shared" si="88"/>
        <v>FRI</v>
      </c>
      <c r="BT24" s="870">
        <f t="shared" si="89"/>
        <v>156.17852783203099</v>
      </c>
      <c r="BU24" s="235"/>
      <c r="BV24" s="279">
        <f t="shared" si="91"/>
        <v>109447683176490.52</v>
      </c>
      <c r="BW24" s="279"/>
    </row>
    <row r="25" spans="1:75">
      <c r="A25" s="35">
        <v>44237</v>
      </c>
      <c r="B25" s="119" t="s">
        <v>357</v>
      </c>
      <c r="C25" s="782">
        <v>44228</v>
      </c>
      <c r="D25" s="1158">
        <v>44229</v>
      </c>
      <c r="E25" s="924" t="s">
        <v>69</v>
      </c>
      <c r="F25" s="1159">
        <v>13.301394653320312</v>
      </c>
      <c r="G25" s="500" t="s">
        <v>41</v>
      </c>
      <c r="H25" s="1105">
        <v>19.799339294433594</v>
      </c>
      <c r="I25" s="1160" t="s">
        <v>313</v>
      </c>
      <c r="J25" s="1161" t="s">
        <v>133</v>
      </c>
      <c r="K25" s="484" t="s">
        <v>93</v>
      </c>
      <c r="L25" s="488">
        <v>280</v>
      </c>
      <c r="M25" s="485"/>
      <c r="N25" s="504"/>
      <c r="O25" s="491">
        <v>2.5</v>
      </c>
      <c r="P25" s="492">
        <v>1.25</v>
      </c>
      <c r="Q25" s="492">
        <f t="shared" si="3"/>
        <v>3.75</v>
      </c>
      <c r="R25" s="490">
        <f t="shared" si="47"/>
        <v>2.1875</v>
      </c>
      <c r="S25" s="491"/>
      <c r="T25" s="493">
        <v>20</v>
      </c>
      <c r="U25" s="119" t="s">
        <v>357</v>
      </c>
      <c r="V25" s="925"/>
      <c r="W25" s="495">
        <v>750.99099999999999</v>
      </c>
      <c r="X25" s="223">
        <v>2.1970000000000001</v>
      </c>
      <c r="Y25" s="223">
        <v>2.5630000000000002</v>
      </c>
      <c r="Z25" s="129">
        <f t="shared" si="48"/>
        <v>15019.82</v>
      </c>
      <c r="AA25" s="129">
        <f t="shared" si="49"/>
        <v>6866.203428571428</v>
      </c>
      <c r="AB25" s="149">
        <f t="shared" si="46"/>
        <v>24522155.102040812</v>
      </c>
      <c r="AC25" s="924" t="s">
        <v>69</v>
      </c>
      <c r="AD25" s="195">
        <f t="shared" si="7"/>
        <v>266.02789306640625</v>
      </c>
      <c r="AE25" s="500" t="s">
        <v>41</v>
      </c>
      <c r="AF25" s="567">
        <f t="shared" si="8"/>
        <v>395.98678588867188</v>
      </c>
      <c r="AG25" s="497">
        <f t="shared" si="9"/>
        <v>121612.75111607142</v>
      </c>
      <c r="AH25" s="497">
        <f t="shared" si="10"/>
        <v>181022.53069196429</v>
      </c>
      <c r="AI25" s="497">
        <f t="shared" si="11"/>
        <v>434331.25398596935</v>
      </c>
      <c r="AJ25" s="497">
        <f t="shared" si="12"/>
        <v>646509.0381855868</v>
      </c>
      <c r="AK25" s="959">
        <f t="shared" si="13"/>
        <v>1.7711789692979426E-2</v>
      </c>
      <c r="AL25" s="1086">
        <f t="shared" si="14"/>
        <v>2.6364283053237115E-2</v>
      </c>
      <c r="AM25" s="864" t="str">
        <f t="shared" si="69"/>
        <v>02PZ1</v>
      </c>
      <c r="AN25" s="865">
        <f t="shared" si="70"/>
        <v>44229</v>
      </c>
      <c r="AO25" s="866">
        <f t="shared" si="71"/>
        <v>121612.75111607142</v>
      </c>
      <c r="AP25" s="865">
        <f t="shared" si="72"/>
        <v>44229</v>
      </c>
      <c r="AQ25" s="850">
        <f t="shared" si="73"/>
        <v>181022.53069196429</v>
      </c>
      <c r="AR25" s="880">
        <v>44228</v>
      </c>
      <c r="AS25" s="869" t="s">
        <v>655</v>
      </c>
      <c r="AT25" s="879">
        <v>158.30487060546901</v>
      </c>
      <c r="AU25" s="879">
        <v>280</v>
      </c>
      <c r="AV25" s="851">
        <f t="shared" si="74"/>
        <v>44228</v>
      </c>
      <c r="AW25" s="852">
        <f t="shared" si="75"/>
        <v>72868406789297.141</v>
      </c>
      <c r="AX25" s="851">
        <f t="shared" si="76"/>
        <v>44228</v>
      </c>
      <c r="AY25" s="852">
        <f t="shared" si="77"/>
        <v>108465792307422.61</v>
      </c>
      <c r="AZ25" s="850">
        <f>AVERAGE(AO25:AO26)</f>
        <v>127688.26032366071</v>
      </c>
      <c r="BA25" s="850">
        <f>STDEV(AO25:AO26)</f>
        <v>8592.0675196953889</v>
      </c>
      <c r="BB25" s="850">
        <f>100*BA25/AZ25</f>
        <v>6.7289408579273076</v>
      </c>
      <c r="BC25" s="849">
        <f t="shared" si="78"/>
        <v>44228</v>
      </c>
      <c r="BD25" s="850">
        <f>AVERAGE(AQ25:AQ26)</f>
        <v>163237.73018973216</v>
      </c>
      <c r="BE25" s="850">
        <f>STDEV(AQ25:AQ26)</f>
        <v>25151.506074356417</v>
      </c>
      <c r="BF25" s="850">
        <f>100*BE25/BD25</f>
        <v>15.40789990471117</v>
      </c>
      <c r="BG25" s="849">
        <f t="shared" si="79"/>
        <v>44228</v>
      </c>
      <c r="BH25" s="850">
        <f>AVERAGE(AZ25,BD25)</f>
        <v>145462.99525669642</v>
      </c>
      <c r="BI25" s="852">
        <f>BH25*AT25*3.785*1000000</f>
        <v>87159089929952.125</v>
      </c>
      <c r="BK25" s="382">
        <f t="shared" si="80"/>
        <v>13.301394653320312</v>
      </c>
      <c r="BL25" s="382">
        <f t="shared" si="81"/>
        <v>19.799339294433594</v>
      </c>
      <c r="BM25" s="236">
        <f t="shared" si="82"/>
        <v>44228</v>
      </c>
      <c r="BN25" s="236">
        <f t="shared" si="83"/>
        <v>44229</v>
      </c>
      <c r="BO25" s="235">
        <f t="shared" si="84"/>
        <v>121612.75111607142</v>
      </c>
      <c r="BP25" s="235">
        <f t="shared" si="85"/>
        <v>181022.53069196429</v>
      </c>
      <c r="BQ25" s="235">
        <f t="shared" si="86"/>
        <v>151317.64090401784</v>
      </c>
      <c r="BR25" s="868">
        <f t="shared" si="87"/>
        <v>44228</v>
      </c>
      <c r="BS25" s="869" t="str">
        <f t="shared" si="88"/>
        <v>MON</v>
      </c>
      <c r="BT25" s="870">
        <f t="shared" si="89"/>
        <v>158.30487060546901</v>
      </c>
      <c r="BU25" s="235">
        <f t="shared" ref="BU25" si="97">BH25</f>
        <v>145462.99525669642</v>
      </c>
      <c r="BV25" s="279">
        <f t="shared" si="91"/>
        <v>90667099548359.891</v>
      </c>
      <c r="BW25" s="279">
        <f t="shared" ref="BW25" si="98">BI25</f>
        <v>87159089929952.125</v>
      </c>
    </row>
    <row r="26" spans="1:75">
      <c r="A26" s="35">
        <v>44237</v>
      </c>
      <c r="B26" s="119" t="s">
        <v>358</v>
      </c>
      <c r="C26" s="782">
        <v>44228</v>
      </c>
      <c r="D26" s="1158">
        <v>44229</v>
      </c>
      <c r="E26" s="924" t="s">
        <v>69</v>
      </c>
      <c r="F26" s="1159">
        <v>14.630412292480468</v>
      </c>
      <c r="G26" s="500" t="s">
        <v>41</v>
      </c>
      <c r="H26" s="1105">
        <v>15.908914184570312</v>
      </c>
      <c r="I26" s="1160" t="s">
        <v>313</v>
      </c>
      <c r="J26" s="1161" t="s">
        <v>133</v>
      </c>
      <c r="K26" s="484" t="s">
        <v>93</v>
      </c>
      <c r="L26" s="488">
        <v>280</v>
      </c>
      <c r="M26" s="485"/>
      <c r="N26" s="504"/>
      <c r="O26" s="491">
        <v>2.5</v>
      </c>
      <c r="P26" s="492">
        <v>1.25</v>
      </c>
      <c r="Q26" s="492">
        <f t="shared" si="3"/>
        <v>3.75</v>
      </c>
      <c r="R26" s="490">
        <f t="shared" si="47"/>
        <v>2.1875</v>
      </c>
      <c r="S26" s="491"/>
      <c r="T26" s="493">
        <v>20</v>
      </c>
      <c r="U26" s="119" t="s">
        <v>358</v>
      </c>
      <c r="V26" s="925"/>
      <c r="W26" s="495">
        <v>594.17499999999995</v>
      </c>
      <c r="X26" s="223">
        <v>2.2029999999999998</v>
      </c>
      <c r="Y26" s="223">
        <v>2.601</v>
      </c>
      <c r="Z26" s="129">
        <f t="shared" si="48"/>
        <v>11883.5</v>
      </c>
      <c r="AA26" s="129">
        <f t="shared" si="49"/>
        <v>5432.4571428571426</v>
      </c>
      <c r="AB26" s="149">
        <f t="shared" si="46"/>
        <v>19401632.653061222</v>
      </c>
      <c r="AC26" s="924" t="s">
        <v>69</v>
      </c>
      <c r="AD26" s="195">
        <f t="shared" si="7"/>
        <v>292.60824584960938</v>
      </c>
      <c r="AE26" s="500" t="s">
        <v>41</v>
      </c>
      <c r="AF26" s="567">
        <f t="shared" si="8"/>
        <v>318.17828369140625</v>
      </c>
      <c r="AG26" s="497">
        <f t="shared" si="9"/>
        <v>133763.76953125</v>
      </c>
      <c r="AH26" s="497">
        <f t="shared" si="10"/>
        <v>145452.9296875</v>
      </c>
      <c r="AI26" s="497">
        <f t="shared" si="11"/>
        <v>477727.74832589284</v>
      </c>
      <c r="AJ26" s="497">
        <f t="shared" si="12"/>
        <v>519474.74888392858</v>
      </c>
      <c r="AK26" s="959">
        <f t="shared" si="13"/>
        <v>2.462306945341098E-2</v>
      </c>
      <c r="AL26" s="1086">
        <f t="shared" si="14"/>
        <v>2.6774795615046598E-2</v>
      </c>
      <c r="AM26" s="864" t="str">
        <f t="shared" si="69"/>
        <v>02PZ3</v>
      </c>
      <c r="AN26" s="865">
        <f t="shared" si="70"/>
        <v>44229</v>
      </c>
      <c r="AO26" s="866">
        <f t="shared" si="71"/>
        <v>133763.76953125</v>
      </c>
      <c r="AP26" s="865">
        <f t="shared" si="72"/>
        <v>44229</v>
      </c>
      <c r="AQ26" s="850">
        <f t="shared" si="73"/>
        <v>145452.9296875</v>
      </c>
      <c r="AR26" s="880">
        <v>44228</v>
      </c>
      <c r="AS26" s="869" t="s">
        <v>655</v>
      </c>
      <c r="AT26" s="879">
        <v>158.30487060546901</v>
      </c>
      <c r="AU26" s="879">
        <v>280</v>
      </c>
      <c r="AV26" s="851">
        <f t="shared" si="74"/>
        <v>44228</v>
      </c>
      <c r="AW26" s="852">
        <f t="shared" si="75"/>
        <v>80149101820498.203</v>
      </c>
      <c r="AX26" s="851">
        <f t="shared" si="76"/>
        <v>44228</v>
      </c>
      <c r="AY26" s="852">
        <f t="shared" si="77"/>
        <v>87153058802590.563</v>
      </c>
      <c r="AZ26" s="867"/>
      <c r="BA26" s="867"/>
      <c r="BB26" s="867"/>
      <c r="BC26" s="849">
        <f t="shared" si="78"/>
        <v>44228</v>
      </c>
      <c r="BD26" s="867"/>
      <c r="BE26" s="867"/>
      <c r="BF26" s="867"/>
      <c r="BG26" s="849">
        <f t="shared" si="79"/>
        <v>44228</v>
      </c>
      <c r="BH26" s="867"/>
      <c r="BI26" s="867"/>
      <c r="BK26" s="382">
        <f t="shared" si="80"/>
        <v>14.630412292480468</v>
      </c>
      <c r="BL26" s="382">
        <f t="shared" si="81"/>
        <v>15.908914184570312</v>
      </c>
      <c r="BM26" s="236">
        <f t="shared" si="82"/>
        <v>44228</v>
      </c>
      <c r="BN26" s="236">
        <f t="shared" si="83"/>
        <v>44229</v>
      </c>
      <c r="BO26" s="235">
        <f t="shared" si="84"/>
        <v>133763.76953125</v>
      </c>
      <c r="BP26" s="235">
        <f t="shared" si="85"/>
        <v>145452.9296875</v>
      </c>
      <c r="BQ26" s="235">
        <f t="shared" si="86"/>
        <v>139608.349609375</v>
      </c>
      <c r="BR26" s="868">
        <f t="shared" si="87"/>
        <v>44228</v>
      </c>
      <c r="BS26" s="869" t="str">
        <f t="shared" si="88"/>
        <v>MON</v>
      </c>
      <c r="BT26" s="870">
        <f t="shared" si="89"/>
        <v>158.30487060546901</v>
      </c>
      <c r="BU26" s="235"/>
      <c r="BV26" s="279">
        <f t="shared" si="91"/>
        <v>83651080311544.406</v>
      </c>
      <c r="BW26" s="279"/>
    </row>
    <row r="27" spans="1:75">
      <c r="A27" s="35">
        <v>44237</v>
      </c>
      <c r="B27" s="119" t="s">
        <v>359</v>
      </c>
      <c r="C27" s="782">
        <v>44229</v>
      </c>
      <c r="D27" s="1158">
        <v>44230</v>
      </c>
      <c r="E27" s="924" t="s">
        <v>69</v>
      </c>
      <c r="F27" s="1159">
        <v>32.161135864257815</v>
      </c>
      <c r="G27" s="500" t="s">
        <v>41</v>
      </c>
      <c r="H27" s="1105">
        <v>47.76089782714844</v>
      </c>
      <c r="I27" s="1160" t="s">
        <v>313</v>
      </c>
      <c r="J27" s="1161" t="s">
        <v>133</v>
      </c>
      <c r="K27" s="484" t="s">
        <v>93</v>
      </c>
      <c r="L27" s="488">
        <v>236</v>
      </c>
      <c r="M27" s="485"/>
      <c r="N27" s="504"/>
      <c r="O27" s="491">
        <v>2.5</v>
      </c>
      <c r="P27" s="492">
        <v>1.25</v>
      </c>
      <c r="Q27" s="492">
        <f t="shared" si="3"/>
        <v>3.75</v>
      </c>
      <c r="R27" s="490">
        <f t="shared" si="47"/>
        <v>2.1875</v>
      </c>
      <c r="S27" s="491"/>
      <c r="T27" s="493">
        <v>20</v>
      </c>
      <c r="U27" s="119" t="s">
        <v>359</v>
      </c>
      <c r="V27" s="925"/>
      <c r="W27" s="495">
        <v>801.15899999999999</v>
      </c>
      <c r="X27" s="223">
        <v>2.194</v>
      </c>
      <c r="Y27" s="223">
        <v>2.601</v>
      </c>
      <c r="Z27" s="129">
        <f t="shared" si="48"/>
        <v>16023.18</v>
      </c>
      <c r="AA27" s="129">
        <f t="shared" si="49"/>
        <v>7324.8822857142859</v>
      </c>
      <c r="AB27" s="149">
        <f t="shared" si="46"/>
        <v>31037636.803874094</v>
      </c>
      <c r="AC27" s="924" t="s">
        <v>69</v>
      </c>
      <c r="AD27" s="195">
        <f t="shared" si="7"/>
        <v>643.22271728515625</v>
      </c>
      <c r="AE27" s="500" t="s">
        <v>41</v>
      </c>
      <c r="AF27" s="567">
        <f t="shared" si="8"/>
        <v>955.21795654296875</v>
      </c>
      <c r="AG27" s="497">
        <f t="shared" si="9"/>
        <v>294044.67075892858</v>
      </c>
      <c r="AH27" s="497">
        <f t="shared" si="10"/>
        <v>436671.06584821432</v>
      </c>
      <c r="AI27" s="497">
        <f t="shared" si="11"/>
        <v>1245951.9947412228</v>
      </c>
      <c r="AJ27" s="497">
        <f t="shared" si="12"/>
        <v>1850301.1264754843</v>
      </c>
      <c r="AK27" s="959">
        <f t="shared" si="13"/>
        <v>4.0143262279095426E-2</v>
      </c>
      <c r="AL27" s="1086">
        <f t="shared" si="14"/>
        <v>5.9614755407039595E-2</v>
      </c>
      <c r="AM27" s="864" t="str">
        <f t="shared" si="69"/>
        <v>03PZ1</v>
      </c>
      <c r="AN27" s="865">
        <f t="shared" si="70"/>
        <v>44230</v>
      </c>
      <c r="AO27" s="866">
        <f t="shared" si="71"/>
        <v>294044.67075892858</v>
      </c>
      <c r="AP27" s="865">
        <f t="shared" si="72"/>
        <v>44230</v>
      </c>
      <c r="AQ27" s="850">
        <f t="shared" si="73"/>
        <v>436671.06584821432</v>
      </c>
      <c r="AR27" s="880">
        <v>44229</v>
      </c>
      <c r="AS27" s="869" t="s">
        <v>653</v>
      </c>
      <c r="AT27" s="879">
        <v>155.791915893555</v>
      </c>
      <c r="AU27" s="879">
        <v>236</v>
      </c>
      <c r="AV27" s="851">
        <f t="shared" si="74"/>
        <v>44229</v>
      </c>
      <c r="AW27" s="852">
        <f t="shared" si="75"/>
        <v>173390027200890.38</v>
      </c>
      <c r="AX27" s="851">
        <f t="shared" si="76"/>
        <v>44229</v>
      </c>
      <c r="AY27" s="852">
        <f t="shared" si="77"/>
        <v>257492876132884.72</v>
      </c>
      <c r="AZ27" s="850">
        <f>AVERAGE(AO27:AO28)</f>
        <v>300938.79743303568</v>
      </c>
      <c r="BA27" s="850">
        <f>STDEV(AO27:AO28)</f>
        <v>9749.7674432404219</v>
      </c>
      <c r="BB27" s="850">
        <f>100*BA27/AZ27</f>
        <v>3.2397841442859896</v>
      </c>
      <c r="BC27" s="849">
        <f t="shared" si="78"/>
        <v>44229</v>
      </c>
      <c r="BD27" s="850">
        <f>AVERAGE(AQ27:AQ28)</f>
        <v>430127.60881696432</v>
      </c>
      <c r="BE27" s="850">
        <f>STDEV(AQ27:AQ28)</f>
        <v>9253.8456783993388</v>
      </c>
      <c r="BF27" s="850">
        <f>100*BE27/BD27</f>
        <v>2.1514186694156625</v>
      </c>
      <c r="BG27" s="849">
        <f t="shared" si="79"/>
        <v>44229</v>
      </c>
      <c r="BH27" s="850">
        <f>AVERAGE(AZ27,BD27)</f>
        <v>365533.203125</v>
      </c>
      <c r="BI27" s="852">
        <f>BH27*AT27*3.785*1000000</f>
        <v>215544841772133.38</v>
      </c>
      <c r="BK27" s="382">
        <f t="shared" si="80"/>
        <v>32.161135864257815</v>
      </c>
      <c r="BL27" s="382">
        <f t="shared" si="81"/>
        <v>47.76089782714844</v>
      </c>
      <c r="BM27" s="236">
        <f t="shared" si="82"/>
        <v>44229</v>
      </c>
      <c r="BN27" s="236">
        <f t="shared" si="83"/>
        <v>44230</v>
      </c>
      <c r="BO27" s="235">
        <f t="shared" si="84"/>
        <v>294044.67075892858</v>
      </c>
      <c r="BP27" s="235">
        <f t="shared" si="85"/>
        <v>436671.06584821432</v>
      </c>
      <c r="BQ27" s="235">
        <f t="shared" si="86"/>
        <v>365357.86830357148</v>
      </c>
      <c r="BR27" s="868">
        <f t="shared" si="87"/>
        <v>44229</v>
      </c>
      <c r="BS27" s="869" t="str">
        <f t="shared" si="88"/>
        <v>TUE</v>
      </c>
      <c r="BT27" s="870">
        <f t="shared" si="89"/>
        <v>155.791915893555</v>
      </c>
      <c r="BU27" s="235">
        <f t="shared" ref="BU27" si="99">BH27</f>
        <v>365533.203125</v>
      </c>
      <c r="BV27" s="279">
        <f t="shared" si="91"/>
        <v>215441451666887.53</v>
      </c>
      <c r="BW27" s="279">
        <f t="shared" ref="BW27" si="100">BI27</f>
        <v>215544841772133.38</v>
      </c>
    </row>
    <row r="28" spans="1:75">
      <c r="A28" s="35">
        <v>44237</v>
      </c>
      <c r="B28" s="119" t="s">
        <v>360</v>
      </c>
      <c r="C28" s="782">
        <v>44229</v>
      </c>
      <c r="D28" s="1158">
        <v>44230</v>
      </c>
      <c r="E28" s="924" t="s">
        <v>69</v>
      </c>
      <c r="F28" s="1159">
        <v>33.669226074218749</v>
      </c>
      <c r="G28" s="500" t="s">
        <v>41</v>
      </c>
      <c r="H28" s="1105">
        <v>46.329516601562503</v>
      </c>
      <c r="I28" s="1160" t="s">
        <v>313</v>
      </c>
      <c r="J28" s="1161" t="s">
        <v>133</v>
      </c>
      <c r="K28" s="484" t="s">
        <v>93</v>
      </c>
      <c r="L28" s="488">
        <v>236</v>
      </c>
      <c r="M28" s="485"/>
      <c r="N28" s="504"/>
      <c r="O28" s="491">
        <v>2.5</v>
      </c>
      <c r="P28" s="492">
        <v>1.25</v>
      </c>
      <c r="Q28" s="492">
        <f t="shared" si="3"/>
        <v>3.75</v>
      </c>
      <c r="R28" s="490">
        <f t="shared" si="47"/>
        <v>2.1875</v>
      </c>
      <c r="S28" s="491"/>
      <c r="T28" s="493">
        <v>20</v>
      </c>
      <c r="U28" s="119" t="s">
        <v>360</v>
      </c>
      <c r="V28" s="925"/>
      <c r="W28" s="495">
        <v>534.39400000000001</v>
      </c>
      <c r="X28" s="223">
        <v>2.1989999999999998</v>
      </c>
      <c r="Y28" s="223">
        <v>2.5870000000000002</v>
      </c>
      <c r="Z28" s="129">
        <f t="shared" si="48"/>
        <v>10687.880000000001</v>
      </c>
      <c r="AA28" s="129">
        <f t="shared" si="49"/>
        <v>4885.8880000000008</v>
      </c>
      <c r="AB28" s="149">
        <f t="shared" si="46"/>
        <v>20702915.254237294</v>
      </c>
      <c r="AC28" s="924" t="s">
        <v>69</v>
      </c>
      <c r="AD28" s="195">
        <f t="shared" si="7"/>
        <v>673.384521484375</v>
      </c>
      <c r="AE28" s="500" t="s">
        <v>41</v>
      </c>
      <c r="AF28" s="567">
        <f t="shared" si="8"/>
        <v>926.59033203125</v>
      </c>
      <c r="AG28" s="497">
        <f t="shared" si="9"/>
        <v>307832.92410714284</v>
      </c>
      <c r="AH28" s="497">
        <f t="shared" si="10"/>
        <v>423584.15178571432</v>
      </c>
      <c r="AI28" s="497">
        <f t="shared" si="11"/>
        <v>1304376.7970641644</v>
      </c>
      <c r="AJ28" s="497">
        <f t="shared" si="12"/>
        <v>1794848.1007869251</v>
      </c>
      <c r="AK28" s="959">
        <f t="shared" si="13"/>
        <v>6.3004498692385669E-2</v>
      </c>
      <c r="AL28" s="1086">
        <f t="shared" si="14"/>
        <v>8.6695428095305144E-2</v>
      </c>
      <c r="AM28" s="864" t="str">
        <f t="shared" si="69"/>
        <v>03PZ3</v>
      </c>
      <c r="AN28" s="865">
        <f t="shared" si="70"/>
        <v>44230</v>
      </c>
      <c r="AO28" s="866">
        <f t="shared" si="71"/>
        <v>307832.92410714284</v>
      </c>
      <c r="AP28" s="865">
        <f t="shared" si="72"/>
        <v>44230</v>
      </c>
      <c r="AQ28" s="850">
        <f t="shared" si="73"/>
        <v>423584.15178571432</v>
      </c>
      <c r="AR28" s="880">
        <v>44229</v>
      </c>
      <c r="AS28" s="869" t="s">
        <v>653</v>
      </c>
      <c r="AT28" s="879">
        <v>155.791915893555</v>
      </c>
      <c r="AU28" s="879">
        <v>236</v>
      </c>
      <c r="AV28" s="851">
        <f t="shared" si="74"/>
        <v>44229</v>
      </c>
      <c r="AW28" s="852">
        <f t="shared" si="75"/>
        <v>181520579667388.5</v>
      </c>
      <c r="AX28" s="851">
        <f t="shared" si="76"/>
        <v>44229</v>
      </c>
      <c r="AY28" s="852">
        <f t="shared" si="77"/>
        <v>249775884087370.22</v>
      </c>
      <c r="AZ28" s="867"/>
      <c r="BA28" s="867"/>
      <c r="BB28" s="867"/>
      <c r="BC28" s="849">
        <f t="shared" si="78"/>
        <v>44229</v>
      </c>
      <c r="BD28" s="867"/>
      <c r="BE28" s="867"/>
      <c r="BF28" s="867"/>
      <c r="BG28" s="849">
        <f t="shared" si="79"/>
        <v>44229</v>
      </c>
      <c r="BH28" s="867"/>
      <c r="BI28" s="867"/>
      <c r="BK28" s="382">
        <f t="shared" si="80"/>
        <v>33.669226074218749</v>
      </c>
      <c r="BL28" s="382">
        <f t="shared" si="81"/>
        <v>46.329516601562503</v>
      </c>
      <c r="BM28" s="236">
        <f t="shared" si="82"/>
        <v>44229</v>
      </c>
      <c r="BN28" s="236">
        <f t="shared" si="83"/>
        <v>44230</v>
      </c>
      <c r="BO28" s="235">
        <f t="shared" si="84"/>
        <v>307832.92410714284</v>
      </c>
      <c r="BP28" s="235">
        <f t="shared" si="85"/>
        <v>423584.15178571432</v>
      </c>
      <c r="BQ28" s="235">
        <f t="shared" si="86"/>
        <v>365708.53794642858</v>
      </c>
      <c r="BR28" s="868">
        <f t="shared" si="87"/>
        <v>44229</v>
      </c>
      <c r="BS28" s="869" t="str">
        <f t="shared" si="88"/>
        <v>TUE</v>
      </c>
      <c r="BT28" s="870">
        <f t="shared" si="89"/>
        <v>155.791915893555</v>
      </c>
      <c r="BU28" s="235"/>
      <c r="BV28" s="279">
        <f t="shared" si="91"/>
        <v>215648231877379.31</v>
      </c>
      <c r="BW28" s="279"/>
    </row>
    <row r="29" spans="1:75">
      <c r="A29" s="35">
        <v>44237</v>
      </c>
      <c r="B29" s="119" t="s">
        <v>361</v>
      </c>
      <c r="C29" s="782">
        <v>44230</v>
      </c>
      <c r="D29" s="1158">
        <v>44231</v>
      </c>
      <c r="E29" s="924" t="s">
        <v>69</v>
      </c>
      <c r="F29" s="1159">
        <v>27.784924316406251</v>
      </c>
      <c r="G29" s="500" t="s">
        <v>41</v>
      </c>
      <c r="H29" s="1105">
        <v>46.047229003906253</v>
      </c>
      <c r="I29" s="1160" t="s">
        <v>313</v>
      </c>
      <c r="J29" s="1161" t="s">
        <v>133</v>
      </c>
      <c r="K29" s="484" t="s">
        <v>93</v>
      </c>
      <c r="L29" s="488">
        <v>244</v>
      </c>
      <c r="M29" s="485"/>
      <c r="N29" s="504"/>
      <c r="O29" s="491">
        <v>2.5</v>
      </c>
      <c r="P29" s="492">
        <v>1.25</v>
      </c>
      <c r="Q29" s="492">
        <f t="shared" si="3"/>
        <v>3.75</v>
      </c>
      <c r="R29" s="490">
        <f t="shared" si="47"/>
        <v>2.1875</v>
      </c>
      <c r="S29" s="491"/>
      <c r="T29" s="493">
        <v>20</v>
      </c>
      <c r="U29" s="119" t="s">
        <v>361</v>
      </c>
      <c r="V29" s="925"/>
      <c r="W29" s="495">
        <v>556.83100000000002</v>
      </c>
      <c r="X29" s="223">
        <v>2.19</v>
      </c>
      <c r="Y29" s="223">
        <v>2.556</v>
      </c>
      <c r="Z29" s="129">
        <f t="shared" si="48"/>
        <v>11136.62</v>
      </c>
      <c r="AA29" s="129">
        <f t="shared" si="49"/>
        <v>5091.0262857142861</v>
      </c>
      <c r="AB29" s="149">
        <f t="shared" si="46"/>
        <v>20864861.826697897</v>
      </c>
      <c r="AC29" s="924" t="s">
        <v>69</v>
      </c>
      <c r="AD29" s="195">
        <f t="shared" si="7"/>
        <v>555.698486328125</v>
      </c>
      <c r="AE29" s="500" t="s">
        <v>41</v>
      </c>
      <c r="AF29" s="567">
        <f t="shared" si="8"/>
        <v>920.944580078125</v>
      </c>
      <c r="AG29" s="497">
        <f t="shared" si="9"/>
        <v>254033.59375</v>
      </c>
      <c r="AH29" s="497">
        <f t="shared" si="10"/>
        <v>421003.23660714284</v>
      </c>
      <c r="AI29" s="497">
        <f t="shared" si="11"/>
        <v>1041121.2858606557</v>
      </c>
      <c r="AJ29" s="497">
        <f t="shared" si="12"/>
        <v>1725423.100848946</v>
      </c>
      <c r="AK29" s="959">
        <f t="shared" si="13"/>
        <v>4.9898307235779343E-2</v>
      </c>
      <c r="AL29" s="1086">
        <f t="shared" si="14"/>
        <v>8.2695160657194455E-2</v>
      </c>
      <c r="AM29" s="864" t="str">
        <f t="shared" si="69"/>
        <v>04PZ3</v>
      </c>
      <c r="AN29" s="865">
        <f t="shared" si="70"/>
        <v>44231</v>
      </c>
      <c r="AO29" s="866">
        <f t="shared" si="71"/>
        <v>254033.59375</v>
      </c>
      <c r="AP29" s="865">
        <f t="shared" si="72"/>
        <v>44231</v>
      </c>
      <c r="AQ29" s="850">
        <f t="shared" si="73"/>
        <v>421003.23660714284</v>
      </c>
      <c r="AR29" s="880">
        <v>44230</v>
      </c>
      <c r="AS29" s="869" t="s">
        <v>656</v>
      </c>
      <c r="AT29" s="879">
        <v>157.09213256835901</v>
      </c>
      <c r="AU29" s="879">
        <v>244</v>
      </c>
      <c r="AV29" s="851">
        <f t="shared" si="74"/>
        <v>44230</v>
      </c>
      <c r="AW29" s="852">
        <f t="shared" si="75"/>
        <v>151046779962735.41</v>
      </c>
      <c r="AX29" s="851">
        <f t="shared" si="76"/>
        <v>44230</v>
      </c>
      <c r="AY29" s="852">
        <f t="shared" si="77"/>
        <v>250325881331978.5</v>
      </c>
      <c r="AZ29" s="850">
        <f>AVERAGE(AO29:AO30)</f>
        <v>269866.62946428568</v>
      </c>
      <c r="BA29" s="850">
        <f>STDEV(AO29:AO30)</f>
        <v>22391.293840680435</v>
      </c>
      <c r="BB29" s="850">
        <f>100*BA29/AZ29</f>
        <v>8.2971703041348839</v>
      </c>
      <c r="BC29" s="849">
        <f t="shared" si="78"/>
        <v>44230</v>
      </c>
      <c r="BD29" s="850">
        <f>AVERAGE(AQ29:AQ30)</f>
        <v>436965.56919642858</v>
      </c>
      <c r="BE29" s="850">
        <f>STDEV(AQ29:AQ30)</f>
        <v>22574.147234877935</v>
      </c>
      <c r="BF29" s="850">
        <f>100*BE29/BD29</f>
        <v>5.1661157826213548</v>
      </c>
      <c r="BG29" s="849">
        <f t="shared" si="79"/>
        <v>44230</v>
      </c>
      <c r="BH29" s="850">
        <f>AVERAGE(AZ29,BD29)</f>
        <v>353416.09933035716</v>
      </c>
      <c r="BI29" s="852">
        <f>BH29*AT29*3.785*1000000</f>
        <v>210138993834710.91</v>
      </c>
      <c r="BK29" s="382">
        <f t="shared" si="80"/>
        <v>27.784924316406251</v>
      </c>
      <c r="BL29" s="382">
        <f t="shared" si="81"/>
        <v>46.047229003906253</v>
      </c>
      <c r="BM29" s="236">
        <f t="shared" si="82"/>
        <v>44230</v>
      </c>
      <c r="BN29" s="236">
        <f t="shared" si="83"/>
        <v>44231</v>
      </c>
      <c r="BO29" s="235">
        <f t="shared" si="84"/>
        <v>254033.59375</v>
      </c>
      <c r="BP29" s="235">
        <f t="shared" si="85"/>
        <v>421003.23660714284</v>
      </c>
      <c r="BQ29" s="235">
        <f t="shared" si="86"/>
        <v>337518.41517857142</v>
      </c>
      <c r="BR29" s="868">
        <f t="shared" si="87"/>
        <v>44230</v>
      </c>
      <c r="BS29" s="869" t="str">
        <f t="shared" si="88"/>
        <v>WED</v>
      </c>
      <c r="BT29" s="870">
        <f t="shared" si="89"/>
        <v>157.09213256835901</v>
      </c>
      <c r="BU29" s="235">
        <f t="shared" ref="BU29" si="101">BH29</f>
        <v>353416.09933035716</v>
      </c>
      <c r="BV29" s="279">
        <f t="shared" si="91"/>
        <v>200686330647357</v>
      </c>
      <c r="BW29" s="279">
        <f t="shared" ref="BW29" si="102">BI29</f>
        <v>210138993834710.91</v>
      </c>
    </row>
    <row r="30" spans="1:75" ht="15" thickBot="1">
      <c r="A30" s="35">
        <v>44237</v>
      </c>
      <c r="B30" s="119" t="s">
        <v>362</v>
      </c>
      <c r="C30" s="782">
        <v>44230</v>
      </c>
      <c r="D30" s="1158">
        <v>44231</v>
      </c>
      <c r="E30" s="924" t="s">
        <v>69</v>
      </c>
      <c r="F30" s="1159">
        <v>31.248400878906249</v>
      </c>
      <c r="G30" s="500" t="s">
        <v>41</v>
      </c>
      <c r="H30" s="1105">
        <v>49.538989257812503</v>
      </c>
      <c r="I30" s="1160" t="s">
        <v>313</v>
      </c>
      <c r="J30" s="1161" t="s">
        <v>133</v>
      </c>
      <c r="K30" s="484" t="s">
        <v>93</v>
      </c>
      <c r="L30" s="488">
        <v>244</v>
      </c>
      <c r="M30" s="485"/>
      <c r="N30" s="504"/>
      <c r="O30" s="491">
        <v>2.5</v>
      </c>
      <c r="P30" s="492">
        <v>1.25</v>
      </c>
      <c r="Q30" s="492">
        <f t="shared" si="3"/>
        <v>3.75</v>
      </c>
      <c r="R30" s="490">
        <f t="shared" si="47"/>
        <v>2.1875</v>
      </c>
      <c r="S30" s="491"/>
      <c r="T30" s="493">
        <v>20</v>
      </c>
      <c r="U30" s="119" t="s">
        <v>362</v>
      </c>
      <c r="V30" s="925"/>
      <c r="W30" s="495">
        <v>609.42200000000003</v>
      </c>
      <c r="X30" s="223">
        <v>2.177</v>
      </c>
      <c r="Y30" s="223">
        <v>2.5640000000000001</v>
      </c>
      <c r="Z30" s="129">
        <f t="shared" si="48"/>
        <v>12188.44</v>
      </c>
      <c r="AA30" s="129">
        <f t="shared" si="49"/>
        <v>5571.8582857142856</v>
      </c>
      <c r="AB30" s="149">
        <f t="shared" si="46"/>
        <v>22835484.777517565</v>
      </c>
      <c r="AC30" s="924" t="s">
        <v>69</v>
      </c>
      <c r="AD30" s="195">
        <f t="shared" si="7"/>
        <v>624.968017578125</v>
      </c>
      <c r="AE30" s="500" t="s">
        <v>41</v>
      </c>
      <c r="AF30" s="567">
        <f t="shared" si="8"/>
        <v>990.77978515625</v>
      </c>
      <c r="AG30" s="497">
        <f t="shared" si="9"/>
        <v>285699.66517857142</v>
      </c>
      <c r="AH30" s="497">
        <f t="shared" si="10"/>
        <v>452927.90178571432</v>
      </c>
      <c r="AI30" s="497">
        <f t="shared" si="11"/>
        <v>1170900.2671252927</v>
      </c>
      <c r="AJ30" s="497">
        <f t="shared" si="12"/>
        <v>1856261.8925644029</v>
      </c>
      <c r="AK30" s="959">
        <f t="shared" si="13"/>
        <v>5.1275472298187873E-2</v>
      </c>
      <c r="AL30" s="1086">
        <f t="shared" si="14"/>
        <v>8.1288481967852322E-2</v>
      </c>
      <c r="AM30" s="864" t="str">
        <f t="shared" si="69"/>
        <v>04PZ4</v>
      </c>
      <c r="AN30" s="865">
        <f t="shared" si="70"/>
        <v>44231</v>
      </c>
      <c r="AO30" s="866">
        <f t="shared" si="71"/>
        <v>285699.66517857142</v>
      </c>
      <c r="AP30" s="865">
        <f t="shared" si="72"/>
        <v>44231</v>
      </c>
      <c r="AQ30" s="850">
        <f t="shared" si="73"/>
        <v>452927.90178571432</v>
      </c>
      <c r="AR30" s="880">
        <v>44230</v>
      </c>
      <c r="AS30" s="869" t="s">
        <v>656</v>
      </c>
      <c r="AT30" s="879">
        <v>157.09213256835901</v>
      </c>
      <c r="AU30" s="879">
        <v>244</v>
      </c>
      <c r="AV30" s="851">
        <f t="shared" si="74"/>
        <v>44230</v>
      </c>
      <c r="AW30" s="852">
        <f t="shared" si="75"/>
        <v>169875227227323.59</v>
      </c>
      <c r="AX30" s="851">
        <f t="shared" si="76"/>
        <v>44230</v>
      </c>
      <c r="AY30" s="852">
        <f t="shared" si="77"/>
        <v>269308086816806</v>
      </c>
      <c r="AZ30" s="867"/>
      <c r="BA30" s="867"/>
      <c r="BB30" s="867"/>
      <c r="BC30" s="849">
        <f t="shared" si="78"/>
        <v>44230</v>
      </c>
      <c r="BD30" s="867"/>
      <c r="BE30" s="867"/>
      <c r="BF30" s="867"/>
      <c r="BG30" s="849">
        <f t="shared" si="79"/>
        <v>44230</v>
      </c>
      <c r="BH30" s="867"/>
      <c r="BI30" s="867"/>
      <c r="BK30" s="382">
        <f t="shared" si="80"/>
        <v>31.248400878906249</v>
      </c>
      <c r="BL30" s="382">
        <f t="shared" si="81"/>
        <v>49.538989257812503</v>
      </c>
      <c r="BM30" s="236">
        <f t="shared" si="82"/>
        <v>44230</v>
      </c>
      <c r="BN30" s="236">
        <f t="shared" si="83"/>
        <v>44231</v>
      </c>
      <c r="BO30" s="235">
        <f t="shared" si="84"/>
        <v>285699.66517857142</v>
      </c>
      <c r="BP30" s="235">
        <f t="shared" si="85"/>
        <v>452927.90178571432</v>
      </c>
      <c r="BQ30" s="235">
        <f t="shared" si="86"/>
        <v>369313.78348214284</v>
      </c>
      <c r="BR30" s="868">
        <f t="shared" si="87"/>
        <v>44230</v>
      </c>
      <c r="BS30" s="869" t="str">
        <f t="shared" si="88"/>
        <v>WED</v>
      </c>
      <c r="BT30" s="870">
        <f t="shared" si="89"/>
        <v>157.09213256835901</v>
      </c>
      <c r="BU30" s="235"/>
      <c r="BV30" s="279">
        <f t="shared" si="91"/>
        <v>219591657022064.81</v>
      </c>
      <c r="BW30" s="279"/>
    </row>
    <row r="31" spans="1:75">
      <c r="A31" s="32">
        <v>44251</v>
      </c>
      <c r="B31" s="338" t="s">
        <v>373</v>
      </c>
      <c r="C31" s="781">
        <v>44231</v>
      </c>
      <c r="D31" s="1176">
        <v>44232</v>
      </c>
      <c r="E31" s="1177" t="s">
        <v>69</v>
      </c>
      <c r="F31" s="1178">
        <v>7.4287780761718754</v>
      </c>
      <c r="G31" s="1179" t="s">
        <v>41</v>
      </c>
      <c r="H31" s="1180">
        <v>11.263970184326173</v>
      </c>
      <c r="I31" s="1181" t="s">
        <v>313</v>
      </c>
      <c r="J31" s="1182" t="s">
        <v>133</v>
      </c>
      <c r="K31" s="947" t="s">
        <v>93</v>
      </c>
      <c r="L31" s="509">
        <v>244</v>
      </c>
      <c r="M31" s="949"/>
      <c r="N31" s="946"/>
      <c r="O31" s="510">
        <v>2.5</v>
      </c>
      <c r="P31" s="511">
        <v>1.25</v>
      </c>
      <c r="Q31" s="511">
        <f>O31+P31</f>
        <v>3.75</v>
      </c>
      <c r="R31" s="1183">
        <f>O31/(O31+P31)*Q31*175/200</f>
        <v>2.1875</v>
      </c>
      <c r="S31" s="510"/>
      <c r="T31" s="512">
        <v>20</v>
      </c>
      <c r="U31" s="338" t="s">
        <v>373</v>
      </c>
      <c r="V31" s="1184"/>
      <c r="W31" s="953">
        <v>518.03499999999997</v>
      </c>
      <c r="X31" s="952">
        <v>2.2130000000000001</v>
      </c>
      <c r="Y31" s="952">
        <v>2.548</v>
      </c>
      <c r="Z31" s="1185">
        <f>T31*W31</f>
        <v>10360.699999999999</v>
      </c>
      <c r="AA31" s="1185">
        <f>Z31/R31</f>
        <v>4736.32</v>
      </c>
      <c r="AB31" s="1186">
        <f>AA31*1000/(L31/1000)</f>
        <v>19411147.540983606</v>
      </c>
      <c r="AC31" s="1110" t="s">
        <v>69</v>
      </c>
      <c r="AD31" s="194">
        <f>T31*F31</f>
        <v>148.5755615234375</v>
      </c>
      <c r="AE31" s="477" t="s">
        <v>41</v>
      </c>
      <c r="AF31" s="586">
        <f>T31*H31</f>
        <v>225.27940368652344</v>
      </c>
      <c r="AG31" s="478">
        <f>AD31/R31*1000</f>
        <v>67920.256696428565</v>
      </c>
      <c r="AH31" s="478">
        <f>AF31/R31*1000</f>
        <v>102984.87025669642</v>
      </c>
      <c r="AI31" s="478">
        <f>AG31/L31*1000</f>
        <v>278361.70777224825</v>
      </c>
      <c r="AJ31" s="478">
        <f>AH31/L31*1000</f>
        <v>422069.1403962968</v>
      </c>
      <c r="AK31" s="1084">
        <f>AD31/Z31</f>
        <v>1.4340301478031168E-2</v>
      </c>
      <c r="AL31" s="1085">
        <f>AF31/Z31</f>
        <v>2.1743647020618633E-2</v>
      </c>
      <c r="AM31" s="864" t="str">
        <f t="shared" ref="AM31:AM60" si="103">B31</f>
        <v>05PZ2</v>
      </c>
      <c r="AN31" s="865">
        <f t="shared" ref="AN31:AN60" si="104">D31</f>
        <v>44232</v>
      </c>
      <c r="AO31" s="866">
        <f t="shared" ref="AO31:AO60" si="105">AG31</f>
        <v>67920.256696428565</v>
      </c>
      <c r="AP31" s="865">
        <f t="shared" ref="AP31:AP60" si="106">D31</f>
        <v>44232</v>
      </c>
      <c r="AQ31" s="850">
        <f t="shared" ref="AQ31:AQ60" si="107">AH31</f>
        <v>102984.87025669642</v>
      </c>
      <c r="AR31" s="880">
        <v>44231</v>
      </c>
      <c r="AS31" s="869" t="s">
        <v>657</v>
      </c>
      <c r="AT31" s="879">
        <v>155.151123046875</v>
      </c>
      <c r="AU31" s="879">
        <v>244</v>
      </c>
      <c r="AV31" s="851">
        <f t="shared" si="74"/>
        <v>44231</v>
      </c>
      <c r="AW31" s="852">
        <f t="shared" si="75"/>
        <v>39885967033953.875</v>
      </c>
      <c r="AX31" s="851">
        <f t="shared" si="76"/>
        <v>44231</v>
      </c>
      <c r="AY31" s="852">
        <f t="shared" si="77"/>
        <v>60477556179062.586</v>
      </c>
      <c r="AZ31" s="850">
        <f t="shared" ref="AZ31:AZ33" si="108">AO31</f>
        <v>67920.256696428565</v>
      </c>
      <c r="BA31" s="850"/>
      <c r="BB31" s="850"/>
      <c r="BC31" s="849">
        <f t="shared" si="78"/>
        <v>44231</v>
      </c>
      <c r="BD31" s="850">
        <f t="shared" ref="BD31:BD33" si="109">AQ31</f>
        <v>102984.87025669642</v>
      </c>
      <c r="BE31" s="850"/>
      <c r="BF31" s="850"/>
      <c r="BG31" s="849">
        <f t="shared" si="79"/>
        <v>44231</v>
      </c>
      <c r="BH31" s="850">
        <f t="shared" ref="BH31:BH33" si="110">AVERAGE(AZ31,BD31)</f>
        <v>85452.5634765625</v>
      </c>
      <c r="BI31" s="852">
        <f t="shared" ref="BI31:BI33" si="111">BH31*AT31*3.785*1000000</f>
        <v>50181761606508.227</v>
      </c>
      <c r="BK31" s="382">
        <f t="shared" si="80"/>
        <v>7.4287780761718754</v>
      </c>
      <c r="BL31" s="382">
        <f t="shared" si="81"/>
        <v>11.263970184326173</v>
      </c>
      <c r="BM31" s="236">
        <f t="shared" si="82"/>
        <v>44231</v>
      </c>
      <c r="BN31" s="236">
        <f t="shared" si="83"/>
        <v>44232</v>
      </c>
      <c r="BO31" s="235">
        <f t="shared" si="84"/>
        <v>67920.256696428565</v>
      </c>
      <c r="BP31" s="235">
        <f t="shared" si="85"/>
        <v>102984.87025669642</v>
      </c>
      <c r="BQ31" s="235">
        <f t="shared" si="86"/>
        <v>85452.5634765625</v>
      </c>
      <c r="BR31" s="868">
        <f t="shared" si="87"/>
        <v>44231</v>
      </c>
      <c r="BS31" s="869" t="str">
        <f t="shared" si="88"/>
        <v>THU</v>
      </c>
      <c r="BT31" s="870">
        <f t="shared" si="89"/>
        <v>155.151123046875</v>
      </c>
      <c r="BU31" s="235">
        <f t="shared" ref="BU31:BU33" si="112">BH31</f>
        <v>85452.5634765625</v>
      </c>
      <c r="BV31" s="279">
        <f t="shared" si="91"/>
        <v>50181761606508.227</v>
      </c>
      <c r="BW31" s="279">
        <f t="shared" ref="BW31:BW33" si="113">BI31</f>
        <v>50181761606508.227</v>
      </c>
    </row>
    <row r="32" spans="1:75">
      <c r="A32" s="35">
        <v>44251</v>
      </c>
      <c r="B32" s="119" t="s">
        <v>374</v>
      </c>
      <c r="C32" s="782">
        <v>44232</v>
      </c>
      <c r="D32" s="1158">
        <v>44233</v>
      </c>
      <c r="E32" s="924" t="s">
        <v>69</v>
      </c>
      <c r="F32" s="1159">
        <v>5.8287029266357422</v>
      </c>
      <c r="G32" s="500" t="s">
        <v>41</v>
      </c>
      <c r="H32" s="1105">
        <v>8.1513298034667976</v>
      </c>
      <c r="I32" s="1160" t="s">
        <v>313</v>
      </c>
      <c r="J32" s="1161" t="s">
        <v>133</v>
      </c>
      <c r="K32" s="484" t="s">
        <v>93</v>
      </c>
      <c r="L32" s="488">
        <v>248</v>
      </c>
      <c r="M32" s="485"/>
      <c r="N32" s="504"/>
      <c r="O32" s="491">
        <v>2.5</v>
      </c>
      <c r="P32" s="492">
        <v>1.25</v>
      </c>
      <c r="Q32" s="492">
        <f>O32+P32</f>
        <v>3.75</v>
      </c>
      <c r="R32" s="490">
        <f>O32/(O32+P32)*Q32*175/200</f>
        <v>2.1875</v>
      </c>
      <c r="S32" s="491"/>
      <c r="T32" s="493">
        <v>20</v>
      </c>
      <c r="U32" s="119" t="s">
        <v>374</v>
      </c>
      <c r="V32" s="925"/>
      <c r="W32" s="129">
        <v>609.34799999999996</v>
      </c>
      <c r="X32" s="223">
        <v>2.226</v>
      </c>
      <c r="Y32" s="223">
        <v>2.5579999999999998</v>
      </c>
      <c r="Z32" s="129">
        <f>T32*W32</f>
        <v>12186.96</v>
      </c>
      <c r="AA32" s="129">
        <f>Z32/R32</f>
        <v>5571.1817142857135</v>
      </c>
      <c r="AB32" s="149">
        <f>AA32*1000/(L32/1000)</f>
        <v>22464442.396313362</v>
      </c>
      <c r="AC32" s="924" t="s">
        <v>69</v>
      </c>
      <c r="AD32" s="195">
        <f>T32*F32</f>
        <v>116.57405853271484</v>
      </c>
      <c r="AE32" s="500" t="s">
        <v>41</v>
      </c>
      <c r="AF32" s="567">
        <f>T32*H32</f>
        <v>163.02659606933594</v>
      </c>
      <c r="AG32" s="497">
        <f>AD32/R32*1000</f>
        <v>53290.998186383928</v>
      </c>
      <c r="AH32" s="497">
        <f>AF32/R32*1000</f>
        <v>74526.44391741071</v>
      </c>
      <c r="AI32" s="497">
        <f>AG32/L32*1000</f>
        <v>214883.05720316101</v>
      </c>
      <c r="AJ32" s="497">
        <f>AH32/L32*1000</f>
        <v>300509.85450568836</v>
      </c>
      <c r="AK32" s="959">
        <f>AD32/Z32</f>
        <v>9.5654747806438074E-3</v>
      </c>
      <c r="AL32" s="1086">
        <f>AF32/Z32</f>
        <v>1.3377133925879461E-2</v>
      </c>
      <c r="AM32" s="864" t="str">
        <f t="shared" si="103"/>
        <v>06PZ4</v>
      </c>
      <c r="AN32" s="865">
        <f t="shared" si="104"/>
        <v>44233</v>
      </c>
      <c r="AO32" s="866">
        <f t="shared" si="105"/>
        <v>53290.998186383928</v>
      </c>
      <c r="AP32" s="865">
        <f t="shared" si="106"/>
        <v>44233</v>
      </c>
      <c r="AQ32" s="850">
        <f t="shared" si="107"/>
        <v>74526.44391741071</v>
      </c>
      <c r="AR32" s="880">
        <v>44232</v>
      </c>
      <c r="AS32" s="869" t="s">
        <v>659</v>
      </c>
      <c r="AT32" s="879">
        <v>155.94119262695301</v>
      </c>
      <c r="AU32" s="879">
        <v>248</v>
      </c>
      <c r="AV32" s="851">
        <f t="shared" si="74"/>
        <v>44232</v>
      </c>
      <c r="AW32" s="852">
        <f t="shared" si="75"/>
        <v>31454340963966.914</v>
      </c>
      <c r="AX32" s="851">
        <f t="shared" si="76"/>
        <v>44232</v>
      </c>
      <c r="AY32" s="852">
        <f t="shared" si="77"/>
        <v>43988295539360.758</v>
      </c>
      <c r="AZ32" s="850">
        <f t="shared" si="108"/>
        <v>53290.998186383928</v>
      </c>
      <c r="BA32" s="850"/>
      <c r="BB32" s="850"/>
      <c r="BC32" s="849">
        <f t="shared" si="78"/>
        <v>44232</v>
      </c>
      <c r="BD32" s="850">
        <f t="shared" si="109"/>
        <v>74526.44391741071</v>
      </c>
      <c r="BE32" s="850"/>
      <c r="BF32" s="850"/>
      <c r="BG32" s="849">
        <f t="shared" si="79"/>
        <v>44232</v>
      </c>
      <c r="BH32" s="850">
        <f t="shared" si="110"/>
        <v>63908.721051897315</v>
      </c>
      <c r="BI32" s="852">
        <f t="shared" si="111"/>
        <v>37721318251663.844</v>
      </c>
      <c r="BK32" s="382">
        <f t="shared" si="80"/>
        <v>5.8287029266357422</v>
      </c>
      <c r="BL32" s="382">
        <f t="shared" si="81"/>
        <v>8.1513298034667976</v>
      </c>
      <c r="BM32" s="236">
        <f t="shared" si="82"/>
        <v>44232</v>
      </c>
      <c r="BN32" s="236">
        <f t="shared" si="83"/>
        <v>44233</v>
      </c>
      <c r="BO32" s="235">
        <f t="shared" si="84"/>
        <v>53290.998186383928</v>
      </c>
      <c r="BP32" s="235">
        <f t="shared" si="85"/>
        <v>74526.44391741071</v>
      </c>
      <c r="BQ32" s="235">
        <f t="shared" si="86"/>
        <v>63908.721051897315</v>
      </c>
      <c r="BR32" s="868">
        <f t="shared" si="87"/>
        <v>44232</v>
      </c>
      <c r="BS32" s="869" t="str">
        <f t="shared" si="88"/>
        <v>FRI</v>
      </c>
      <c r="BT32" s="870">
        <f t="shared" si="89"/>
        <v>155.94119262695301</v>
      </c>
      <c r="BU32" s="235">
        <f t="shared" si="112"/>
        <v>63908.721051897315</v>
      </c>
      <c r="BV32" s="279">
        <f t="shared" si="91"/>
        <v>37721318251663.836</v>
      </c>
      <c r="BW32" s="279">
        <f t="shared" si="113"/>
        <v>37721318251663.844</v>
      </c>
    </row>
    <row r="33" spans="1:75">
      <c r="A33" s="35">
        <v>44251</v>
      </c>
      <c r="B33" s="119" t="s">
        <v>375</v>
      </c>
      <c r="C33" s="782">
        <v>44233</v>
      </c>
      <c r="D33" s="1158">
        <v>44234</v>
      </c>
      <c r="E33" s="924" t="s">
        <v>69</v>
      </c>
      <c r="F33" s="1159">
        <v>12.860470581054688</v>
      </c>
      <c r="G33" s="500" t="s">
        <v>41</v>
      </c>
      <c r="H33" s="1105">
        <v>18.927984619140624</v>
      </c>
      <c r="I33" s="1160" t="s">
        <v>313</v>
      </c>
      <c r="J33" s="1161" t="s">
        <v>133</v>
      </c>
      <c r="K33" s="484" t="s">
        <v>93</v>
      </c>
      <c r="L33" s="488">
        <v>292</v>
      </c>
      <c r="M33" s="485"/>
      <c r="N33" s="504"/>
      <c r="O33" s="491">
        <v>3</v>
      </c>
      <c r="P33" s="492">
        <v>1.5</v>
      </c>
      <c r="Q33" s="492">
        <f>O33+P33</f>
        <v>4.5</v>
      </c>
      <c r="R33" s="490">
        <f>O33/(O33+P33)*Q33*175/200</f>
        <v>2.625</v>
      </c>
      <c r="S33" s="491"/>
      <c r="T33" s="493">
        <v>20</v>
      </c>
      <c r="U33" s="119" t="s">
        <v>375</v>
      </c>
      <c r="V33" s="925"/>
      <c r="W33" s="129">
        <v>640.54899999999998</v>
      </c>
      <c r="X33" s="223">
        <v>2.177</v>
      </c>
      <c r="Y33" s="223">
        <v>2.5670000000000002</v>
      </c>
      <c r="Z33" s="129">
        <f>T33*W33</f>
        <v>12810.98</v>
      </c>
      <c r="AA33" s="129">
        <f>Z33/R33</f>
        <v>4880.373333333333</v>
      </c>
      <c r="AB33" s="149">
        <f>AA33*1000/(L33/1000)</f>
        <v>16713607.305936074</v>
      </c>
      <c r="AC33" s="924" t="s">
        <v>69</v>
      </c>
      <c r="AD33" s="195">
        <f>T33*F33</f>
        <v>257.20941162109375</v>
      </c>
      <c r="AE33" s="500" t="s">
        <v>41</v>
      </c>
      <c r="AF33" s="567">
        <f>T33*H33</f>
        <v>378.5596923828125</v>
      </c>
      <c r="AG33" s="497">
        <f>AD33/R33*1000</f>
        <v>97984.537760416672</v>
      </c>
      <c r="AH33" s="497">
        <f>AF33/R33*1000</f>
        <v>144213.21614583334</v>
      </c>
      <c r="AI33" s="497">
        <f>AG33/L33*1000</f>
        <v>335563.48548087903</v>
      </c>
      <c r="AJ33" s="497">
        <f>AH33/L33*1000</f>
        <v>493880.87721175805</v>
      </c>
      <c r="AK33" s="959">
        <f>AD33/Z33</f>
        <v>2.0077262755940121E-2</v>
      </c>
      <c r="AL33" s="1086">
        <f>AF33/Z33</f>
        <v>2.9549627927200926E-2</v>
      </c>
      <c r="AM33" s="864" t="str">
        <f t="shared" si="103"/>
        <v>07PZ3</v>
      </c>
      <c r="AN33" s="865">
        <f t="shared" si="104"/>
        <v>44234</v>
      </c>
      <c r="AO33" s="866">
        <f t="shared" si="105"/>
        <v>97984.537760416672</v>
      </c>
      <c r="AP33" s="865">
        <f t="shared" si="106"/>
        <v>44234</v>
      </c>
      <c r="AQ33" s="850">
        <f t="shared" si="107"/>
        <v>144213.21614583334</v>
      </c>
      <c r="AR33" s="880">
        <v>44233</v>
      </c>
      <c r="AS33" s="869" t="s">
        <v>660</v>
      </c>
      <c r="AT33" s="879">
        <v>152.56945800781301</v>
      </c>
      <c r="AU33" s="879">
        <v>292</v>
      </c>
      <c r="AV33" s="851">
        <f t="shared" si="74"/>
        <v>44233</v>
      </c>
      <c r="AW33" s="852">
        <f t="shared" si="75"/>
        <v>56583659995872.07</v>
      </c>
      <c r="AX33" s="851">
        <f t="shared" si="76"/>
        <v>44233</v>
      </c>
      <c r="AY33" s="852">
        <f t="shared" si="77"/>
        <v>83279584471372.844</v>
      </c>
      <c r="AZ33" s="850">
        <f t="shared" si="108"/>
        <v>97984.537760416672</v>
      </c>
      <c r="BA33" s="850"/>
      <c r="BB33" s="850"/>
      <c r="BC33" s="849">
        <f t="shared" si="78"/>
        <v>44233</v>
      </c>
      <c r="BD33" s="850">
        <f t="shared" si="109"/>
        <v>144213.21614583334</v>
      </c>
      <c r="BE33" s="850"/>
      <c r="BF33" s="850"/>
      <c r="BG33" s="849">
        <f t="shared" si="79"/>
        <v>44233</v>
      </c>
      <c r="BH33" s="850">
        <f t="shared" si="110"/>
        <v>121098.876953125</v>
      </c>
      <c r="BI33" s="852">
        <f t="shared" si="111"/>
        <v>69931622233622.461</v>
      </c>
      <c r="BK33" s="382">
        <f t="shared" si="80"/>
        <v>12.860470581054688</v>
      </c>
      <c r="BL33" s="382">
        <f t="shared" si="81"/>
        <v>18.927984619140624</v>
      </c>
      <c r="BM33" s="236">
        <f t="shared" si="82"/>
        <v>44233</v>
      </c>
      <c r="BN33" s="236">
        <f t="shared" si="83"/>
        <v>44234</v>
      </c>
      <c r="BO33" s="235">
        <f t="shared" si="84"/>
        <v>97984.537760416672</v>
      </c>
      <c r="BP33" s="235">
        <f t="shared" si="85"/>
        <v>144213.21614583334</v>
      </c>
      <c r="BQ33" s="235">
        <f t="shared" si="86"/>
        <v>121098.876953125</v>
      </c>
      <c r="BR33" s="868">
        <f t="shared" si="87"/>
        <v>44233</v>
      </c>
      <c r="BS33" s="869" t="str">
        <f t="shared" si="88"/>
        <v>SAT</v>
      </c>
      <c r="BT33" s="870">
        <f t="shared" si="89"/>
        <v>152.56945800781301</v>
      </c>
      <c r="BU33" s="235">
        <f t="shared" si="112"/>
        <v>121098.876953125</v>
      </c>
      <c r="BV33" s="279">
        <f t="shared" si="91"/>
        <v>69931622233622.453</v>
      </c>
      <c r="BW33" s="279">
        <f t="shared" si="113"/>
        <v>69931622233622.461</v>
      </c>
    </row>
    <row r="34" spans="1:75">
      <c r="A34" s="35">
        <v>44237</v>
      </c>
      <c r="B34" s="119" t="s">
        <v>363</v>
      </c>
      <c r="C34" s="782">
        <v>44234</v>
      </c>
      <c r="D34" s="1158">
        <v>44235</v>
      </c>
      <c r="E34" s="924" t="s">
        <v>69</v>
      </c>
      <c r="F34" s="1159">
        <v>6.7483985900878904</v>
      </c>
      <c r="G34" s="500" t="s">
        <v>41</v>
      </c>
      <c r="H34" s="1105">
        <v>10.255791473388673</v>
      </c>
      <c r="I34" s="1160" t="s">
        <v>313</v>
      </c>
      <c r="J34" s="1161" t="s">
        <v>133</v>
      </c>
      <c r="K34" s="484" t="s">
        <v>93</v>
      </c>
      <c r="L34" s="488">
        <v>306</v>
      </c>
      <c r="M34" s="485"/>
      <c r="N34" s="504"/>
      <c r="O34" s="491">
        <v>2.5</v>
      </c>
      <c r="P34" s="492">
        <v>1.25</v>
      </c>
      <c r="Q34" s="492">
        <f t="shared" si="3"/>
        <v>3.75</v>
      </c>
      <c r="R34" s="490">
        <f t="shared" si="47"/>
        <v>2.1875</v>
      </c>
      <c r="S34" s="491"/>
      <c r="T34" s="493">
        <v>20</v>
      </c>
      <c r="U34" s="119" t="s">
        <v>363</v>
      </c>
      <c r="V34" s="1107"/>
      <c r="W34" s="495">
        <v>538.96199999999999</v>
      </c>
      <c r="X34" s="223">
        <v>2.2029999999999998</v>
      </c>
      <c r="Y34" s="223">
        <v>2.4849999999999999</v>
      </c>
      <c r="Z34" s="129">
        <f t="shared" si="48"/>
        <v>10779.24</v>
      </c>
      <c r="AA34" s="129">
        <f t="shared" si="49"/>
        <v>4927.6525714285717</v>
      </c>
      <c r="AB34" s="149">
        <f t="shared" si="46"/>
        <v>16103439.775910366</v>
      </c>
      <c r="AC34" s="924" t="s">
        <v>69</v>
      </c>
      <c r="AD34" s="195">
        <f t="shared" si="7"/>
        <v>134.96797180175781</v>
      </c>
      <c r="AE34" s="500" t="s">
        <v>41</v>
      </c>
      <c r="AF34" s="567">
        <f t="shared" si="8"/>
        <v>205.11582946777344</v>
      </c>
      <c r="AG34" s="497">
        <f t="shared" si="9"/>
        <v>61699.644252232138</v>
      </c>
      <c r="AH34" s="497">
        <f t="shared" si="10"/>
        <v>93767.236328125</v>
      </c>
      <c r="AI34" s="497">
        <f t="shared" si="11"/>
        <v>201632.82435369978</v>
      </c>
      <c r="AJ34" s="497">
        <f t="shared" si="12"/>
        <v>306428.87688929739</v>
      </c>
      <c r="AK34" s="959">
        <f t="shared" si="13"/>
        <v>1.2521102768076211E-2</v>
      </c>
      <c r="AL34" s="1086">
        <f t="shared" si="14"/>
        <v>1.9028783983636458E-2</v>
      </c>
      <c r="AM34" s="864" t="str">
        <f t="shared" si="103"/>
        <v>08PZ3</v>
      </c>
      <c r="AN34" s="865">
        <f t="shared" si="104"/>
        <v>44235</v>
      </c>
      <c r="AO34" s="866">
        <f t="shared" si="105"/>
        <v>61699.644252232138</v>
      </c>
      <c r="AP34" s="865">
        <f t="shared" si="106"/>
        <v>44235</v>
      </c>
      <c r="AQ34" s="850">
        <f t="shared" si="107"/>
        <v>93767.236328125</v>
      </c>
      <c r="AR34" s="880">
        <v>44234</v>
      </c>
      <c r="AS34" s="869" t="s">
        <v>654</v>
      </c>
      <c r="AT34" s="879">
        <v>154.96397399902301</v>
      </c>
      <c r="AU34" s="879">
        <v>306</v>
      </c>
      <c r="AV34" s="851">
        <f t="shared" si="74"/>
        <v>44234</v>
      </c>
      <c r="AW34" s="852">
        <f t="shared" si="75"/>
        <v>36189225526062.336</v>
      </c>
      <c r="AX34" s="851">
        <f t="shared" si="76"/>
        <v>44234</v>
      </c>
      <c r="AY34" s="852">
        <f t="shared" si="77"/>
        <v>54998107421200.203</v>
      </c>
      <c r="AZ34" s="850">
        <f>AVERAGE(AO34:AO35)</f>
        <v>69696.969168526775</v>
      </c>
      <c r="BA34" s="850">
        <f>STDEV(AO34:AO35)</f>
        <v>11309.925359328214</v>
      </c>
      <c r="BB34" s="850">
        <f>100*BA34/AZ34</f>
        <v>16.227284334245432</v>
      </c>
      <c r="BC34" s="849">
        <f t="shared" si="78"/>
        <v>44234</v>
      </c>
      <c r="BD34" s="850">
        <f>AVERAGE(AQ34:AQ35)</f>
        <v>132773.64327566966</v>
      </c>
      <c r="BE34" s="850">
        <f>STDEV(AQ34:AQ35)</f>
        <v>55163.389724661742</v>
      </c>
      <c r="BF34" s="850">
        <f>100*BE34/BD34</f>
        <v>41.546942874896814</v>
      </c>
      <c r="BG34" s="849">
        <f t="shared" si="79"/>
        <v>44234</v>
      </c>
      <c r="BH34" s="850">
        <f>AVERAGE(AZ34,BD34)</f>
        <v>101235.30622209821</v>
      </c>
      <c r="BI34" s="852">
        <f>BH34*AT34*3.785*1000000</f>
        <v>59378418992082.797</v>
      </c>
      <c r="BK34" s="382">
        <f t="shared" si="80"/>
        <v>6.7483985900878904</v>
      </c>
      <c r="BL34" s="382">
        <f t="shared" si="81"/>
        <v>10.255791473388673</v>
      </c>
      <c r="BM34" s="236">
        <f t="shared" si="82"/>
        <v>44234</v>
      </c>
      <c r="BN34" s="236">
        <f t="shared" si="83"/>
        <v>44235</v>
      </c>
      <c r="BO34" s="235">
        <f t="shared" si="84"/>
        <v>61699.644252232138</v>
      </c>
      <c r="BP34" s="235">
        <f t="shared" si="85"/>
        <v>93767.236328125</v>
      </c>
      <c r="BQ34" s="235">
        <f t="shared" si="86"/>
        <v>77733.440290178565</v>
      </c>
      <c r="BR34" s="868">
        <f t="shared" si="87"/>
        <v>44234</v>
      </c>
      <c r="BS34" s="869" t="str">
        <f t="shared" si="88"/>
        <v>SUN</v>
      </c>
      <c r="BT34" s="870">
        <f t="shared" si="89"/>
        <v>154.96397399902301</v>
      </c>
      <c r="BU34" s="235">
        <f t="shared" ref="BU34" si="114">BH34</f>
        <v>101235.30622209821</v>
      </c>
      <c r="BV34" s="279">
        <f t="shared" si="91"/>
        <v>45593666473631.266</v>
      </c>
      <c r="BW34" s="279">
        <f t="shared" ref="BW34" si="115">BI34</f>
        <v>59378418992082.797</v>
      </c>
    </row>
    <row r="35" spans="1:75">
      <c r="A35" s="35">
        <v>44237</v>
      </c>
      <c r="B35" s="119" t="s">
        <v>364</v>
      </c>
      <c r="C35" s="782">
        <v>44234</v>
      </c>
      <c r="D35" s="1158">
        <v>44235</v>
      </c>
      <c r="E35" s="924" t="s">
        <v>69</v>
      </c>
      <c r="F35" s="1159">
        <v>8.497813415527343</v>
      </c>
      <c r="G35" s="500" t="s">
        <v>41</v>
      </c>
      <c r="H35" s="1105">
        <v>18.788442993164061</v>
      </c>
      <c r="I35" s="1160" t="s">
        <v>313</v>
      </c>
      <c r="J35" s="1161" t="s">
        <v>133</v>
      </c>
      <c r="K35" s="484" t="s">
        <v>93</v>
      </c>
      <c r="L35" s="488">
        <v>306</v>
      </c>
      <c r="M35" s="485"/>
      <c r="N35" s="504"/>
      <c r="O35" s="491">
        <v>2.5</v>
      </c>
      <c r="P35" s="492">
        <v>1.25</v>
      </c>
      <c r="Q35" s="492">
        <f t="shared" si="3"/>
        <v>3.75</v>
      </c>
      <c r="R35" s="490">
        <f t="shared" si="47"/>
        <v>2.1875</v>
      </c>
      <c r="S35" s="491"/>
      <c r="T35" s="493">
        <v>20</v>
      </c>
      <c r="U35" s="119" t="s">
        <v>364</v>
      </c>
      <c r="V35" s="1107"/>
      <c r="W35" s="495">
        <v>468.98</v>
      </c>
      <c r="X35" s="223">
        <v>2.222</v>
      </c>
      <c r="Y35" s="223">
        <v>2.5880000000000001</v>
      </c>
      <c r="Z35" s="129">
        <f t="shared" si="48"/>
        <v>9379.6</v>
      </c>
      <c r="AA35" s="129">
        <f t="shared" si="49"/>
        <v>4287.8171428571432</v>
      </c>
      <c r="AB35" s="149">
        <f t="shared" si="46"/>
        <v>14012474.323062558</v>
      </c>
      <c r="AC35" s="924" t="s">
        <v>69</v>
      </c>
      <c r="AD35" s="195">
        <f t="shared" si="7"/>
        <v>169.95626831054688</v>
      </c>
      <c r="AE35" s="500" t="s">
        <v>41</v>
      </c>
      <c r="AF35" s="567">
        <f t="shared" si="8"/>
        <v>375.76885986328125</v>
      </c>
      <c r="AG35" s="497">
        <f t="shared" si="9"/>
        <v>77694.29408482142</v>
      </c>
      <c r="AH35" s="497">
        <f t="shared" si="10"/>
        <v>171780.05022321429</v>
      </c>
      <c r="AI35" s="497">
        <f t="shared" si="11"/>
        <v>253902.92184582163</v>
      </c>
      <c r="AJ35" s="497">
        <f t="shared" si="12"/>
        <v>561372.71314775909</v>
      </c>
      <c r="AK35" s="959">
        <f t="shared" si="13"/>
        <v>1.8119777848793858E-2</v>
      </c>
      <c r="AL35" s="1086">
        <f t="shared" si="14"/>
        <v>4.0062354456829846E-2</v>
      </c>
      <c r="AM35" s="864" t="str">
        <f t="shared" si="103"/>
        <v>08PZ4</v>
      </c>
      <c r="AN35" s="865">
        <f t="shared" si="104"/>
        <v>44235</v>
      </c>
      <c r="AO35" s="866">
        <f t="shared" si="105"/>
        <v>77694.29408482142</v>
      </c>
      <c r="AP35" s="865">
        <f t="shared" si="106"/>
        <v>44235</v>
      </c>
      <c r="AQ35" s="850">
        <f t="shared" si="107"/>
        <v>171780.05022321429</v>
      </c>
      <c r="AR35" s="880">
        <v>44234</v>
      </c>
      <c r="AS35" s="869" t="s">
        <v>654</v>
      </c>
      <c r="AT35" s="879">
        <v>154.96397399902301</v>
      </c>
      <c r="AU35" s="879">
        <v>306</v>
      </c>
      <c r="AV35" s="851">
        <f t="shared" si="74"/>
        <v>44234</v>
      </c>
      <c r="AW35" s="852">
        <f t="shared" si="75"/>
        <v>45570705711517.828</v>
      </c>
      <c r="AX35" s="851">
        <f t="shared" si="76"/>
        <v>44234</v>
      </c>
      <c r="AY35" s="852">
        <f t="shared" si="77"/>
        <v>100755637309550.88</v>
      </c>
      <c r="AZ35" s="867"/>
      <c r="BA35" s="867"/>
      <c r="BB35" s="867"/>
      <c r="BC35" s="849">
        <f t="shared" si="78"/>
        <v>44234</v>
      </c>
      <c r="BD35" s="867"/>
      <c r="BE35" s="867"/>
      <c r="BF35" s="867"/>
      <c r="BG35" s="849">
        <f t="shared" si="79"/>
        <v>44234</v>
      </c>
      <c r="BH35" s="867"/>
      <c r="BI35" s="867"/>
      <c r="BK35" s="382">
        <f t="shared" si="80"/>
        <v>8.497813415527343</v>
      </c>
      <c r="BL35" s="382">
        <f t="shared" si="81"/>
        <v>18.788442993164061</v>
      </c>
      <c r="BM35" s="236">
        <f t="shared" si="82"/>
        <v>44234</v>
      </c>
      <c r="BN35" s="236">
        <f t="shared" si="83"/>
        <v>44235</v>
      </c>
      <c r="BO35" s="235">
        <f t="shared" si="84"/>
        <v>77694.29408482142</v>
      </c>
      <c r="BP35" s="235">
        <f t="shared" si="85"/>
        <v>171780.05022321429</v>
      </c>
      <c r="BQ35" s="235">
        <f t="shared" si="86"/>
        <v>124737.17215401786</v>
      </c>
      <c r="BR35" s="868">
        <f t="shared" si="87"/>
        <v>44234</v>
      </c>
      <c r="BS35" s="869" t="str">
        <f t="shared" si="88"/>
        <v>SUN</v>
      </c>
      <c r="BT35" s="870">
        <f t="shared" si="89"/>
        <v>154.96397399902301</v>
      </c>
      <c r="BU35" s="235"/>
      <c r="BV35" s="279">
        <f t="shared" si="91"/>
        <v>73163171510534.344</v>
      </c>
      <c r="BW35" s="279"/>
    </row>
    <row r="36" spans="1:75">
      <c r="A36" s="35">
        <v>44251</v>
      </c>
      <c r="B36" s="119" t="s">
        <v>376</v>
      </c>
      <c r="C36" s="782">
        <v>44235</v>
      </c>
      <c r="D36" s="1158">
        <v>44236</v>
      </c>
      <c r="E36" s="924" t="s">
        <v>69</v>
      </c>
      <c r="F36" s="1159">
        <v>10.559666442871094</v>
      </c>
      <c r="G36" s="500" t="s">
        <v>41</v>
      </c>
      <c r="H36" s="1105">
        <v>16.127734374999999</v>
      </c>
      <c r="I36" s="1160" t="s">
        <v>313</v>
      </c>
      <c r="J36" s="1161" t="s">
        <v>133</v>
      </c>
      <c r="K36" s="484" t="s">
        <v>93</v>
      </c>
      <c r="L36" s="488">
        <v>294</v>
      </c>
      <c r="M36" s="485"/>
      <c r="N36" s="504"/>
      <c r="O36" s="491">
        <v>3</v>
      </c>
      <c r="P36" s="492">
        <v>1.5</v>
      </c>
      <c r="Q36" s="492">
        <f t="shared" si="3"/>
        <v>4.5</v>
      </c>
      <c r="R36" s="490">
        <f>O36/(O36+P36)*Q36*80/100</f>
        <v>2.4</v>
      </c>
      <c r="S36" s="491"/>
      <c r="T36" s="493">
        <v>20</v>
      </c>
      <c r="U36" s="119" t="s">
        <v>376</v>
      </c>
      <c r="V36" s="925"/>
      <c r="W36" s="129">
        <v>494.08600000000001</v>
      </c>
      <c r="X36" s="223">
        <v>2.153</v>
      </c>
      <c r="Y36" s="223">
        <v>2.4849999999999999</v>
      </c>
      <c r="Z36" s="129">
        <f t="shared" ref="Z36:Z46" si="116">T36*W36</f>
        <v>9881.7200000000012</v>
      </c>
      <c r="AA36" s="129">
        <f t="shared" si="49"/>
        <v>4117.3833333333341</v>
      </c>
      <c r="AB36" s="149">
        <f t="shared" si="46"/>
        <v>14004705.215419505</v>
      </c>
      <c r="AC36" s="924" t="s">
        <v>69</v>
      </c>
      <c r="AD36" s="195">
        <f t="shared" si="7"/>
        <v>211.19332885742188</v>
      </c>
      <c r="AE36" s="500" t="s">
        <v>41</v>
      </c>
      <c r="AF36" s="567">
        <f t="shared" si="8"/>
        <v>322.5546875</v>
      </c>
      <c r="AG36" s="497">
        <f t="shared" si="9"/>
        <v>87997.220357259124</v>
      </c>
      <c r="AH36" s="497">
        <f t="shared" si="10"/>
        <v>134397.78645833334</v>
      </c>
      <c r="AI36" s="497">
        <f t="shared" si="11"/>
        <v>299310.2733240106</v>
      </c>
      <c r="AJ36" s="497">
        <f t="shared" si="12"/>
        <v>457135.32808956923</v>
      </c>
      <c r="AK36" s="959">
        <f t="shared" si="13"/>
        <v>2.1372122348884793E-2</v>
      </c>
      <c r="AL36" s="1086">
        <f t="shared" si="14"/>
        <v>3.2641553039349423E-2</v>
      </c>
      <c r="AM36" s="864" t="str">
        <f t="shared" si="103"/>
        <v>09PZ3</v>
      </c>
      <c r="AN36" s="865">
        <f t="shared" si="104"/>
        <v>44236</v>
      </c>
      <c r="AO36" s="866">
        <f t="shared" si="105"/>
        <v>87997.220357259124</v>
      </c>
      <c r="AP36" s="865">
        <f t="shared" si="106"/>
        <v>44236</v>
      </c>
      <c r="AQ36" s="850">
        <f t="shared" si="107"/>
        <v>134397.78645833334</v>
      </c>
      <c r="AR36" s="880">
        <v>44235</v>
      </c>
      <c r="AS36" s="869" t="s">
        <v>655</v>
      </c>
      <c r="AT36" s="879">
        <v>157.546142578125</v>
      </c>
      <c r="AU36" s="879">
        <v>294</v>
      </c>
      <c r="AV36" s="851">
        <f t="shared" si="74"/>
        <v>44235</v>
      </c>
      <c r="AW36" s="852">
        <f t="shared" si="75"/>
        <v>52473811635183.781</v>
      </c>
      <c r="AX36" s="851">
        <f t="shared" si="76"/>
        <v>44235</v>
      </c>
      <c r="AY36" s="852">
        <f t="shared" si="77"/>
        <v>80143032952272.891</v>
      </c>
      <c r="AZ36" s="850">
        <f t="shared" ref="AZ36:AZ37" si="117">AO36</f>
        <v>87997.220357259124</v>
      </c>
      <c r="BA36" s="850"/>
      <c r="BB36" s="850"/>
      <c r="BC36" s="849">
        <f t="shared" si="78"/>
        <v>44235</v>
      </c>
      <c r="BD36" s="850">
        <f t="shared" ref="BD36:BD37" si="118">AQ36</f>
        <v>134397.78645833334</v>
      </c>
      <c r="BE36" s="850"/>
      <c r="BF36" s="850"/>
      <c r="BG36" s="849">
        <f t="shared" si="79"/>
        <v>44235</v>
      </c>
      <c r="BH36" s="850">
        <f t="shared" ref="BH36:BH37" si="119">AVERAGE(AZ36,BD36)</f>
        <v>111197.50340779623</v>
      </c>
      <c r="BI36" s="852">
        <f t="shared" ref="BI36:BI37" si="120">BH36*AT36*3.785*1000000</f>
        <v>66308422293728.336</v>
      </c>
      <c r="BK36" s="382">
        <f t="shared" si="80"/>
        <v>10.559666442871094</v>
      </c>
      <c r="BL36" s="382">
        <f t="shared" si="81"/>
        <v>16.127734374999999</v>
      </c>
      <c r="BM36" s="236">
        <f t="shared" si="82"/>
        <v>44235</v>
      </c>
      <c r="BN36" s="236">
        <f t="shared" si="83"/>
        <v>44236</v>
      </c>
      <c r="BO36" s="235">
        <f t="shared" si="84"/>
        <v>87997.220357259124</v>
      </c>
      <c r="BP36" s="235">
        <f t="shared" si="85"/>
        <v>134397.78645833334</v>
      </c>
      <c r="BQ36" s="235">
        <f t="shared" si="86"/>
        <v>111197.50340779623</v>
      </c>
      <c r="BR36" s="868">
        <f t="shared" si="87"/>
        <v>44235</v>
      </c>
      <c r="BS36" s="869" t="str">
        <f t="shared" si="88"/>
        <v>MON</v>
      </c>
      <c r="BT36" s="870">
        <f t="shared" si="89"/>
        <v>157.546142578125</v>
      </c>
      <c r="BU36" s="235">
        <f t="shared" ref="BU36:BU38" si="121">BH36</f>
        <v>111197.50340779623</v>
      </c>
      <c r="BV36" s="279">
        <f t="shared" si="91"/>
        <v>66308422293728.336</v>
      </c>
      <c r="BW36" s="279">
        <f t="shared" ref="BW36:BW38" si="122">BI36</f>
        <v>66308422293728.336</v>
      </c>
    </row>
    <row r="37" spans="1:75">
      <c r="A37" s="35">
        <v>44251</v>
      </c>
      <c r="B37" s="119" t="s">
        <v>377</v>
      </c>
      <c r="C37" s="782">
        <v>44236</v>
      </c>
      <c r="D37" s="1158">
        <v>44237</v>
      </c>
      <c r="E37" s="924" t="s">
        <v>69</v>
      </c>
      <c r="F37" s="1159">
        <v>15.956666564941406</v>
      </c>
      <c r="G37" s="500" t="s">
        <v>41</v>
      </c>
      <c r="H37" s="1105">
        <v>15.385667419433593</v>
      </c>
      <c r="I37" s="1160" t="s">
        <v>313</v>
      </c>
      <c r="J37" s="1161" t="s">
        <v>133</v>
      </c>
      <c r="K37" s="484" t="s">
        <v>93</v>
      </c>
      <c r="L37" s="488">
        <v>304</v>
      </c>
      <c r="M37" s="485"/>
      <c r="N37" s="504"/>
      <c r="O37" s="491">
        <v>3</v>
      </c>
      <c r="P37" s="492">
        <v>1.5</v>
      </c>
      <c r="Q37" s="492">
        <f t="shared" si="3"/>
        <v>4.5</v>
      </c>
      <c r="R37" s="490">
        <f t="shared" ref="R37:R39" si="123">O37/(O37+P37)*Q37*80/100</f>
        <v>2.4</v>
      </c>
      <c r="S37" s="491"/>
      <c r="T37" s="493">
        <v>20</v>
      </c>
      <c r="U37" s="119" t="s">
        <v>377</v>
      </c>
      <c r="V37" s="925"/>
      <c r="W37" s="129">
        <v>430.35899999999998</v>
      </c>
      <c r="X37" s="223">
        <v>2.206</v>
      </c>
      <c r="Y37" s="223">
        <v>2.5819999999999999</v>
      </c>
      <c r="Z37" s="129">
        <f t="shared" si="116"/>
        <v>8607.18</v>
      </c>
      <c r="AA37" s="129">
        <f t="shared" si="49"/>
        <v>3586.3250000000003</v>
      </c>
      <c r="AB37" s="149">
        <f t="shared" si="46"/>
        <v>11797121.710526317</v>
      </c>
      <c r="AC37" s="924" t="s">
        <v>69</v>
      </c>
      <c r="AD37" s="195">
        <f t="shared" si="7"/>
        <v>319.13333129882813</v>
      </c>
      <c r="AE37" s="500" t="s">
        <v>41</v>
      </c>
      <c r="AF37" s="567">
        <f t="shared" si="8"/>
        <v>307.71334838867188</v>
      </c>
      <c r="AG37" s="497">
        <f t="shared" si="9"/>
        <v>132972.22137451172</v>
      </c>
      <c r="AH37" s="497">
        <f t="shared" si="10"/>
        <v>128213.89516194662</v>
      </c>
      <c r="AI37" s="497">
        <f t="shared" si="11"/>
        <v>437408.62294247275</v>
      </c>
      <c r="AJ37" s="497">
        <f t="shared" si="12"/>
        <v>421756.23408535076</v>
      </c>
      <c r="AK37" s="959">
        <f t="shared" si="13"/>
        <v>3.7077571434410352E-2</v>
      </c>
      <c r="AL37" s="1086">
        <f t="shared" si="14"/>
        <v>3.5750774166297426E-2</v>
      </c>
      <c r="AM37" s="864" t="str">
        <f t="shared" si="103"/>
        <v>10PZ1</v>
      </c>
      <c r="AN37" s="865">
        <f t="shared" si="104"/>
        <v>44237</v>
      </c>
      <c r="AO37" s="866">
        <f t="shared" si="105"/>
        <v>132972.22137451172</v>
      </c>
      <c r="AP37" s="865">
        <f t="shared" si="106"/>
        <v>44237</v>
      </c>
      <c r="AQ37" s="850">
        <f t="shared" si="107"/>
        <v>128213.89516194662</v>
      </c>
      <c r="AR37" s="880">
        <v>44236</v>
      </c>
      <c r="AS37" s="869" t="s">
        <v>653</v>
      </c>
      <c r="AT37" s="879">
        <v>157.410720825195</v>
      </c>
      <c r="AU37" s="879">
        <v>304</v>
      </c>
      <c r="AV37" s="851">
        <f t="shared" si="74"/>
        <v>44236</v>
      </c>
      <c r="AW37" s="852">
        <f t="shared" si="75"/>
        <v>79224793423654.969</v>
      </c>
      <c r="AX37" s="851">
        <f t="shared" si="76"/>
        <v>44236</v>
      </c>
      <c r="AY37" s="852">
        <f t="shared" si="77"/>
        <v>76389784672683.672</v>
      </c>
      <c r="AZ37" s="850">
        <f t="shared" si="117"/>
        <v>132972.22137451172</v>
      </c>
      <c r="BA37" s="850"/>
      <c r="BB37" s="850"/>
      <c r="BC37" s="849">
        <f t="shared" si="78"/>
        <v>44236</v>
      </c>
      <c r="BD37" s="850">
        <f t="shared" si="118"/>
        <v>128213.89516194662</v>
      </c>
      <c r="BE37" s="850"/>
      <c r="BF37" s="850"/>
      <c r="BG37" s="849">
        <f t="shared" si="79"/>
        <v>44236</v>
      </c>
      <c r="BH37" s="850">
        <f t="shared" si="119"/>
        <v>130593.05826822917</v>
      </c>
      <c r="BI37" s="852">
        <f t="shared" si="120"/>
        <v>77807289048169.328</v>
      </c>
      <c r="BK37" s="382">
        <f t="shared" si="80"/>
        <v>15.956666564941406</v>
      </c>
      <c r="BL37" s="382">
        <f t="shared" si="81"/>
        <v>15.385667419433593</v>
      </c>
      <c r="BM37" s="236">
        <f t="shared" si="82"/>
        <v>44236</v>
      </c>
      <c r="BN37" s="236">
        <f t="shared" si="83"/>
        <v>44237</v>
      </c>
      <c r="BO37" s="235">
        <f t="shared" si="84"/>
        <v>132972.22137451172</v>
      </c>
      <c r="BP37" s="235">
        <f t="shared" si="85"/>
        <v>128213.89516194662</v>
      </c>
      <c r="BQ37" s="235">
        <f t="shared" si="86"/>
        <v>130593.05826822917</v>
      </c>
      <c r="BR37" s="868">
        <f t="shared" si="87"/>
        <v>44236</v>
      </c>
      <c r="BS37" s="869" t="str">
        <f t="shared" si="88"/>
        <v>TUE</v>
      </c>
      <c r="BT37" s="870">
        <f t="shared" si="89"/>
        <v>157.410720825195</v>
      </c>
      <c r="BU37" s="235">
        <f t="shared" si="121"/>
        <v>130593.05826822917</v>
      </c>
      <c r="BV37" s="279">
        <f t="shared" si="91"/>
        <v>77807289048169.344</v>
      </c>
      <c r="BW37" s="279">
        <f t="shared" si="122"/>
        <v>77807289048169.328</v>
      </c>
    </row>
    <row r="38" spans="1:75">
      <c r="A38" s="35">
        <v>44251</v>
      </c>
      <c r="B38" s="119" t="s">
        <v>378</v>
      </c>
      <c r="C38" s="782">
        <v>44237</v>
      </c>
      <c r="D38" s="1158">
        <v>44238</v>
      </c>
      <c r="E38" s="924" t="s">
        <v>69</v>
      </c>
      <c r="F38" s="1159">
        <v>8.8565711975097656</v>
      </c>
      <c r="G38" s="500" t="s">
        <v>41</v>
      </c>
      <c r="H38" s="1105">
        <v>13.156468200683594</v>
      </c>
      <c r="I38" s="1160" t="s">
        <v>313</v>
      </c>
      <c r="J38" s="1161" t="s">
        <v>133</v>
      </c>
      <c r="K38" s="484" t="s">
        <v>93</v>
      </c>
      <c r="L38" s="488">
        <v>616</v>
      </c>
      <c r="M38" s="485"/>
      <c r="N38" s="504"/>
      <c r="O38" s="491">
        <v>3</v>
      </c>
      <c r="P38" s="492">
        <v>1.5</v>
      </c>
      <c r="Q38" s="492">
        <f t="shared" si="3"/>
        <v>4.5</v>
      </c>
      <c r="R38" s="490">
        <f t="shared" si="123"/>
        <v>2.4</v>
      </c>
      <c r="S38" s="491"/>
      <c r="T38" s="493">
        <v>20</v>
      </c>
      <c r="U38" s="119" t="s">
        <v>378</v>
      </c>
      <c r="V38" s="925"/>
      <c r="W38" s="129">
        <v>568.06700000000001</v>
      </c>
      <c r="X38" s="223">
        <v>2.226</v>
      </c>
      <c r="Y38" s="223">
        <v>2.601</v>
      </c>
      <c r="Z38" s="129">
        <f t="shared" si="116"/>
        <v>11361.34</v>
      </c>
      <c r="AA38" s="129">
        <f t="shared" si="49"/>
        <v>4733.8916666666673</v>
      </c>
      <c r="AB38" s="149">
        <f t="shared" si="46"/>
        <v>7684889.0692640701</v>
      </c>
      <c r="AC38" s="924" t="s">
        <v>69</v>
      </c>
      <c r="AD38" s="195">
        <f t="shared" si="7"/>
        <v>177.13142395019531</v>
      </c>
      <c r="AE38" s="500" t="s">
        <v>41</v>
      </c>
      <c r="AF38" s="567">
        <f t="shared" si="8"/>
        <v>263.12936401367188</v>
      </c>
      <c r="AG38" s="497">
        <f t="shared" si="9"/>
        <v>73804.759979248047</v>
      </c>
      <c r="AH38" s="497">
        <f t="shared" si="10"/>
        <v>109637.23500569662</v>
      </c>
      <c r="AI38" s="497">
        <f t="shared" si="11"/>
        <v>119812.92204423384</v>
      </c>
      <c r="AJ38" s="497">
        <f t="shared" si="12"/>
        <v>177982.52435989713</v>
      </c>
      <c r="AK38" s="959">
        <f t="shared" si="13"/>
        <v>1.5590715879482114E-2</v>
      </c>
      <c r="AL38" s="1086">
        <f t="shared" si="14"/>
        <v>2.3160064218980498E-2</v>
      </c>
      <c r="AM38" s="864" t="str">
        <f t="shared" si="103"/>
        <v>11PZ2</v>
      </c>
      <c r="AN38" s="865">
        <f t="shared" si="104"/>
        <v>44238</v>
      </c>
      <c r="AO38" s="866">
        <f t="shared" si="105"/>
        <v>73804.759979248047</v>
      </c>
      <c r="AP38" s="865">
        <f t="shared" si="106"/>
        <v>44238</v>
      </c>
      <c r="AQ38" s="850">
        <f t="shared" si="107"/>
        <v>109637.23500569662</v>
      </c>
      <c r="AR38" s="880">
        <v>44237</v>
      </c>
      <c r="AS38" s="869" t="s">
        <v>656</v>
      </c>
      <c r="AT38" s="879">
        <v>157.65562438964801</v>
      </c>
      <c r="AU38" s="879">
        <v>616</v>
      </c>
      <c r="AV38" s="851">
        <f t="shared" ref="AV38:AV39" si="124">AR38</f>
        <v>44237</v>
      </c>
      <c r="AW38" s="852">
        <f t="shared" ref="AW38:AW39" si="125">AT38*3.785*1000000*AO38</f>
        <v>44041258933572.688</v>
      </c>
      <c r="AX38" s="851">
        <f t="shared" ref="AX38:AX39" si="126">AR38</f>
        <v>44237</v>
      </c>
      <c r="AY38" s="852">
        <f t="shared" ref="AY38:AY39" si="127">AT38*3.785*1000000*AQ38</f>
        <v>65423447715357.508</v>
      </c>
      <c r="AZ38" s="850">
        <f>AVERAGE(AO38:AO39)</f>
        <v>66423.377990722656</v>
      </c>
      <c r="BA38" s="850">
        <f>STDEV(AO38:AO39)</f>
        <v>10438.850517229073</v>
      </c>
      <c r="BB38" s="850">
        <f>100*BA38/AZ38</f>
        <v>15.715627288162107</v>
      </c>
      <c r="BC38" s="849">
        <f t="shared" ref="BC38:BC39" si="128">AR38</f>
        <v>44237</v>
      </c>
      <c r="BD38" s="850">
        <f>AVERAGE(AQ38:AQ39)</f>
        <v>116819.75682576498</v>
      </c>
      <c r="BE38" s="850">
        <f>STDEV(AQ38:AQ39)</f>
        <v>10157.61976998136</v>
      </c>
      <c r="BF38" s="850">
        <f>100*BE38/BD38</f>
        <v>8.6951214811474973</v>
      </c>
      <c r="BG38" s="849">
        <f t="shared" ref="BG38:BG39" si="129">BC38</f>
        <v>44237</v>
      </c>
      <c r="BH38" s="850">
        <f>AVERAGE(AZ38,BD38)</f>
        <v>91621.56740824382</v>
      </c>
      <c r="BI38" s="852">
        <f>BH38*AT38*3.785*1000000</f>
        <v>54673020754499.063</v>
      </c>
      <c r="BK38" s="382">
        <f t="shared" ref="BK38:BK39" si="130">F38</f>
        <v>8.8565711975097656</v>
      </c>
      <c r="BL38" s="382">
        <f t="shared" ref="BL38:BL39" si="131">H38</f>
        <v>13.156468200683594</v>
      </c>
      <c r="BM38" s="236">
        <f t="shared" ref="BM38:BM39" si="132">C38</f>
        <v>44237</v>
      </c>
      <c r="BN38" s="236">
        <f t="shared" ref="BN38:BN39" si="133">AN38</f>
        <v>44238</v>
      </c>
      <c r="BO38" s="235">
        <f t="shared" ref="BO38:BO39" si="134">AO38</f>
        <v>73804.759979248047</v>
      </c>
      <c r="BP38" s="235">
        <f t="shared" ref="BP38:BP39" si="135">AQ38</f>
        <v>109637.23500569662</v>
      </c>
      <c r="BQ38" s="235">
        <f t="shared" ref="BQ38:BQ39" si="136">AVERAGE(BO38:BP38)</f>
        <v>91720.997492472336</v>
      </c>
      <c r="BR38" s="868">
        <f t="shared" ref="BR38:BR39" si="137">AR38</f>
        <v>44237</v>
      </c>
      <c r="BS38" s="869" t="str">
        <f t="shared" ref="BS38:BS39" si="138">AS38</f>
        <v>WED</v>
      </c>
      <c r="BT38" s="870">
        <f t="shared" ref="BT38:BT39" si="139">AT38</f>
        <v>157.65562438964801</v>
      </c>
      <c r="BU38" s="235">
        <f t="shared" si="121"/>
        <v>91621.56740824382</v>
      </c>
      <c r="BV38" s="279">
        <f t="shared" ref="BV38:BV39" si="140">BT38*1000000*3.785*BQ38</f>
        <v>54732353324465.102</v>
      </c>
      <c r="BW38" s="279">
        <f t="shared" si="122"/>
        <v>54673020754499.063</v>
      </c>
    </row>
    <row r="39" spans="1:75">
      <c r="A39" s="35">
        <v>44251</v>
      </c>
      <c r="B39" s="119" t="s">
        <v>379</v>
      </c>
      <c r="C39" s="782">
        <v>44237</v>
      </c>
      <c r="D39" s="1158">
        <v>44238</v>
      </c>
      <c r="E39" s="924" t="s">
        <v>69</v>
      </c>
      <c r="F39" s="1159">
        <v>7.0850395202636722</v>
      </c>
      <c r="G39" s="500" t="s">
        <v>41</v>
      </c>
      <c r="H39" s="1105">
        <v>14.8802734375</v>
      </c>
      <c r="I39" s="1160" t="s">
        <v>313</v>
      </c>
      <c r="J39" s="1161" t="s">
        <v>133</v>
      </c>
      <c r="K39" s="484" t="s">
        <v>93</v>
      </c>
      <c r="L39" s="488">
        <v>616</v>
      </c>
      <c r="M39" s="485"/>
      <c r="N39" s="504"/>
      <c r="O39" s="491">
        <v>3</v>
      </c>
      <c r="P39" s="492">
        <v>1.5</v>
      </c>
      <c r="Q39" s="492">
        <f t="shared" si="3"/>
        <v>4.5</v>
      </c>
      <c r="R39" s="490">
        <f t="shared" si="123"/>
        <v>2.4</v>
      </c>
      <c r="S39" s="491"/>
      <c r="T39" s="493">
        <v>20</v>
      </c>
      <c r="U39" s="119" t="s">
        <v>379</v>
      </c>
      <c r="V39" s="925"/>
      <c r="W39" s="129">
        <v>515.48199999999997</v>
      </c>
      <c r="X39" s="223">
        <v>2.2149999999999999</v>
      </c>
      <c r="Y39" s="223">
        <v>2.5579999999999998</v>
      </c>
      <c r="Z39" s="129">
        <f t="shared" si="116"/>
        <v>10309.64</v>
      </c>
      <c r="AA39" s="129">
        <f t="shared" si="49"/>
        <v>4295.6833333333334</v>
      </c>
      <c r="AB39" s="149">
        <f t="shared" si="46"/>
        <v>6973511.9047619039</v>
      </c>
      <c r="AC39" s="924" t="s">
        <v>69</v>
      </c>
      <c r="AD39" s="195">
        <f t="shared" si="7"/>
        <v>141.70079040527344</v>
      </c>
      <c r="AE39" s="500" t="s">
        <v>41</v>
      </c>
      <c r="AF39" s="567">
        <f t="shared" si="8"/>
        <v>297.60546875</v>
      </c>
      <c r="AG39" s="497">
        <f t="shared" si="9"/>
        <v>59041.996002197266</v>
      </c>
      <c r="AH39" s="497">
        <f t="shared" si="10"/>
        <v>124002.27864583334</v>
      </c>
      <c r="AI39" s="497">
        <f t="shared" si="11"/>
        <v>95847.396107463093</v>
      </c>
      <c r="AJ39" s="497">
        <f t="shared" si="12"/>
        <v>201302.4003990801</v>
      </c>
      <c r="AK39" s="959">
        <f t="shared" si="13"/>
        <v>1.3744494512444028E-2</v>
      </c>
      <c r="AL39" s="1086">
        <f t="shared" si="14"/>
        <v>2.8866717824288724E-2</v>
      </c>
      <c r="AM39" s="864" t="str">
        <f t="shared" si="103"/>
        <v>11PZ3</v>
      </c>
      <c r="AN39" s="865">
        <f t="shared" si="104"/>
        <v>44238</v>
      </c>
      <c r="AO39" s="866">
        <f t="shared" si="105"/>
        <v>59041.996002197266</v>
      </c>
      <c r="AP39" s="865">
        <f t="shared" si="106"/>
        <v>44238</v>
      </c>
      <c r="AQ39" s="850">
        <f t="shared" si="107"/>
        <v>124002.27864583334</v>
      </c>
      <c r="AR39" s="880">
        <v>44237</v>
      </c>
      <c r="AS39" s="869" t="s">
        <v>656</v>
      </c>
      <c r="AT39" s="879">
        <v>157.65562438964801</v>
      </c>
      <c r="AU39" s="879">
        <v>616</v>
      </c>
      <c r="AV39" s="851">
        <f t="shared" si="124"/>
        <v>44237</v>
      </c>
      <c r="AW39" s="852">
        <f t="shared" si="125"/>
        <v>35231925889588.484</v>
      </c>
      <c r="AX39" s="851">
        <f t="shared" si="126"/>
        <v>44237</v>
      </c>
      <c r="AY39" s="852">
        <f t="shared" si="127"/>
        <v>73995450479477.578</v>
      </c>
      <c r="AZ39" s="867"/>
      <c r="BA39" s="867"/>
      <c r="BB39" s="867"/>
      <c r="BC39" s="849">
        <f t="shared" si="128"/>
        <v>44237</v>
      </c>
      <c r="BD39" s="867"/>
      <c r="BE39" s="867"/>
      <c r="BF39" s="867"/>
      <c r="BG39" s="849">
        <f t="shared" si="129"/>
        <v>44237</v>
      </c>
      <c r="BH39" s="867"/>
      <c r="BI39" s="867"/>
      <c r="BK39" s="382">
        <f t="shared" si="130"/>
        <v>7.0850395202636722</v>
      </c>
      <c r="BL39" s="382">
        <f t="shared" si="131"/>
        <v>14.8802734375</v>
      </c>
      <c r="BM39" s="236">
        <f t="shared" si="132"/>
        <v>44237</v>
      </c>
      <c r="BN39" s="236">
        <f t="shared" si="133"/>
        <v>44238</v>
      </c>
      <c r="BO39" s="235">
        <f t="shared" si="134"/>
        <v>59041.996002197266</v>
      </c>
      <c r="BP39" s="235">
        <f t="shared" si="135"/>
        <v>124002.27864583334</v>
      </c>
      <c r="BQ39" s="235">
        <f t="shared" si="136"/>
        <v>91522.137324015304</v>
      </c>
      <c r="BR39" s="868">
        <f t="shared" si="137"/>
        <v>44237</v>
      </c>
      <c r="BS39" s="869" t="str">
        <f t="shared" si="138"/>
        <v>WED</v>
      </c>
      <c r="BT39" s="870">
        <f t="shared" si="139"/>
        <v>157.65562438964801</v>
      </c>
      <c r="BU39" s="235"/>
      <c r="BV39" s="279">
        <f t="shared" si="140"/>
        <v>54613688184533.031</v>
      </c>
      <c r="BW39" s="279"/>
    </row>
    <row r="40" spans="1:75">
      <c r="A40" s="35">
        <v>44251</v>
      </c>
      <c r="B40" s="119" t="s">
        <v>380</v>
      </c>
      <c r="C40" s="782">
        <v>44238</v>
      </c>
      <c r="D40" s="1158">
        <v>44239</v>
      </c>
      <c r="E40" s="924" t="s">
        <v>69</v>
      </c>
      <c r="F40" s="1159">
        <v>13.618716430664062</v>
      </c>
      <c r="G40" s="500" t="s">
        <v>41</v>
      </c>
      <c r="H40" s="1105">
        <v>13.070996093750001</v>
      </c>
      <c r="I40" s="1160" t="s">
        <v>313</v>
      </c>
      <c r="J40" s="1161" t="s">
        <v>133</v>
      </c>
      <c r="K40" s="484" t="s">
        <v>93</v>
      </c>
      <c r="L40" s="488">
        <v>380</v>
      </c>
      <c r="M40" s="485"/>
      <c r="N40" s="504"/>
      <c r="O40" s="491">
        <v>3</v>
      </c>
      <c r="P40" s="492">
        <v>1.5</v>
      </c>
      <c r="Q40" s="492">
        <f t="shared" si="3"/>
        <v>4.5</v>
      </c>
      <c r="R40" s="490">
        <f>O40/(O40+P40)*Q40*80/100</f>
        <v>2.4</v>
      </c>
      <c r="S40" s="491"/>
      <c r="T40" s="493">
        <v>20</v>
      </c>
      <c r="U40" s="119" t="s">
        <v>380</v>
      </c>
      <c r="V40" s="925"/>
      <c r="W40" s="129">
        <v>563.23599999999999</v>
      </c>
      <c r="X40" s="223">
        <v>2.218</v>
      </c>
      <c r="Y40" s="223">
        <v>2.5640000000000001</v>
      </c>
      <c r="Z40" s="129">
        <f t="shared" si="116"/>
        <v>11264.72</v>
      </c>
      <c r="AA40" s="129">
        <f t="shared" si="49"/>
        <v>4693.6333333333332</v>
      </c>
      <c r="AB40" s="149">
        <f t="shared" si="46"/>
        <v>12351666.666666666</v>
      </c>
      <c r="AC40" s="924" t="s">
        <v>69</v>
      </c>
      <c r="AD40" s="195">
        <f t="shared" si="7"/>
        <v>272.37432861328125</v>
      </c>
      <c r="AE40" s="500" t="s">
        <v>41</v>
      </c>
      <c r="AF40" s="567">
        <f t="shared" si="8"/>
        <v>261.419921875</v>
      </c>
      <c r="AG40" s="497">
        <f t="shared" si="9"/>
        <v>113489.30358886719</v>
      </c>
      <c r="AH40" s="497">
        <f t="shared" si="10"/>
        <v>108924.96744791667</v>
      </c>
      <c r="AI40" s="497">
        <f t="shared" si="11"/>
        <v>298656.06207596633</v>
      </c>
      <c r="AJ40" s="497">
        <f t="shared" si="12"/>
        <v>286644.65117872809</v>
      </c>
      <c r="AK40" s="959">
        <f t="shared" si="13"/>
        <v>2.4179414012357278E-2</v>
      </c>
      <c r="AL40" s="1086">
        <f t="shared" si="14"/>
        <v>2.3206961369212908E-2</v>
      </c>
      <c r="AM40" s="864" t="str">
        <f t="shared" si="103"/>
        <v>12PZ1</v>
      </c>
      <c r="AN40" s="865">
        <f t="shared" si="104"/>
        <v>44239</v>
      </c>
      <c r="AO40" s="866">
        <f t="shared" si="105"/>
        <v>113489.30358886719</v>
      </c>
      <c r="AP40" s="865">
        <f t="shared" si="106"/>
        <v>44239</v>
      </c>
      <c r="AQ40" s="850">
        <f t="shared" si="107"/>
        <v>108924.96744791667</v>
      </c>
      <c r="AR40" s="880">
        <v>44238</v>
      </c>
      <c r="AS40" s="869" t="s">
        <v>657</v>
      </c>
      <c r="AT40" s="879">
        <v>156.00468444824199</v>
      </c>
      <c r="AU40" s="879">
        <v>380</v>
      </c>
      <c r="AV40" s="851">
        <f t="shared" ref="AV40:AV48" si="141">AR40</f>
        <v>44238</v>
      </c>
      <c r="AW40" s="852">
        <f t="shared" ref="AW40:AW48" si="142">AT40*3.785*1000000*AO40</f>
        <v>67012906434681.984</v>
      </c>
      <c r="AX40" s="851">
        <f t="shared" ref="AX40:AX48" si="143">AR40</f>
        <v>44238</v>
      </c>
      <c r="AY40" s="852">
        <f t="shared" ref="AY40:AY48" si="144">AT40*3.785*1000000*AQ40</f>
        <v>64317767588310.922</v>
      </c>
      <c r="AZ40" s="850">
        <f t="shared" ref="AZ40:AZ42" si="145">AO40</f>
        <v>113489.30358886719</v>
      </c>
      <c r="BA40" s="850"/>
      <c r="BB40" s="850"/>
      <c r="BC40" s="849">
        <f t="shared" ref="BC40:BC48" si="146">AR40</f>
        <v>44238</v>
      </c>
      <c r="BD40" s="850">
        <f t="shared" ref="BD40:BD42" si="147">AQ40</f>
        <v>108924.96744791667</v>
      </c>
      <c r="BE40" s="850"/>
      <c r="BF40" s="850"/>
      <c r="BG40" s="849">
        <f t="shared" ref="BG40:BG48" si="148">BC40</f>
        <v>44238</v>
      </c>
      <c r="BH40" s="850">
        <f t="shared" ref="BH40:BH42" si="149">AVERAGE(AZ40,BD40)</f>
        <v>111207.13551839194</v>
      </c>
      <c r="BI40" s="852">
        <f t="shared" ref="BI40:BI42" si="150">BH40*AT40*3.785*1000000</f>
        <v>65665337011496.453</v>
      </c>
      <c r="BK40" s="382">
        <f t="shared" ref="BK40:BK48" si="151">F40</f>
        <v>13.618716430664062</v>
      </c>
      <c r="BL40" s="382">
        <f t="shared" ref="BL40:BL48" si="152">H40</f>
        <v>13.070996093750001</v>
      </c>
      <c r="BM40" s="236">
        <f t="shared" ref="BM40:BM48" si="153">C40</f>
        <v>44238</v>
      </c>
      <c r="BN40" s="236">
        <f t="shared" ref="BN40:BN48" si="154">AN40</f>
        <v>44239</v>
      </c>
      <c r="BO40" s="235">
        <f t="shared" ref="BO40:BO48" si="155">AO40</f>
        <v>113489.30358886719</v>
      </c>
      <c r="BP40" s="235">
        <f t="shared" ref="BP40:BP48" si="156">AQ40</f>
        <v>108924.96744791667</v>
      </c>
      <c r="BQ40" s="235">
        <f t="shared" ref="BQ40:BQ48" si="157">AVERAGE(BO40:BP40)</f>
        <v>111207.13551839194</v>
      </c>
      <c r="BR40" s="868">
        <f t="shared" ref="BR40:BR48" si="158">AR40</f>
        <v>44238</v>
      </c>
      <c r="BS40" s="869" t="str">
        <f t="shared" ref="BS40:BS48" si="159">AS40</f>
        <v>THU</v>
      </c>
      <c r="BT40" s="870">
        <f t="shared" ref="BT40:BT48" si="160">AT40</f>
        <v>156.00468444824199</v>
      </c>
      <c r="BU40" s="235">
        <f t="shared" ref="BU40:BU43" si="161">BH40</f>
        <v>111207.13551839194</v>
      </c>
      <c r="BV40" s="279">
        <f t="shared" ref="BV40:BV50" si="162">BT40*1000000*3.785*BQ40</f>
        <v>65665337011496.461</v>
      </c>
      <c r="BW40" s="279">
        <f t="shared" ref="BW40:BW43" si="163">BI40</f>
        <v>65665337011496.453</v>
      </c>
    </row>
    <row r="41" spans="1:75">
      <c r="A41" s="35">
        <v>44251</v>
      </c>
      <c r="B41" s="119" t="s">
        <v>381</v>
      </c>
      <c r="C41" s="782">
        <v>44239</v>
      </c>
      <c r="D41" s="1158">
        <v>44240</v>
      </c>
      <c r="E41" s="924" t="s">
        <v>69</v>
      </c>
      <c r="F41" s="1159">
        <v>14.728070068359376</v>
      </c>
      <c r="G41" s="500" t="s">
        <v>41</v>
      </c>
      <c r="H41" s="1105">
        <v>15.834805297851563</v>
      </c>
      <c r="I41" s="1160" t="s">
        <v>313</v>
      </c>
      <c r="J41" s="1161" t="s">
        <v>133</v>
      </c>
      <c r="K41" s="484" t="s">
        <v>93</v>
      </c>
      <c r="L41" s="488">
        <v>312</v>
      </c>
      <c r="M41" s="485"/>
      <c r="N41" s="504"/>
      <c r="O41" s="491">
        <v>3</v>
      </c>
      <c r="P41" s="492">
        <v>1.5</v>
      </c>
      <c r="Q41" s="492">
        <f t="shared" si="3"/>
        <v>4.5</v>
      </c>
      <c r="R41" s="490">
        <f t="shared" ref="R41:R46" si="164">O41/(O41+P41)*Q41*175/200</f>
        <v>2.625</v>
      </c>
      <c r="S41" s="491"/>
      <c r="T41" s="493">
        <v>20</v>
      </c>
      <c r="U41" s="119" t="s">
        <v>381</v>
      </c>
      <c r="V41" s="925"/>
      <c r="W41" s="129">
        <v>680.72900000000004</v>
      </c>
      <c r="X41" s="223">
        <v>2.1669999999999998</v>
      </c>
      <c r="Y41" s="223">
        <v>2.5720000000000001</v>
      </c>
      <c r="Z41" s="129">
        <f t="shared" si="116"/>
        <v>13614.580000000002</v>
      </c>
      <c r="AA41" s="129">
        <f t="shared" si="49"/>
        <v>5186.5066666666671</v>
      </c>
      <c r="AB41" s="149">
        <f t="shared" si="46"/>
        <v>16623418.803418804</v>
      </c>
      <c r="AC41" s="924" t="s">
        <v>69</v>
      </c>
      <c r="AD41" s="195">
        <f t="shared" si="7"/>
        <v>294.5614013671875</v>
      </c>
      <c r="AE41" s="500" t="s">
        <v>41</v>
      </c>
      <c r="AF41" s="567">
        <f t="shared" si="8"/>
        <v>316.69610595703125</v>
      </c>
      <c r="AG41" s="497">
        <f t="shared" si="9"/>
        <v>112213.8671875</v>
      </c>
      <c r="AH41" s="497">
        <f t="shared" si="10"/>
        <v>120646.13560267857</v>
      </c>
      <c r="AI41" s="497">
        <f t="shared" si="11"/>
        <v>359659.83072916669</v>
      </c>
      <c r="AJ41" s="497">
        <f t="shared" si="12"/>
        <v>386686.33205986721</v>
      </c>
      <c r="AK41" s="959">
        <f t="shared" si="13"/>
        <v>2.1635731793943513E-2</v>
      </c>
      <c r="AL41" s="1086">
        <f t="shared" si="14"/>
        <v>2.3261540639302219E-2</v>
      </c>
      <c r="AM41" s="864" t="str">
        <f t="shared" si="103"/>
        <v>13PZ3</v>
      </c>
      <c r="AN41" s="865">
        <f t="shared" si="104"/>
        <v>44240</v>
      </c>
      <c r="AO41" s="866">
        <f t="shared" si="105"/>
        <v>112213.8671875</v>
      </c>
      <c r="AP41" s="865">
        <f t="shared" si="106"/>
        <v>44240</v>
      </c>
      <c r="AQ41" s="850">
        <f t="shared" si="107"/>
        <v>120646.13560267857</v>
      </c>
      <c r="AR41" s="880">
        <v>44239</v>
      </c>
      <c r="AS41" s="869" t="s">
        <v>659</v>
      </c>
      <c r="AT41" s="879">
        <v>155.59112548828099</v>
      </c>
      <c r="AU41" s="879">
        <v>312</v>
      </c>
      <c r="AV41" s="851">
        <f t="shared" si="141"/>
        <v>44239</v>
      </c>
      <c r="AW41" s="852">
        <f t="shared" si="142"/>
        <v>66084138957796.883</v>
      </c>
      <c r="AX41" s="851">
        <f t="shared" si="143"/>
        <v>44239</v>
      </c>
      <c r="AY41" s="852">
        <f t="shared" si="144"/>
        <v>71050006471720.109</v>
      </c>
      <c r="AZ41" s="850">
        <f t="shared" si="145"/>
        <v>112213.8671875</v>
      </c>
      <c r="BA41" s="850"/>
      <c r="BB41" s="850"/>
      <c r="BC41" s="849">
        <f t="shared" si="146"/>
        <v>44239</v>
      </c>
      <c r="BD41" s="850">
        <f t="shared" si="147"/>
        <v>120646.13560267857</v>
      </c>
      <c r="BE41" s="850"/>
      <c r="BF41" s="850"/>
      <c r="BG41" s="849">
        <f t="shared" si="148"/>
        <v>44239</v>
      </c>
      <c r="BH41" s="850">
        <f t="shared" si="149"/>
        <v>116430.00139508929</v>
      </c>
      <c r="BI41" s="852">
        <f t="shared" si="150"/>
        <v>68567072714758.5</v>
      </c>
      <c r="BK41" s="382">
        <f t="shared" si="151"/>
        <v>14.728070068359376</v>
      </c>
      <c r="BL41" s="382">
        <f t="shared" si="152"/>
        <v>15.834805297851563</v>
      </c>
      <c r="BM41" s="236">
        <f t="shared" si="153"/>
        <v>44239</v>
      </c>
      <c r="BN41" s="236">
        <f t="shared" si="154"/>
        <v>44240</v>
      </c>
      <c r="BO41" s="235">
        <f t="shared" si="155"/>
        <v>112213.8671875</v>
      </c>
      <c r="BP41" s="235">
        <f t="shared" si="156"/>
        <v>120646.13560267857</v>
      </c>
      <c r="BQ41" s="235">
        <f t="shared" si="157"/>
        <v>116430.00139508929</v>
      </c>
      <c r="BR41" s="868">
        <f t="shared" si="158"/>
        <v>44239</v>
      </c>
      <c r="BS41" s="869" t="str">
        <f t="shared" si="159"/>
        <v>FRI</v>
      </c>
      <c r="BT41" s="870">
        <f t="shared" si="160"/>
        <v>155.59112548828099</v>
      </c>
      <c r="BU41" s="235">
        <f t="shared" si="161"/>
        <v>116430.00139508929</v>
      </c>
      <c r="BV41" s="279">
        <f t="shared" si="162"/>
        <v>68567072714758.5</v>
      </c>
      <c r="BW41" s="279">
        <f t="shared" si="163"/>
        <v>68567072714758.5</v>
      </c>
    </row>
    <row r="42" spans="1:75">
      <c r="A42" s="35">
        <v>44251</v>
      </c>
      <c r="B42" s="119" t="s">
        <v>382</v>
      </c>
      <c r="C42" s="782">
        <v>44241</v>
      </c>
      <c r="D42" s="1158">
        <v>44242</v>
      </c>
      <c r="E42" s="924" t="s">
        <v>69</v>
      </c>
      <c r="F42" s="1159">
        <v>13.517430114746094</v>
      </c>
      <c r="G42" s="500" t="s">
        <v>41</v>
      </c>
      <c r="H42" s="1105">
        <v>11.915069580078125</v>
      </c>
      <c r="I42" s="1160" t="s">
        <v>313</v>
      </c>
      <c r="J42" s="1161" t="s">
        <v>133</v>
      </c>
      <c r="K42" s="484" t="s">
        <v>93</v>
      </c>
      <c r="L42" s="488">
        <v>364</v>
      </c>
      <c r="M42" s="485"/>
      <c r="N42" s="504"/>
      <c r="O42" s="491">
        <v>3</v>
      </c>
      <c r="P42" s="492">
        <v>1.5</v>
      </c>
      <c r="Q42" s="492">
        <f t="shared" si="3"/>
        <v>4.5</v>
      </c>
      <c r="R42" s="490">
        <f t="shared" si="164"/>
        <v>2.625</v>
      </c>
      <c r="S42" s="491"/>
      <c r="T42" s="493">
        <v>20</v>
      </c>
      <c r="U42" s="119" t="s">
        <v>382</v>
      </c>
      <c r="V42" s="925"/>
      <c r="W42" s="129">
        <v>728.79300000000001</v>
      </c>
      <c r="X42" s="223">
        <v>2.1819999999999999</v>
      </c>
      <c r="Y42" s="223">
        <v>2.5230000000000001</v>
      </c>
      <c r="Z42" s="129">
        <f t="shared" si="116"/>
        <v>14575.86</v>
      </c>
      <c r="AA42" s="129">
        <f t="shared" si="49"/>
        <v>5552.7085714285713</v>
      </c>
      <c r="AB42" s="149">
        <f t="shared" si="46"/>
        <v>15254693.877551019</v>
      </c>
      <c r="AC42" s="924" t="s">
        <v>69</v>
      </c>
      <c r="AD42" s="195">
        <f t="shared" si="7"/>
        <v>270.34860229492188</v>
      </c>
      <c r="AE42" s="500" t="s">
        <v>41</v>
      </c>
      <c r="AF42" s="567">
        <f t="shared" si="8"/>
        <v>238.3013916015625</v>
      </c>
      <c r="AG42" s="497">
        <f t="shared" si="9"/>
        <v>102989.94373139882</v>
      </c>
      <c r="AH42" s="497">
        <f t="shared" si="10"/>
        <v>90781.482514880947</v>
      </c>
      <c r="AI42" s="497">
        <f t="shared" si="11"/>
        <v>282939.40585549123</v>
      </c>
      <c r="AJ42" s="497">
        <f t="shared" si="12"/>
        <v>249399.67723868391</v>
      </c>
      <c r="AK42" s="959">
        <f t="shared" si="13"/>
        <v>1.854769477032037E-2</v>
      </c>
      <c r="AL42" s="1086">
        <f t="shared" si="14"/>
        <v>1.6349045037586975E-2</v>
      </c>
      <c r="AM42" s="864" t="str">
        <f t="shared" si="103"/>
        <v>15PZ1</v>
      </c>
      <c r="AN42" s="865">
        <f t="shared" si="104"/>
        <v>44242</v>
      </c>
      <c r="AO42" s="866">
        <f t="shared" si="105"/>
        <v>102989.94373139882</v>
      </c>
      <c r="AP42" s="865">
        <f t="shared" si="106"/>
        <v>44242</v>
      </c>
      <c r="AQ42" s="850">
        <f t="shared" si="107"/>
        <v>90781.482514880947</v>
      </c>
      <c r="AR42" s="880">
        <v>44241</v>
      </c>
      <c r="AS42" s="869" t="s">
        <v>654</v>
      </c>
      <c r="AT42" s="879">
        <v>154.59170532226599</v>
      </c>
      <c r="AU42" s="879">
        <v>364</v>
      </c>
      <c r="AV42" s="851">
        <f t="shared" si="141"/>
        <v>44241</v>
      </c>
      <c r="AW42" s="852">
        <f t="shared" si="142"/>
        <v>60262465057941.203</v>
      </c>
      <c r="AX42" s="851">
        <f t="shared" si="143"/>
        <v>44241</v>
      </c>
      <c r="AY42" s="852">
        <f t="shared" si="144"/>
        <v>53118932972999.008</v>
      </c>
      <c r="AZ42" s="850">
        <f t="shared" si="145"/>
        <v>102989.94373139882</v>
      </c>
      <c r="BA42" s="850"/>
      <c r="BB42" s="850"/>
      <c r="BC42" s="849">
        <f t="shared" si="146"/>
        <v>44241</v>
      </c>
      <c r="BD42" s="850">
        <f t="shared" si="147"/>
        <v>90781.482514880947</v>
      </c>
      <c r="BE42" s="850"/>
      <c r="BF42" s="850"/>
      <c r="BG42" s="849">
        <f t="shared" si="148"/>
        <v>44241</v>
      </c>
      <c r="BH42" s="850">
        <f t="shared" si="149"/>
        <v>96885.713123139882</v>
      </c>
      <c r="BI42" s="852">
        <f t="shared" si="150"/>
        <v>56690699015470.102</v>
      </c>
      <c r="BK42" s="382">
        <f t="shared" si="151"/>
        <v>13.517430114746094</v>
      </c>
      <c r="BL42" s="382">
        <f t="shared" si="152"/>
        <v>11.915069580078125</v>
      </c>
      <c r="BM42" s="236">
        <f t="shared" si="153"/>
        <v>44241</v>
      </c>
      <c r="BN42" s="236">
        <f t="shared" si="154"/>
        <v>44242</v>
      </c>
      <c r="BO42" s="235">
        <f t="shared" si="155"/>
        <v>102989.94373139882</v>
      </c>
      <c r="BP42" s="235">
        <f t="shared" si="156"/>
        <v>90781.482514880947</v>
      </c>
      <c r="BQ42" s="235">
        <f t="shared" si="157"/>
        <v>96885.713123139882</v>
      </c>
      <c r="BR42" s="868">
        <f t="shared" si="158"/>
        <v>44241</v>
      </c>
      <c r="BS42" s="869" t="str">
        <f t="shared" si="159"/>
        <v>SUN</v>
      </c>
      <c r="BT42" s="870">
        <f t="shared" si="160"/>
        <v>154.59170532226599</v>
      </c>
      <c r="BU42" s="235">
        <f t="shared" si="161"/>
        <v>96885.713123139882</v>
      </c>
      <c r="BV42" s="279">
        <f t="shared" si="162"/>
        <v>56690699015470.102</v>
      </c>
      <c r="BW42" s="279">
        <f t="shared" si="163"/>
        <v>56690699015470.102</v>
      </c>
    </row>
    <row r="43" spans="1:75">
      <c r="A43" s="35">
        <v>44251</v>
      </c>
      <c r="B43" s="119" t="s">
        <v>383</v>
      </c>
      <c r="C43" s="782">
        <v>44242</v>
      </c>
      <c r="D43" s="1158">
        <v>44243</v>
      </c>
      <c r="E43" s="924" t="s">
        <v>69</v>
      </c>
      <c r="F43" s="1159">
        <v>10.185897064208984</v>
      </c>
      <c r="G43" s="500" t="s">
        <v>41</v>
      </c>
      <c r="H43" s="1105">
        <v>10.854240417480469</v>
      </c>
      <c r="I43" s="1160" t="s">
        <v>313</v>
      </c>
      <c r="J43" s="1161" t="s">
        <v>133</v>
      </c>
      <c r="K43" s="484" t="s">
        <v>93</v>
      </c>
      <c r="L43" s="488">
        <v>450</v>
      </c>
      <c r="M43" s="485"/>
      <c r="N43" s="504"/>
      <c r="O43" s="491">
        <v>3</v>
      </c>
      <c r="P43" s="492">
        <v>1.5</v>
      </c>
      <c r="Q43" s="492">
        <f t="shared" si="3"/>
        <v>4.5</v>
      </c>
      <c r="R43" s="490">
        <f t="shared" si="164"/>
        <v>2.625</v>
      </c>
      <c r="S43" s="491"/>
      <c r="T43" s="493">
        <v>20</v>
      </c>
      <c r="U43" s="119" t="s">
        <v>383</v>
      </c>
      <c r="V43" s="925"/>
      <c r="W43" s="129">
        <v>953.39300000000003</v>
      </c>
      <c r="X43" s="223">
        <v>2.1819999999999999</v>
      </c>
      <c r="Y43" s="223">
        <v>2.5590000000000002</v>
      </c>
      <c r="Z43" s="129">
        <f t="shared" si="116"/>
        <v>19067.86</v>
      </c>
      <c r="AA43" s="129">
        <f t="shared" si="49"/>
        <v>7263.9466666666667</v>
      </c>
      <c r="AB43" s="149">
        <f t="shared" si="46"/>
        <v>16142103.703703703</v>
      </c>
      <c r="AC43" s="924" t="s">
        <v>69</v>
      </c>
      <c r="AD43" s="195">
        <f t="shared" si="7"/>
        <v>203.71794128417969</v>
      </c>
      <c r="AE43" s="500" t="s">
        <v>41</v>
      </c>
      <c r="AF43" s="567">
        <f t="shared" si="8"/>
        <v>217.08480834960938</v>
      </c>
      <c r="AG43" s="497">
        <f t="shared" si="9"/>
        <v>77606.834774925606</v>
      </c>
      <c r="AH43" s="497">
        <f t="shared" si="10"/>
        <v>82698.974609375</v>
      </c>
      <c r="AI43" s="497">
        <f t="shared" si="11"/>
        <v>172459.632833168</v>
      </c>
      <c r="AJ43" s="497">
        <f t="shared" si="12"/>
        <v>183775.49913194447</v>
      </c>
      <c r="AK43" s="959">
        <f t="shared" si="13"/>
        <v>1.0683838736186425E-2</v>
      </c>
      <c r="AL43" s="1086">
        <f t="shared" si="14"/>
        <v>1.1384854322908254E-2</v>
      </c>
      <c r="AM43" s="864" t="str">
        <f t="shared" si="103"/>
        <v>16PZ2</v>
      </c>
      <c r="AN43" s="865">
        <f t="shared" si="104"/>
        <v>44243</v>
      </c>
      <c r="AO43" s="866">
        <f t="shared" si="105"/>
        <v>77606.834774925606</v>
      </c>
      <c r="AP43" s="865">
        <f t="shared" si="106"/>
        <v>44243</v>
      </c>
      <c r="AQ43" s="850">
        <f t="shared" si="107"/>
        <v>82698.974609375</v>
      </c>
      <c r="AR43" s="880">
        <v>44242</v>
      </c>
      <c r="AS43" s="869" t="s">
        <v>655</v>
      </c>
      <c r="AT43" s="879">
        <v>158.61326599121099</v>
      </c>
      <c r="AU43" s="879">
        <v>450</v>
      </c>
      <c r="AV43" s="851">
        <f t="shared" si="141"/>
        <v>44242</v>
      </c>
      <c r="AW43" s="852">
        <f t="shared" si="142"/>
        <v>46591357299283.336</v>
      </c>
      <c r="AX43" s="851">
        <f t="shared" si="143"/>
        <v>44242</v>
      </c>
      <c r="AY43" s="852">
        <f t="shared" si="144"/>
        <v>49648429619431.609</v>
      </c>
      <c r="AZ43" s="850">
        <f>AVERAGE(AO43:AO44)</f>
        <v>104660.90901692709</v>
      </c>
      <c r="BA43" s="850">
        <f>STDEV(AO43:AO44)</f>
        <v>38260.23871048716</v>
      </c>
      <c r="BB43" s="850">
        <f>100*BA43/AZ43</f>
        <v>36.556379138938325</v>
      </c>
      <c r="BC43" s="849">
        <f t="shared" si="146"/>
        <v>44242</v>
      </c>
      <c r="BD43" s="850">
        <f>AVERAGE(AQ43:AQ44)</f>
        <v>118774.45475260417</v>
      </c>
      <c r="BE43" s="850">
        <f>STDEV(AQ43:AQ44)</f>
        <v>51018.433287675973</v>
      </c>
      <c r="BF43" s="850">
        <f>100*BE43/BD43</f>
        <v>42.954045458632073</v>
      </c>
      <c r="BG43" s="849">
        <f t="shared" si="148"/>
        <v>44242</v>
      </c>
      <c r="BH43" s="850">
        <f>AVERAGE(AZ43,BD43)</f>
        <v>111717.68188476563</v>
      </c>
      <c r="BI43" s="852">
        <f>BH43*AT43*3.785*1000000</f>
        <v>67069845696406.695</v>
      </c>
      <c r="BK43" s="382">
        <f t="shared" si="151"/>
        <v>10.185897064208984</v>
      </c>
      <c r="BL43" s="382">
        <f t="shared" si="152"/>
        <v>10.854240417480469</v>
      </c>
      <c r="BM43" s="236">
        <f t="shared" si="153"/>
        <v>44242</v>
      </c>
      <c r="BN43" s="236">
        <f t="shared" si="154"/>
        <v>44243</v>
      </c>
      <c r="BO43" s="235">
        <f t="shared" si="155"/>
        <v>77606.834774925606</v>
      </c>
      <c r="BP43" s="235">
        <f t="shared" si="156"/>
        <v>82698.974609375</v>
      </c>
      <c r="BQ43" s="235">
        <f t="shared" si="157"/>
        <v>80152.904692150303</v>
      </c>
      <c r="BR43" s="868">
        <f t="shared" si="158"/>
        <v>44242</v>
      </c>
      <c r="BS43" s="869" t="str">
        <f t="shared" si="159"/>
        <v>MON</v>
      </c>
      <c r="BT43" s="870">
        <f t="shared" si="160"/>
        <v>158.61326599121099</v>
      </c>
      <c r="BU43" s="235">
        <f t="shared" si="161"/>
        <v>111717.68188476563</v>
      </c>
      <c r="BV43" s="279">
        <f t="shared" si="162"/>
        <v>48119893459357.477</v>
      </c>
      <c r="BW43" s="279">
        <f t="shared" si="163"/>
        <v>67069845696406.695</v>
      </c>
    </row>
    <row r="44" spans="1:75">
      <c r="A44" s="35">
        <v>44251</v>
      </c>
      <c r="B44" s="119" t="s">
        <v>384</v>
      </c>
      <c r="C44" s="782">
        <v>44242</v>
      </c>
      <c r="D44" s="1158">
        <v>44243</v>
      </c>
      <c r="E44" s="924" t="s">
        <v>69</v>
      </c>
      <c r="F44" s="1159">
        <v>17.287591552734376</v>
      </c>
      <c r="G44" s="500" t="s">
        <v>41</v>
      </c>
      <c r="H44" s="1105">
        <v>20.324053955078124</v>
      </c>
      <c r="I44" s="1160" t="s">
        <v>313</v>
      </c>
      <c r="J44" s="1161" t="s">
        <v>133</v>
      </c>
      <c r="K44" s="484" t="s">
        <v>93</v>
      </c>
      <c r="L44" s="488">
        <v>450</v>
      </c>
      <c r="M44" s="485"/>
      <c r="N44" s="504"/>
      <c r="O44" s="491">
        <v>3</v>
      </c>
      <c r="P44" s="492">
        <v>1.5</v>
      </c>
      <c r="Q44" s="492">
        <f t="shared" si="3"/>
        <v>4.5</v>
      </c>
      <c r="R44" s="490">
        <f t="shared" si="164"/>
        <v>2.625</v>
      </c>
      <c r="S44" s="491"/>
      <c r="T44" s="493">
        <v>20</v>
      </c>
      <c r="U44" s="119" t="s">
        <v>384</v>
      </c>
      <c r="V44" s="925"/>
      <c r="W44" s="129">
        <v>848.78</v>
      </c>
      <c r="X44" s="223">
        <v>2.173</v>
      </c>
      <c r="Y44" s="223">
        <v>2.5760000000000001</v>
      </c>
      <c r="Z44" s="129">
        <f t="shared" si="116"/>
        <v>16975.599999999999</v>
      </c>
      <c r="AA44" s="129">
        <f t="shared" si="49"/>
        <v>6466.8952380952378</v>
      </c>
      <c r="AB44" s="149">
        <f t="shared" si="46"/>
        <v>14370878.306878306</v>
      </c>
      <c r="AC44" s="924" t="s">
        <v>69</v>
      </c>
      <c r="AD44" s="195">
        <f t="shared" si="7"/>
        <v>345.7518310546875</v>
      </c>
      <c r="AE44" s="500" t="s">
        <v>41</v>
      </c>
      <c r="AF44" s="567">
        <f t="shared" si="8"/>
        <v>406.4810791015625</v>
      </c>
      <c r="AG44" s="497">
        <f t="shared" si="9"/>
        <v>131714.98325892858</v>
      </c>
      <c r="AH44" s="497">
        <f t="shared" si="10"/>
        <v>154849.93489583334</v>
      </c>
      <c r="AI44" s="497">
        <f t="shared" si="11"/>
        <v>292699.96279761911</v>
      </c>
      <c r="AJ44" s="497">
        <f t="shared" si="12"/>
        <v>344110.96643518523</v>
      </c>
      <c r="AK44" s="959">
        <f t="shared" si="13"/>
        <v>2.036757646590916E-2</v>
      </c>
      <c r="AL44" s="1086">
        <f t="shared" si="14"/>
        <v>2.3945019858005758E-2</v>
      </c>
      <c r="AM44" s="864" t="str">
        <f t="shared" si="103"/>
        <v>16PZ3</v>
      </c>
      <c r="AN44" s="865">
        <f t="shared" si="104"/>
        <v>44243</v>
      </c>
      <c r="AO44" s="866">
        <f t="shared" si="105"/>
        <v>131714.98325892858</v>
      </c>
      <c r="AP44" s="865">
        <f t="shared" si="106"/>
        <v>44243</v>
      </c>
      <c r="AQ44" s="850">
        <f t="shared" si="107"/>
        <v>154849.93489583334</v>
      </c>
      <c r="AR44" s="880">
        <v>44242</v>
      </c>
      <c r="AS44" s="869" t="s">
        <v>655</v>
      </c>
      <c r="AT44" s="879">
        <v>158.61326599121099</v>
      </c>
      <c r="AU44" s="879">
        <v>450</v>
      </c>
      <c r="AV44" s="851">
        <f t="shared" si="141"/>
        <v>44242</v>
      </c>
      <c r="AW44" s="852">
        <f t="shared" si="142"/>
        <v>79075249808649.953</v>
      </c>
      <c r="AX44" s="851">
        <f t="shared" si="143"/>
        <v>44242</v>
      </c>
      <c r="AY44" s="852">
        <f t="shared" si="144"/>
        <v>92964346058261.859</v>
      </c>
      <c r="AZ44" s="867"/>
      <c r="BA44" s="867"/>
      <c r="BB44" s="867"/>
      <c r="BC44" s="849">
        <f t="shared" si="146"/>
        <v>44242</v>
      </c>
      <c r="BD44" s="867"/>
      <c r="BE44" s="867"/>
      <c r="BF44" s="867"/>
      <c r="BG44" s="849">
        <f t="shared" si="148"/>
        <v>44242</v>
      </c>
      <c r="BH44" s="867"/>
      <c r="BI44" s="867"/>
      <c r="BK44" s="382">
        <f t="shared" si="151"/>
        <v>17.287591552734376</v>
      </c>
      <c r="BL44" s="382">
        <f t="shared" si="152"/>
        <v>20.324053955078124</v>
      </c>
      <c r="BM44" s="236">
        <f t="shared" si="153"/>
        <v>44242</v>
      </c>
      <c r="BN44" s="236">
        <f t="shared" si="154"/>
        <v>44243</v>
      </c>
      <c r="BO44" s="235">
        <f t="shared" si="155"/>
        <v>131714.98325892858</v>
      </c>
      <c r="BP44" s="235">
        <f t="shared" si="156"/>
        <v>154849.93489583334</v>
      </c>
      <c r="BQ44" s="235">
        <f t="shared" si="157"/>
        <v>143282.45907738095</v>
      </c>
      <c r="BR44" s="868">
        <f t="shared" si="158"/>
        <v>44242</v>
      </c>
      <c r="BS44" s="869" t="str">
        <f t="shared" si="159"/>
        <v>MON</v>
      </c>
      <c r="BT44" s="870">
        <f t="shared" si="160"/>
        <v>158.61326599121099</v>
      </c>
      <c r="BU44" s="235"/>
      <c r="BV44" s="279">
        <f t="shared" si="162"/>
        <v>86019797933455.906</v>
      </c>
      <c r="BW44" s="279"/>
    </row>
    <row r="45" spans="1:75">
      <c r="A45" s="35">
        <v>44251</v>
      </c>
      <c r="B45" s="119" t="s">
        <v>385</v>
      </c>
      <c r="C45" s="782">
        <v>44243</v>
      </c>
      <c r="D45" s="1158">
        <v>44244</v>
      </c>
      <c r="E45" s="924" t="s">
        <v>69</v>
      </c>
      <c r="F45" s="1159">
        <v>7.4405838012695309</v>
      </c>
      <c r="G45" s="500" t="s">
        <v>41</v>
      </c>
      <c r="H45" s="1105">
        <v>14.238687133789062</v>
      </c>
      <c r="I45" s="1160" t="s">
        <v>313</v>
      </c>
      <c r="J45" s="1161" t="s">
        <v>133</v>
      </c>
      <c r="K45" s="484" t="s">
        <v>93</v>
      </c>
      <c r="L45" s="488">
        <v>428</v>
      </c>
      <c r="M45" s="485"/>
      <c r="N45" s="504"/>
      <c r="O45" s="491">
        <v>3</v>
      </c>
      <c r="P45" s="492">
        <v>1.5</v>
      </c>
      <c r="Q45" s="492">
        <f t="shared" si="3"/>
        <v>4.5</v>
      </c>
      <c r="R45" s="490">
        <f t="shared" si="164"/>
        <v>2.625</v>
      </c>
      <c r="S45" s="491"/>
      <c r="T45" s="493">
        <v>20</v>
      </c>
      <c r="U45" s="119" t="s">
        <v>385</v>
      </c>
      <c r="V45" s="925"/>
      <c r="W45" s="129">
        <v>707.25199999999995</v>
      </c>
      <c r="X45" s="223">
        <v>2.1779999999999999</v>
      </c>
      <c r="Y45" s="223">
        <v>2.5449999999999999</v>
      </c>
      <c r="Z45" s="129">
        <f t="shared" si="116"/>
        <v>14145.039999999999</v>
      </c>
      <c r="AA45" s="129">
        <f t="shared" si="49"/>
        <v>5388.5866666666661</v>
      </c>
      <c r="AB45" s="149">
        <f t="shared" si="46"/>
        <v>12590155.763239874</v>
      </c>
      <c r="AC45" s="924" t="s">
        <v>69</v>
      </c>
      <c r="AD45" s="195">
        <f t="shared" si="7"/>
        <v>148.81167602539063</v>
      </c>
      <c r="AE45" s="500" t="s">
        <v>41</v>
      </c>
      <c r="AF45" s="567">
        <f t="shared" si="8"/>
        <v>284.77374267578125</v>
      </c>
      <c r="AG45" s="497">
        <f t="shared" si="9"/>
        <v>56690.162295386908</v>
      </c>
      <c r="AH45" s="497">
        <f t="shared" si="10"/>
        <v>108485.23530505951</v>
      </c>
      <c r="AI45" s="497">
        <f t="shared" si="11"/>
        <v>132453.65022286659</v>
      </c>
      <c r="AJ45" s="497">
        <f t="shared" si="12"/>
        <v>253470.17594640073</v>
      </c>
      <c r="AK45" s="959">
        <f t="shared" si="13"/>
        <v>1.052041394194648E-2</v>
      </c>
      <c r="AL45" s="1086">
        <f t="shared" si="14"/>
        <v>2.013240985361521E-2</v>
      </c>
      <c r="AM45" s="864" t="str">
        <f t="shared" si="103"/>
        <v>17PZ1</v>
      </c>
      <c r="AN45" s="865">
        <f t="shared" si="104"/>
        <v>44244</v>
      </c>
      <c r="AO45" s="866">
        <f t="shared" si="105"/>
        <v>56690.162295386908</v>
      </c>
      <c r="AP45" s="865">
        <f t="shared" si="106"/>
        <v>44244</v>
      </c>
      <c r="AQ45" s="850">
        <f t="shared" si="107"/>
        <v>108485.23530505951</v>
      </c>
      <c r="AR45" s="880">
        <v>44243</v>
      </c>
      <c r="AS45" s="869" t="s">
        <v>653</v>
      </c>
      <c r="AT45" s="879">
        <v>159.84669494628901</v>
      </c>
      <c r="AU45" s="879">
        <v>428</v>
      </c>
      <c r="AV45" s="851">
        <f t="shared" si="141"/>
        <v>44243</v>
      </c>
      <c r="AW45" s="852">
        <f t="shared" si="142"/>
        <v>34298667273584.75</v>
      </c>
      <c r="AX45" s="851">
        <f t="shared" si="143"/>
        <v>44243</v>
      </c>
      <c r="AY45" s="852">
        <f t="shared" si="144"/>
        <v>65635708898430.32</v>
      </c>
      <c r="AZ45" s="850">
        <f>AVERAGE(AO45:AO46)</f>
        <v>65052.089146205362</v>
      </c>
      <c r="BA45" s="850">
        <f>STDEV(AO45:AO46)</f>
        <v>11825.550359999206</v>
      </c>
      <c r="BB45" s="850">
        <f>100*BA45/AZ45</f>
        <v>18.178586599150012</v>
      </c>
      <c r="BC45" s="849">
        <f t="shared" si="146"/>
        <v>44243</v>
      </c>
      <c r="BD45" s="850">
        <f>AVERAGE(AQ45:AQ46)</f>
        <v>105079.27013578868</v>
      </c>
      <c r="BE45" s="850">
        <f>STDEV(AQ45:AQ46)</f>
        <v>4816.7621353531795</v>
      </c>
      <c r="BF45" s="850">
        <f>100*BE45/BD45</f>
        <v>4.5839318536650646</v>
      </c>
      <c r="BG45" s="849">
        <f t="shared" si="148"/>
        <v>44243</v>
      </c>
      <c r="BH45" s="850">
        <f>AVERAGE(AZ45,BD45)</f>
        <v>85065.679640997027</v>
      </c>
      <c r="BI45" s="852">
        <f>BH45*AT45*3.785*1000000</f>
        <v>51466415410938.563</v>
      </c>
      <c r="BK45" s="382">
        <f t="shared" si="151"/>
        <v>7.4405838012695309</v>
      </c>
      <c r="BL45" s="382">
        <f t="shared" si="152"/>
        <v>14.238687133789062</v>
      </c>
      <c r="BM45" s="236">
        <f t="shared" si="153"/>
        <v>44243</v>
      </c>
      <c r="BN45" s="236">
        <f t="shared" si="154"/>
        <v>44244</v>
      </c>
      <c r="BO45" s="235">
        <f t="shared" si="155"/>
        <v>56690.162295386908</v>
      </c>
      <c r="BP45" s="235">
        <f t="shared" si="156"/>
        <v>108485.23530505951</v>
      </c>
      <c r="BQ45" s="235">
        <f t="shared" si="157"/>
        <v>82587.69880022321</v>
      </c>
      <c r="BR45" s="868">
        <f t="shared" si="158"/>
        <v>44243</v>
      </c>
      <c r="BS45" s="869" t="str">
        <f t="shared" si="159"/>
        <v>TUE</v>
      </c>
      <c r="BT45" s="870">
        <f t="shared" si="160"/>
        <v>159.84669494628901</v>
      </c>
      <c r="BU45" s="235">
        <f t="shared" ref="BU45" si="165">BH45</f>
        <v>85065.679640997027</v>
      </c>
      <c r="BV45" s="279">
        <f t="shared" si="162"/>
        <v>49967188086007.523</v>
      </c>
      <c r="BW45" s="279">
        <f t="shared" ref="BW45" si="166">BI45</f>
        <v>51466415410938.563</v>
      </c>
    </row>
    <row r="46" spans="1:75">
      <c r="A46" s="35">
        <v>44251</v>
      </c>
      <c r="B46" s="119" t="s">
        <v>386</v>
      </c>
      <c r="C46" s="782">
        <v>44243</v>
      </c>
      <c r="D46" s="1158">
        <v>44244</v>
      </c>
      <c r="E46" s="924" t="s">
        <v>69</v>
      </c>
      <c r="F46" s="1159">
        <v>9.635589599609375</v>
      </c>
      <c r="G46" s="500" t="s">
        <v>41</v>
      </c>
      <c r="H46" s="1105">
        <v>13.344621276855468</v>
      </c>
      <c r="I46" s="1160" t="s">
        <v>313</v>
      </c>
      <c r="J46" s="1161" t="s">
        <v>133</v>
      </c>
      <c r="K46" s="484" t="s">
        <v>93</v>
      </c>
      <c r="L46" s="488">
        <v>428</v>
      </c>
      <c r="M46" s="485"/>
      <c r="N46" s="504"/>
      <c r="O46" s="491">
        <v>3</v>
      </c>
      <c r="P46" s="492">
        <v>1.5</v>
      </c>
      <c r="Q46" s="492">
        <f t="shared" si="3"/>
        <v>4.5</v>
      </c>
      <c r="R46" s="490">
        <f t="shared" si="164"/>
        <v>2.625</v>
      </c>
      <c r="S46" s="491"/>
      <c r="T46" s="493">
        <v>20</v>
      </c>
      <c r="U46" s="119" t="s">
        <v>386</v>
      </c>
      <c r="V46" s="925"/>
      <c r="W46" s="129">
        <v>746.95100000000002</v>
      </c>
      <c r="X46" s="223">
        <v>2.1760000000000002</v>
      </c>
      <c r="Y46" s="223">
        <v>2.5230000000000001</v>
      </c>
      <c r="Z46" s="129">
        <f t="shared" si="116"/>
        <v>14939.02</v>
      </c>
      <c r="AA46" s="129">
        <f t="shared" si="49"/>
        <v>5691.0552380952386</v>
      </c>
      <c r="AB46" s="149">
        <f t="shared" si="46"/>
        <v>13296858.032932801</v>
      </c>
      <c r="AC46" s="924" t="s">
        <v>69</v>
      </c>
      <c r="AD46" s="195">
        <f t="shared" si="7"/>
        <v>192.7117919921875</v>
      </c>
      <c r="AE46" s="500" t="s">
        <v>41</v>
      </c>
      <c r="AF46" s="567">
        <f t="shared" si="8"/>
        <v>266.89242553710938</v>
      </c>
      <c r="AG46" s="497">
        <f t="shared" si="9"/>
        <v>73414.015997023816</v>
      </c>
      <c r="AH46" s="497">
        <f t="shared" si="10"/>
        <v>101673.30496651786</v>
      </c>
      <c r="AI46" s="497">
        <f t="shared" si="11"/>
        <v>171528.07475940144</v>
      </c>
      <c r="AJ46" s="497">
        <f t="shared" si="12"/>
        <v>237554.45085635013</v>
      </c>
      <c r="AK46" s="959">
        <f t="shared" si="13"/>
        <v>1.2899895173323786E-2</v>
      </c>
      <c r="AL46" s="1086">
        <f t="shared" si="14"/>
        <v>1.7865457408659295E-2</v>
      </c>
      <c r="AM46" s="864" t="str">
        <f t="shared" si="103"/>
        <v>17PZ2</v>
      </c>
      <c r="AN46" s="865">
        <f t="shared" si="104"/>
        <v>44244</v>
      </c>
      <c r="AO46" s="866">
        <f t="shared" si="105"/>
        <v>73414.015997023816</v>
      </c>
      <c r="AP46" s="865">
        <f t="shared" si="106"/>
        <v>44244</v>
      </c>
      <c r="AQ46" s="850">
        <f t="shared" si="107"/>
        <v>101673.30496651786</v>
      </c>
      <c r="AR46" s="880">
        <v>44243</v>
      </c>
      <c r="AS46" s="869" t="s">
        <v>653</v>
      </c>
      <c r="AT46" s="879">
        <v>159.84669494628901</v>
      </c>
      <c r="AU46" s="879">
        <v>428</v>
      </c>
      <c r="AV46" s="851">
        <f t="shared" si="141"/>
        <v>44243</v>
      </c>
      <c r="AW46" s="852">
        <f t="shared" si="142"/>
        <v>44416928898163.469</v>
      </c>
      <c r="AX46" s="851">
        <f t="shared" si="143"/>
        <v>44243</v>
      </c>
      <c r="AY46" s="852">
        <f t="shared" si="144"/>
        <v>61514356573575.711</v>
      </c>
      <c r="AZ46" s="867"/>
      <c r="BA46" s="867"/>
      <c r="BB46" s="867"/>
      <c r="BC46" s="849">
        <f t="shared" si="146"/>
        <v>44243</v>
      </c>
      <c r="BD46" s="867"/>
      <c r="BE46" s="867"/>
      <c r="BF46" s="867"/>
      <c r="BG46" s="849">
        <f t="shared" si="148"/>
        <v>44243</v>
      </c>
      <c r="BH46" s="867"/>
      <c r="BI46" s="867"/>
      <c r="BK46" s="382">
        <f t="shared" si="151"/>
        <v>9.635589599609375</v>
      </c>
      <c r="BL46" s="382">
        <f t="shared" si="152"/>
        <v>13.344621276855468</v>
      </c>
      <c r="BM46" s="236">
        <f t="shared" si="153"/>
        <v>44243</v>
      </c>
      <c r="BN46" s="236">
        <f t="shared" si="154"/>
        <v>44244</v>
      </c>
      <c r="BO46" s="235">
        <f t="shared" si="155"/>
        <v>73414.015997023816</v>
      </c>
      <c r="BP46" s="235">
        <f t="shared" si="156"/>
        <v>101673.30496651786</v>
      </c>
      <c r="BQ46" s="235">
        <f t="shared" si="157"/>
        <v>87543.660481770843</v>
      </c>
      <c r="BR46" s="868">
        <f t="shared" si="158"/>
        <v>44243</v>
      </c>
      <c r="BS46" s="869" t="str">
        <f t="shared" si="159"/>
        <v>TUE</v>
      </c>
      <c r="BT46" s="870">
        <f t="shared" si="160"/>
        <v>159.84669494628901</v>
      </c>
      <c r="BU46" s="235"/>
      <c r="BV46" s="279">
        <f t="shared" si="162"/>
        <v>52965642735869.586</v>
      </c>
      <c r="BW46" s="279"/>
    </row>
    <row r="47" spans="1:75">
      <c r="A47" s="35">
        <v>44251</v>
      </c>
      <c r="B47" s="119" t="s">
        <v>316</v>
      </c>
      <c r="C47" s="782">
        <v>44244</v>
      </c>
      <c r="D47" s="1158">
        <v>44245</v>
      </c>
      <c r="E47" s="924" t="s">
        <v>69</v>
      </c>
      <c r="F47" s="1159">
        <v>5.8114315032958981</v>
      </c>
      <c r="G47" s="500" t="s">
        <v>41</v>
      </c>
      <c r="H47" s="1105">
        <v>9.5030548095703118</v>
      </c>
      <c r="I47" s="1160" t="s">
        <v>313</v>
      </c>
      <c r="J47" s="1161" t="s">
        <v>133</v>
      </c>
      <c r="K47" s="484" t="s">
        <v>93</v>
      </c>
      <c r="L47" s="488">
        <v>248</v>
      </c>
      <c r="M47" s="485"/>
      <c r="N47" s="504"/>
      <c r="O47" s="491">
        <v>2.5</v>
      </c>
      <c r="P47" s="492">
        <v>1.25</v>
      </c>
      <c r="Q47" s="492">
        <f t="shared" ref="Q47:Q62" si="167">O47+P47</f>
        <v>3.75</v>
      </c>
      <c r="R47" s="490">
        <f t="shared" ref="R47:R62" si="168">O47/(O47+P47)*Q47*175/200</f>
        <v>2.1875</v>
      </c>
      <c r="S47" s="491"/>
      <c r="T47" s="493">
        <v>20</v>
      </c>
      <c r="U47" s="119" t="s">
        <v>316</v>
      </c>
      <c r="V47" s="925"/>
      <c r="W47" s="129">
        <v>415.11399999999998</v>
      </c>
      <c r="X47" s="223">
        <v>2.2189999999999999</v>
      </c>
      <c r="Y47" s="223">
        <v>2.5670000000000002</v>
      </c>
      <c r="Z47" s="129">
        <f t="shared" ref="Z47:Z62" si="169">T47*W47</f>
        <v>8302.2799999999988</v>
      </c>
      <c r="AA47" s="129">
        <f t="shared" ref="AA47:AA62" si="170">Z47/R47</f>
        <v>3795.3279999999995</v>
      </c>
      <c r="AB47" s="149">
        <f t="shared" ref="AB47:AB62" si="171">AA47*1000/(L47/1000)</f>
        <v>15303741.935483869</v>
      </c>
      <c r="AC47" s="924" t="s">
        <v>69</v>
      </c>
      <c r="AD47" s="195">
        <f t="shared" ref="AD47:AD62" si="172">T47*F47</f>
        <v>116.22863006591797</v>
      </c>
      <c r="AE47" s="500" t="s">
        <v>41</v>
      </c>
      <c r="AF47" s="567">
        <f t="shared" ref="AF47:AF62" si="173">T47*H47</f>
        <v>190.06109619140625</v>
      </c>
      <c r="AG47" s="497">
        <f t="shared" ref="AG47:AG62" si="174">AD47/R47*1000</f>
        <v>53133.088030133928</v>
      </c>
      <c r="AH47" s="497">
        <f t="shared" ref="AH47:AH62" si="175">AF47/R47*1000</f>
        <v>86885.072544642855</v>
      </c>
      <c r="AI47" s="497">
        <f t="shared" ref="AI47:AI62" si="176">AG47/L47*1000</f>
        <v>214246.32270215292</v>
      </c>
      <c r="AJ47" s="497">
        <f t="shared" ref="AJ47:AJ62" si="177">AH47/L47*1000</f>
        <v>350343.03445420507</v>
      </c>
      <c r="AK47" s="959">
        <f t="shared" ref="AK47:AK62" si="178">AD47/Z47</f>
        <v>1.3999603731254305E-2</v>
      </c>
      <c r="AL47" s="1086">
        <f t="shared" ref="AL47:AL62" si="179">AF47/Z47</f>
        <v>2.2892638671715031E-2</v>
      </c>
      <c r="AM47" s="864" t="str">
        <f t="shared" si="103"/>
        <v>18PZ1</v>
      </c>
      <c r="AN47" s="865">
        <f t="shared" si="104"/>
        <v>44245</v>
      </c>
      <c r="AO47" s="866">
        <f t="shared" si="105"/>
        <v>53133.088030133928</v>
      </c>
      <c r="AP47" s="865">
        <f t="shared" si="106"/>
        <v>44245</v>
      </c>
      <c r="AQ47" s="850">
        <f t="shared" si="107"/>
        <v>86885.072544642855</v>
      </c>
      <c r="AR47" s="880">
        <v>44244</v>
      </c>
      <c r="AS47" s="869" t="s">
        <v>656</v>
      </c>
      <c r="AT47" s="879">
        <v>157.76252746582</v>
      </c>
      <c r="AU47" s="879">
        <v>248</v>
      </c>
      <c r="AV47" s="851">
        <f t="shared" si="141"/>
        <v>44244</v>
      </c>
      <c r="AW47" s="852">
        <f t="shared" si="142"/>
        <v>31727422832956.309</v>
      </c>
      <c r="AX47" s="851">
        <f t="shared" si="143"/>
        <v>44244</v>
      </c>
      <c r="AY47" s="852">
        <f t="shared" si="144"/>
        <v>51881784716381.719</v>
      </c>
      <c r="AZ47" s="850">
        <f>AVERAGE(AO47:AO50)</f>
        <v>74341.094970703125</v>
      </c>
      <c r="BA47" s="850">
        <f>STDEV(AO47:AO50)</f>
        <v>16098.956381924809</v>
      </c>
      <c r="BB47" s="850">
        <f>100*BA47/AZ47</f>
        <v>21.655527657037069</v>
      </c>
      <c r="BC47" s="849">
        <f t="shared" si="146"/>
        <v>44244</v>
      </c>
      <c r="BD47" s="850">
        <f>AVERAGE(AQ47:AQ50)</f>
        <v>78212.02043805804</v>
      </c>
      <c r="BE47" s="850">
        <f>STDEV(AQ47:AQ50)</f>
        <v>10694.998747700978</v>
      </c>
      <c r="BF47" s="850">
        <f>100*BE47/BD47</f>
        <v>13.674367044604288</v>
      </c>
      <c r="BG47" s="849">
        <f t="shared" si="148"/>
        <v>44244</v>
      </c>
      <c r="BH47" s="850">
        <f>AVERAGE(AZ47,BD47)</f>
        <v>76276.557704380582</v>
      </c>
      <c r="BI47" s="852">
        <f>BH47*AT47*3.785*1000000</f>
        <v>45547109875427.547</v>
      </c>
      <c r="BK47" s="382">
        <f t="shared" si="151"/>
        <v>5.8114315032958981</v>
      </c>
      <c r="BL47" s="382">
        <f t="shared" si="152"/>
        <v>9.5030548095703118</v>
      </c>
      <c r="BM47" s="236">
        <f t="shared" si="153"/>
        <v>44244</v>
      </c>
      <c r="BN47" s="236">
        <f t="shared" si="154"/>
        <v>44245</v>
      </c>
      <c r="BO47" s="235">
        <f t="shared" si="155"/>
        <v>53133.088030133928</v>
      </c>
      <c r="BP47" s="235">
        <f t="shared" si="156"/>
        <v>86885.072544642855</v>
      </c>
      <c r="BQ47" s="235">
        <f t="shared" si="157"/>
        <v>70009.080287388395</v>
      </c>
      <c r="BR47" s="868">
        <f t="shared" si="158"/>
        <v>44244</v>
      </c>
      <c r="BS47" s="869" t="str">
        <f t="shared" si="159"/>
        <v>WED</v>
      </c>
      <c r="BT47" s="870">
        <f t="shared" si="160"/>
        <v>157.76252746582</v>
      </c>
      <c r="BU47" s="235">
        <f t="shared" ref="BU47" si="180">BH47</f>
        <v>76276.557704380582</v>
      </c>
      <c r="BV47" s="279">
        <f t="shared" si="162"/>
        <v>41804603774669.023</v>
      </c>
      <c r="BW47" s="279">
        <f t="shared" ref="BW47" si="181">BI47</f>
        <v>45547109875427.547</v>
      </c>
    </row>
    <row r="48" spans="1:75">
      <c r="A48" s="35">
        <v>44251</v>
      </c>
      <c r="B48" s="119" t="s">
        <v>387</v>
      </c>
      <c r="C48" s="782">
        <v>44244</v>
      </c>
      <c r="D48" s="1158">
        <v>44245</v>
      </c>
      <c r="E48" s="924" t="s">
        <v>69</v>
      </c>
      <c r="F48" s="1159">
        <v>8.4704544067382805</v>
      </c>
      <c r="G48" s="500" t="s">
        <v>41</v>
      </c>
      <c r="H48" s="1105">
        <v>6.8503181457519533</v>
      </c>
      <c r="I48" s="1160" t="s">
        <v>313</v>
      </c>
      <c r="J48" s="1161" t="s">
        <v>133</v>
      </c>
      <c r="K48" s="484" t="s">
        <v>93</v>
      </c>
      <c r="L48" s="488">
        <v>248</v>
      </c>
      <c r="M48" s="485"/>
      <c r="N48" s="504"/>
      <c r="O48" s="491">
        <v>2.5</v>
      </c>
      <c r="P48" s="492">
        <v>1.25</v>
      </c>
      <c r="Q48" s="492">
        <f t="shared" si="167"/>
        <v>3.75</v>
      </c>
      <c r="R48" s="490">
        <f t="shared" si="168"/>
        <v>2.1875</v>
      </c>
      <c r="S48" s="491"/>
      <c r="T48" s="493">
        <v>20</v>
      </c>
      <c r="U48" s="119" t="s">
        <v>387</v>
      </c>
      <c r="V48" s="925"/>
      <c r="W48" s="129">
        <v>407.26799999999997</v>
      </c>
      <c r="X48" s="223">
        <v>2.2189999999999999</v>
      </c>
      <c r="Y48" s="223">
        <v>2.585</v>
      </c>
      <c r="Z48" s="129">
        <f t="shared" si="169"/>
        <v>8145.36</v>
      </c>
      <c r="AA48" s="129">
        <f t="shared" si="170"/>
        <v>3723.5931428571425</v>
      </c>
      <c r="AB48" s="149">
        <f t="shared" si="171"/>
        <v>15014488.479262672</v>
      </c>
      <c r="AC48" s="924" t="s">
        <v>69</v>
      </c>
      <c r="AD48" s="195">
        <f t="shared" si="172"/>
        <v>169.40908813476563</v>
      </c>
      <c r="AE48" s="500" t="s">
        <v>41</v>
      </c>
      <c r="AF48" s="567">
        <f t="shared" si="173"/>
        <v>137.00636291503906</v>
      </c>
      <c r="AG48" s="497">
        <f t="shared" si="174"/>
        <v>77444.154575892855</v>
      </c>
      <c r="AH48" s="497">
        <f t="shared" si="175"/>
        <v>62631.480189732145</v>
      </c>
      <c r="AI48" s="497">
        <f t="shared" si="176"/>
        <v>312274.81683827762</v>
      </c>
      <c r="AJ48" s="497">
        <f t="shared" si="177"/>
        <v>252546.29108762962</v>
      </c>
      <c r="AK48" s="959">
        <f t="shared" si="178"/>
        <v>2.0798232138882215E-2</v>
      </c>
      <c r="AL48" s="1086">
        <f t="shared" si="179"/>
        <v>1.6820172824164811E-2</v>
      </c>
      <c r="AM48" s="864" t="str">
        <f t="shared" si="103"/>
        <v>18PZ2</v>
      </c>
      <c r="AN48" s="865">
        <f t="shared" si="104"/>
        <v>44245</v>
      </c>
      <c r="AO48" s="866">
        <f t="shared" si="105"/>
        <v>77444.154575892855</v>
      </c>
      <c r="AP48" s="865">
        <f t="shared" si="106"/>
        <v>44245</v>
      </c>
      <c r="AQ48" s="850">
        <f t="shared" si="107"/>
        <v>62631.480189732145</v>
      </c>
      <c r="AR48" s="880">
        <v>44244</v>
      </c>
      <c r="AS48" s="869" t="s">
        <v>656</v>
      </c>
      <c r="AT48" s="879">
        <v>157.76252746582</v>
      </c>
      <c r="AU48" s="879">
        <v>248</v>
      </c>
      <c r="AV48" s="851">
        <f t="shared" si="141"/>
        <v>44244</v>
      </c>
      <c r="AW48" s="852">
        <f t="shared" si="142"/>
        <v>46244318357266.523</v>
      </c>
      <c r="AX48" s="851">
        <f t="shared" si="143"/>
        <v>44244</v>
      </c>
      <c r="AY48" s="852">
        <f t="shared" si="144"/>
        <v>37399208822693.938</v>
      </c>
      <c r="AZ48" s="867"/>
      <c r="BA48" s="867"/>
      <c r="BB48" s="867"/>
      <c r="BC48" s="849">
        <f t="shared" si="146"/>
        <v>44244</v>
      </c>
      <c r="BD48" s="867"/>
      <c r="BE48" s="867"/>
      <c r="BF48" s="867"/>
      <c r="BG48" s="849">
        <f t="shared" si="148"/>
        <v>44244</v>
      </c>
      <c r="BH48" s="867"/>
      <c r="BI48" s="867"/>
      <c r="BK48" s="382">
        <f t="shared" si="151"/>
        <v>8.4704544067382805</v>
      </c>
      <c r="BL48" s="382">
        <f t="shared" si="152"/>
        <v>6.8503181457519533</v>
      </c>
      <c r="BM48" s="236">
        <f t="shared" si="153"/>
        <v>44244</v>
      </c>
      <c r="BN48" s="236">
        <f t="shared" si="154"/>
        <v>44245</v>
      </c>
      <c r="BO48" s="235">
        <f t="shared" si="155"/>
        <v>77444.154575892855</v>
      </c>
      <c r="BP48" s="235">
        <f t="shared" si="156"/>
        <v>62631.480189732145</v>
      </c>
      <c r="BQ48" s="235">
        <f t="shared" si="157"/>
        <v>70037.8173828125</v>
      </c>
      <c r="BR48" s="868">
        <f t="shared" si="158"/>
        <v>44244</v>
      </c>
      <c r="BS48" s="869" t="str">
        <f t="shared" si="159"/>
        <v>WED</v>
      </c>
      <c r="BT48" s="870">
        <f t="shared" si="160"/>
        <v>157.76252746582</v>
      </c>
      <c r="BU48" s="235"/>
      <c r="BV48" s="279">
        <f t="shared" si="162"/>
        <v>41821763589980.242</v>
      </c>
      <c r="BW48" s="279"/>
    </row>
    <row r="49" spans="1:75">
      <c r="A49" s="35">
        <v>44251</v>
      </c>
      <c r="B49" s="119" t="s">
        <v>388</v>
      </c>
      <c r="C49" s="782">
        <v>44244</v>
      </c>
      <c r="D49" s="1158">
        <v>44245</v>
      </c>
      <c r="E49" s="924" t="s">
        <v>69</v>
      </c>
      <c r="F49" s="1159">
        <v>10.081637573242187</v>
      </c>
      <c r="G49" s="500" t="s">
        <v>41</v>
      </c>
      <c r="H49" s="1105">
        <v>9.0209564208984379</v>
      </c>
      <c r="I49" s="1160" t="s">
        <v>313</v>
      </c>
      <c r="J49" s="1161" t="s">
        <v>133</v>
      </c>
      <c r="K49" s="484" t="s">
        <v>93</v>
      </c>
      <c r="L49" s="488">
        <v>248</v>
      </c>
      <c r="M49" s="485"/>
      <c r="N49" s="504"/>
      <c r="O49" s="491">
        <v>2.5</v>
      </c>
      <c r="P49" s="492">
        <v>1.25</v>
      </c>
      <c r="Q49" s="492">
        <f t="shared" si="167"/>
        <v>3.75</v>
      </c>
      <c r="R49" s="490">
        <f t="shared" si="168"/>
        <v>2.1875</v>
      </c>
      <c r="S49" s="491"/>
      <c r="T49" s="493">
        <v>20</v>
      </c>
      <c r="U49" s="119" t="s">
        <v>388</v>
      </c>
      <c r="V49" s="925"/>
      <c r="W49" s="129">
        <v>498.416</v>
      </c>
      <c r="X49" s="223">
        <v>2.2189999999999999</v>
      </c>
      <c r="Y49" s="223">
        <v>2.5590000000000002</v>
      </c>
      <c r="Z49" s="129">
        <f t="shared" si="169"/>
        <v>9968.32</v>
      </c>
      <c r="AA49" s="129">
        <f t="shared" si="170"/>
        <v>4556.9462857142853</v>
      </c>
      <c r="AB49" s="149">
        <f t="shared" si="171"/>
        <v>18374783.410138249</v>
      </c>
      <c r="AC49" s="924" t="s">
        <v>69</v>
      </c>
      <c r="AD49" s="195">
        <f t="shared" si="172"/>
        <v>201.63275146484375</v>
      </c>
      <c r="AE49" s="500" t="s">
        <v>41</v>
      </c>
      <c r="AF49" s="567">
        <f t="shared" si="173"/>
        <v>180.41912841796875</v>
      </c>
      <c r="AG49" s="497">
        <f t="shared" si="174"/>
        <v>92174.97209821429</v>
      </c>
      <c r="AH49" s="497">
        <f t="shared" si="175"/>
        <v>82477.31584821429</v>
      </c>
      <c r="AI49" s="497">
        <f t="shared" si="176"/>
        <v>371673.27458957373</v>
      </c>
      <c r="AJ49" s="497">
        <f t="shared" si="177"/>
        <v>332569.82196860597</v>
      </c>
      <c r="AK49" s="959">
        <f t="shared" si="178"/>
        <v>2.0227355408418246E-2</v>
      </c>
      <c r="AL49" s="1086">
        <f t="shared" si="179"/>
        <v>1.8099251269819663E-2</v>
      </c>
      <c r="AM49" s="864" t="str">
        <f t="shared" si="103"/>
        <v>18PZ3</v>
      </c>
      <c r="AN49" s="865">
        <f t="shared" si="104"/>
        <v>44245</v>
      </c>
      <c r="AO49" s="866">
        <f t="shared" si="105"/>
        <v>92174.97209821429</v>
      </c>
      <c r="AP49" s="865">
        <f t="shared" si="106"/>
        <v>44245</v>
      </c>
      <c r="AQ49" s="850">
        <f t="shared" si="107"/>
        <v>82477.31584821429</v>
      </c>
      <c r="AR49" s="880">
        <v>44244</v>
      </c>
      <c r="AS49" s="869" t="s">
        <v>656</v>
      </c>
      <c r="AT49" s="879">
        <v>157.76252746582</v>
      </c>
      <c r="AU49" s="879">
        <v>248</v>
      </c>
      <c r="AV49" s="851">
        <f t="shared" ref="AV49:AV50" si="182">AR49</f>
        <v>44244</v>
      </c>
      <c r="AW49" s="852">
        <f t="shared" ref="AW49:AW50" si="183">AT49*3.785*1000000*AO49</f>
        <v>55040548607252.164</v>
      </c>
      <c r="AX49" s="851">
        <f t="shared" ref="AX49:AX50" si="184">AR49</f>
        <v>44244</v>
      </c>
      <c r="AY49" s="852">
        <f t="shared" ref="AY49:AY50" si="185">AT49*3.785*1000000*AQ49</f>
        <v>49249775818779.703</v>
      </c>
      <c r="AZ49" s="867"/>
      <c r="BA49" s="867"/>
      <c r="BB49" s="867"/>
      <c r="BC49" s="849">
        <f t="shared" ref="BC49:BC50" si="186">AR49</f>
        <v>44244</v>
      </c>
      <c r="BD49" s="867"/>
      <c r="BE49" s="867"/>
      <c r="BF49" s="867"/>
      <c r="BG49" s="849">
        <f t="shared" ref="BG49:BG50" si="187">BC49</f>
        <v>44244</v>
      </c>
      <c r="BH49" s="867"/>
      <c r="BI49" s="867"/>
      <c r="BK49" s="382">
        <f t="shared" ref="BK49:BK50" si="188">F49</f>
        <v>10.081637573242187</v>
      </c>
      <c r="BL49" s="382">
        <f t="shared" ref="BL49:BL50" si="189">H49</f>
        <v>9.0209564208984379</v>
      </c>
      <c r="BM49" s="236">
        <f t="shared" ref="BM49:BM50" si="190">C49</f>
        <v>44244</v>
      </c>
      <c r="BN49" s="236">
        <f t="shared" ref="BN49:BN50" si="191">AN49</f>
        <v>44245</v>
      </c>
      <c r="BO49" s="235">
        <f t="shared" ref="BO49:BO50" si="192">AO49</f>
        <v>92174.97209821429</v>
      </c>
      <c r="BP49" s="235">
        <f t="shared" ref="BP49:BP50" si="193">AQ49</f>
        <v>82477.31584821429</v>
      </c>
      <c r="BQ49" s="235">
        <f t="shared" ref="BQ49:BQ50" si="194">AVERAGE(BO49:BP49)</f>
        <v>87326.14397321429</v>
      </c>
      <c r="BR49" s="868">
        <f t="shared" ref="BR49:BR50" si="195">AR49</f>
        <v>44244</v>
      </c>
      <c r="BS49" s="869" t="str">
        <f t="shared" ref="BS49:BS50" si="196">AS49</f>
        <v>WED</v>
      </c>
      <c r="BT49" s="870">
        <f t="shared" ref="BT49:BT50" si="197">AT49</f>
        <v>157.76252746582</v>
      </c>
      <c r="BV49" s="279">
        <f t="shared" si="162"/>
        <v>52145162213015.945</v>
      </c>
    </row>
    <row r="50" spans="1:75">
      <c r="A50" s="35">
        <v>44251</v>
      </c>
      <c r="B50" s="119" t="s">
        <v>317</v>
      </c>
      <c r="C50" s="782">
        <v>44244</v>
      </c>
      <c r="D50" s="1158">
        <v>44245</v>
      </c>
      <c r="E50" s="924" t="s">
        <v>69</v>
      </c>
      <c r="F50" s="1159">
        <v>8.16070556640625</v>
      </c>
      <c r="G50" s="500" t="s">
        <v>41</v>
      </c>
      <c r="H50" s="1105">
        <v>8.8434295654296875</v>
      </c>
      <c r="I50" s="1160" t="s">
        <v>313</v>
      </c>
      <c r="J50" s="1161" t="s">
        <v>133</v>
      </c>
      <c r="K50" s="484" t="s">
        <v>93</v>
      </c>
      <c r="L50" s="488">
        <v>248</v>
      </c>
      <c r="M50" s="485"/>
      <c r="N50" s="504"/>
      <c r="O50" s="491">
        <v>2.5</v>
      </c>
      <c r="P50" s="492">
        <v>1.25</v>
      </c>
      <c r="Q50" s="492">
        <f t="shared" si="167"/>
        <v>3.75</v>
      </c>
      <c r="R50" s="490">
        <f t="shared" si="168"/>
        <v>2.1875</v>
      </c>
      <c r="S50" s="491"/>
      <c r="T50" s="493">
        <v>20</v>
      </c>
      <c r="U50" s="119" t="s">
        <v>317</v>
      </c>
      <c r="V50" s="925"/>
      <c r="W50" s="129">
        <v>531.44399999999996</v>
      </c>
      <c r="X50" s="223">
        <v>2.198</v>
      </c>
      <c r="Y50" s="223">
        <v>2.5470000000000002</v>
      </c>
      <c r="Z50" s="129">
        <f t="shared" si="169"/>
        <v>10628.88</v>
      </c>
      <c r="AA50" s="129">
        <f t="shared" si="170"/>
        <v>4858.9165714285709</v>
      </c>
      <c r="AB50" s="149">
        <f t="shared" si="171"/>
        <v>19592405.529953916</v>
      </c>
      <c r="AC50" s="924" t="s">
        <v>69</v>
      </c>
      <c r="AD50" s="195">
        <f t="shared" si="172"/>
        <v>163.214111328125</v>
      </c>
      <c r="AE50" s="500" t="s">
        <v>41</v>
      </c>
      <c r="AF50" s="567">
        <f t="shared" si="173"/>
        <v>176.86859130859375</v>
      </c>
      <c r="AG50" s="497">
        <f t="shared" si="174"/>
        <v>74612.165178571435</v>
      </c>
      <c r="AH50" s="497">
        <f t="shared" si="175"/>
        <v>80854.213169642855</v>
      </c>
      <c r="AI50" s="497">
        <f t="shared" si="176"/>
        <v>300855.50475230417</v>
      </c>
      <c r="AJ50" s="497">
        <f t="shared" si="177"/>
        <v>326025.05310339859</v>
      </c>
      <c r="AK50" s="959">
        <f t="shared" si="178"/>
        <v>1.5355720577156296E-2</v>
      </c>
      <c r="AL50" s="1086">
        <f t="shared" si="179"/>
        <v>1.6640378977709199E-2</v>
      </c>
      <c r="AM50" s="864" t="str">
        <f t="shared" si="103"/>
        <v>18PZ4</v>
      </c>
      <c r="AN50" s="865">
        <f t="shared" si="104"/>
        <v>44245</v>
      </c>
      <c r="AO50" s="866">
        <f t="shared" si="105"/>
        <v>74612.165178571435</v>
      </c>
      <c r="AP50" s="865">
        <f t="shared" si="106"/>
        <v>44245</v>
      </c>
      <c r="AQ50" s="850">
        <f t="shared" si="107"/>
        <v>80854.213169642855</v>
      </c>
      <c r="AR50" s="880">
        <v>44244</v>
      </c>
      <c r="AS50" s="869" t="s">
        <v>656</v>
      </c>
      <c r="AT50" s="879">
        <v>157.76252746582</v>
      </c>
      <c r="AU50" s="879">
        <v>248</v>
      </c>
      <c r="AV50" s="851">
        <f t="shared" si="182"/>
        <v>44244</v>
      </c>
      <c r="AW50" s="852">
        <f t="shared" si="183"/>
        <v>44553249225046.93</v>
      </c>
      <c r="AX50" s="851">
        <f t="shared" si="184"/>
        <v>44244</v>
      </c>
      <c r="AY50" s="852">
        <f t="shared" si="185"/>
        <v>48280570623043.031</v>
      </c>
      <c r="AZ50" s="867"/>
      <c r="BA50" s="867"/>
      <c r="BB50" s="867"/>
      <c r="BC50" s="849">
        <f t="shared" si="186"/>
        <v>44244</v>
      </c>
      <c r="BD50" s="867"/>
      <c r="BE50" s="867"/>
      <c r="BF50" s="867"/>
      <c r="BG50" s="849">
        <f t="shared" si="187"/>
        <v>44244</v>
      </c>
      <c r="BH50" s="867"/>
      <c r="BI50" s="867"/>
      <c r="BK50" s="382">
        <f t="shared" si="188"/>
        <v>8.16070556640625</v>
      </c>
      <c r="BL50" s="382">
        <f t="shared" si="189"/>
        <v>8.8434295654296875</v>
      </c>
      <c r="BM50" s="236">
        <f t="shared" si="190"/>
        <v>44244</v>
      </c>
      <c r="BN50" s="236">
        <f t="shared" si="191"/>
        <v>44245</v>
      </c>
      <c r="BO50" s="235">
        <f t="shared" si="192"/>
        <v>74612.165178571435</v>
      </c>
      <c r="BP50" s="235">
        <f t="shared" si="193"/>
        <v>80854.213169642855</v>
      </c>
      <c r="BQ50" s="235">
        <f t="shared" si="194"/>
        <v>77733.189174107145</v>
      </c>
      <c r="BR50" s="868">
        <f t="shared" si="195"/>
        <v>44244</v>
      </c>
      <c r="BS50" s="869" t="str">
        <f t="shared" si="196"/>
        <v>WED</v>
      </c>
      <c r="BT50" s="870">
        <f t="shared" si="197"/>
        <v>157.76252746582</v>
      </c>
      <c r="BV50" s="279">
        <f t="shared" si="162"/>
        <v>46416909924044.992</v>
      </c>
    </row>
    <row r="51" spans="1:75">
      <c r="A51" s="35">
        <v>44251</v>
      </c>
      <c r="B51" s="119" t="s">
        <v>389</v>
      </c>
      <c r="C51" s="782">
        <v>44245</v>
      </c>
      <c r="D51" s="1158">
        <v>44246</v>
      </c>
      <c r="E51" s="924" t="s">
        <v>69</v>
      </c>
      <c r="F51" s="1159">
        <v>11.351155090332032</v>
      </c>
      <c r="G51" s="500" t="s">
        <v>41</v>
      </c>
      <c r="H51" s="1105">
        <v>11.533088684082031</v>
      </c>
      <c r="I51" s="1160" t="s">
        <v>313</v>
      </c>
      <c r="J51" s="1161" t="s">
        <v>133</v>
      </c>
      <c r="K51" s="484" t="s">
        <v>93</v>
      </c>
      <c r="L51" s="488">
        <v>216</v>
      </c>
      <c r="M51" s="485"/>
      <c r="N51" s="504"/>
      <c r="O51" s="491">
        <v>3</v>
      </c>
      <c r="P51" s="492">
        <v>1.5</v>
      </c>
      <c r="Q51" s="492">
        <f t="shared" si="167"/>
        <v>4.5</v>
      </c>
      <c r="R51" s="490">
        <f t="shared" si="168"/>
        <v>2.625</v>
      </c>
      <c r="S51" s="491"/>
      <c r="T51" s="493">
        <v>20</v>
      </c>
      <c r="U51" s="119" t="s">
        <v>389</v>
      </c>
      <c r="V51" s="925"/>
      <c r="W51" s="129">
        <v>579.64400000000001</v>
      </c>
      <c r="X51" s="223">
        <v>2.2010000000000001</v>
      </c>
      <c r="Y51" s="223">
        <v>2.5720000000000001</v>
      </c>
      <c r="Z51" s="129">
        <f t="shared" si="169"/>
        <v>11592.880000000001</v>
      </c>
      <c r="AA51" s="129">
        <f t="shared" si="170"/>
        <v>4416.3352380952383</v>
      </c>
      <c r="AB51" s="149">
        <f t="shared" si="171"/>
        <v>20445996.472663138</v>
      </c>
      <c r="AC51" s="924" t="s">
        <v>69</v>
      </c>
      <c r="AD51" s="195">
        <f t="shared" si="172"/>
        <v>227.02310180664063</v>
      </c>
      <c r="AE51" s="500" t="s">
        <v>41</v>
      </c>
      <c r="AF51" s="567">
        <f t="shared" si="173"/>
        <v>230.66177368164063</v>
      </c>
      <c r="AG51" s="497">
        <f t="shared" si="174"/>
        <v>86484.991164434512</v>
      </c>
      <c r="AH51" s="497">
        <f t="shared" si="175"/>
        <v>87871.151878720237</v>
      </c>
      <c r="AI51" s="497">
        <f t="shared" si="176"/>
        <v>400393.47761312273</v>
      </c>
      <c r="AJ51" s="497">
        <f t="shared" si="177"/>
        <v>406810.88832740852</v>
      </c>
      <c r="AK51" s="959">
        <f t="shared" si="178"/>
        <v>1.9582976948492575E-2</v>
      </c>
      <c r="AL51" s="1086">
        <f t="shared" si="179"/>
        <v>1.989684821042231E-2</v>
      </c>
      <c r="AM51" s="864" t="str">
        <f t="shared" si="103"/>
        <v>19PZ2</v>
      </c>
      <c r="AN51" s="865">
        <f t="shared" si="104"/>
        <v>44246</v>
      </c>
      <c r="AO51" s="866">
        <f t="shared" si="105"/>
        <v>86484.991164434512</v>
      </c>
      <c r="AP51" s="865">
        <f t="shared" si="106"/>
        <v>44246</v>
      </c>
      <c r="AQ51" s="850">
        <f t="shared" si="107"/>
        <v>87871.151878720237</v>
      </c>
      <c r="AR51" s="880">
        <v>44245</v>
      </c>
      <c r="AS51" s="869" t="s">
        <v>657</v>
      </c>
      <c r="AT51" s="879">
        <v>158.36807250976599</v>
      </c>
      <c r="AU51" s="879">
        <v>216</v>
      </c>
      <c r="AV51" s="851">
        <f t="shared" ref="AV51:AV58" si="198">AR51</f>
        <v>44245</v>
      </c>
      <c r="AW51" s="852">
        <f t="shared" ref="AW51:AW58" si="199">AT51*3.785*1000000*AO51</f>
        <v>51841106216319.383</v>
      </c>
      <c r="AX51" s="851">
        <f t="shared" ref="AX51:AX58" si="200">AR51</f>
        <v>44245</v>
      </c>
      <c r="AY51" s="852">
        <f t="shared" ref="AY51:AY58" si="201">AT51*3.785*1000000*AQ51</f>
        <v>52672003044250.461</v>
      </c>
      <c r="AZ51" s="850">
        <f>AVERAGE(AO51:AO52)</f>
        <v>323351.08003162197</v>
      </c>
      <c r="BA51" s="850">
        <f>STDEV(AO51:AO52)</f>
        <v>334979.23534224735</v>
      </c>
      <c r="BB51" s="850">
        <f>100*BA51/AZ51</f>
        <v>103.59613931380349</v>
      </c>
      <c r="BC51" s="849">
        <f t="shared" ref="BC51:BC58" si="202">AR51</f>
        <v>44245</v>
      </c>
      <c r="BD51" s="850">
        <f>AVERAGE(AQ51:AQ52)</f>
        <v>438473.28985305061</v>
      </c>
      <c r="BE51" s="850">
        <f>STDEV(AQ51:AQ52)</f>
        <v>495826.29852030106</v>
      </c>
      <c r="BF51" s="850">
        <f>100*BE51/BD51</f>
        <v>113.08016018181442</v>
      </c>
      <c r="BG51" s="849">
        <f t="shared" ref="BG51:BG58" si="203">BC51</f>
        <v>44245</v>
      </c>
      <c r="BH51" s="850">
        <f>AVERAGE(AZ51,BD51)</f>
        <v>380912.18494233629</v>
      </c>
      <c r="BI51" s="852">
        <f>BH51*AT51*3.785*1000000</f>
        <v>228327583466372.97</v>
      </c>
      <c r="BK51" s="382">
        <f t="shared" ref="BK51:BK58" si="204">F51</f>
        <v>11.351155090332032</v>
      </c>
      <c r="BL51" s="382">
        <f t="shared" ref="BL51:BL58" si="205">H51</f>
        <v>11.533088684082031</v>
      </c>
      <c r="BM51" s="236">
        <f t="shared" ref="BM51:BM58" si="206">C51</f>
        <v>44245</v>
      </c>
      <c r="BN51" s="236">
        <f t="shared" ref="BN51:BN58" si="207">AN51</f>
        <v>44246</v>
      </c>
      <c r="BO51" s="235">
        <f t="shared" ref="BO51:BO58" si="208">AO51</f>
        <v>86484.991164434512</v>
      </c>
      <c r="BP51" s="235">
        <f t="shared" ref="BP51:BP58" si="209">AQ51</f>
        <v>87871.151878720237</v>
      </c>
      <c r="BQ51" s="235">
        <f t="shared" ref="BQ51:BQ58" si="210">AVERAGE(BO51:BP51)</f>
        <v>87178.071521577367</v>
      </c>
      <c r="BR51" s="868">
        <f t="shared" ref="BR51:BR58" si="211">AR51</f>
        <v>44245</v>
      </c>
      <c r="BS51" s="869" t="str">
        <f t="shared" ref="BS51:BS58" si="212">AS51</f>
        <v>THU</v>
      </c>
      <c r="BT51" s="870">
        <f t="shared" ref="BT51:BT58" si="213">AT51</f>
        <v>158.36807250976599</v>
      </c>
      <c r="BU51" s="235">
        <f t="shared" ref="BU51" si="214">BH51</f>
        <v>380912.18494233629</v>
      </c>
      <c r="BV51" s="279">
        <f t="shared" ref="BV51:BV58" si="215">BT51*1000000*3.785*BQ51</f>
        <v>52256554630284.914</v>
      </c>
      <c r="BW51" s="279">
        <f t="shared" ref="BW51" si="216">BI51</f>
        <v>228327583466372.97</v>
      </c>
    </row>
    <row r="52" spans="1:75">
      <c r="A52" s="35">
        <v>44251</v>
      </c>
      <c r="B52" s="119" t="s">
        <v>390</v>
      </c>
      <c r="C52" s="782">
        <v>44245</v>
      </c>
      <c r="D52" s="1158">
        <v>44246</v>
      </c>
      <c r="E52" s="924" t="s">
        <v>69</v>
      </c>
      <c r="F52" s="1159">
        <v>73.52850341796875</v>
      </c>
      <c r="G52" s="500" t="s">
        <v>41</v>
      </c>
      <c r="H52" s="1105">
        <v>103.56614990234375</v>
      </c>
      <c r="I52" s="1160" t="s">
        <v>313</v>
      </c>
      <c r="J52" s="1161" t="s">
        <v>133</v>
      </c>
      <c r="K52" s="484" t="s">
        <v>93</v>
      </c>
      <c r="L52" s="488">
        <v>216</v>
      </c>
      <c r="M52" s="485"/>
      <c r="N52" s="504"/>
      <c r="O52" s="491">
        <v>3</v>
      </c>
      <c r="P52" s="492">
        <v>1.5</v>
      </c>
      <c r="Q52" s="492">
        <f t="shared" si="167"/>
        <v>4.5</v>
      </c>
      <c r="R52" s="490">
        <f t="shared" si="168"/>
        <v>2.625</v>
      </c>
      <c r="S52" s="491"/>
      <c r="T52" s="493">
        <v>20</v>
      </c>
      <c r="U52" s="119" t="s">
        <v>390</v>
      </c>
      <c r="V52" s="925"/>
      <c r="W52" s="129">
        <v>938.60900000000004</v>
      </c>
      <c r="X52" s="223">
        <v>2.2069999999999999</v>
      </c>
      <c r="Y52" s="223">
        <v>2.1819999999999999</v>
      </c>
      <c r="Z52" s="129">
        <f t="shared" si="169"/>
        <v>18772.18</v>
      </c>
      <c r="AA52" s="129">
        <f t="shared" si="170"/>
        <v>7151.3066666666664</v>
      </c>
      <c r="AB52" s="149">
        <f t="shared" si="171"/>
        <v>33107901.234567899</v>
      </c>
      <c r="AC52" s="924" t="s">
        <v>69</v>
      </c>
      <c r="AD52" s="195">
        <f t="shared" si="172"/>
        <v>1470.570068359375</v>
      </c>
      <c r="AE52" s="500" t="s">
        <v>41</v>
      </c>
      <c r="AF52" s="567">
        <f t="shared" si="173"/>
        <v>2071.322998046875</v>
      </c>
      <c r="AG52" s="497">
        <f t="shared" si="174"/>
        <v>560217.16889880947</v>
      </c>
      <c r="AH52" s="497">
        <f t="shared" si="175"/>
        <v>789075.42782738095</v>
      </c>
      <c r="AI52" s="497">
        <f t="shared" si="176"/>
        <v>2593598.0041611553</v>
      </c>
      <c r="AJ52" s="497">
        <f t="shared" si="177"/>
        <v>3653126.9806823195</v>
      </c>
      <c r="AK52" s="959">
        <f t="shared" si="178"/>
        <v>7.8337735327456637E-2</v>
      </c>
      <c r="AL52" s="1086">
        <f t="shared" si="179"/>
        <v>0.11034003499044197</v>
      </c>
      <c r="AM52" s="864" t="str">
        <f t="shared" si="103"/>
        <v>19PZ4</v>
      </c>
      <c r="AN52" s="865">
        <f t="shared" si="104"/>
        <v>44246</v>
      </c>
      <c r="AO52" s="866">
        <f t="shared" si="105"/>
        <v>560217.16889880947</v>
      </c>
      <c r="AP52" s="865">
        <f t="shared" si="106"/>
        <v>44246</v>
      </c>
      <c r="AQ52" s="850">
        <f t="shared" si="107"/>
        <v>789075.42782738095</v>
      </c>
      <c r="AR52" s="880">
        <v>44245</v>
      </c>
      <c r="AS52" s="869" t="s">
        <v>657</v>
      </c>
      <c r="AT52" s="879">
        <v>158.36807250976599</v>
      </c>
      <c r="AU52" s="879">
        <v>216</v>
      </c>
      <c r="AV52" s="851">
        <f t="shared" si="198"/>
        <v>44245</v>
      </c>
      <c r="AW52" s="852">
        <f t="shared" si="199"/>
        <v>335807142558072.69</v>
      </c>
      <c r="AX52" s="851">
        <f t="shared" si="200"/>
        <v>44245</v>
      </c>
      <c r="AY52" s="852">
        <f t="shared" si="201"/>
        <v>472990082046849.31</v>
      </c>
      <c r="AZ52" s="867"/>
      <c r="BA52" s="867"/>
      <c r="BB52" s="867"/>
      <c r="BC52" s="849">
        <f t="shared" si="202"/>
        <v>44245</v>
      </c>
      <c r="BD52" s="867"/>
      <c r="BE52" s="867"/>
      <c r="BF52" s="867"/>
      <c r="BG52" s="849">
        <f t="shared" si="203"/>
        <v>44245</v>
      </c>
      <c r="BH52" s="867"/>
      <c r="BI52" s="867"/>
      <c r="BK52" s="382">
        <f t="shared" si="204"/>
        <v>73.52850341796875</v>
      </c>
      <c r="BL52" s="382">
        <f t="shared" si="205"/>
        <v>103.56614990234375</v>
      </c>
      <c r="BM52" s="236">
        <f t="shared" si="206"/>
        <v>44245</v>
      </c>
      <c r="BN52" s="236">
        <f t="shared" si="207"/>
        <v>44246</v>
      </c>
      <c r="BO52" s="235">
        <f t="shared" si="208"/>
        <v>560217.16889880947</v>
      </c>
      <c r="BP52" s="235">
        <f t="shared" si="209"/>
        <v>789075.42782738095</v>
      </c>
      <c r="BQ52" s="235">
        <f t="shared" si="210"/>
        <v>674646.29836309515</v>
      </c>
      <c r="BR52" s="868">
        <f t="shared" si="211"/>
        <v>44245</v>
      </c>
      <c r="BS52" s="869" t="str">
        <f t="shared" si="212"/>
        <v>THU</v>
      </c>
      <c r="BT52" s="870">
        <f t="shared" si="213"/>
        <v>158.36807250976599</v>
      </c>
      <c r="BU52" s="235"/>
      <c r="BV52" s="279">
        <f t="shared" si="215"/>
        <v>404398612302461</v>
      </c>
      <c r="BW52" s="279"/>
    </row>
    <row r="53" spans="1:75">
      <c r="A53" s="35">
        <v>44251</v>
      </c>
      <c r="B53" s="119" t="s">
        <v>391</v>
      </c>
      <c r="C53" s="782">
        <v>44246</v>
      </c>
      <c r="D53" s="1158">
        <v>44247</v>
      </c>
      <c r="E53" s="924" t="s">
        <v>69</v>
      </c>
      <c r="F53" s="1159">
        <v>517.28271484375</v>
      </c>
      <c r="G53" s="500" t="s">
        <v>41</v>
      </c>
      <c r="H53" s="1105">
        <v>963.84482421874998</v>
      </c>
      <c r="I53" s="1160" t="s">
        <v>313</v>
      </c>
      <c r="J53" s="1161" t="s">
        <v>133</v>
      </c>
      <c r="K53" s="484" t="s">
        <v>93</v>
      </c>
      <c r="L53" s="488">
        <v>240</v>
      </c>
      <c r="M53" s="485"/>
      <c r="N53" s="504"/>
      <c r="O53" s="491">
        <v>3</v>
      </c>
      <c r="P53" s="492">
        <v>1.5</v>
      </c>
      <c r="Q53" s="492">
        <f t="shared" si="167"/>
        <v>4.5</v>
      </c>
      <c r="R53" s="490">
        <f t="shared" si="168"/>
        <v>2.625</v>
      </c>
      <c r="S53" s="491"/>
      <c r="T53" s="493">
        <v>20</v>
      </c>
      <c r="U53" s="119" t="s">
        <v>391</v>
      </c>
      <c r="V53" s="925"/>
      <c r="W53" s="129">
        <v>770.3</v>
      </c>
      <c r="X53" s="223">
        <v>2.2069999999999999</v>
      </c>
      <c r="Y53" s="223">
        <v>2.5430000000000001</v>
      </c>
      <c r="Z53" s="129">
        <f t="shared" si="169"/>
        <v>15406</v>
      </c>
      <c r="AA53" s="129">
        <f t="shared" si="170"/>
        <v>5868.9523809523807</v>
      </c>
      <c r="AB53" s="149">
        <f t="shared" si="171"/>
        <v>24453968.253968254</v>
      </c>
      <c r="AC53" s="924" t="s">
        <v>69</v>
      </c>
      <c r="AD53" s="195">
        <f t="shared" si="172"/>
        <v>10345.654296875</v>
      </c>
      <c r="AE53" s="500" t="s">
        <v>41</v>
      </c>
      <c r="AF53" s="567">
        <f t="shared" si="173"/>
        <v>19276.896484375</v>
      </c>
      <c r="AG53" s="497">
        <f t="shared" si="174"/>
        <v>3941201.6369047621</v>
      </c>
      <c r="AH53" s="497">
        <f t="shared" si="175"/>
        <v>7343579.6130952388</v>
      </c>
      <c r="AI53" s="497">
        <f t="shared" si="176"/>
        <v>16421673.487103177</v>
      </c>
      <c r="AJ53" s="497">
        <f t="shared" si="177"/>
        <v>30598248.387896828</v>
      </c>
      <c r="AK53" s="959">
        <f t="shared" si="178"/>
        <v>0.67153409690218102</v>
      </c>
      <c r="AL53" s="1086">
        <f t="shared" si="179"/>
        <v>1.2512590214445671</v>
      </c>
      <c r="AM53" s="864" t="str">
        <f t="shared" si="103"/>
        <v>20PZ1</v>
      </c>
      <c r="AN53" s="865">
        <f t="shared" si="104"/>
        <v>44247</v>
      </c>
      <c r="AO53" s="866">
        <f t="shared" si="105"/>
        <v>3941201.6369047621</v>
      </c>
      <c r="AP53" s="865">
        <f t="shared" si="106"/>
        <v>44247</v>
      </c>
      <c r="AQ53" s="850">
        <f t="shared" si="107"/>
        <v>7343579.6130952388</v>
      </c>
      <c r="AR53" s="880">
        <v>44246</v>
      </c>
      <c r="AS53" s="869" t="s">
        <v>659</v>
      </c>
      <c r="AT53" s="879">
        <v>158.88206481933599</v>
      </c>
      <c r="AU53" s="879">
        <v>240</v>
      </c>
      <c r="AV53" s="851">
        <f t="shared" si="198"/>
        <v>44246</v>
      </c>
      <c r="AW53" s="852">
        <f t="shared" si="199"/>
        <v>2370114971165835.5</v>
      </c>
      <c r="AX53" s="851">
        <f t="shared" si="200"/>
        <v>44246</v>
      </c>
      <c r="AY53" s="852">
        <f t="shared" si="201"/>
        <v>4416198303574852</v>
      </c>
      <c r="AZ53" s="850">
        <f>AVERAGE(AO53:AO54)</f>
        <v>4617970.7961309524</v>
      </c>
      <c r="BA53" s="850">
        <f>STDEV(AO53:AO54)</f>
        <v>957096.12357351708</v>
      </c>
      <c r="BB53" s="850">
        <f>100*BA53/AZ53</f>
        <v>20.725469385284882</v>
      </c>
      <c r="BC53" s="849">
        <f t="shared" si="202"/>
        <v>44246</v>
      </c>
      <c r="BD53" s="850">
        <f>AVERAGE(AQ53:AQ54)</f>
        <v>6929357.8869047621</v>
      </c>
      <c r="BE53" s="850">
        <f>STDEV(AQ53:AQ54)</f>
        <v>585797.98300816678</v>
      </c>
      <c r="BF53" s="850">
        <f>100*BE53/BD53</f>
        <v>8.4538566569814417</v>
      </c>
      <c r="BG53" s="849">
        <f t="shared" si="203"/>
        <v>44246</v>
      </c>
      <c r="BH53" s="850">
        <f>AVERAGE(AZ53,BD53)</f>
        <v>5773664.3415178573</v>
      </c>
      <c r="BI53" s="852">
        <f>BH53*AT53*3.785*1000000</f>
        <v>3472100530503378.5</v>
      </c>
      <c r="BK53" s="382">
        <f t="shared" si="204"/>
        <v>517.28271484375</v>
      </c>
      <c r="BL53" s="382">
        <f t="shared" si="205"/>
        <v>963.84482421874998</v>
      </c>
      <c r="BM53" s="236">
        <f t="shared" si="206"/>
        <v>44246</v>
      </c>
      <c r="BN53" s="236">
        <f t="shared" si="207"/>
        <v>44247</v>
      </c>
      <c r="BO53" s="235">
        <f t="shared" si="208"/>
        <v>3941201.6369047621</v>
      </c>
      <c r="BP53" s="235">
        <f t="shared" si="209"/>
        <v>7343579.6130952388</v>
      </c>
      <c r="BQ53" s="235">
        <f t="shared" si="210"/>
        <v>5642390.625</v>
      </c>
      <c r="BR53" s="868">
        <f t="shared" si="211"/>
        <v>44246</v>
      </c>
      <c r="BS53" s="869" t="str">
        <f t="shared" si="212"/>
        <v>FRI</v>
      </c>
      <c r="BT53" s="870">
        <f t="shared" si="213"/>
        <v>158.88206481933599</v>
      </c>
      <c r="BU53" s="235">
        <f t="shared" ref="BU53" si="217">BH53</f>
        <v>5773664.3415178573</v>
      </c>
      <c r="BV53" s="279">
        <f t="shared" si="215"/>
        <v>3393156637370343.5</v>
      </c>
      <c r="BW53" s="279">
        <f t="shared" ref="BW53" si="218">BI53</f>
        <v>3472100530503378.5</v>
      </c>
    </row>
    <row r="54" spans="1:75">
      <c r="A54" s="35">
        <v>44251</v>
      </c>
      <c r="B54" s="119" t="s">
        <v>392</v>
      </c>
      <c r="C54" s="782">
        <v>44246</v>
      </c>
      <c r="D54" s="1158">
        <v>44247</v>
      </c>
      <c r="E54" s="924" t="s">
        <v>69</v>
      </c>
      <c r="F54" s="1159">
        <v>694.93461914062505</v>
      </c>
      <c r="G54" s="500" t="s">
        <v>41</v>
      </c>
      <c r="H54" s="1105">
        <v>855.11162109375005</v>
      </c>
      <c r="I54" s="1160" t="s">
        <v>313</v>
      </c>
      <c r="J54" s="1161" t="s">
        <v>133</v>
      </c>
      <c r="K54" s="484" t="s">
        <v>93</v>
      </c>
      <c r="L54" s="488">
        <v>240</v>
      </c>
      <c r="M54" s="485"/>
      <c r="N54" s="504"/>
      <c r="O54" s="491">
        <v>3</v>
      </c>
      <c r="P54" s="492">
        <v>1.5</v>
      </c>
      <c r="Q54" s="492">
        <f t="shared" si="167"/>
        <v>4.5</v>
      </c>
      <c r="R54" s="490">
        <f t="shared" si="168"/>
        <v>2.625</v>
      </c>
      <c r="S54" s="491"/>
      <c r="T54" s="493">
        <v>20</v>
      </c>
      <c r="U54" s="119" t="s">
        <v>392</v>
      </c>
      <c r="V54" s="925"/>
      <c r="W54" s="129">
        <v>705.375</v>
      </c>
      <c r="X54" s="223">
        <v>2.2120000000000002</v>
      </c>
      <c r="Y54" s="223">
        <v>2.528</v>
      </c>
      <c r="Z54" s="129">
        <f t="shared" si="169"/>
        <v>14107.5</v>
      </c>
      <c r="AA54" s="129">
        <f t="shared" si="170"/>
        <v>5374.2857142857147</v>
      </c>
      <c r="AB54" s="149">
        <f t="shared" si="171"/>
        <v>22392857.142857146</v>
      </c>
      <c r="AC54" s="924" t="s">
        <v>69</v>
      </c>
      <c r="AD54" s="195">
        <f t="shared" si="172"/>
        <v>13898.6923828125</v>
      </c>
      <c r="AE54" s="500" t="s">
        <v>41</v>
      </c>
      <c r="AF54" s="567">
        <f t="shared" si="173"/>
        <v>17102.232421875</v>
      </c>
      <c r="AG54" s="497">
        <f t="shared" si="174"/>
        <v>5294739.9553571427</v>
      </c>
      <c r="AH54" s="497">
        <f t="shared" si="175"/>
        <v>6515136.1607142854</v>
      </c>
      <c r="AI54" s="497">
        <f t="shared" si="176"/>
        <v>22061416.480654761</v>
      </c>
      <c r="AJ54" s="497">
        <f t="shared" si="177"/>
        <v>27146400.669642854</v>
      </c>
      <c r="AK54" s="959">
        <f t="shared" si="178"/>
        <v>0.98519882210260501</v>
      </c>
      <c r="AL54" s="1086">
        <f t="shared" si="179"/>
        <v>1.2122794557416268</v>
      </c>
      <c r="AM54" s="864" t="str">
        <f t="shared" si="103"/>
        <v>20PZ2</v>
      </c>
      <c r="AN54" s="865">
        <f t="shared" si="104"/>
        <v>44247</v>
      </c>
      <c r="AO54" s="866">
        <f t="shared" si="105"/>
        <v>5294739.9553571427</v>
      </c>
      <c r="AP54" s="865">
        <f t="shared" si="106"/>
        <v>44247</v>
      </c>
      <c r="AQ54" s="850">
        <f t="shared" si="107"/>
        <v>6515136.1607142854</v>
      </c>
      <c r="AR54" s="880">
        <v>44246</v>
      </c>
      <c r="AS54" s="869" t="s">
        <v>659</v>
      </c>
      <c r="AT54" s="879">
        <v>158.88206481933599</v>
      </c>
      <c r="AU54" s="879">
        <v>240</v>
      </c>
      <c r="AV54" s="851">
        <f t="shared" si="198"/>
        <v>44246</v>
      </c>
      <c r="AW54" s="852">
        <f t="shared" si="199"/>
        <v>3184090435544782</v>
      </c>
      <c r="AX54" s="851">
        <f t="shared" si="200"/>
        <v>44246</v>
      </c>
      <c r="AY54" s="852">
        <f t="shared" si="201"/>
        <v>3917998411728045.5</v>
      </c>
      <c r="AZ54" s="867"/>
      <c r="BA54" s="867"/>
      <c r="BB54" s="867"/>
      <c r="BC54" s="849">
        <f t="shared" si="202"/>
        <v>44246</v>
      </c>
      <c r="BD54" s="867"/>
      <c r="BE54" s="867"/>
      <c r="BF54" s="867"/>
      <c r="BG54" s="849">
        <f t="shared" si="203"/>
        <v>44246</v>
      </c>
      <c r="BH54" s="867"/>
      <c r="BI54" s="867"/>
      <c r="BK54" s="382">
        <f t="shared" si="204"/>
        <v>694.93461914062505</v>
      </c>
      <c r="BL54" s="382">
        <f t="shared" si="205"/>
        <v>855.11162109375005</v>
      </c>
      <c r="BM54" s="236">
        <f t="shared" si="206"/>
        <v>44246</v>
      </c>
      <c r="BN54" s="236">
        <f t="shared" si="207"/>
        <v>44247</v>
      </c>
      <c r="BO54" s="235">
        <f t="shared" si="208"/>
        <v>5294739.9553571427</v>
      </c>
      <c r="BP54" s="235">
        <f t="shared" si="209"/>
        <v>6515136.1607142854</v>
      </c>
      <c r="BQ54" s="235">
        <f t="shared" si="210"/>
        <v>5904938.0580357146</v>
      </c>
      <c r="BR54" s="868">
        <f t="shared" si="211"/>
        <v>44246</v>
      </c>
      <c r="BS54" s="869" t="str">
        <f t="shared" si="212"/>
        <v>FRI</v>
      </c>
      <c r="BT54" s="870">
        <f t="shared" si="213"/>
        <v>158.88206481933599</v>
      </c>
      <c r="BU54" s="235"/>
      <c r="BV54" s="279">
        <f t="shared" si="215"/>
        <v>3551044423636414</v>
      </c>
      <c r="BW54" s="279"/>
    </row>
    <row r="55" spans="1:75">
      <c r="A55" s="35">
        <v>44251</v>
      </c>
      <c r="B55" s="119" t="s">
        <v>393</v>
      </c>
      <c r="C55" s="782">
        <v>44247</v>
      </c>
      <c r="D55" s="1158">
        <v>44248</v>
      </c>
      <c r="E55" s="924" t="s">
        <v>69</v>
      </c>
      <c r="F55" s="1159">
        <v>18.159141540527344</v>
      </c>
      <c r="G55" s="500" t="s">
        <v>41</v>
      </c>
      <c r="H55" s="1105">
        <v>21.773268127441405</v>
      </c>
      <c r="I55" s="1160" t="s">
        <v>313</v>
      </c>
      <c r="J55" s="1161" t="s">
        <v>133</v>
      </c>
      <c r="K55" s="484" t="s">
        <v>93</v>
      </c>
      <c r="L55" s="488">
        <v>270</v>
      </c>
      <c r="M55" s="485"/>
      <c r="N55" s="504"/>
      <c r="O55" s="491">
        <v>3</v>
      </c>
      <c r="P55" s="492">
        <v>1.5</v>
      </c>
      <c r="Q55" s="492">
        <f t="shared" si="167"/>
        <v>4.5</v>
      </c>
      <c r="R55" s="490">
        <f t="shared" si="168"/>
        <v>2.625</v>
      </c>
      <c r="S55" s="491"/>
      <c r="T55" s="493">
        <v>20</v>
      </c>
      <c r="U55" s="119" t="s">
        <v>393</v>
      </c>
      <c r="V55" s="925"/>
      <c r="W55" s="129">
        <v>591.63499999999999</v>
      </c>
      <c r="X55" s="223">
        <v>2.2050000000000001</v>
      </c>
      <c r="Y55" s="223">
        <v>2.524</v>
      </c>
      <c r="Z55" s="129">
        <f t="shared" si="169"/>
        <v>11832.7</v>
      </c>
      <c r="AA55" s="129">
        <f t="shared" si="170"/>
        <v>4507.695238095238</v>
      </c>
      <c r="AB55" s="149">
        <f t="shared" si="171"/>
        <v>16695167.548500881</v>
      </c>
      <c r="AC55" s="924" t="s">
        <v>69</v>
      </c>
      <c r="AD55" s="195">
        <f t="shared" si="172"/>
        <v>363.18283081054688</v>
      </c>
      <c r="AE55" s="500" t="s">
        <v>41</v>
      </c>
      <c r="AF55" s="567">
        <f t="shared" si="173"/>
        <v>435.46536254882813</v>
      </c>
      <c r="AG55" s="497">
        <f t="shared" si="174"/>
        <v>138355.36411830358</v>
      </c>
      <c r="AH55" s="497">
        <f t="shared" si="175"/>
        <v>165891.56668526787</v>
      </c>
      <c r="AI55" s="497">
        <f t="shared" si="176"/>
        <v>512427.27451223548</v>
      </c>
      <c r="AJ55" s="497">
        <f t="shared" si="177"/>
        <v>614413.20994543645</v>
      </c>
      <c r="AK55" s="959">
        <f t="shared" si="178"/>
        <v>3.0693149561008635E-2</v>
      </c>
      <c r="AL55" s="1086">
        <f t="shared" si="179"/>
        <v>3.680185946984442E-2</v>
      </c>
      <c r="AM55" s="864" t="str">
        <f t="shared" si="103"/>
        <v>21PZ1</v>
      </c>
      <c r="AN55" s="865">
        <f t="shared" si="104"/>
        <v>44248</v>
      </c>
      <c r="AO55" s="866">
        <f t="shared" si="105"/>
        <v>138355.36411830358</v>
      </c>
      <c r="AP55" s="865">
        <f t="shared" si="106"/>
        <v>44248</v>
      </c>
      <c r="AQ55" s="850">
        <f t="shared" si="107"/>
        <v>165891.56668526787</v>
      </c>
      <c r="AR55" s="880">
        <v>44247</v>
      </c>
      <c r="AS55" s="869" t="s">
        <v>660</v>
      </c>
      <c r="AT55" s="879">
        <v>157.26539611816401</v>
      </c>
      <c r="AU55" s="879">
        <v>270</v>
      </c>
      <c r="AV55" s="851">
        <f t="shared" si="198"/>
        <v>44247</v>
      </c>
      <c r="AW55" s="852">
        <f t="shared" si="199"/>
        <v>82355964676776.672</v>
      </c>
      <c r="AX55" s="851">
        <f t="shared" si="200"/>
        <v>44247</v>
      </c>
      <c r="AY55" s="852">
        <f t="shared" si="201"/>
        <v>98746876155990.266</v>
      </c>
      <c r="AZ55" s="850">
        <f>AVERAGE(AO55:AO56)</f>
        <v>137636.24790736608</v>
      </c>
      <c r="BA55" s="850">
        <f>STDEV(AO55:AO56)</f>
        <v>1016.9838984301639</v>
      </c>
      <c r="BB55" s="850">
        <f>100*BA55/AZ55</f>
        <v>0.73889248936415997</v>
      </c>
      <c r="BC55" s="849">
        <f t="shared" si="202"/>
        <v>44247</v>
      </c>
      <c r="BD55" s="850">
        <f>AVERAGE(AQ55:AQ56)</f>
        <v>194048.57817150297</v>
      </c>
      <c r="BE55" s="850">
        <f>STDEV(AQ55:AQ56)</f>
        <v>39820.027519728894</v>
      </c>
      <c r="BF55" s="850">
        <f>100*BE55/BD55</f>
        <v>20.520648950354779</v>
      </c>
      <c r="BG55" s="849">
        <f t="shared" si="203"/>
        <v>44247</v>
      </c>
      <c r="BH55" s="850">
        <f>AVERAGE(AZ55,BD55)</f>
        <v>165842.41303943453</v>
      </c>
      <c r="BI55" s="852">
        <f>BH55*AT55*3.785*1000000</f>
        <v>98717617471690</v>
      </c>
      <c r="BK55" s="382">
        <f t="shared" si="204"/>
        <v>18.159141540527344</v>
      </c>
      <c r="BL55" s="382">
        <f t="shared" si="205"/>
        <v>21.773268127441405</v>
      </c>
      <c r="BM55" s="236">
        <f t="shared" si="206"/>
        <v>44247</v>
      </c>
      <c r="BN55" s="236">
        <f t="shared" si="207"/>
        <v>44248</v>
      </c>
      <c r="BO55" s="235">
        <f t="shared" si="208"/>
        <v>138355.36411830358</v>
      </c>
      <c r="BP55" s="235">
        <f t="shared" si="209"/>
        <v>165891.56668526787</v>
      </c>
      <c r="BQ55" s="235">
        <f t="shared" si="210"/>
        <v>152123.46540178574</v>
      </c>
      <c r="BR55" s="868">
        <f t="shared" si="211"/>
        <v>44247</v>
      </c>
      <c r="BS55" s="869" t="str">
        <f t="shared" si="212"/>
        <v>SAT</v>
      </c>
      <c r="BT55" s="870">
        <f t="shared" si="213"/>
        <v>157.26539611816401</v>
      </c>
      <c r="BU55" s="235">
        <f t="shared" ref="BU55" si="219">BH55</f>
        <v>165842.41303943453</v>
      </c>
      <c r="BV55" s="279">
        <f t="shared" si="215"/>
        <v>90551420416383.484</v>
      </c>
      <c r="BW55" s="279">
        <f t="shared" ref="BW55" si="220">BI55</f>
        <v>98717617471690</v>
      </c>
    </row>
    <row r="56" spans="1:75">
      <c r="A56" s="35">
        <v>44251</v>
      </c>
      <c r="B56" s="119" t="s">
        <v>394</v>
      </c>
      <c r="C56" s="782">
        <v>44247</v>
      </c>
      <c r="D56" s="1158">
        <v>44248</v>
      </c>
      <c r="E56" s="924" t="s">
        <v>69</v>
      </c>
      <c r="F56" s="1159">
        <v>17.970373535156249</v>
      </c>
      <c r="G56" s="500" t="s">
        <v>41</v>
      </c>
      <c r="H56" s="1105">
        <v>29.164483642578126</v>
      </c>
      <c r="I56" s="1160" t="s">
        <v>313</v>
      </c>
      <c r="J56" s="1161" t="s">
        <v>133</v>
      </c>
      <c r="K56" s="484" t="s">
        <v>93</v>
      </c>
      <c r="L56" s="488">
        <v>270</v>
      </c>
      <c r="M56" s="485"/>
      <c r="N56" s="504"/>
      <c r="O56" s="491">
        <v>3</v>
      </c>
      <c r="P56" s="492">
        <v>1.5</v>
      </c>
      <c r="Q56" s="492">
        <f t="shared" si="167"/>
        <v>4.5</v>
      </c>
      <c r="R56" s="490">
        <f t="shared" si="168"/>
        <v>2.625</v>
      </c>
      <c r="S56" s="491"/>
      <c r="T56" s="493">
        <v>20</v>
      </c>
      <c r="U56" s="119" t="s">
        <v>394</v>
      </c>
      <c r="V56" s="925"/>
      <c r="W56" s="129">
        <v>569.62699999999995</v>
      </c>
      <c r="X56" s="223">
        <v>2.21</v>
      </c>
      <c r="Y56" s="223">
        <v>2.5579999999999998</v>
      </c>
      <c r="Z56" s="129">
        <f t="shared" si="169"/>
        <v>11392.539999999999</v>
      </c>
      <c r="AA56" s="129">
        <f t="shared" si="170"/>
        <v>4340.0152380952377</v>
      </c>
      <c r="AB56" s="149">
        <f t="shared" si="171"/>
        <v>16074130.511463843</v>
      </c>
      <c r="AC56" s="924" t="s">
        <v>69</v>
      </c>
      <c r="AD56" s="195">
        <f t="shared" si="172"/>
        <v>359.407470703125</v>
      </c>
      <c r="AE56" s="500" t="s">
        <v>41</v>
      </c>
      <c r="AF56" s="567">
        <f t="shared" si="173"/>
        <v>583.2896728515625</v>
      </c>
      <c r="AG56" s="497">
        <f t="shared" si="174"/>
        <v>136917.13169642858</v>
      </c>
      <c r="AH56" s="497">
        <f t="shared" si="175"/>
        <v>222205.58965773811</v>
      </c>
      <c r="AI56" s="497">
        <f t="shared" si="176"/>
        <v>507100.48776455026</v>
      </c>
      <c r="AJ56" s="497">
        <f t="shared" si="177"/>
        <v>822983.66539902997</v>
      </c>
      <c r="AK56" s="959">
        <f t="shared" si="178"/>
        <v>3.1547615431073761E-2</v>
      </c>
      <c r="AL56" s="1086">
        <f t="shared" si="179"/>
        <v>5.1199264856788967E-2</v>
      </c>
      <c r="AM56" s="864" t="str">
        <f t="shared" si="103"/>
        <v>21PZ3</v>
      </c>
      <c r="AN56" s="865">
        <f t="shared" si="104"/>
        <v>44248</v>
      </c>
      <c r="AO56" s="866">
        <f t="shared" si="105"/>
        <v>136917.13169642858</v>
      </c>
      <c r="AP56" s="865">
        <f t="shared" si="106"/>
        <v>44248</v>
      </c>
      <c r="AQ56" s="850">
        <f t="shared" si="107"/>
        <v>222205.58965773811</v>
      </c>
      <c r="AR56" s="880">
        <v>44247</v>
      </c>
      <c r="AS56" s="869" t="s">
        <v>660</v>
      </c>
      <c r="AT56" s="879">
        <v>157.26539611816401</v>
      </c>
      <c r="AU56" s="879">
        <v>270</v>
      </c>
      <c r="AV56" s="851">
        <f t="shared" si="198"/>
        <v>44247</v>
      </c>
      <c r="AW56" s="852">
        <f t="shared" si="199"/>
        <v>81499857511812.313</v>
      </c>
      <c r="AX56" s="851">
        <f t="shared" si="200"/>
        <v>44247</v>
      </c>
      <c r="AY56" s="852">
        <f t="shared" si="201"/>
        <v>132267771542180.77</v>
      </c>
      <c r="AZ56" s="867"/>
      <c r="BA56" s="867"/>
      <c r="BB56" s="867"/>
      <c r="BC56" s="849">
        <f t="shared" si="202"/>
        <v>44247</v>
      </c>
      <c r="BD56" s="867"/>
      <c r="BE56" s="867"/>
      <c r="BF56" s="867"/>
      <c r="BG56" s="849">
        <f t="shared" si="203"/>
        <v>44247</v>
      </c>
      <c r="BH56" s="867"/>
      <c r="BI56" s="867"/>
      <c r="BK56" s="382">
        <f t="shared" si="204"/>
        <v>17.970373535156249</v>
      </c>
      <c r="BL56" s="382">
        <f t="shared" si="205"/>
        <v>29.164483642578126</v>
      </c>
      <c r="BM56" s="236">
        <f t="shared" si="206"/>
        <v>44247</v>
      </c>
      <c r="BN56" s="236">
        <f t="shared" si="207"/>
        <v>44248</v>
      </c>
      <c r="BO56" s="235">
        <f t="shared" si="208"/>
        <v>136917.13169642858</v>
      </c>
      <c r="BP56" s="235">
        <f t="shared" si="209"/>
        <v>222205.58965773811</v>
      </c>
      <c r="BQ56" s="235">
        <f t="shared" si="210"/>
        <v>179561.36067708334</v>
      </c>
      <c r="BR56" s="868">
        <f t="shared" si="211"/>
        <v>44247</v>
      </c>
      <c r="BS56" s="869" t="str">
        <f t="shared" si="212"/>
        <v>SAT</v>
      </c>
      <c r="BT56" s="870">
        <f t="shared" si="213"/>
        <v>157.26539611816401</v>
      </c>
      <c r="BU56" s="235"/>
      <c r="BV56" s="279">
        <f t="shared" si="215"/>
        <v>106883814526996.53</v>
      </c>
      <c r="BW56" s="279"/>
    </row>
    <row r="57" spans="1:75">
      <c r="A57" s="35">
        <v>44251</v>
      </c>
      <c r="B57" s="119" t="s">
        <v>332</v>
      </c>
      <c r="C57" s="782">
        <v>44248</v>
      </c>
      <c r="D57" s="1158">
        <v>44249</v>
      </c>
      <c r="E57" s="924" t="s">
        <v>69</v>
      </c>
      <c r="F57" s="1159">
        <v>16.222201538085937</v>
      </c>
      <c r="G57" s="500" t="s">
        <v>41</v>
      </c>
      <c r="H57" s="1105">
        <v>25.565362548828126</v>
      </c>
      <c r="I57" s="1160" t="s">
        <v>313</v>
      </c>
      <c r="J57" s="1161" t="s">
        <v>133</v>
      </c>
      <c r="K57" s="484" t="s">
        <v>93</v>
      </c>
      <c r="L57" s="488">
        <v>228</v>
      </c>
      <c r="M57" s="485"/>
      <c r="N57" s="504"/>
      <c r="O57" s="491">
        <v>3</v>
      </c>
      <c r="P57" s="492">
        <v>1.5</v>
      </c>
      <c r="Q57" s="492">
        <f t="shared" si="167"/>
        <v>4.5</v>
      </c>
      <c r="R57" s="490">
        <f t="shared" si="168"/>
        <v>2.625</v>
      </c>
      <c r="S57" s="491"/>
      <c r="T57" s="493">
        <v>20</v>
      </c>
      <c r="U57" s="119" t="s">
        <v>332</v>
      </c>
      <c r="V57" s="925"/>
      <c r="W57" s="129">
        <v>609.62800000000004</v>
      </c>
      <c r="X57" s="223">
        <v>2.1909999999999998</v>
      </c>
      <c r="Y57" s="223">
        <v>2.58</v>
      </c>
      <c r="Z57" s="129">
        <f t="shared" si="169"/>
        <v>12192.560000000001</v>
      </c>
      <c r="AA57" s="129">
        <f t="shared" si="170"/>
        <v>4644.7847619047625</v>
      </c>
      <c r="AB57" s="149">
        <f t="shared" si="171"/>
        <v>20371862.990810361</v>
      </c>
      <c r="AC57" s="924" t="s">
        <v>69</v>
      </c>
      <c r="AD57" s="195">
        <f t="shared" si="172"/>
        <v>324.44403076171875</v>
      </c>
      <c r="AE57" s="500" t="s">
        <v>41</v>
      </c>
      <c r="AF57" s="567">
        <f t="shared" si="173"/>
        <v>511.3072509765625</v>
      </c>
      <c r="AG57" s="497">
        <f t="shared" si="174"/>
        <v>123597.72600446429</v>
      </c>
      <c r="AH57" s="497">
        <f t="shared" si="175"/>
        <v>194783.71465773811</v>
      </c>
      <c r="AI57" s="497">
        <f t="shared" si="176"/>
        <v>542095.2894932644</v>
      </c>
      <c r="AJ57" s="497">
        <f t="shared" si="177"/>
        <v>854314.53797253547</v>
      </c>
      <c r="AK57" s="959">
        <f t="shared" si="178"/>
        <v>2.6610000751418793E-2</v>
      </c>
      <c r="AL57" s="1086">
        <f t="shared" si="179"/>
        <v>4.1936004495902617E-2</v>
      </c>
      <c r="AM57" s="864" t="str">
        <f t="shared" si="103"/>
        <v>22PZ1</v>
      </c>
      <c r="AN57" s="865">
        <f t="shared" si="104"/>
        <v>44249</v>
      </c>
      <c r="AO57" s="866">
        <f t="shared" si="105"/>
        <v>123597.72600446429</v>
      </c>
      <c r="AP57" s="865">
        <f t="shared" si="106"/>
        <v>44249</v>
      </c>
      <c r="AQ57" s="850">
        <f t="shared" si="107"/>
        <v>194783.71465773811</v>
      </c>
      <c r="AR57" s="880">
        <v>44248</v>
      </c>
      <c r="AS57" s="869" t="s">
        <v>654</v>
      </c>
      <c r="AT57" s="879">
        <v>155.735107421875</v>
      </c>
      <c r="AU57" s="879">
        <v>228</v>
      </c>
      <c r="AV57" s="851">
        <f t="shared" si="198"/>
        <v>44248</v>
      </c>
      <c r="AW57" s="852">
        <f t="shared" si="199"/>
        <v>72855591941291.859</v>
      </c>
      <c r="AX57" s="851">
        <f t="shared" si="200"/>
        <v>44248</v>
      </c>
      <c r="AY57" s="852">
        <f t="shared" si="201"/>
        <v>114816698418874.02</v>
      </c>
      <c r="AZ57" s="850">
        <f>AVERAGE(AO57:AO58)</f>
        <v>131867.21075148811</v>
      </c>
      <c r="BA57" s="850">
        <f>STDEV(AO57:AO58)</f>
        <v>11694.817483078505</v>
      </c>
      <c r="BB57" s="850">
        <f>100*BA57/AZ57</f>
        <v>8.8686318732547615</v>
      </c>
      <c r="BC57" s="849">
        <f t="shared" si="202"/>
        <v>44248</v>
      </c>
      <c r="BD57" s="850">
        <f>AVERAGE(AQ57:AQ58)</f>
        <v>182420.25902157737</v>
      </c>
      <c r="BE57" s="850">
        <f>STDEV(AQ57:AQ58)</f>
        <v>17484.566638456577</v>
      </c>
      <c r="BF57" s="850">
        <f>100*BE57/BD57</f>
        <v>9.584772399861814</v>
      </c>
      <c r="BG57" s="849">
        <f t="shared" si="203"/>
        <v>44248</v>
      </c>
      <c r="BH57" s="850">
        <f>AVERAGE(AZ57,BD57)</f>
        <v>157143.73488653274</v>
      </c>
      <c r="BI57" s="852">
        <f>BH57*AT57*3.785*1000000</f>
        <v>92629534499771.094</v>
      </c>
      <c r="BK57" s="382">
        <f t="shared" si="204"/>
        <v>16.222201538085937</v>
      </c>
      <c r="BL57" s="382">
        <f t="shared" si="205"/>
        <v>25.565362548828126</v>
      </c>
      <c r="BM57" s="236">
        <f t="shared" si="206"/>
        <v>44248</v>
      </c>
      <c r="BN57" s="236">
        <f t="shared" si="207"/>
        <v>44249</v>
      </c>
      <c r="BO57" s="235">
        <f t="shared" si="208"/>
        <v>123597.72600446429</v>
      </c>
      <c r="BP57" s="235">
        <f t="shared" si="209"/>
        <v>194783.71465773811</v>
      </c>
      <c r="BQ57" s="235">
        <f t="shared" si="210"/>
        <v>159190.72033110121</v>
      </c>
      <c r="BR57" s="868">
        <f t="shared" si="211"/>
        <v>44248</v>
      </c>
      <c r="BS57" s="869" t="str">
        <f t="shared" si="212"/>
        <v>SUN</v>
      </c>
      <c r="BT57" s="870">
        <f t="shared" si="213"/>
        <v>155.735107421875</v>
      </c>
      <c r="BU57" s="235">
        <f t="shared" ref="BU57" si="221">BH57</f>
        <v>157143.73488653274</v>
      </c>
      <c r="BV57" s="279">
        <f t="shared" si="215"/>
        <v>93836145180082.938</v>
      </c>
      <c r="BW57" s="279">
        <f t="shared" ref="BW57" si="222">BI57</f>
        <v>92629534499771.094</v>
      </c>
    </row>
    <row r="58" spans="1:75">
      <c r="A58" s="35">
        <v>44251</v>
      </c>
      <c r="B58" s="119" t="s">
        <v>333</v>
      </c>
      <c r="C58" s="782">
        <v>44248</v>
      </c>
      <c r="D58" s="1158">
        <v>44249</v>
      </c>
      <c r="E58" s="924" t="s">
        <v>69</v>
      </c>
      <c r="F58" s="1159">
        <v>18.392941284179688</v>
      </c>
      <c r="G58" s="500" t="s">
        <v>41</v>
      </c>
      <c r="H58" s="1105">
        <v>22.319955444335939</v>
      </c>
      <c r="I58" s="1160" t="s">
        <v>313</v>
      </c>
      <c r="J58" s="1161" t="s">
        <v>133</v>
      </c>
      <c r="K58" s="484" t="s">
        <v>93</v>
      </c>
      <c r="L58" s="488">
        <v>228</v>
      </c>
      <c r="M58" s="485"/>
      <c r="N58" s="504"/>
      <c r="O58" s="491">
        <v>3</v>
      </c>
      <c r="P58" s="492">
        <v>1.5</v>
      </c>
      <c r="Q58" s="492">
        <f t="shared" si="167"/>
        <v>4.5</v>
      </c>
      <c r="R58" s="490">
        <f t="shared" si="168"/>
        <v>2.625</v>
      </c>
      <c r="S58" s="491"/>
      <c r="T58" s="493">
        <v>20</v>
      </c>
      <c r="U58" s="119" t="s">
        <v>333</v>
      </c>
      <c r="V58" s="925"/>
      <c r="W58" s="129">
        <v>656.66899999999998</v>
      </c>
      <c r="X58" s="223">
        <v>2.194</v>
      </c>
      <c r="Y58" s="223">
        <v>2.524</v>
      </c>
      <c r="Z58" s="129">
        <f t="shared" si="169"/>
        <v>13133.38</v>
      </c>
      <c r="AA58" s="129">
        <f t="shared" si="170"/>
        <v>5003.1923809523805</v>
      </c>
      <c r="AB58" s="149">
        <f t="shared" si="171"/>
        <v>21943826.232247282</v>
      </c>
      <c r="AC58" s="924" t="s">
        <v>69</v>
      </c>
      <c r="AD58" s="195">
        <f t="shared" si="172"/>
        <v>367.85882568359375</v>
      </c>
      <c r="AE58" s="500" t="s">
        <v>41</v>
      </c>
      <c r="AF58" s="567">
        <f t="shared" si="173"/>
        <v>446.39910888671875</v>
      </c>
      <c r="AG58" s="497">
        <f t="shared" si="174"/>
        <v>140136.69549851189</v>
      </c>
      <c r="AH58" s="497">
        <f t="shared" si="175"/>
        <v>170056.80338541666</v>
      </c>
      <c r="AI58" s="497">
        <f t="shared" si="176"/>
        <v>614634.62937943812</v>
      </c>
      <c r="AJ58" s="497">
        <f t="shared" si="177"/>
        <v>745863.1727430555</v>
      </c>
      <c r="AK58" s="959">
        <f t="shared" si="178"/>
        <v>2.8009455729111149E-2</v>
      </c>
      <c r="AL58" s="1086">
        <f t="shared" si="179"/>
        <v>3.3989659089032585E-2</v>
      </c>
      <c r="AM58" s="864" t="str">
        <f t="shared" si="103"/>
        <v>22PZ3</v>
      </c>
      <c r="AN58" s="865">
        <f t="shared" si="104"/>
        <v>44249</v>
      </c>
      <c r="AO58" s="866">
        <f t="shared" si="105"/>
        <v>140136.69549851189</v>
      </c>
      <c r="AP58" s="865">
        <f t="shared" si="106"/>
        <v>44249</v>
      </c>
      <c r="AQ58" s="850">
        <f t="shared" si="107"/>
        <v>170056.80338541666</v>
      </c>
      <c r="AR58" s="880">
        <v>44248</v>
      </c>
      <c r="AS58" s="869" t="s">
        <v>654</v>
      </c>
      <c r="AT58" s="879">
        <v>155.735107421875</v>
      </c>
      <c r="AU58" s="879">
        <v>228</v>
      </c>
      <c r="AV58" s="851">
        <f t="shared" si="198"/>
        <v>44248</v>
      </c>
      <c r="AW58" s="852">
        <f t="shared" si="199"/>
        <v>82604609593479.766</v>
      </c>
      <c r="AX58" s="851">
        <f t="shared" si="200"/>
        <v>44248</v>
      </c>
      <c r="AY58" s="852">
        <f t="shared" si="201"/>
        <v>100241238045438.72</v>
      </c>
      <c r="AZ58" s="867"/>
      <c r="BA58" s="867"/>
      <c r="BB58" s="867"/>
      <c r="BC58" s="849">
        <f t="shared" si="202"/>
        <v>44248</v>
      </c>
      <c r="BD58" s="867"/>
      <c r="BE58" s="867"/>
      <c r="BF58" s="867"/>
      <c r="BG58" s="849">
        <f t="shared" si="203"/>
        <v>44248</v>
      </c>
      <c r="BH58" s="867"/>
      <c r="BI58" s="867"/>
      <c r="BK58" s="382">
        <f t="shared" si="204"/>
        <v>18.392941284179688</v>
      </c>
      <c r="BL58" s="382">
        <f t="shared" si="205"/>
        <v>22.319955444335939</v>
      </c>
      <c r="BM58" s="236">
        <f t="shared" si="206"/>
        <v>44248</v>
      </c>
      <c r="BN58" s="236">
        <f t="shared" si="207"/>
        <v>44249</v>
      </c>
      <c r="BO58" s="235">
        <f t="shared" si="208"/>
        <v>140136.69549851189</v>
      </c>
      <c r="BP58" s="235">
        <f t="shared" si="209"/>
        <v>170056.80338541666</v>
      </c>
      <c r="BQ58" s="235">
        <f t="shared" si="210"/>
        <v>155096.74944196426</v>
      </c>
      <c r="BR58" s="868">
        <f t="shared" si="211"/>
        <v>44248</v>
      </c>
      <c r="BS58" s="869" t="str">
        <f t="shared" si="212"/>
        <v>SUN</v>
      </c>
      <c r="BT58" s="870">
        <f t="shared" si="213"/>
        <v>155.735107421875</v>
      </c>
      <c r="BU58" s="235"/>
      <c r="BV58" s="279">
        <f t="shared" si="215"/>
        <v>91422923819459.234</v>
      </c>
      <c r="BW58" s="279"/>
    </row>
    <row r="59" spans="1:75">
      <c r="A59" s="35">
        <v>44251</v>
      </c>
      <c r="B59" s="119" t="s">
        <v>395</v>
      </c>
      <c r="C59" s="782">
        <v>44249</v>
      </c>
      <c r="D59" s="1158">
        <v>44250</v>
      </c>
      <c r="E59" s="924" t="s">
        <v>69</v>
      </c>
      <c r="F59" s="1159">
        <v>24.298455810546876</v>
      </c>
      <c r="G59" s="500" t="s">
        <v>41</v>
      </c>
      <c r="H59" s="1105">
        <v>19.623339843749999</v>
      </c>
      <c r="I59" s="1160" t="s">
        <v>313</v>
      </c>
      <c r="J59" s="1161" t="s">
        <v>133</v>
      </c>
      <c r="K59" s="484" t="s">
        <v>93</v>
      </c>
      <c r="L59" s="488">
        <v>256</v>
      </c>
      <c r="M59" s="485"/>
      <c r="N59" s="504"/>
      <c r="O59" s="491">
        <v>3</v>
      </c>
      <c r="P59" s="492">
        <v>1.5</v>
      </c>
      <c r="Q59" s="492">
        <f t="shared" si="167"/>
        <v>4.5</v>
      </c>
      <c r="R59" s="490">
        <f t="shared" si="168"/>
        <v>2.625</v>
      </c>
      <c r="S59" s="491"/>
      <c r="T59" s="493">
        <v>20</v>
      </c>
      <c r="U59" s="119" t="s">
        <v>395</v>
      </c>
      <c r="V59" s="1107"/>
      <c r="W59" s="495">
        <v>890.20699999999999</v>
      </c>
      <c r="X59" s="223">
        <v>2.1880000000000002</v>
      </c>
      <c r="Y59" s="223">
        <v>2.5630000000000002</v>
      </c>
      <c r="Z59" s="129">
        <f t="shared" si="169"/>
        <v>17804.14</v>
      </c>
      <c r="AA59" s="129">
        <f t="shared" si="170"/>
        <v>6782.5295238095232</v>
      </c>
      <c r="AB59" s="149">
        <f t="shared" si="171"/>
        <v>26494255.952380951</v>
      </c>
      <c r="AC59" s="924" t="s">
        <v>69</v>
      </c>
      <c r="AD59" s="195">
        <f t="shared" si="172"/>
        <v>485.9691162109375</v>
      </c>
      <c r="AE59" s="500" t="s">
        <v>41</v>
      </c>
      <c r="AF59" s="567">
        <f t="shared" si="173"/>
        <v>392.466796875</v>
      </c>
      <c r="AG59" s="497">
        <f t="shared" si="174"/>
        <v>185131.09188988098</v>
      </c>
      <c r="AH59" s="497">
        <f t="shared" si="175"/>
        <v>149511.16071428571</v>
      </c>
      <c r="AI59" s="497">
        <f t="shared" si="176"/>
        <v>723168.3276948476</v>
      </c>
      <c r="AJ59" s="497">
        <f t="shared" si="177"/>
        <v>584027.97154017852</v>
      </c>
      <c r="AK59" s="959">
        <f t="shared" si="178"/>
        <v>2.7295287287728447E-2</v>
      </c>
      <c r="AL59" s="1086">
        <f t="shared" si="179"/>
        <v>2.2043569466146638E-2</v>
      </c>
      <c r="AM59" s="864" t="str">
        <f t="shared" si="103"/>
        <v>23PZ1</v>
      </c>
      <c r="AN59" s="865">
        <f t="shared" si="104"/>
        <v>44250</v>
      </c>
      <c r="AO59" s="866">
        <f t="shared" si="105"/>
        <v>185131.09188988098</v>
      </c>
      <c r="AP59" s="865">
        <f t="shared" si="106"/>
        <v>44250</v>
      </c>
      <c r="AQ59" s="850">
        <f t="shared" si="107"/>
        <v>149511.16071428571</v>
      </c>
      <c r="AR59" s="880">
        <v>44249</v>
      </c>
      <c r="AS59" s="869" t="s">
        <v>655</v>
      </c>
      <c r="AT59" s="879">
        <v>162.30877685546901</v>
      </c>
      <c r="AU59" s="879">
        <v>256</v>
      </c>
      <c r="AV59" s="851">
        <f t="shared" ref="AV59:AV76" si="223">AR59</f>
        <v>44249</v>
      </c>
      <c r="AW59" s="852">
        <f t="shared" ref="AW59:AW76" si="224">AT59*3.785*1000000*AO59</f>
        <v>113733198097504.81</v>
      </c>
      <c r="AX59" s="851">
        <f t="shared" ref="AX59:AX76" si="225">AR59</f>
        <v>44249</v>
      </c>
      <c r="AY59" s="852">
        <f t="shared" ref="AY59:AY76" si="226">AT59*3.785*1000000*AQ59</f>
        <v>91850495158426.563</v>
      </c>
      <c r="AZ59" s="850">
        <f t="shared" ref="AZ59:AZ60" si="227">AO59</f>
        <v>185131.09188988098</v>
      </c>
      <c r="BA59" s="850"/>
      <c r="BB59" s="850"/>
      <c r="BC59" s="849">
        <f t="shared" ref="BC59:BC76" si="228">AR59</f>
        <v>44249</v>
      </c>
      <c r="BD59" s="850">
        <f t="shared" ref="BD59:BD60" si="229">AQ59</f>
        <v>149511.16071428571</v>
      </c>
      <c r="BE59" s="850"/>
      <c r="BF59" s="850"/>
      <c r="BG59" s="849">
        <f t="shared" ref="BG59:BG76" si="230">BC59</f>
        <v>44249</v>
      </c>
      <c r="BH59" s="850">
        <f t="shared" ref="BH59:BH60" si="231">AVERAGE(AZ59,BD59)</f>
        <v>167321.12630208334</v>
      </c>
      <c r="BI59" s="852">
        <f t="shared" ref="BI59:BI60" si="232">BH59*AT59*3.785*1000000</f>
        <v>102791846627965.69</v>
      </c>
      <c r="BK59" s="382">
        <f t="shared" ref="BK59:BK76" si="233">F59</f>
        <v>24.298455810546876</v>
      </c>
      <c r="BL59" s="382">
        <f t="shared" ref="BL59:BL76" si="234">H59</f>
        <v>19.623339843749999</v>
      </c>
      <c r="BM59" s="236">
        <f t="shared" ref="BM59:BM76" si="235">C59</f>
        <v>44249</v>
      </c>
      <c r="BN59" s="236">
        <f t="shared" ref="BN59:BN76" si="236">AN59</f>
        <v>44250</v>
      </c>
      <c r="BO59" s="235">
        <f t="shared" ref="BO59:BO76" si="237">AO59</f>
        <v>185131.09188988098</v>
      </c>
      <c r="BP59" s="235">
        <f t="shared" ref="BP59:BP76" si="238">AQ59</f>
        <v>149511.16071428571</v>
      </c>
      <c r="BQ59" s="235">
        <f t="shared" ref="BQ59:BQ76" si="239">AVERAGE(BO59:BP59)</f>
        <v>167321.12630208334</v>
      </c>
      <c r="BR59" s="868">
        <f t="shared" ref="BR59:BR76" si="240">AR59</f>
        <v>44249</v>
      </c>
      <c r="BS59" s="869" t="str">
        <f t="shared" ref="BS59:BS76" si="241">AS59</f>
        <v>MON</v>
      </c>
      <c r="BT59" s="870">
        <f t="shared" ref="BT59:BT76" si="242">AT59</f>
        <v>162.30877685546901</v>
      </c>
      <c r="BU59" s="235">
        <f t="shared" ref="BU59:BU61" si="243">BH59</f>
        <v>167321.12630208334</v>
      </c>
      <c r="BV59" s="279">
        <f t="shared" ref="BV59:BV76" si="244">BT59*1000000*3.785*BQ59</f>
        <v>102791846627965.7</v>
      </c>
      <c r="BW59" s="279">
        <f t="shared" ref="BW59:BW61" si="245">BI59</f>
        <v>102791846627965.69</v>
      </c>
    </row>
    <row r="60" spans="1:75">
      <c r="A60" s="35">
        <v>44251</v>
      </c>
      <c r="B60" s="119" t="s">
        <v>334</v>
      </c>
      <c r="C60" s="782">
        <v>44250</v>
      </c>
      <c r="D60" s="1158">
        <v>44251</v>
      </c>
      <c r="E60" s="924" t="s">
        <v>69</v>
      </c>
      <c r="F60" s="1159">
        <v>49.814532470703128</v>
      </c>
      <c r="G60" s="500" t="s">
        <v>41</v>
      </c>
      <c r="H60" s="1105">
        <v>16.247206115722655</v>
      </c>
      <c r="I60" s="1160" t="s">
        <v>313</v>
      </c>
      <c r="J60" s="1161" t="s">
        <v>133</v>
      </c>
      <c r="K60" s="484" t="s">
        <v>93</v>
      </c>
      <c r="L60" s="488">
        <v>232</v>
      </c>
      <c r="M60" s="485"/>
      <c r="N60" s="504"/>
      <c r="O60" s="491">
        <v>3</v>
      </c>
      <c r="P60" s="492">
        <v>1.5</v>
      </c>
      <c r="Q60" s="492">
        <f t="shared" si="167"/>
        <v>4.5</v>
      </c>
      <c r="R60" s="490">
        <f t="shared" si="168"/>
        <v>2.625</v>
      </c>
      <c r="S60" s="491"/>
      <c r="T60" s="493">
        <v>20</v>
      </c>
      <c r="U60" s="119" t="s">
        <v>334</v>
      </c>
      <c r="V60" s="1107"/>
      <c r="W60" s="495">
        <v>554.553</v>
      </c>
      <c r="X60" s="223">
        <v>2.1949999999999998</v>
      </c>
      <c r="Y60" s="223">
        <v>2.5720000000000001</v>
      </c>
      <c r="Z60" s="129">
        <f t="shared" si="169"/>
        <v>11091.06</v>
      </c>
      <c r="AA60" s="129">
        <f t="shared" si="170"/>
        <v>4225.1657142857139</v>
      </c>
      <c r="AB60" s="149">
        <f t="shared" si="171"/>
        <v>18211921.182266004</v>
      </c>
      <c r="AC60" s="924" t="s">
        <v>69</v>
      </c>
      <c r="AD60" s="195">
        <f t="shared" si="172"/>
        <v>996.2906494140625</v>
      </c>
      <c r="AE60" s="500" t="s">
        <v>41</v>
      </c>
      <c r="AF60" s="567">
        <f t="shared" si="173"/>
        <v>324.94412231445313</v>
      </c>
      <c r="AG60" s="497">
        <f t="shared" si="174"/>
        <v>379539.29501488095</v>
      </c>
      <c r="AH60" s="497">
        <f t="shared" si="175"/>
        <v>123788.23707217262</v>
      </c>
      <c r="AI60" s="497">
        <f t="shared" si="176"/>
        <v>1635945.2371331076</v>
      </c>
      <c r="AJ60" s="497">
        <f t="shared" si="177"/>
        <v>533569.98738005443</v>
      </c>
      <c r="AK60" s="959">
        <f t="shared" si="178"/>
        <v>8.9828262529826952E-2</v>
      </c>
      <c r="AL60" s="1086">
        <f t="shared" si="179"/>
        <v>2.9297841893782303E-2</v>
      </c>
      <c r="AM60" s="864" t="str">
        <f t="shared" si="103"/>
        <v>24PZ3</v>
      </c>
      <c r="AN60" s="865">
        <f t="shared" si="104"/>
        <v>44251</v>
      </c>
      <c r="AO60" s="866">
        <f t="shared" si="105"/>
        <v>379539.29501488095</v>
      </c>
      <c r="AP60" s="865">
        <f t="shared" si="106"/>
        <v>44251</v>
      </c>
      <c r="AQ60" s="850">
        <f t="shared" si="107"/>
        <v>123788.23707217262</v>
      </c>
      <c r="AR60" s="880">
        <v>44250</v>
      </c>
      <c r="AS60" s="869" t="s">
        <v>653</v>
      </c>
      <c r="AT60" s="879">
        <v>161.135009765625</v>
      </c>
      <c r="AU60" s="879">
        <v>232</v>
      </c>
      <c r="AV60" s="851">
        <f t="shared" si="223"/>
        <v>44250</v>
      </c>
      <c r="AW60" s="852">
        <f t="shared" si="224"/>
        <v>231479502412782.91</v>
      </c>
      <c r="AX60" s="851">
        <f t="shared" si="225"/>
        <v>44250</v>
      </c>
      <c r="AY60" s="852">
        <f t="shared" si="226"/>
        <v>75497952118234.938</v>
      </c>
      <c r="AZ60" s="850">
        <f t="shared" si="227"/>
        <v>379539.29501488095</v>
      </c>
      <c r="BA60" s="850"/>
      <c r="BB60" s="850"/>
      <c r="BC60" s="849">
        <f t="shared" si="228"/>
        <v>44250</v>
      </c>
      <c r="BD60" s="850">
        <f t="shared" si="229"/>
        <v>123788.23707217262</v>
      </c>
      <c r="BE60" s="850"/>
      <c r="BF60" s="850"/>
      <c r="BG60" s="849">
        <f t="shared" si="230"/>
        <v>44250</v>
      </c>
      <c r="BH60" s="850">
        <f t="shared" si="231"/>
        <v>251663.76604352679</v>
      </c>
      <c r="BI60" s="852">
        <f t="shared" si="232"/>
        <v>153488727265508.91</v>
      </c>
      <c r="BK60" s="382">
        <f t="shared" si="233"/>
        <v>49.814532470703128</v>
      </c>
      <c r="BL60" s="382">
        <f t="shared" si="234"/>
        <v>16.247206115722655</v>
      </c>
      <c r="BM60" s="236">
        <f t="shared" si="235"/>
        <v>44250</v>
      </c>
      <c r="BN60" s="236">
        <f t="shared" si="236"/>
        <v>44251</v>
      </c>
      <c r="BO60" s="235">
        <f t="shared" si="237"/>
        <v>379539.29501488095</v>
      </c>
      <c r="BP60" s="235">
        <f t="shared" si="238"/>
        <v>123788.23707217262</v>
      </c>
      <c r="BQ60" s="235">
        <f t="shared" si="239"/>
        <v>251663.76604352679</v>
      </c>
      <c r="BR60" s="868">
        <f t="shared" si="240"/>
        <v>44250</v>
      </c>
      <c r="BS60" s="869" t="str">
        <f t="shared" si="241"/>
        <v>TUE</v>
      </c>
      <c r="BT60" s="870">
        <f t="shared" si="242"/>
        <v>161.135009765625</v>
      </c>
      <c r="BU60" s="235">
        <f t="shared" si="243"/>
        <v>251663.76604352679</v>
      </c>
      <c r="BV60" s="279">
        <f t="shared" si="244"/>
        <v>153488727265508.94</v>
      </c>
      <c r="BW60" s="279">
        <f t="shared" si="245"/>
        <v>153488727265508.91</v>
      </c>
    </row>
    <row r="61" spans="1:75">
      <c r="A61" s="46">
        <v>44258</v>
      </c>
      <c r="B61" s="122">
        <v>241</v>
      </c>
      <c r="C61" s="769">
        <f t="shared" ref="C61:C62" si="246">D61-1</f>
        <v>44250</v>
      </c>
      <c r="D61" s="1170">
        <v>44251</v>
      </c>
      <c r="E61" s="924" t="s">
        <v>69</v>
      </c>
      <c r="F61" s="1149">
        <v>14.094416809082031</v>
      </c>
      <c r="G61" s="500" t="s">
        <v>41</v>
      </c>
      <c r="H61" s="998">
        <v>15.569735717773437</v>
      </c>
      <c r="I61" s="414" t="s">
        <v>313</v>
      </c>
      <c r="J61" s="415" t="s">
        <v>133</v>
      </c>
      <c r="K61" s="429" t="s">
        <v>93</v>
      </c>
      <c r="L61" s="390">
        <v>232</v>
      </c>
      <c r="M61" s="390"/>
      <c r="N61" s="390"/>
      <c r="O61" s="564">
        <v>3</v>
      </c>
      <c r="P61" s="564">
        <v>1.5</v>
      </c>
      <c r="Q61" s="564">
        <f t="shared" si="167"/>
        <v>4.5</v>
      </c>
      <c r="R61" s="82">
        <f t="shared" si="168"/>
        <v>2.625</v>
      </c>
      <c r="S61" s="81"/>
      <c r="T61" s="81">
        <v>20</v>
      </c>
      <c r="U61" s="122">
        <v>241</v>
      </c>
      <c r="V61" s="193"/>
      <c r="W61" s="195">
        <v>852.44600000000003</v>
      </c>
      <c r="X61" s="82">
        <v>2.194</v>
      </c>
      <c r="Y61" s="82">
        <v>2.6379999999999999</v>
      </c>
      <c r="Z61" s="195">
        <f t="shared" si="169"/>
        <v>17048.920000000002</v>
      </c>
      <c r="AA61" s="195">
        <f t="shared" si="170"/>
        <v>6494.8266666666677</v>
      </c>
      <c r="AB61" s="1092">
        <f t="shared" si="171"/>
        <v>27994942.528735638</v>
      </c>
      <c r="AC61" s="499" t="s">
        <v>69</v>
      </c>
      <c r="AD61" s="195">
        <f t="shared" si="172"/>
        <v>281.88833618164063</v>
      </c>
      <c r="AE61" s="500" t="s">
        <v>41</v>
      </c>
      <c r="AF61" s="567">
        <f t="shared" si="173"/>
        <v>311.39471435546875</v>
      </c>
      <c r="AG61" s="567">
        <f t="shared" si="174"/>
        <v>107386.03283110118</v>
      </c>
      <c r="AH61" s="567">
        <f t="shared" si="175"/>
        <v>118626.55784970238</v>
      </c>
      <c r="AI61" s="568">
        <f t="shared" si="176"/>
        <v>462870.83116853959</v>
      </c>
      <c r="AJ61" s="568">
        <f t="shared" si="177"/>
        <v>511321.37004182063</v>
      </c>
      <c r="AK61" s="569">
        <f t="shared" si="178"/>
        <v>1.6534087565760212E-2</v>
      </c>
      <c r="AL61" s="999">
        <f t="shared" si="179"/>
        <v>1.8264776558014742E-2</v>
      </c>
      <c r="AM61" s="864">
        <f t="shared" ref="AM61:AM76" si="247">B61</f>
        <v>241</v>
      </c>
      <c r="AN61" s="865">
        <f t="shared" ref="AN61:AN76" si="248">D61</f>
        <v>44251</v>
      </c>
      <c r="AO61" s="866">
        <f t="shared" ref="AO61:AO76" si="249">AG61</f>
        <v>107386.03283110118</v>
      </c>
      <c r="AP61" s="865">
        <f t="shared" ref="AP61:AP76" si="250">D61</f>
        <v>44251</v>
      </c>
      <c r="AQ61" s="850">
        <f t="shared" ref="AQ61:AQ76" si="251">AH61</f>
        <v>118626.55784970238</v>
      </c>
      <c r="AR61" s="880">
        <v>44250</v>
      </c>
      <c r="AS61" s="869" t="s">
        <v>653</v>
      </c>
      <c r="AT61" s="879">
        <v>161.135009765625</v>
      </c>
      <c r="AU61" s="879">
        <v>232</v>
      </c>
      <c r="AV61" s="851">
        <f t="shared" si="223"/>
        <v>44250</v>
      </c>
      <c r="AW61" s="852">
        <f t="shared" si="224"/>
        <v>65494313164204.656</v>
      </c>
      <c r="AX61" s="851">
        <f t="shared" si="225"/>
        <v>44250</v>
      </c>
      <c r="AY61" s="852">
        <f t="shared" si="226"/>
        <v>72349864545418.625</v>
      </c>
      <c r="AZ61" s="850">
        <f>AVERAGE(AO61:AO62)</f>
        <v>98170.915876116065</v>
      </c>
      <c r="BA61" s="850">
        <f>STDEV(AO61:AO62)</f>
        <v>13032.143376594213</v>
      </c>
      <c r="BB61" s="850">
        <f>100*BA61/AZ61</f>
        <v>13.274953442463294</v>
      </c>
      <c r="BC61" s="849">
        <f t="shared" si="228"/>
        <v>44250</v>
      </c>
      <c r="BD61" s="850">
        <f>AVERAGE(AQ61:AQ62)</f>
        <v>116586.90824962797</v>
      </c>
      <c r="BE61" s="850">
        <f>STDEV(AQ61:AQ62)</f>
        <v>2884.5001269140876</v>
      </c>
      <c r="BF61" s="850">
        <f>100*BE61/BD61</f>
        <v>2.4741200965188916</v>
      </c>
      <c r="BG61" s="849">
        <f t="shared" si="230"/>
        <v>44250</v>
      </c>
      <c r="BH61" s="850">
        <f>AVERAGE(AZ61,BD61)</f>
        <v>107378.91206287203</v>
      </c>
      <c r="BI61" s="852">
        <f>BH61*AT61*3.785*1000000</f>
        <v>65489970236059.578</v>
      </c>
      <c r="BK61" s="382">
        <f t="shared" si="233"/>
        <v>14.094416809082031</v>
      </c>
      <c r="BL61" s="382">
        <f t="shared" si="234"/>
        <v>15.569735717773437</v>
      </c>
      <c r="BM61" s="236">
        <f t="shared" si="235"/>
        <v>44250</v>
      </c>
      <c r="BN61" s="236">
        <f t="shared" si="236"/>
        <v>44251</v>
      </c>
      <c r="BO61" s="235">
        <f t="shared" si="237"/>
        <v>107386.03283110118</v>
      </c>
      <c r="BP61" s="235">
        <f t="shared" si="238"/>
        <v>118626.55784970238</v>
      </c>
      <c r="BQ61" s="235">
        <f t="shared" si="239"/>
        <v>113006.29534040179</v>
      </c>
      <c r="BR61" s="868">
        <f t="shared" si="240"/>
        <v>44250</v>
      </c>
      <c r="BS61" s="869" t="str">
        <f t="shared" si="241"/>
        <v>TUE</v>
      </c>
      <c r="BT61" s="870">
        <f t="shared" si="242"/>
        <v>161.135009765625</v>
      </c>
      <c r="BU61" s="235">
        <f t="shared" si="243"/>
        <v>107378.91206287203</v>
      </c>
      <c r="BV61" s="279">
        <f t="shared" si="244"/>
        <v>68922088854811.641</v>
      </c>
      <c r="BW61" s="279">
        <f t="shared" si="245"/>
        <v>65489970236059.578</v>
      </c>
    </row>
    <row r="62" spans="1:75" ht="15" thickBot="1">
      <c r="A62" s="46">
        <v>44258</v>
      </c>
      <c r="B62" s="122">
        <v>242</v>
      </c>
      <c r="C62" s="769">
        <f t="shared" si="246"/>
        <v>44250</v>
      </c>
      <c r="D62" s="1170">
        <v>44251</v>
      </c>
      <c r="E62" s="924" t="s">
        <v>69</v>
      </c>
      <c r="F62" s="1149">
        <v>11.675448608398437</v>
      </c>
      <c r="G62" s="500" t="s">
        <v>41</v>
      </c>
      <c r="H62" s="998">
        <v>15.034327697753906</v>
      </c>
      <c r="I62" s="414" t="s">
        <v>313</v>
      </c>
      <c r="J62" s="415" t="s">
        <v>133</v>
      </c>
      <c r="K62" s="429" t="s">
        <v>93</v>
      </c>
      <c r="L62" s="390">
        <v>232</v>
      </c>
      <c r="M62" s="390"/>
      <c r="N62" s="390"/>
      <c r="O62" s="564">
        <v>3</v>
      </c>
      <c r="P62" s="564">
        <v>1.5</v>
      </c>
      <c r="Q62" s="564">
        <f t="shared" si="167"/>
        <v>4.5</v>
      </c>
      <c r="R62" s="82">
        <f t="shared" si="168"/>
        <v>2.625</v>
      </c>
      <c r="S62" s="81"/>
      <c r="T62" s="81">
        <v>20</v>
      </c>
      <c r="U62" s="122">
        <v>242</v>
      </c>
      <c r="V62" s="193"/>
      <c r="W62" s="195">
        <v>1033.29</v>
      </c>
      <c r="X62" s="82">
        <v>2.2160000000000002</v>
      </c>
      <c r="Y62" s="82">
        <v>2.5329999999999999</v>
      </c>
      <c r="Z62" s="195">
        <f t="shared" si="169"/>
        <v>20665.8</v>
      </c>
      <c r="AA62" s="195">
        <f t="shared" si="170"/>
        <v>7872.6857142857143</v>
      </c>
      <c r="AB62" s="1092">
        <f t="shared" si="171"/>
        <v>33933990.14778325</v>
      </c>
      <c r="AC62" s="499" t="s">
        <v>69</v>
      </c>
      <c r="AD62" s="195">
        <f t="shared" si="172"/>
        <v>233.50897216796875</v>
      </c>
      <c r="AE62" s="500" t="s">
        <v>41</v>
      </c>
      <c r="AF62" s="567">
        <f t="shared" si="173"/>
        <v>300.68655395507813</v>
      </c>
      <c r="AG62" s="567">
        <f t="shared" si="174"/>
        <v>88955.798921130947</v>
      </c>
      <c r="AH62" s="567">
        <f t="shared" si="175"/>
        <v>114547.25864955357</v>
      </c>
      <c r="AI62" s="568">
        <f t="shared" si="176"/>
        <v>383430.16776349541</v>
      </c>
      <c r="AJ62" s="568">
        <f t="shared" si="177"/>
        <v>493738.18383428262</v>
      </c>
      <c r="AK62" s="569">
        <f t="shared" si="178"/>
        <v>1.1299295075340358E-2</v>
      </c>
      <c r="AL62" s="999">
        <f t="shared" si="179"/>
        <v>1.4549959544516938E-2</v>
      </c>
      <c r="AM62" s="864">
        <f t="shared" si="247"/>
        <v>242</v>
      </c>
      <c r="AN62" s="865">
        <f t="shared" si="248"/>
        <v>44251</v>
      </c>
      <c r="AO62" s="866">
        <f t="shared" si="249"/>
        <v>88955.798921130947</v>
      </c>
      <c r="AP62" s="865">
        <f t="shared" si="250"/>
        <v>44251</v>
      </c>
      <c r="AQ62" s="850">
        <f t="shared" si="251"/>
        <v>114547.25864955357</v>
      </c>
      <c r="AR62" s="880">
        <v>44250</v>
      </c>
      <c r="AS62" s="869" t="s">
        <v>653</v>
      </c>
      <c r="AT62" s="879">
        <v>161.135009765625</v>
      </c>
      <c r="AU62" s="879">
        <v>232</v>
      </c>
      <c r="AV62" s="851">
        <f t="shared" si="223"/>
        <v>44250</v>
      </c>
      <c r="AW62" s="852">
        <f t="shared" si="224"/>
        <v>54253787002970.57</v>
      </c>
      <c r="AX62" s="851">
        <f t="shared" si="225"/>
        <v>44250</v>
      </c>
      <c r="AY62" s="852">
        <f t="shared" si="226"/>
        <v>69861916231644.445</v>
      </c>
      <c r="AZ62" s="867"/>
      <c r="BA62" s="867"/>
      <c r="BB62" s="867"/>
      <c r="BC62" s="849">
        <f t="shared" si="228"/>
        <v>44250</v>
      </c>
      <c r="BD62" s="867"/>
      <c r="BE62" s="867"/>
      <c r="BF62" s="867"/>
      <c r="BG62" s="849">
        <f t="shared" si="230"/>
        <v>44250</v>
      </c>
      <c r="BH62" s="867"/>
      <c r="BI62" s="867"/>
      <c r="BK62" s="382">
        <f t="shared" si="233"/>
        <v>11.675448608398437</v>
      </c>
      <c r="BL62" s="382">
        <f t="shared" si="234"/>
        <v>15.034327697753906</v>
      </c>
      <c r="BM62" s="236">
        <f t="shared" si="235"/>
        <v>44250</v>
      </c>
      <c r="BN62" s="236">
        <f t="shared" si="236"/>
        <v>44251</v>
      </c>
      <c r="BO62" s="235">
        <f t="shared" si="237"/>
        <v>88955.798921130947</v>
      </c>
      <c r="BP62" s="235">
        <f t="shared" si="238"/>
        <v>114547.25864955357</v>
      </c>
      <c r="BQ62" s="235">
        <f t="shared" si="239"/>
        <v>101751.52878534226</v>
      </c>
      <c r="BR62" s="868">
        <f t="shared" si="240"/>
        <v>44250</v>
      </c>
      <c r="BS62" s="869" t="str">
        <f t="shared" si="241"/>
        <v>TUE</v>
      </c>
      <c r="BT62" s="870">
        <f t="shared" si="242"/>
        <v>161.135009765625</v>
      </c>
      <c r="BU62" s="235"/>
      <c r="BV62" s="279">
        <f t="shared" si="244"/>
        <v>62057851617307.516</v>
      </c>
      <c r="BW62" s="279"/>
    </row>
    <row r="63" spans="1:75">
      <c r="A63" s="1167">
        <v>44258</v>
      </c>
      <c r="B63" s="121">
        <v>251</v>
      </c>
      <c r="C63" s="1168">
        <f>D63-1</f>
        <v>44251</v>
      </c>
      <c r="D63" s="1169">
        <v>44252</v>
      </c>
      <c r="E63" s="1177" t="s">
        <v>69</v>
      </c>
      <c r="F63" s="1147">
        <v>11.058477783203125</v>
      </c>
      <c r="G63" s="477" t="s">
        <v>41</v>
      </c>
      <c r="H63" s="994">
        <v>9.766621398925782</v>
      </c>
      <c r="I63" s="456" t="s">
        <v>313</v>
      </c>
      <c r="J63" s="457" t="s">
        <v>133</v>
      </c>
      <c r="K63" s="582" t="s">
        <v>93</v>
      </c>
      <c r="L63" s="583">
        <v>240</v>
      </c>
      <c r="M63" s="583"/>
      <c r="N63" s="583"/>
      <c r="O63" s="564">
        <v>3</v>
      </c>
      <c r="P63" s="564">
        <v>1.5</v>
      </c>
      <c r="Q63" s="564">
        <f t="shared" ref="Q63:Q126" si="252">O63+P63</f>
        <v>4.5</v>
      </c>
      <c r="R63" s="82">
        <f t="shared" ref="R63:R126" si="253">O63/(O63+P63)*Q63*175/200</f>
        <v>2.625</v>
      </c>
      <c r="S63" s="81"/>
      <c r="T63" s="81">
        <v>20</v>
      </c>
      <c r="U63" s="121">
        <v>251</v>
      </c>
      <c r="V63" s="470"/>
      <c r="W63" s="194">
        <v>772.154</v>
      </c>
      <c r="X63" s="184">
        <v>2.1970000000000001</v>
      </c>
      <c r="Y63" s="184">
        <v>2.6459999999999999</v>
      </c>
      <c r="Z63" s="194">
        <f t="shared" ref="Z63:Z126" si="254">T63*W63</f>
        <v>15443.08</v>
      </c>
      <c r="AA63" s="194">
        <f t="shared" ref="AA63:AA126" si="255">Z63/R63</f>
        <v>5883.0780952380956</v>
      </c>
      <c r="AB63" s="1113">
        <f t="shared" ref="AB63:AB126" si="256">AA63*1000/(L63/1000)</f>
        <v>24512825.396825396</v>
      </c>
      <c r="AC63" s="476" t="s">
        <v>69</v>
      </c>
      <c r="AD63" s="194">
        <f t="shared" ref="AD63:AD126" si="257">T63*F63</f>
        <v>221.1695556640625</v>
      </c>
      <c r="AE63" s="477" t="s">
        <v>41</v>
      </c>
      <c r="AF63" s="586">
        <f t="shared" ref="AF63:AF126" si="258">T63*H63</f>
        <v>195.33242797851563</v>
      </c>
      <c r="AG63" s="586">
        <f t="shared" ref="AG63:AG126" si="259">AD63/R63*1000</f>
        <v>84255.068824404763</v>
      </c>
      <c r="AH63" s="586">
        <f t="shared" ref="AH63:AH126" si="260">AF63/R63*1000</f>
        <v>74412.353515625</v>
      </c>
      <c r="AI63" s="586">
        <f t="shared" ref="AI63:AI126" si="261">AG63/L63*1000</f>
        <v>351062.78676835319</v>
      </c>
      <c r="AJ63" s="586">
        <f t="shared" ref="AJ63:AJ126" si="262">AH63/L63*1000</f>
        <v>310051.47298177081</v>
      </c>
      <c r="AK63" s="587">
        <f t="shared" ref="AK63:AK126" si="263">AD63/Z63</f>
        <v>1.4321596188329174E-2</v>
      </c>
      <c r="AL63" s="995">
        <f t="shared" ref="AL63:AL126" si="264">AF63/Z63</f>
        <v>1.2648540833727186E-2</v>
      </c>
      <c r="AM63" s="864">
        <f t="shared" si="247"/>
        <v>251</v>
      </c>
      <c r="AN63" s="865">
        <f t="shared" si="248"/>
        <v>44252</v>
      </c>
      <c r="AO63" s="866">
        <f t="shared" si="249"/>
        <v>84255.068824404763</v>
      </c>
      <c r="AP63" s="865">
        <f t="shared" si="250"/>
        <v>44252</v>
      </c>
      <c r="AQ63" s="850">
        <f t="shared" si="251"/>
        <v>74412.353515625</v>
      </c>
      <c r="AR63" s="880">
        <v>44251</v>
      </c>
      <c r="AS63" s="869" t="s">
        <v>656</v>
      </c>
      <c r="AT63" s="879">
        <v>162.92031860351599</v>
      </c>
      <c r="AU63" s="879">
        <v>240</v>
      </c>
      <c r="AV63" s="851">
        <f t="shared" si="223"/>
        <v>44251</v>
      </c>
      <c r="AW63" s="852">
        <f t="shared" si="224"/>
        <v>51956175156113.633</v>
      </c>
      <c r="AX63" s="851">
        <f t="shared" si="225"/>
        <v>44251</v>
      </c>
      <c r="AY63" s="852">
        <f t="shared" si="226"/>
        <v>45886631237509.695</v>
      </c>
      <c r="AZ63" s="850">
        <f>AVERAGE(AO63:AO64)</f>
        <v>86660.05161830358</v>
      </c>
      <c r="BA63" s="850">
        <f>STDEV(AO63:AO64)</f>
        <v>3401.1592844056336</v>
      </c>
      <c r="BB63" s="850">
        <f>100*BA63/AZ63</f>
        <v>3.9247141224726327</v>
      </c>
      <c r="BC63" s="849">
        <f t="shared" si="228"/>
        <v>44251</v>
      </c>
      <c r="BD63" s="850">
        <f>AVERAGE(AQ63:AQ64)</f>
        <v>96483.857654389882</v>
      </c>
      <c r="BE63" s="850">
        <f>STDEV(AQ63:AQ64)</f>
        <v>31213.820495015199</v>
      </c>
      <c r="BF63" s="850">
        <f>100*BE63/BD63</f>
        <v>32.351339647741597</v>
      </c>
      <c r="BG63" s="849">
        <f t="shared" si="230"/>
        <v>44251</v>
      </c>
      <c r="BH63" s="850">
        <f>AVERAGE(AZ63,BD63)</f>
        <v>91571.954636346723</v>
      </c>
      <c r="BI63" s="852">
        <f>BH63*AT63*3.785*1000000</f>
        <v>56468157712733.719</v>
      </c>
      <c r="BK63" s="382">
        <f t="shared" si="233"/>
        <v>11.058477783203125</v>
      </c>
      <c r="BL63" s="382">
        <f t="shared" si="234"/>
        <v>9.766621398925782</v>
      </c>
      <c r="BM63" s="236">
        <f t="shared" si="235"/>
        <v>44251</v>
      </c>
      <c r="BN63" s="236">
        <f t="shared" si="236"/>
        <v>44252</v>
      </c>
      <c r="BO63" s="235">
        <f t="shared" si="237"/>
        <v>84255.068824404763</v>
      </c>
      <c r="BP63" s="235">
        <f t="shared" si="238"/>
        <v>74412.353515625</v>
      </c>
      <c r="BQ63" s="235">
        <f t="shared" si="239"/>
        <v>79333.711170014882</v>
      </c>
      <c r="BR63" s="868">
        <f t="shared" si="240"/>
        <v>44251</v>
      </c>
      <c r="BS63" s="869" t="str">
        <f t="shared" si="241"/>
        <v>WED</v>
      </c>
      <c r="BT63" s="870">
        <f t="shared" si="242"/>
        <v>162.92031860351599</v>
      </c>
      <c r="BU63" s="235">
        <f t="shared" ref="BU63" si="265">BH63</f>
        <v>91571.954636346723</v>
      </c>
      <c r="BV63" s="279">
        <f t="shared" si="244"/>
        <v>48921403196811.664</v>
      </c>
      <c r="BW63" s="279">
        <f t="shared" ref="BW63" si="266">BI63</f>
        <v>56468157712733.719</v>
      </c>
    </row>
    <row r="64" spans="1:75">
      <c r="A64" s="46">
        <v>44258</v>
      </c>
      <c r="B64" s="122">
        <v>252</v>
      </c>
      <c r="C64" s="769">
        <f t="shared" ref="C64:C76" si="267">D64-1</f>
        <v>44251</v>
      </c>
      <c r="D64" s="1170">
        <v>44252</v>
      </c>
      <c r="E64" s="924" t="s">
        <v>69</v>
      </c>
      <c r="F64" s="1149">
        <v>11.689785766601563</v>
      </c>
      <c r="G64" s="500" t="s">
        <v>41</v>
      </c>
      <c r="H64" s="998">
        <v>15.560391235351563</v>
      </c>
      <c r="I64" s="414" t="s">
        <v>313</v>
      </c>
      <c r="J64" s="415" t="s">
        <v>133</v>
      </c>
      <c r="K64" s="429" t="s">
        <v>93</v>
      </c>
      <c r="L64" s="390">
        <v>240</v>
      </c>
      <c r="M64" s="390"/>
      <c r="N64" s="390"/>
      <c r="O64" s="564">
        <v>3</v>
      </c>
      <c r="P64" s="564">
        <v>1.5</v>
      </c>
      <c r="Q64" s="564">
        <f t="shared" si="252"/>
        <v>4.5</v>
      </c>
      <c r="R64" s="82">
        <f t="shared" si="253"/>
        <v>2.625</v>
      </c>
      <c r="S64" s="81"/>
      <c r="T64" s="81">
        <v>20</v>
      </c>
      <c r="U64" s="122">
        <v>252</v>
      </c>
      <c r="V64" s="494"/>
      <c r="W64" s="195">
        <v>806.43100000000004</v>
      </c>
      <c r="X64" s="82">
        <v>2.2010000000000001</v>
      </c>
      <c r="Y64" s="82">
        <v>2.6389999999999998</v>
      </c>
      <c r="Z64" s="195">
        <f t="shared" si="254"/>
        <v>16128.62</v>
      </c>
      <c r="AA64" s="195">
        <f t="shared" si="255"/>
        <v>6144.236190476191</v>
      </c>
      <c r="AB64" s="1092">
        <f t="shared" si="256"/>
        <v>25600984.126984131</v>
      </c>
      <c r="AC64" s="499" t="s">
        <v>69</v>
      </c>
      <c r="AD64" s="195">
        <f t="shared" si="257"/>
        <v>233.79571533203125</v>
      </c>
      <c r="AE64" s="500" t="s">
        <v>41</v>
      </c>
      <c r="AF64" s="567">
        <f t="shared" si="258"/>
        <v>311.20782470703125</v>
      </c>
      <c r="AG64" s="567">
        <f t="shared" si="259"/>
        <v>89065.034412202382</v>
      </c>
      <c r="AH64" s="567">
        <f t="shared" si="260"/>
        <v>118555.36179315476</v>
      </c>
      <c r="AI64" s="568">
        <f t="shared" si="261"/>
        <v>371104.31005084323</v>
      </c>
      <c r="AJ64" s="568">
        <f t="shared" si="262"/>
        <v>493980.67413814482</v>
      </c>
      <c r="AK64" s="569">
        <f t="shared" si="263"/>
        <v>1.4495704860802179E-2</v>
      </c>
      <c r="AL64" s="999">
        <f t="shared" si="264"/>
        <v>1.9295378321705841E-2</v>
      </c>
      <c r="AM64" s="864">
        <f t="shared" si="247"/>
        <v>252</v>
      </c>
      <c r="AN64" s="865">
        <f t="shared" si="248"/>
        <v>44252</v>
      </c>
      <c r="AO64" s="866">
        <f t="shared" si="249"/>
        <v>89065.034412202382</v>
      </c>
      <c r="AP64" s="865">
        <f t="shared" si="250"/>
        <v>44252</v>
      </c>
      <c r="AQ64" s="850">
        <f t="shared" si="251"/>
        <v>118555.36179315476</v>
      </c>
      <c r="AR64" s="880">
        <v>44251</v>
      </c>
      <c r="AS64" s="869" t="s">
        <v>656</v>
      </c>
      <c r="AT64" s="879">
        <v>162.92031860351599</v>
      </c>
      <c r="AU64" s="879">
        <v>240</v>
      </c>
      <c r="AV64" s="851">
        <f t="shared" si="223"/>
        <v>44251</v>
      </c>
      <c r="AW64" s="852">
        <f t="shared" si="224"/>
        <v>54922256818159.648</v>
      </c>
      <c r="AX64" s="851">
        <f t="shared" si="225"/>
        <v>44251</v>
      </c>
      <c r="AY64" s="852">
        <f t="shared" si="226"/>
        <v>73107567639151.922</v>
      </c>
      <c r="AZ64" s="867"/>
      <c r="BA64" s="867"/>
      <c r="BB64" s="867"/>
      <c r="BC64" s="849">
        <f t="shared" si="228"/>
        <v>44251</v>
      </c>
      <c r="BD64" s="867"/>
      <c r="BE64" s="867"/>
      <c r="BF64" s="867"/>
      <c r="BG64" s="849">
        <f t="shared" si="230"/>
        <v>44251</v>
      </c>
      <c r="BH64" s="867"/>
      <c r="BI64" s="867"/>
      <c r="BK64" s="382">
        <f t="shared" si="233"/>
        <v>11.689785766601563</v>
      </c>
      <c r="BL64" s="382">
        <f t="shared" si="234"/>
        <v>15.560391235351563</v>
      </c>
      <c r="BM64" s="236">
        <f t="shared" si="235"/>
        <v>44251</v>
      </c>
      <c r="BN64" s="236">
        <f t="shared" si="236"/>
        <v>44252</v>
      </c>
      <c r="BO64" s="235">
        <f t="shared" si="237"/>
        <v>89065.034412202382</v>
      </c>
      <c r="BP64" s="235">
        <f t="shared" si="238"/>
        <v>118555.36179315476</v>
      </c>
      <c r="BQ64" s="235">
        <f t="shared" si="239"/>
        <v>103810.19810267858</v>
      </c>
      <c r="BR64" s="868">
        <f t="shared" si="240"/>
        <v>44251</v>
      </c>
      <c r="BS64" s="869" t="str">
        <f t="shared" si="241"/>
        <v>WED</v>
      </c>
      <c r="BT64" s="870">
        <f t="shared" si="242"/>
        <v>162.92031860351599</v>
      </c>
      <c r="BU64" s="235"/>
      <c r="BV64" s="279">
        <f t="shared" si="244"/>
        <v>64014912228655.789</v>
      </c>
      <c r="BW64" s="279"/>
    </row>
    <row r="65" spans="1:75">
      <c r="A65" s="46">
        <v>44258</v>
      </c>
      <c r="B65" s="122">
        <v>261</v>
      </c>
      <c r="C65" s="769">
        <f t="shared" si="267"/>
        <v>44252</v>
      </c>
      <c r="D65" s="1170">
        <v>44253</v>
      </c>
      <c r="E65" s="924" t="s">
        <v>69</v>
      </c>
      <c r="F65" s="1149">
        <v>14.864002990722657</v>
      </c>
      <c r="G65" s="500" t="s">
        <v>41</v>
      </c>
      <c r="H65" s="998">
        <v>16.81813201904297</v>
      </c>
      <c r="I65" s="414" t="s">
        <v>313</v>
      </c>
      <c r="J65" s="415" t="s">
        <v>133</v>
      </c>
      <c r="K65" s="429" t="s">
        <v>93</v>
      </c>
      <c r="L65" s="390">
        <v>280</v>
      </c>
      <c r="M65" s="390"/>
      <c r="N65" s="390"/>
      <c r="O65" s="564">
        <v>3</v>
      </c>
      <c r="P65" s="564">
        <v>1.5</v>
      </c>
      <c r="Q65" s="564">
        <f t="shared" si="252"/>
        <v>4.5</v>
      </c>
      <c r="R65" s="82">
        <f t="shared" si="253"/>
        <v>2.625</v>
      </c>
      <c r="S65" s="81"/>
      <c r="T65" s="81">
        <v>20</v>
      </c>
      <c r="U65" s="122">
        <v>261</v>
      </c>
      <c r="V65" s="494"/>
      <c r="W65" s="195">
        <v>653.11300000000006</v>
      </c>
      <c r="X65" s="82">
        <v>2.1880000000000002</v>
      </c>
      <c r="Y65" s="82">
        <v>2.5720000000000001</v>
      </c>
      <c r="Z65" s="195">
        <f t="shared" si="254"/>
        <v>13062.260000000002</v>
      </c>
      <c r="AA65" s="195">
        <f t="shared" si="255"/>
        <v>4976.0990476190482</v>
      </c>
      <c r="AB65" s="1092">
        <f t="shared" si="256"/>
        <v>17771782.312925171</v>
      </c>
      <c r="AC65" s="499" t="s">
        <v>69</v>
      </c>
      <c r="AD65" s="195">
        <f t="shared" si="257"/>
        <v>297.28005981445313</v>
      </c>
      <c r="AE65" s="500" t="s">
        <v>41</v>
      </c>
      <c r="AF65" s="567">
        <f t="shared" si="258"/>
        <v>336.36264038085938</v>
      </c>
      <c r="AG65" s="567">
        <f t="shared" si="259"/>
        <v>113249.54659598214</v>
      </c>
      <c r="AH65" s="567">
        <f t="shared" si="260"/>
        <v>128138.14871651786</v>
      </c>
      <c r="AI65" s="568">
        <f t="shared" si="261"/>
        <v>404462.66641422192</v>
      </c>
      <c r="AJ65" s="568">
        <f t="shared" si="262"/>
        <v>457636.24541613518</v>
      </c>
      <c r="AK65" s="569">
        <f t="shared" si="263"/>
        <v>2.2758700241340555E-2</v>
      </c>
      <c r="AL65" s="999">
        <f t="shared" si="264"/>
        <v>2.5750723104643401E-2</v>
      </c>
      <c r="AM65" s="864">
        <f t="shared" si="247"/>
        <v>261</v>
      </c>
      <c r="AN65" s="865">
        <f t="shared" si="248"/>
        <v>44253</v>
      </c>
      <c r="AO65" s="866">
        <f t="shared" si="249"/>
        <v>113249.54659598214</v>
      </c>
      <c r="AP65" s="865">
        <f t="shared" si="250"/>
        <v>44253</v>
      </c>
      <c r="AQ65" s="850">
        <f t="shared" si="251"/>
        <v>128138.14871651786</v>
      </c>
      <c r="AR65" s="880">
        <v>44252</v>
      </c>
      <c r="AS65" s="869" t="s">
        <v>657</v>
      </c>
      <c r="AT65" s="879">
        <v>161.28515625</v>
      </c>
      <c r="AU65" s="879">
        <v>280</v>
      </c>
      <c r="AV65" s="851">
        <f t="shared" si="223"/>
        <v>44252</v>
      </c>
      <c r="AW65" s="852">
        <f t="shared" si="224"/>
        <v>69134807046034.008</v>
      </c>
      <c r="AX65" s="851">
        <f t="shared" si="225"/>
        <v>44252</v>
      </c>
      <c r="AY65" s="852">
        <f t="shared" si="226"/>
        <v>78223767361791.484</v>
      </c>
      <c r="AZ65" s="850">
        <f>AVERAGE(AO65:AO66)</f>
        <v>99935.276576450895</v>
      </c>
      <c r="BA65" s="850">
        <f>STDEV(AO65:AO66)</f>
        <v>18829.221234718574</v>
      </c>
      <c r="BB65" s="850">
        <f>100*BA65/AZ65</f>
        <v>18.841416044227529</v>
      </c>
      <c r="BC65" s="849">
        <f t="shared" si="228"/>
        <v>44252</v>
      </c>
      <c r="BD65" s="850">
        <f>AVERAGE(AQ65:AQ66)</f>
        <v>102727.84714471726</v>
      </c>
      <c r="BE65" s="850">
        <f>STDEV(AQ65:AQ66)</f>
        <v>35935.59310683074</v>
      </c>
      <c r="BF65" s="850">
        <f>100*BE65/BD65</f>
        <v>34.981355207616375</v>
      </c>
      <c r="BG65" s="849">
        <f t="shared" si="230"/>
        <v>44252</v>
      </c>
      <c r="BH65" s="850">
        <f>AVERAGE(AZ65,BD65)</f>
        <v>101331.56186058407</v>
      </c>
      <c r="BI65" s="852">
        <f>BH65*AT65*3.785*1000000</f>
        <v>61859302641599.094</v>
      </c>
      <c r="BK65" s="382">
        <f t="shared" si="233"/>
        <v>14.864002990722657</v>
      </c>
      <c r="BL65" s="382">
        <f t="shared" si="234"/>
        <v>16.81813201904297</v>
      </c>
      <c r="BM65" s="236">
        <f t="shared" si="235"/>
        <v>44252</v>
      </c>
      <c r="BN65" s="236">
        <f t="shared" si="236"/>
        <v>44253</v>
      </c>
      <c r="BO65" s="235">
        <f t="shared" si="237"/>
        <v>113249.54659598214</v>
      </c>
      <c r="BP65" s="235">
        <f t="shared" si="238"/>
        <v>128138.14871651786</v>
      </c>
      <c r="BQ65" s="235">
        <f t="shared" si="239"/>
        <v>120693.84765625</v>
      </c>
      <c r="BR65" s="868">
        <f t="shared" si="240"/>
        <v>44252</v>
      </c>
      <c r="BS65" s="869" t="str">
        <f t="shared" si="241"/>
        <v>THU</v>
      </c>
      <c r="BT65" s="870">
        <f t="shared" si="242"/>
        <v>161.28515625</v>
      </c>
      <c r="BU65" s="235">
        <f t="shared" ref="BU65" si="268">BH65</f>
        <v>101331.56186058407</v>
      </c>
      <c r="BV65" s="279">
        <f t="shared" si="244"/>
        <v>73679287203912.734</v>
      </c>
      <c r="BW65" s="279">
        <f t="shared" ref="BW65" si="269">BI65</f>
        <v>61859302641599.094</v>
      </c>
    </row>
    <row r="66" spans="1:75">
      <c r="A66" s="46">
        <v>44258</v>
      </c>
      <c r="B66" s="122">
        <v>262</v>
      </c>
      <c r="C66" s="769">
        <f t="shared" si="267"/>
        <v>44252</v>
      </c>
      <c r="D66" s="1170">
        <v>44253</v>
      </c>
      <c r="E66" s="924" t="s">
        <v>69</v>
      </c>
      <c r="F66" s="1149">
        <v>11.369007110595703</v>
      </c>
      <c r="G66" s="500" t="s">
        <v>41</v>
      </c>
      <c r="H66" s="998">
        <v>10.147927856445312</v>
      </c>
      <c r="I66" s="414" t="s">
        <v>313</v>
      </c>
      <c r="J66" s="415" t="s">
        <v>133</v>
      </c>
      <c r="K66" s="429" t="s">
        <v>93</v>
      </c>
      <c r="L66" s="390">
        <v>280</v>
      </c>
      <c r="M66" s="390"/>
      <c r="N66" s="390"/>
      <c r="O66" s="564">
        <v>3</v>
      </c>
      <c r="P66" s="564">
        <v>1.5</v>
      </c>
      <c r="Q66" s="564">
        <f t="shared" si="252"/>
        <v>4.5</v>
      </c>
      <c r="R66" s="82">
        <f t="shared" si="253"/>
        <v>2.625</v>
      </c>
      <c r="S66" s="81"/>
      <c r="T66" s="81">
        <v>20</v>
      </c>
      <c r="U66" s="122">
        <v>262</v>
      </c>
      <c r="V66" s="494"/>
      <c r="W66" s="195">
        <v>558.22500000000002</v>
      </c>
      <c r="X66" s="82">
        <v>2.1819999999999999</v>
      </c>
      <c r="Y66" s="82">
        <v>2.5670000000000002</v>
      </c>
      <c r="Z66" s="195">
        <f t="shared" si="254"/>
        <v>11164.5</v>
      </c>
      <c r="AA66" s="195">
        <f t="shared" si="255"/>
        <v>4253.1428571428569</v>
      </c>
      <c r="AB66" s="1092">
        <f t="shared" si="256"/>
        <v>15189795.918367347</v>
      </c>
      <c r="AC66" s="499" t="s">
        <v>69</v>
      </c>
      <c r="AD66" s="195">
        <f t="shared" si="257"/>
        <v>227.38014221191406</v>
      </c>
      <c r="AE66" s="500" t="s">
        <v>41</v>
      </c>
      <c r="AF66" s="567">
        <f t="shared" si="258"/>
        <v>202.95855712890625</v>
      </c>
      <c r="AG66" s="567">
        <f t="shared" si="259"/>
        <v>86621.006556919645</v>
      </c>
      <c r="AH66" s="567">
        <f t="shared" si="260"/>
        <v>77317.545572916672</v>
      </c>
      <c r="AI66" s="568">
        <f t="shared" si="261"/>
        <v>309360.73770328442</v>
      </c>
      <c r="AJ66" s="568">
        <f t="shared" si="262"/>
        <v>276134.09133184527</v>
      </c>
      <c r="AK66" s="569">
        <f t="shared" si="263"/>
        <v>2.0366352475427833E-2</v>
      </c>
      <c r="AL66" s="999">
        <f t="shared" si="264"/>
        <v>1.8178920428940502E-2</v>
      </c>
      <c r="AM66" s="864">
        <f t="shared" si="247"/>
        <v>262</v>
      </c>
      <c r="AN66" s="865">
        <f t="shared" si="248"/>
        <v>44253</v>
      </c>
      <c r="AO66" s="866">
        <f t="shared" si="249"/>
        <v>86621.006556919645</v>
      </c>
      <c r="AP66" s="865">
        <f t="shared" si="250"/>
        <v>44253</v>
      </c>
      <c r="AQ66" s="850">
        <f t="shared" si="251"/>
        <v>77317.545572916672</v>
      </c>
      <c r="AR66" s="880">
        <v>44252</v>
      </c>
      <c r="AS66" s="869" t="s">
        <v>657</v>
      </c>
      <c r="AT66" s="879">
        <v>161.28515625</v>
      </c>
      <c r="AU66" s="879">
        <v>280</v>
      </c>
      <c r="AV66" s="851">
        <f t="shared" si="223"/>
        <v>44252</v>
      </c>
      <c r="AW66" s="852">
        <f t="shared" si="224"/>
        <v>52879033554191.258</v>
      </c>
      <c r="AX66" s="851">
        <f t="shared" si="225"/>
        <v>44252</v>
      </c>
      <c r="AY66" s="852">
        <f t="shared" si="226"/>
        <v>47199602604379.664</v>
      </c>
      <c r="AZ66" s="867"/>
      <c r="BA66" s="867"/>
      <c r="BB66" s="867"/>
      <c r="BC66" s="849">
        <f t="shared" si="228"/>
        <v>44252</v>
      </c>
      <c r="BD66" s="867"/>
      <c r="BE66" s="867"/>
      <c r="BF66" s="867"/>
      <c r="BG66" s="849">
        <f t="shared" si="230"/>
        <v>44252</v>
      </c>
      <c r="BH66" s="867"/>
      <c r="BI66" s="867"/>
      <c r="BK66" s="382">
        <f t="shared" si="233"/>
        <v>11.369007110595703</v>
      </c>
      <c r="BL66" s="382">
        <f t="shared" si="234"/>
        <v>10.147927856445312</v>
      </c>
      <c r="BM66" s="236">
        <f t="shared" si="235"/>
        <v>44252</v>
      </c>
      <c r="BN66" s="236">
        <f t="shared" si="236"/>
        <v>44253</v>
      </c>
      <c r="BO66" s="235">
        <f t="shared" si="237"/>
        <v>86621.006556919645</v>
      </c>
      <c r="BP66" s="235">
        <f t="shared" si="238"/>
        <v>77317.545572916672</v>
      </c>
      <c r="BQ66" s="235">
        <f t="shared" si="239"/>
        <v>81969.276064918158</v>
      </c>
      <c r="BR66" s="868">
        <f t="shared" si="240"/>
        <v>44252</v>
      </c>
      <c r="BS66" s="869" t="str">
        <f t="shared" si="241"/>
        <v>THU</v>
      </c>
      <c r="BT66" s="870">
        <f t="shared" si="242"/>
        <v>161.28515625</v>
      </c>
      <c r="BU66" s="235"/>
      <c r="BV66" s="279">
        <f t="shared" si="244"/>
        <v>50039318079285.453</v>
      </c>
      <c r="BW66" s="279"/>
    </row>
    <row r="67" spans="1:75">
      <c r="A67" s="46">
        <v>44258</v>
      </c>
      <c r="B67" s="122">
        <v>271</v>
      </c>
      <c r="C67" s="769">
        <f t="shared" si="267"/>
        <v>44253</v>
      </c>
      <c r="D67" s="1170">
        <v>44254</v>
      </c>
      <c r="E67" s="924" t="s">
        <v>69</v>
      </c>
      <c r="F67" s="1149">
        <v>12.634661865234374</v>
      </c>
      <c r="G67" s="500" t="s">
        <v>41</v>
      </c>
      <c r="H67" s="998">
        <v>11.950074005126954</v>
      </c>
      <c r="I67" s="414" t="s">
        <v>313</v>
      </c>
      <c r="J67" s="415" t="s">
        <v>133</v>
      </c>
      <c r="K67" s="429" t="s">
        <v>93</v>
      </c>
      <c r="L67" s="390">
        <v>280</v>
      </c>
      <c r="M67" s="390"/>
      <c r="N67" s="390"/>
      <c r="O67" s="564">
        <v>3</v>
      </c>
      <c r="P67" s="564">
        <v>1.5</v>
      </c>
      <c r="Q67" s="564">
        <f t="shared" si="252"/>
        <v>4.5</v>
      </c>
      <c r="R67" s="82">
        <f t="shared" si="253"/>
        <v>2.625</v>
      </c>
      <c r="S67" s="81"/>
      <c r="T67" s="81">
        <v>20</v>
      </c>
      <c r="U67" s="122">
        <v>271</v>
      </c>
      <c r="V67" s="494"/>
      <c r="W67" s="195">
        <v>609.68499999999995</v>
      </c>
      <c r="X67" s="82">
        <v>2.1949999999999998</v>
      </c>
      <c r="Y67" s="82">
        <v>2.7010000000000001</v>
      </c>
      <c r="Z67" s="195">
        <f t="shared" si="254"/>
        <v>12193.699999999999</v>
      </c>
      <c r="AA67" s="195">
        <f t="shared" si="255"/>
        <v>4645.2190476190472</v>
      </c>
      <c r="AB67" s="1092">
        <f t="shared" si="256"/>
        <v>16590068.027210882</v>
      </c>
      <c r="AC67" s="499" t="s">
        <v>69</v>
      </c>
      <c r="AD67" s="195">
        <f t="shared" si="257"/>
        <v>252.6932373046875</v>
      </c>
      <c r="AE67" s="500" t="s">
        <v>41</v>
      </c>
      <c r="AF67" s="567">
        <f t="shared" si="258"/>
        <v>239.00148010253906</v>
      </c>
      <c r="AG67" s="567">
        <f t="shared" si="259"/>
        <v>96264.09040178571</v>
      </c>
      <c r="AH67" s="567">
        <f t="shared" si="260"/>
        <v>91048.182896205355</v>
      </c>
      <c r="AI67" s="568">
        <f t="shared" si="261"/>
        <v>343800.32286352041</v>
      </c>
      <c r="AJ67" s="568">
        <f t="shared" si="262"/>
        <v>325172.08177216194</v>
      </c>
      <c r="AK67" s="569">
        <f t="shared" si="263"/>
        <v>2.0723261791309244E-2</v>
      </c>
      <c r="AL67" s="999">
        <f t="shared" si="264"/>
        <v>1.9600406775838266E-2</v>
      </c>
      <c r="AM67" s="864">
        <f t="shared" si="247"/>
        <v>271</v>
      </c>
      <c r="AN67" s="865">
        <f t="shared" si="248"/>
        <v>44254</v>
      </c>
      <c r="AO67" s="866">
        <f t="shared" si="249"/>
        <v>96264.09040178571</v>
      </c>
      <c r="AP67" s="865">
        <f t="shared" si="250"/>
        <v>44254</v>
      </c>
      <c r="AQ67" s="850">
        <f t="shared" si="251"/>
        <v>91048.182896205355</v>
      </c>
      <c r="AR67" s="880">
        <v>44253</v>
      </c>
      <c r="AS67" s="869" t="s">
        <v>659</v>
      </c>
      <c r="AT67" s="879">
        <v>161.80511474609401</v>
      </c>
      <c r="AU67" s="879">
        <v>280</v>
      </c>
      <c r="AV67" s="851">
        <f t="shared" si="223"/>
        <v>44253</v>
      </c>
      <c r="AW67" s="852">
        <f t="shared" si="224"/>
        <v>58955244001978.523</v>
      </c>
      <c r="AX67" s="851">
        <f t="shared" si="225"/>
        <v>44253</v>
      </c>
      <c r="AY67" s="852">
        <f t="shared" si="226"/>
        <v>55760853462372.523</v>
      </c>
      <c r="AZ67" s="850">
        <f>AVERAGE(AO67:AO68)</f>
        <v>85187.43024553571</v>
      </c>
      <c r="BA67" s="850">
        <f>STDEV(AO67:AO68)</f>
        <v>15664.763018766436</v>
      </c>
      <c r="BB67" s="850">
        <f>100*BA67/AZ67</f>
        <v>18.388584998533108</v>
      </c>
      <c r="BC67" s="849">
        <f t="shared" si="228"/>
        <v>44253</v>
      </c>
      <c r="BD67" s="850">
        <f>AVERAGE(AQ67:AQ68)</f>
        <v>105641.34288969493</v>
      </c>
      <c r="BE67" s="850">
        <f>STDEV(AQ67:AQ68)</f>
        <v>20637.844780673437</v>
      </c>
      <c r="BF67" s="850">
        <f>100*BE67/BD67</f>
        <v>19.535765275364188</v>
      </c>
      <c r="BG67" s="849">
        <f t="shared" si="230"/>
        <v>44253</v>
      </c>
      <c r="BH67" s="850">
        <f>AVERAGE(AZ67,BD67)</f>
        <v>95414.386567615322</v>
      </c>
      <c r="BI67" s="852">
        <f>BH67*AT67*3.785*1000000</f>
        <v>58434857878099.422</v>
      </c>
      <c r="BK67" s="382">
        <f t="shared" si="233"/>
        <v>12.634661865234374</v>
      </c>
      <c r="BL67" s="382">
        <f t="shared" si="234"/>
        <v>11.950074005126954</v>
      </c>
      <c r="BM67" s="236">
        <f t="shared" si="235"/>
        <v>44253</v>
      </c>
      <c r="BN67" s="236">
        <f t="shared" si="236"/>
        <v>44254</v>
      </c>
      <c r="BO67" s="235">
        <f t="shared" si="237"/>
        <v>96264.09040178571</v>
      </c>
      <c r="BP67" s="235">
        <f t="shared" si="238"/>
        <v>91048.182896205355</v>
      </c>
      <c r="BQ67" s="235">
        <f t="shared" si="239"/>
        <v>93656.13664899554</v>
      </c>
      <c r="BR67" s="868">
        <f t="shared" si="240"/>
        <v>44253</v>
      </c>
      <c r="BS67" s="869" t="str">
        <f t="shared" si="241"/>
        <v>FRI</v>
      </c>
      <c r="BT67" s="870">
        <f t="shared" si="242"/>
        <v>161.80511474609401</v>
      </c>
      <c r="BU67" s="235">
        <f t="shared" ref="BU67" si="270">BH67</f>
        <v>95414.386567615322</v>
      </c>
      <c r="BV67" s="279">
        <f t="shared" si="244"/>
        <v>57358048732175.531</v>
      </c>
      <c r="BW67" s="279">
        <f t="shared" ref="BW67" si="271">BI67</f>
        <v>58434857878099.422</v>
      </c>
    </row>
    <row r="68" spans="1:75">
      <c r="A68" s="46">
        <v>44258</v>
      </c>
      <c r="B68" s="122">
        <v>272</v>
      </c>
      <c r="C68" s="769">
        <f t="shared" si="267"/>
        <v>44253</v>
      </c>
      <c r="D68" s="1170">
        <v>44254</v>
      </c>
      <c r="E68" s="924" t="s">
        <v>69</v>
      </c>
      <c r="F68" s="1149">
        <v>9.7270385742187493</v>
      </c>
      <c r="G68" s="500" t="s">
        <v>41</v>
      </c>
      <c r="H68" s="998">
        <v>15.780778503417968</v>
      </c>
      <c r="I68" s="414" t="s">
        <v>313</v>
      </c>
      <c r="J68" s="415" t="s">
        <v>133</v>
      </c>
      <c r="K68" s="429" t="s">
        <v>93</v>
      </c>
      <c r="L68" s="390">
        <v>280</v>
      </c>
      <c r="M68" s="390"/>
      <c r="N68" s="390"/>
      <c r="O68" s="564">
        <v>3</v>
      </c>
      <c r="P68" s="564">
        <v>1.5</v>
      </c>
      <c r="Q68" s="564">
        <f t="shared" si="252"/>
        <v>4.5</v>
      </c>
      <c r="R68" s="82">
        <f t="shared" si="253"/>
        <v>2.625</v>
      </c>
      <c r="S68" s="81"/>
      <c r="T68" s="81">
        <v>20</v>
      </c>
      <c r="U68" s="122">
        <v>272</v>
      </c>
      <c r="V68" s="494"/>
      <c r="W68" s="195">
        <v>687.94</v>
      </c>
      <c r="X68" s="82">
        <v>2.1930000000000001</v>
      </c>
      <c r="Y68" s="82">
        <v>2.673</v>
      </c>
      <c r="Z68" s="195">
        <f t="shared" si="254"/>
        <v>13758.800000000001</v>
      </c>
      <c r="AA68" s="195">
        <f t="shared" si="255"/>
        <v>5241.4476190476198</v>
      </c>
      <c r="AB68" s="1092">
        <f t="shared" si="256"/>
        <v>18719455.782312926</v>
      </c>
      <c r="AC68" s="499" t="s">
        <v>69</v>
      </c>
      <c r="AD68" s="195">
        <f t="shared" si="257"/>
        <v>194.540771484375</v>
      </c>
      <c r="AE68" s="500" t="s">
        <v>41</v>
      </c>
      <c r="AF68" s="567">
        <f t="shared" si="258"/>
        <v>315.61557006835938</v>
      </c>
      <c r="AG68" s="567">
        <f t="shared" si="259"/>
        <v>74110.77008928571</v>
      </c>
      <c r="AH68" s="567">
        <f t="shared" si="260"/>
        <v>120234.50288318451</v>
      </c>
      <c r="AI68" s="568">
        <f t="shared" si="261"/>
        <v>264681.32174744899</v>
      </c>
      <c r="AJ68" s="568">
        <f t="shared" si="262"/>
        <v>429408.93886851607</v>
      </c>
      <c r="AK68" s="569">
        <f t="shared" si="263"/>
        <v>1.4139370547167993E-2</v>
      </c>
      <c r="AL68" s="999">
        <f t="shared" si="264"/>
        <v>2.2939178567052312E-2</v>
      </c>
      <c r="AM68" s="864">
        <f t="shared" si="247"/>
        <v>272</v>
      </c>
      <c r="AN68" s="865">
        <f t="shared" si="248"/>
        <v>44254</v>
      </c>
      <c r="AO68" s="866">
        <f t="shared" si="249"/>
        <v>74110.77008928571</v>
      </c>
      <c r="AP68" s="865">
        <f t="shared" si="250"/>
        <v>44254</v>
      </c>
      <c r="AQ68" s="850">
        <f t="shared" si="251"/>
        <v>120234.50288318451</v>
      </c>
      <c r="AR68" s="880">
        <v>44253</v>
      </c>
      <c r="AS68" s="869" t="s">
        <v>659</v>
      </c>
      <c r="AT68" s="879">
        <v>161.80511474609401</v>
      </c>
      <c r="AU68" s="879">
        <v>280</v>
      </c>
      <c r="AV68" s="851">
        <f t="shared" si="223"/>
        <v>44253</v>
      </c>
      <c r="AW68" s="852">
        <f t="shared" si="224"/>
        <v>45387833776356.141</v>
      </c>
      <c r="AX68" s="851">
        <f t="shared" si="225"/>
        <v>44253</v>
      </c>
      <c r="AY68" s="852">
        <f t="shared" si="226"/>
        <v>73635500271690.531</v>
      </c>
      <c r="AZ68" s="867"/>
      <c r="BA68" s="867"/>
      <c r="BB68" s="867"/>
      <c r="BC68" s="849">
        <f t="shared" si="228"/>
        <v>44253</v>
      </c>
      <c r="BD68" s="867"/>
      <c r="BE68" s="867"/>
      <c r="BF68" s="867"/>
      <c r="BG68" s="849">
        <f t="shared" si="230"/>
        <v>44253</v>
      </c>
      <c r="BH68" s="867"/>
      <c r="BI68" s="867"/>
      <c r="BK68" s="382">
        <f t="shared" si="233"/>
        <v>9.7270385742187493</v>
      </c>
      <c r="BL68" s="382">
        <f t="shared" si="234"/>
        <v>15.780778503417968</v>
      </c>
      <c r="BM68" s="236">
        <f t="shared" si="235"/>
        <v>44253</v>
      </c>
      <c r="BN68" s="236">
        <f t="shared" si="236"/>
        <v>44254</v>
      </c>
      <c r="BO68" s="235">
        <f t="shared" si="237"/>
        <v>74110.77008928571</v>
      </c>
      <c r="BP68" s="235">
        <f t="shared" si="238"/>
        <v>120234.50288318451</v>
      </c>
      <c r="BQ68" s="235">
        <f t="shared" si="239"/>
        <v>97172.636486235104</v>
      </c>
      <c r="BR68" s="868">
        <f t="shared" si="240"/>
        <v>44253</v>
      </c>
      <c r="BS68" s="869" t="str">
        <f t="shared" si="241"/>
        <v>FRI</v>
      </c>
      <c r="BT68" s="870">
        <f t="shared" si="242"/>
        <v>161.80511474609401</v>
      </c>
      <c r="BU68" s="235"/>
      <c r="BV68" s="279">
        <f t="shared" si="244"/>
        <v>59511667024023.328</v>
      </c>
      <c r="BW68" s="279"/>
    </row>
    <row r="69" spans="1:75">
      <c r="A69" s="46">
        <v>44258</v>
      </c>
      <c r="B69" s="122">
        <v>281</v>
      </c>
      <c r="C69" s="769">
        <f t="shared" si="267"/>
        <v>44254</v>
      </c>
      <c r="D69" s="1170">
        <v>44255</v>
      </c>
      <c r="E69" s="924" t="s">
        <v>69</v>
      </c>
      <c r="F69" s="1149">
        <v>13.171586608886718</v>
      </c>
      <c r="G69" s="500" t="s">
        <v>41</v>
      </c>
      <c r="H69" s="998">
        <v>14.566891479492188</v>
      </c>
      <c r="I69" s="414" t="s">
        <v>313</v>
      </c>
      <c r="J69" s="415" t="s">
        <v>133</v>
      </c>
      <c r="K69" s="429" t="s">
        <v>93</v>
      </c>
      <c r="L69" s="390">
        <v>476</v>
      </c>
      <c r="M69" s="390"/>
      <c r="N69" s="390"/>
      <c r="O69" s="564">
        <v>3</v>
      </c>
      <c r="P69" s="564">
        <v>1.5</v>
      </c>
      <c r="Q69" s="564">
        <f t="shared" si="252"/>
        <v>4.5</v>
      </c>
      <c r="R69" s="82">
        <f t="shared" si="253"/>
        <v>2.625</v>
      </c>
      <c r="S69" s="81"/>
      <c r="T69" s="81">
        <v>20</v>
      </c>
      <c r="U69" s="122">
        <v>281</v>
      </c>
      <c r="V69" s="494"/>
      <c r="W69" s="195">
        <v>577.65899999999999</v>
      </c>
      <c r="X69" s="82">
        <v>2.2000000000000002</v>
      </c>
      <c r="Y69" s="82">
        <v>2.726</v>
      </c>
      <c r="Z69" s="195">
        <f t="shared" si="254"/>
        <v>11553.18</v>
      </c>
      <c r="AA69" s="195">
        <f t="shared" si="255"/>
        <v>4401.2114285714288</v>
      </c>
      <c r="AB69" s="1092">
        <f t="shared" si="256"/>
        <v>9246242.4969988018</v>
      </c>
      <c r="AC69" s="499" t="s">
        <v>69</v>
      </c>
      <c r="AD69" s="195">
        <f t="shared" si="257"/>
        <v>263.43173217773438</v>
      </c>
      <c r="AE69" s="500" t="s">
        <v>41</v>
      </c>
      <c r="AF69" s="567">
        <f t="shared" si="258"/>
        <v>291.33782958984375</v>
      </c>
      <c r="AG69" s="567">
        <f t="shared" si="259"/>
        <v>100354.94559151786</v>
      </c>
      <c r="AH69" s="567">
        <f t="shared" si="260"/>
        <v>110985.83984375</v>
      </c>
      <c r="AI69" s="568">
        <f t="shared" si="261"/>
        <v>210829.7176292392</v>
      </c>
      <c r="AJ69" s="568">
        <f t="shared" si="262"/>
        <v>233163.52908350839</v>
      </c>
      <c r="AK69" s="569">
        <f t="shared" si="263"/>
        <v>2.2801664319064913E-2</v>
      </c>
      <c r="AL69" s="999">
        <f t="shared" si="264"/>
        <v>2.5217111616874639E-2</v>
      </c>
      <c r="AM69" s="864">
        <f t="shared" si="247"/>
        <v>281</v>
      </c>
      <c r="AN69" s="865">
        <f t="shared" si="248"/>
        <v>44255</v>
      </c>
      <c r="AO69" s="866">
        <f t="shared" si="249"/>
        <v>100354.94559151786</v>
      </c>
      <c r="AP69" s="865">
        <f t="shared" si="250"/>
        <v>44255</v>
      </c>
      <c r="AQ69" s="850">
        <f t="shared" si="251"/>
        <v>110985.83984375</v>
      </c>
      <c r="AR69" s="880">
        <v>44254</v>
      </c>
      <c r="AS69" s="869" t="s">
        <v>660</v>
      </c>
      <c r="AT69" s="879">
        <v>160.02848815918</v>
      </c>
      <c r="AU69" s="879">
        <v>476</v>
      </c>
      <c r="AV69" s="851">
        <f t="shared" si="223"/>
        <v>44254</v>
      </c>
      <c r="AW69" s="852">
        <f t="shared" si="224"/>
        <v>60785776091433.398</v>
      </c>
      <c r="AX69" s="851">
        <f t="shared" si="225"/>
        <v>44254</v>
      </c>
      <c r="AY69" s="852">
        <f t="shared" si="226"/>
        <v>67224991955275.273</v>
      </c>
      <c r="AZ69" s="850">
        <f>AVERAGE(AO69:AO70)</f>
        <v>108114.39732142858</v>
      </c>
      <c r="BA69" s="850">
        <f>STDEV(AO69:AO70)</f>
        <v>10973.52187301911</v>
      </c>
      <c r="BB69" s="850">
        <f>100*BA69/AZ69</f>
        <v>10.149917258840535</v>
      </c>
      <c r="BC69" s="849">
        <f t="shared" si="228"/>
        <v>44254</v>
      </c>
      <c r="BD69" s="850">
        <f>AVERAGE(AQ69:AQ70)</f>
        <v>100661.91173735118</v>
      </c>
      <c r="BE69" s="850">
        <f>STDEV(AQ69:AQ70)</f>
        <v>14600.239145034097</v>
      </c>
      <c r="BF69" s="850">
        <f>100*BE69/BD69</f>
        <v>14.504233918315894</v>
      </c>
      <c r="BG69" s="849">
        <f t="shared" si="230"/>
        <v>44254</v>
      </c>
      <c r="BH69" s="850">
        <f>AVERAGE(AZ69,BD69)</f>
        <v>104388.15452938988</v>
      </c>
      <c r="BI69" s="852">
        <f>BH69*AT69*3.785*1000000</f>
        <v>63228722315781.484</v>
      </c>
      <c r="BK69" s="382">
        <f t="shared" si="233"/>
        <v>13.171586608886718</v>
      </c>
      <c r="BL69" s="382">
        <f t="shared" si="234"/>
        <v>14.566891479492188</v>
      </c>
      <c r="BM69" s="236">
        <f t="shared" si="235"/>
        <v>44254</v>
      </c>
      <c r="BN69" s="236">
        <f t="shared" si="236"/>
        <v>44255</v>
      </c>
      <c r="BO69" s="235">
        <f t="shared" si="237"/>
        <v>100354.94559151786</v>
      </c>
      <c r="BP69" s="235">
        <f t="shared" si="238"/>
        <v>110985.83984375</v>
      </c>
      <c r="BQ69" s="235">
        <f t="shared" si="239"/>
        <v>105670.39271763392</v>
      </c>
      <c r="BR69" s="868">
        <f t="shared" si="240"/>
        <v>44254</v>
      </c>
      <c r="BS69" s="869" t="str">
        <f t="shared" si="241"/>
        <v>SAT</v>
      </c>
      <c r="BT69" s="870">
        <f t="shared" si="242"/>
        <v>160.02848815918</v>
      </c>
      <c r="BU69" s="235">
        <f t="shared" ref="BU69" si="272">BH69</f>
        <v>104388.15452938988</v>
      </c>
      <c r="BV69" s="279">
        <f t="shared" si="244"/>
        <v>64005384023354.32</v>
      </c>
      <c r="BW69" s="279">
        <f t="shared" ref="BW69" si="273">BI69</f>
        <v>63228722315781.484</v>
      </c>
    </row>
    <row r="70" spans="1:75">
      <c r="A70" s="46">
        <v>44258</v>
      </c>
      <c r="B70" s="122">
        <v>282</v>
      </c>
      <c r="C70" s="769">
        <f t="shared" si="267"/>
        <v>44254</v>
      </c>
      <c r="D70" s="1170">
        <v>44255</v>
      </c>
      <c r="E70" s="924" t="s">
        <v>69</v>
      </c>
      <c r="F70" s="1149">
        <v>15.208442687988281</v>
      </c>
      <c r="G70" s="500" t="s">
        <v>41</v>
      </c>
      <c r="H70" s="998">
        <v>11.856860351562499</v>
      </c>
      <c r="I70" s="414" t="s">
        <v>313</v>
      </c>
      <c r="J70" s="415" t="s">
        <v>133</v>
      </c>
      <c r="K70" s="429" t="s">
        <v>93</v>
      </c>
      <c r="L70" s="390">
        <v>476</v>
      </c>
      <c r="M70" s="390"/>
      <c r="N70" s="390"/>
      <c r="O70" s="564">
        <v>3</v>
      </c>
      <c r="P70" s="564">
        <v>1.5</v>
      </c>
      <c r="Q70" s="564">
        <f t="shared" si="252"/>
        <v>4.5</v>
      </c>
      <c r="R70" s="82">
        <f t="shared" si="253"/>
        <v>2.625</v>
      </c>
      <c r="S70" s="81"/>
      <c r="T70" s="81">
        <v>20</v>
      </c>
      <c r="U70" s="122">
        <v>282</v>
      </c>
      <c r="V70" s="494"/>
      <c r="W70" s="195">
        <v>569.56399999999996</v>
      </c>
      <c r="X70" s="82">
        <v>2.202</v>
      </c>
      <c r="Y70" s="82">
        <v>2.74</v>
      </c>
      <c r="Z70" s="195">
        <f t="shared" si="254"/>
        <v>11391.279999999999</v>
      </c>
      <c r="AA70" s="195">
        <f t="shared" si="255"/>
        <v>4339.5352380952372</v>
      </c>
      <c r="AB70" s="1092">
        <f t="shared" si="256"/>
        <v>9116670.6682673041</v>
      </c>
      <c r="AC70" s="499" t="s">
        <v>69</v>
      </c>
      <c r="AD70" s="195">
        <f t="shared" si="257"/>
        <v>304.16885375976563</v>
      </c>
      <c r="AE70" s="500" t="s">
        <v>41</v>
      </c>
      <c r="AF70" s="567">
        <f t="shared" si="258"/>
        <v>237.13720703125</v>
      </c>
      <c r="AG70" s="567">
        <f t="shared" si="259"/>
        <v>115873.84905133929</v>
      </c>
      <c r="AH70" s="567">
        <f t="shared" si="260"/>
        <v>90337.983630952382</v>
      </c>
      <c r="AI70" s="568">
        <f t="shared" si="261"/>
        <v>243432.45599020857</v>
      </c>
      <c r="AJ70" s="568">
        <f t="shared" si="262"/>
        <v>189785.67989695878</v>
      </c>
      <c r="AK70" s="569">
        <f t="shared" si="263"/>
        <v>2.6701903013512586E-2</v>
      </c>
      <c r="AL70" s="999">
        <f t="shared" si="264"/>
        <v>2.0817432898783107E-2</v>
      </c>
      <c r="AM70" s="864">
        <f t="shared" si="247"/>
        <v>282</v>
      </c>
      <c r="AN70" s="865">
        <f t="shared" si="248"/>
        <v>44255</v>
      </c>
      <c r="AO70" s="866">
        <f t="shared" si="249"/>
        <v>115873.84905133929</v>
      </c>
      <c r="AP70" s="865">
        <f t="shared" si="250"/>
        <v>44255</v>
      </c>
      <c r="AQ70" s="850">
        <f t="shared" si="251"/>
        <v>90337.983630952382</v>
      </c>
      <c r="AR70" s="880">
        <v>44254</v>
      </c>
      <c r="AS70" s="869" t="s">
        <v>660</v>
      </c>
      <c r="AT70" s="879">
        <v>160.02848815918</v>
      </c>
      <c r="AU70" s="879">
        <v>476</v>
      </c>
      <c r="AV70" s="851">
        <f t="shared" si="223"/>
        <v>44254</v>
      </c>
      <c r="AW70" s="852">
        <f t="shared" si="224"/>
        <v>70185697394096.219</v>
      </c>
      <c r="AX70" s="851">
        <f t="shared" si="225"/>
        <v>44254</v>
      </c>
      <c r="AY70" s="852">
        <f t="shared" si="226"/>
        <v>54718423822321.086</v>
      </c>
      <c r="AZ70" s="867"/>
      <c r="BA70" s="867"/>
      <c r="BB70" s="867"/>
      <c r="BC70" s="849">
        <f t="shared" si="228"/>
        <v>44254</v>
      </c>
      <c r="BD70" s="867"/>
      <c r="BE70" s="867"/>
      <c r="BF70" s="867"/>
      <c r="BG70" s="849">
        <f t="shared" si="230"/>
        <v>44254</v>
      </c>
      <c r="BH70" s="867"/>
      <c r="BI70" s="867"/>
      <c r="BK70" s="382">
        <f t="shared" si="233"/>
        <v>15.208442687988281</v>
      </c>
      <c r="BL70" s="382">
        <f t="shared" si="234"/>
        <v>11.856860351562499</v>
      </c>
      <c r="BM70" s="236">
        <f t="shared" si="235"/>
        <v>44254</v>
      </c>
      <c r="BN70" s="236">
        <f t="shared" si="236"/>
        <v>44255</v>
      </c>
      <c r="BO70" s="235">
        <f t="shared" si="237"/>
        <v>115873.84905133929</v>
      </c>
      <c r="BP70" s="235">
        <f t="shared" si="238"/>
        <v>90337.983630952382</v>
      </c>
      <c r="BQ70" s="235">
        <f t="shared" si="239"/>
        <v>103105.91634114584</v>
      </c>
      <c r="BR70" s="868">
        <f t="shared" si="240"/>
        <v>44254</v>
      </c>
      <c r="BS70" s="869" t="str">
        <f t="shared" si="241"/>
        <v>SAT</v>
      </c>
      <c r="BT70" s="870">
        <f t="shared" si="242"/>
        <v>160.02848815918</v>
      </c>
      <c r="BU70" s="235"/>
      <c r="BV70" s="279">
        <f t="shared" si="244"/>
        <v>62452060608208.648</v>
      </c>
      <c r="BW70" s="279"/>
    </row>
    <row r="71" spans="1:75">
      <c r="A71" s="46">
        <v>44258</v>
      </c>
      <c r="B71" s="122">
        <v>311</v>
      </c>
      <c r="C71" s="769">
        <f t="shared" si="267"/>
        <v>44255</v>
      </c>
      <c r="D71" s="1170">
        <v>44256</v>
      </c>
      <c r="E71" s="924" t="s">
        <v>69</v>
      </c>
      <c r="F71" s="1149">
        <v>17.123306274414063</v>
      </c>
      <c r="G71" s="500" t="s">
        <v>41</v>
      </c>
      <c r="H71" s="998">
        <v>17.273336791992186</v>
      </c>
      <c r="I71" s="414" t="s">
        <v>313</v>
      </c>
      <c r="J71" s="415" t="s">
        <v>133</v>
      </c>
      <c r="K71" s="429" t="s">
        <v>93</v>
      </c>
      <c r="L71" s="390">
        <v>232</v>
      </c>
      <c r="M71" s="390"/>
      <c r="N71" s="390"/>
      <c r="O71" s="564">
        <v>3</v>
      </c>
      <c r="P71" s="564">
        <v>1.5</v>
      </c>
      <c r="Q71" s="564">
        <f t="shared" si="252"/>
        <v>4.5</v>
      </c>
      <c r="R71" s="82">
        <f t="shared" si="253"/>
        <v>2.625</v>
      </c>
      <c r="S71" s="81"/>
      <c r="T71" s="81">
        <v>20</v>
      </c>
      <c r="U71" s="122">
        <v>311</v>
      </c>
      <c r="V71" s="193"/>
      <c r="W71" s="195">
        <v>687.07500000000005</v>
      </c>
      <c r="X71" s="82">
        <v>2.2069999999999999</v>
      </c>
      <c r="Y71" s="82">
        <v>2.6970000000000001</v>
      </c>
      <c r="Z71" s="195">
        <f t="shared" si="254"/>
        <v>13741.5</v>
      </c>
      <c r="AA71" s="195">
        <f t="shared" si="255"/>
        <v>5234.8571428571431</v>
      </c>
      <c r="AB71" s="1092">
        <f t="shared" si="256"/>
        <v>22564039.408866994</v>
      </c>
      <c r="AC71" s="499" t="s">
        <v>69</v>
      </c>
      <c r="AD71" s="195">
        <f t="shared" si="257"/>
        <v>342.46612548828125</v>
      </c>
      <c r="AE71" s="500" t="s">
        <v>41</v>
      </c>
      <c r="AF71" s="567">
        <f t="shared" si="258"/>
        <v>345.46673583984375</v>
      </c>
      <c r="AG71" s="567">
        <f t="shared" si="259"/>
        <v>130463.28590029762</v>
      </c>
      <c r="AH71" s="567">
        <f t="shared" si="260"/>
        <v>131606.37555803571</v>
      </c>
      <c r="AI71" s="568">
        <f t="shared" si="261"/>
        <v>562341.7495702483</v>
      </c>
      <c r="AJ71" s="568">
        <f t="shared" si="262"/>
        <v>567268.86016394699</v>
      </c>
      <c r="AK71" s="569">
        <f t="shared" si="263"/>
        <v>2.4922033656317087E-2</v>
      </c>
      <c r="AL71" s="999">
        <f t="shared" si="264"/>
        <v>2.5140394850623568E-2</v>
      </c>
      <c r="AM71" s="864">
        <f t="shared" si="247"/>
        <v>311</v>
      </c>
      <c r="AN71" s="865">
        <f t="shared" si="248"/>
        <v>44256</v>
      </c>
      <c r="AO71" s="866">
        <f t="shared" si="249"/>
        <v>130463.28590029762</v>
      </c>
      <c r="AP71" s="865">
        <f t="shared" si="250"/>
        <v>44256</v>
      </c>
      <c r="AQ71" s="850">
        <f t="shared" si="251"/>
        <v>131606.37555803571</v>
      </c>
      <c r="AR71" s="880">
        <v>44255</v>
      </c>
      <c r="AS71" s="869" t="s">
        <v>654</v>
      </c>
      <c r="AT71" s="879">
        <v>159.27917480468801</v>
      </c>
      <c r="AU71" s="879">
        <v>232</v>
      </c>
      <c r="AV71" s="851">
        <f t="shared" si="223"/>
        <v>44255</v>
      </c>
      <c r="AW71" s="852">
        <f t="shared" si="224"/>
        <v>78652619910120.875</v>
      </c>
      <c r="AX71" s="851">
        <f t="shared" si="225"/>
        <v>44255</v>
      </c>
      <c r="AY71" s="852">
        <f t="shared" si="226"/>
        <v>79341756288626.422</v>
      </c>
      <c r="AZ71" s="850">
        <f>AVERAGE(AO71:AO72)</f>
        <v>133611.04329427081</v>
      </c>
      <c r="BA71" s="850">
        <f>STDEV(AO71:AO72)</f>
        <v>4451.6011976170939</v>
      </c>
      <c r="BB71" s="850">
        <f>100*BA71/AZ71</f>
        <v>3.3317614232026411</v>
      </c>
      <c r="BC71" s="849">
        <f t="shared" si="228"/>
        <v>44255</v>
      </c>
      <c r="BD71" s="850">
        <f>AVERAGE(AQ71:AQ72)</f>
        <v>132462.50697544642</v>
      </c>
      <c r="BE71" s="850">
        <f>STDEV(AQ71:AQ72)</f>
        <v>1210.7526616759276</v>
      </c>
      <c r="BF71" s="850">
        <f>100*BE71/BD71</f>
        <v>0.91403423453276156</v>
      </c>
      <c r="BG71" s="849">
        <f t="shared" si="230"/>
        <v>44255</v>
      </c>
      <c r="BH71" s="850">
        <f>AVERAGE(AZ71,BD71)</f>
        <v>133036.77513485862</v>
      </c>
      <c r="BI71" s="852">
        <f>BH71*AT71*3.785*1000000</f>
        <v>80204103679764.688</v>
      </c>
      <c r="BK71" s="382">
        <f t="shared" si="233"/>
        <v>17.123306274414063</v>
      </c>
      <c r="BL71" s="382">
        <f t="shared" si="234"/>
        <v>17.273336791992186</v>
      </c>
      <c r="BM71" s="236">
        <f t="shared" si="235"/>
        <v>44255</v>
      </c>
      <c r="BN71" s="236">
        <f t="shared" si="236"/>
        <v>44256</v>
      </c>
      <c r="BO71" s="235">
        <f t="shared" si="237"/>
        <v>130463.28590029762</v>
      </c>
      <c r="BP71" s="235">
        <f t="shared" si="238"/>
        <v>131606.37555803571</v>
      </c>
      <c r="BQ71" s="235">
        <f t="shared" si="239"/>
        <v>131034.83072916666</v>
      </c>
      <c r="BR71" s="868">
        <f t="shared" si="240"/>
        <v>44255</v>
      </c>
      <c r="BS71" s="869" t="str">
        <f t="shared" si="241"/>
        <v>SUN</v>
      </c>
      <c r="BT71" s="870">
        <f t="shared" si="242"/>
        <v>159.27917480468801</v>
      </c>
      <c r="BU71" s="235">
        <f t="shared" ref="BU71" si="274">BH71</f>
        <v>133036.77513485862</v>
      </c>
      <c r="BV71" s="279">
        <f t="shared" si="244"/>
        <v>78997188099373.625</v>
      </c>
      <c r="BW71" s="279">
        <f t="shared" ref="BW71" si="275">BI71</f>
        <v>80204103679764.688</v>
      </c>
    </row>
    <row r="72" spans="1:75">
      <c r="A72" s="46">
        <v>44258</v>
      </c>
      <c r="B72" s="122">
        <v>312</v>
      </c>
      <c r="C72" s="769">
        <f t="shared" si="267"/>
        <v>44255</v>
      </c>
      <c r="D72" s="1170">
        <v>44256</v>
      </c>
      <c r="E72" s="924" t="s">
        <v>69</v>
      </c>
      <c r="F72" s="1149">
        <v>17.949592590332031</v>
      </c>
      <c r="G72" s="500" t="s">
        <v>41</v>
      </c>
      <c r="H72" s="998">
        <v>17.498071289062501</v>
      </c>
      <c r="I72" s="414" t="s">
        <v>313</v>
      </c>
      <c r="J72" s="415" t="s">
        <v>133</v>
      </c>
      <c r="K72" s="429" t="s">
        <v>93</v>
      </c>
      <c r="L72" s="390">
        <v>232</v>
      </c>
      <c r="M72" s="390"/>
      <c r="N72" s="390"/>
      <c r="O72" s="564">
        <v>3</v>
      </c>
      <c r="P72" s="564">
        <v>1.5</v>
      </c>
      <c r="Q72" s="564">
        <f t="shared" si="252"/>
        <v>4.5</v>
      </c>
      <c r="R72" s="82">
        <f t="shared" si="253"/>
        <v>2.625</v>
      </c>
      <c r="S72" s="81"/>
      <c r="T72" s="81">
        <v>20</v>
      </c>
      <c r="U72" s="122">
        <v>312</v>
      </c>
      <c r="V72" s="193"/>
      <c r="W72" s="195">
        <v>566.58299999999997</v>
      </c>
      <c r="X72" s="82">
        <v>2.2000000000000002</v>
      </c>
      <c r="Y72" s="82">
        <v>2.7440000000000002</v>
      </c>
      <c r="Z72" s="195">
        <f t="shared" si="254"/>
        <v>11331.66</v>
      </c>
      <c r="AA72" s="195">
        <f t="shared" si="255"/>
        <v>4316.8228571428572</v>
      </c>
      <c r="AB72" s="1092">
        <f t="shared" si="256"/>
        <v>18606995.073891625</v>
      </c>
      <c r="AC72" s="499" t="s">
        <v>69</v>
      </c>
      <c r="AD72" s="195">
        <f t="shared" si="257"/>
        <v>358.99185180664063</v>
      </c>
      <c r="AE72" s="500" t="s">
        <v>41</v>
      </c>
      <c r="AF72" s="567">
        <f t="shared" si="258"/>
        <v>349.96142578125</v>
      </c>
      <c r="AG72" s="567">
        <f t="shared" si="259"/>
        <v>136758.80068824402</v>
      </c>
      <c r="AH72" s="567">
        <f t="shared" si="260"/>
        <v>133318.63839285713</v>
      </c>
      <c r="AI72" s="568">
        <f t="shared" si="261"/>
        <v>589477.58917346562</v>
      </c>
      <c r="AJ72" s="568">
        <f t="shared" si="262"/>
        <v>574649.30341748765</v>
      </c>
      <c r="AK72" s="569">
        <f t="shared" si="263"/>
        <v>3.1680429152184289E-2</v>
      </c>
      <c r="AL72" s="999">
        <f t="shared" si="264"/>
        <v>3.0883509192938193E-2</v>
      </c>
      <c r="AM72" s="864">
        <f t="shared" si="247"/>
        <v>312</v>
      </c>
      <c r="AN72" s="865">
        <f t="shared" si="248"/>
        <v>44256</v>
      </c>
      <c r="AO72" s="866">
        <f t="shared" si="249"/>
        <v>136758.80068824402</v>
      </c>
      <c r="AP72" s="865">
        <f t="shared" si="250"/>
        <v>44256</v>
      </c>
      <c r="AQ72" s="850">
        <f t="shared" si="251"/>
        <v>133318.63839285713</v>
      </c>
      <c r="AR72" s="880">
        <v>44255</v>
      </c>
      <c r="AS72" s="869" t="s">
        <v>654</v>
      </c>
      <c r="AT72" s="879">
        <v>159.27917480468801</v>
      </c>
      <c r="AU72" s="879">
        <v>232</v>
      </c>
      <c r="AV72" s="851">
        <f t="shared" si="223"/>
        <v>44255</v>
      </c>
      <c r="AW72" s="852">
        <f t="shared" si="224"/>
        <v>82448007465615.25</v>
      </c>
      <c r="AX72" s="851">
        <f t="shared" si="225"/>
        <v>44255</v>
      </c>
      <c r="AY72" s="852">
        <f t="shared" si="226"/>
        <v>80374031054696.281</v>
      </c>
      <c r="AZ72" s="867"/>
      <c r="BA72" s="867"/>
      <c r="BB72" s="867"/>
      <c r="BC72" s="849">
        <f t="shared" si="228"/>
        <v>44255</v>
      </c>
      <c r="BD72" s="867"/>
      <c r="BE72" s="867"/>
      <c r="BF72" s="867"/>
      <c r="BG72" s="849">
        <f t="shared" si="230"/>
        <v>44255</v>
      </c>
      <c r="BH72" s="867"/>
      <c r="BI72" s="867"/>
      <c r="BK72" s="382">
        <f t="shared" si="233"/>
        <v>17.949592590332031</v>
      </c>
      <c r="BL72" s="382">
        <f t="shared" si="234"/>
        <v>17.498071289062501</v>
      </c>
      <c r="BM72" s="236">
        <f t="shared" si="235"/>
        <v>44255</v>
      </c>
      <c r="BN72" s="236">
        <f t="shared" si="236"/>
        <v>44256</v>
      </c>
      <c r="BO72" s="235">
        <f t="shared" si="237"/>
        <v>136758.80068824402</v>
      </c>
      <c r="BP72" s="235">
        <f t="shared" si="238"/>
        <v>133318.63839285713</v>
      </c>
      <c r="BQ72" s="235">
        <f t="shared" si="239"/>
        <v>135038.71954055058</v>
      </c>
      <c r="BR72" s="868">
        <f t="shared" si="240"/>
        <v>44255</v>
      </c>
      <c r="BS72" s="869" t="str">
        <f t="shared" si="241"/>
        <v>SUN</v>
      </c>
      <c r="BT72" s="870">
        <f t="shared" si="242"/>
        <v>159.27917480468801</v>
      </c>
      <c r="BU72" s="235"/>
      <c r="BV72" s="279">
        <f t="shared" si="244"/>
        <v>81411019260155.75</v>
      </c>
      <c r="BW72" s="279"/>
    </row>
    <row r="73" spans="1:75">
      <c r="A73" s="46">
        <v>44258</v>
      </c>
      <c r="B73" s="122" t="s">
        <v>396</v>
      </c>
      <c r="C73" s="769">
        <f t="shared" si="267"/>
        <v>44256</v>
      </c>
      <c r="D73" s="1170">
        <v>44257</v>
      </c>
      <c r="E73" s="924" t="s">
        <v>69</v>
      </c>
      <c r="F73" s="1149">
        <v>14.971005249023438</v>
      </c>
      <c r="G73" s="500" t="s">
        <v>41</v>
      </c>
      <c r="H73" s="998">
        <v>12.765657043457031</v>
      </c>
      <c r="I73" s="414" t="s">
        <v>313</v>
      </c>
      <c r="J73" s="415" t="s">
        <v>133</v>
      </c>
      <c r="K73" s="429" t="s">
        <v>93</v>
      </c>
      <c r="L73" s="390">
        <v>412</v>
      </c>
      <c r="M73" s="390"/>
      <c r="N73" s="390"/>
      <c r="O73" s="564">
        <v>3</v>
      </c>
      <c r="P73" s="564">
        <v>1.5</v>
      </c>
      <c r="Q73" s="564">
        <f t="shared" si="252"/>
        <v>4.5</v>
      </c>
      <c r="R73" s="82">
        <f t="shared" si="253"/>
        <v>2.625</v>
      </c>
      <c r="S73" s="81"/>
      <c r="T73" s="81">
        <v>20</v>
      </c>
      <c r="U73" s="122" t="s">
        <v>396</v>
      </c>
      <c r="V73" s="494"/>
      <c r="W73" s="195">
        <v>650.89800000000002</v>
      </c>
      <c r="X73" s="82">
        <v>2.1869999999999998</v>
      </c>
      <c r="Y73" s="82">
        <v>2.5579999999999998</v>
      </c>
      <c r="Z73" s="195">
        <f t="shared" si="254"/>
        <v>13017.960000000001</v>
      </c>
      <c r="AA73" s="195">
        <f t="shared" si="255"/>
        <v>4959.2228571428577</v>
      </c>
      <c r="AB73" s="1092">
        <f t="shared" si="256"/>
        <v>12036948.682385577</v>
      </c>
      <c r="AC73" s="499" t="s">
        <v>69</v>
      </c>
      <c r="AD73" s="195">
        <f t="shared" si="257"/>
        <v>299.42010498046875</v>
      </c>
      <c r="AE73" s="500" t="s">
        <v>41</v>
      </c>
      <c r="AF73" s="567">
        <f t="shared" si="258"/>
        <v>255.31314086914063</v>
      </c>
      <c r="AG73" s="567">
        <f t="shared" si="259"/>
        <v>114064.80189732143</v>
      </c>
      <c r="AH73" s="567">
        <f t="shared" si="260"/>
        <v>97262.148902529763</v>
      </c>
      <c r="AI73" s="568">
        <f t="shared" si="261"/>
        <v>276856.31528476073</v>
      </c>
      <c r="AJ73" s="568">
        <f t="shared" si="262"/>
        <v>236073.17694788778</v>
      </c>
      <c r="AK73" s="569">
        <f t="shared" si="263"/>
        <v>2.3000539637582904E-2</v>
      </c>
      <c r="AL73" s="999">
        <f t="shared" si="264"/>
        <v>1.9612377121234096E-2</v>
      </c>
      <c r="AM73" s="864" t="str">
        <f t="shared" si="247"/>
        <v>324</v>
      </c>
      <c r="AN73" s="865">
        <f t="shared" si="248"/>
        <v>44257</v>
      </c>
      <c r="AO73" s="866">
        <f t="shared" si="249"/>
        <v>114064.80189732143</v>
      </c>
      <c r="AP73" s="865">
        <f t="shared" si="250"/>
        <v>44257</v>
      </c>
      <c r="AQ73" s="850">
        <f t="shared" si="251"/>
        <v>97262.148902529763</v>
      </c>
      <c r="AR73" s="880">
        <v>44256</v>
      </c>
      <c r="AS73" s="869" t="s">
        <v>655</v>
      </c>
      <c r="AT73" s="879">
        <v>161.72515869140599</v>
      </c>
      <c r="AU73" s="879">
        <v>412</v>
      </c>
      <c r="AV73" s="851">
        <f t="shared" si="223"/>
        <v>44256</v>
      </c>
      <c r="AW73" s="852">
        <f t="shared" si="224"/>
        <v>69822455891383.547</v>
      </c>
      <c r="AX73" s="851">
        <f t="shared" si="225"/>
        <v>44256</v>
      </c>
      <c r="AY73" s="852">
        <f t="shared" si="226"/>
        <v>59537052523540.453</v>
      </c>
      <c r="AZ73" s="850">
        <f>AVERAGE(AO73:AO74)</f>
        <v>113004.61542038691</v>
      </c>
      <c r="BA73" s="850">
        <f>STDEV(AO73:AO74)</f>
        <v>1499.330094325358</v>
      </c>
      <c r="BB73" s="850">
        <f>100*BA73/AZ73</f>
        <v>1.3267865995983623</v>
      </c>
      <c r="BC73" s="849">
        <f t="shared" si="228"/>
        <v>44256</v>
      </c>
      <c r="BD73" s="850">
        <f>AVERAGE(AQ73:AQ74)</f>
        <v>108865.22274925595</v>
      </c>
      <c r="BE73" s="850">
        <f>STDEV(AQ73:AQ74)</f>
        <v>16409.224399256844</v>
      </c>
      <c r="BF73" s="850">
        <f>100*BE73/BD73</f>
        <v>15.072971868207558</v>
      </c>
      <c r="BG73" s="849">
        <f t="shared" si="230"/>
        <v>44256</v>
      </c>
      <c r="BH73" s="850">
        <f>AVERAGE(AZ73,BD73)</f>
        <v>110934.91908482142</v>
      </c>
      <c r="BI73" s="852">
        <f>BH73*AT73*3.785*1000000</f>
        <v>67906561584060.742</v>
      </c>
      <c r="BK73" s="382">
        <f t="shared" si="233"/>
        <v>14.971005249023438</v>
      </c>
      <c r="BL73" s="382">
        <f t="shared" si="234"/>
        <v>12.765657043457031</v>
      </c>
      <c r="BM73" s="236">
        <f t="shared" si="235"/>
        <v>44256</v>
      </c>
      <c r="BN73" s="236">
        <f t="shared" si="236"/>
        <v>44257</v>
      </c>
      <c r="BO73" s="235">
        <f t="shared" si="237"/>
        <v>114064.80189732143</v>
      </c>
      <c r="BP73" s="235">
        <f t="shared" si="238"/>
        <v>97262.148902529763</v>
      </c>
      <c r="BQ73" s="235">
        <f t="shared" si="239"/>
        <v>105663.47539992561</v>
      </c>
      <c r="BR73" s="868">
        <f t="shared" si="240"/>
        <v>44256</v>
      </c>
      <c r="BS73" s="869" t="str">
        <f t="shared" si="241"/>
        <v>MON</v>
      </c>
      <c r="BT73" s="870">
        <f t="shared" si="242"/>
        <v>161.72515869140599</v>
      </c>
      <c r="BU73" s="235">
        <f t="shared" ref="BU73" si="276">BH73</f>
        <v>110934.91908482142</v>
      </c>
      <c r="BV73" s="279">
        <f t="shared" si="244"/>
        <v>64679754207462.008</v>
      </c>
      <c r="BW73" s="279">
        <f t="shared" ref="BW73" si="277">BI73</f>
        <v>67906561584060.742</v>
      </c>
    </row>
    <row r="74" spans="1:75">
      <c r="A74" s="46">
        <v>44258</v>
      </c>
      <c r="B74" s="122" t="s">
        <v>397</v>
      </c>
      <c r="C74" s="769">
        <f t="shared" si="267"/>
        <v>44256</v>
      </c>
      <c r="D74" s="1170">
        <v>44257</v>
      </c>
      <c r="E74" s="924" t="s">
        <v>69</v>
      </c>
      <c r="F74" s="1149">
        <v>14.692706298828124</v>
      </c>
      <c r="G74" s="500" t="s">
        <v>41</v>
      </c>
      <c r="H74" s="998">
        <v>15.811463928222656</v>
      </c>
      <c r="I74" s="414" t="s">
        <v>313</v>
      </c>
      <c r="J74" s="415" t="s">
        <v>133</v>
      </c>
      <c r="K74" s="429" t="s">
        <v>93</v>
      </c>
      <c r="L74" s="390">
        <v>412</v>
      </c>
      <c r="M74" s="390"/>
      <c r="N74" s="390"/>
      <c r="O74" s="564">
        <v>3</v>
      </c>
      <c r="P74" s="564">
        <v>1.5</v>
      </c>
      <c r="Q74" s="564">
        <f t="shared" si="252"/>
        <v>4.5</v>
      </c>
      <c r="R74" s="82">
        <f t="shared" si="253"/>
        <v>2.625</v>
      </c>
      <c r="S74" s="81"/>
      <c r="T74" s="81">
        <v>20</v>
      </c>
      <c r="U74" s="122" t="s">
        <v>397</v>
      </c>
      <c r="V74" s="494"/>
      <c r="W74" s="195">
        <v>856.93399999999997</v>
      </c>
      <c r="X74" s="82">
        <v>2.1989999999999998</v>
      </c>
      <c r="Y74" s="82">
        <v>2.5350000000000001</v>
      </c>
      <c r="Z74" s="195">
        <f t="shared" si="254"/>
        <v>17138.68</v>
      </c>
      <c r="AA74" s="195">
        <f t="shared" si="255"/>
        <v>6529.0209523809526</v>
      </c>
      <c r="AB74" s="1092">
        <f t="shared" si="256"/>
        <v>15847138.233934352</v>
      </c>
      <c r="AC74" s="499" t="s">
        <v>69</v>
      </c>
      <c r="AD74" s="195">
        <f t="shared" si="257"/>
        <v>293.8541259765625</v>
      </c>
      <c r="AE74" s="500" t="s">
        <v>41</v>
      </c>
      <c r="AF74" s="567">
        <f t="shared" si="258"/>
        <v>316.22927856445313</v>
      </c>
      <c r="AG74" s="567">
        <f t="shared" si="259"/>
        <v>111944.42894345238</v>
      </c>
      <c r="AH74" s="567">
        <f t="shared" si="260"/>
        <v>120468.29659598214</v>
      </c>
      <c r="AI74" s="568">
        <f t="shared" si="261"/>
        <v>271709.77898896212</v>
      </c>
      <c r="AJ74" s="568">
        <f t="shared" si="262"/>
        <v>292398.77814558777</v>
      </c>
      <c r="AK74" s="569">
        <f t="shared" si="263"/>
        <v>1.7145668509859716E-2</v>
      </c>
      <c r="AL74" s="999">
        <f t="shared" si="264"/>
        <v>1.845120385960022E-2</v>
      </c>
      <c r="AM74" s="864" t="str">
        <f t="shared" si="247"/>
        <v>325</v>
      </c>
      <c r="AN74" s="865">
        <f t="shared" si="248"/>
        <v>44257</v>
      </c>
      <c r="AO74" s="866">
        <f t="shared" si="249"/>
        <v>111944.42894345238</v>
      </c>
      <c r="AP74" s="865">
        <f t="shared" si="250"/>
        <v>44257</v>
      </c>
      <c r="AQ74" s="850">
        <f t="shared" si="251"/>
        <v>120468.29659598214</v>
      </c>
      <c r="AR74" s="880">
        <v>44256</v>
      </c>
      <c r="AS74" s="869" t="s">
        <v>655</v>
      </c>
      <c r="AT74" s="879">
        <v>161.72515869140599</v>
      </c>
      <c r="AU74" s="879">
        <v>412</v>
      </c>
      <c r="AV74" s="851">
        <f t="shared" si="223"/>
        <v>44256</v>
      </c>
      <c r="AW74" s="852">
        <f t="shared" si="224"/>
        <v>68524512576862.422</v>
      </c>
      <c r="AX74" s="851">
        <f t="shared" si="225"/>
        <v>44256</v>
      </c>
      <c r="AY74" s="852">
        <f t="shared" si="226"/>
        <v>73742225344456.563</v>
      </c>
      <c r="AZ74" s="867"/>
      <c r="BA74" s="867"/>
      <c r="BB74" s="867"/>
      <c r="BC74" s="849">
        <f t="shared" si="228"/>
        <v>44256</v>
      </c>
      <c r="BD74" s="867"/>
      <c r="BE74" s="867"/>
      <c r="BF74" s="867"/>
      <c r="BG74" s="849">
        <f t="shared" si="230"/>
        <v>44256</v>
      </c>
      <c r="BH74" s="867"/>
      <c r="BI74" s="867"/>
      <c r="BK74" s="382">
        <f t="shared" si="233"/>
        <v>14.692706298828124</v>
      </c>
      <c r="BL74" s="382">
        <f t="shared" si="234"/>
        <v>15.811463928222656</v>
      </c>
      <c r="BM74" s="236">
        <f t="shared" si="235"/>
        <v>44256</v>
      </c>
      <c r="BN74" s="236">
        <f t="shared" si="236"/>
        <v>44257</v>
      </c>
      <c r="BO74" s="235">
        <f t="shared" si="237"/>
        <v>111944.42894345238</v>
      </c>
      <c r="BP74" s="235">
        <f t="shared" si="238"/>
        <v>120468.29659598214</v>
      </c>
      <c r="BQ74" s="235">
        <f t="shared" si="239"/>
        <v>116206.36276971726</v>
      </c>
      <c r="BR74" s="868">
        <f t="shared" si="240"/>
        <v>44256</v>
      </c>
      <c r="BS74" s="869" t="str">
        <f t="shared" si="241"/>
        <v>MON</v>
      </c>
      <c r="BT74" s="870">
        <f t="shared" si="242"/>
        <v>161.72515869140599</v>
      </c>
      <c r="BU74" s="235"/>
      <c r="BV74" s="279">
        <f t="shared" si="244"/>
        <v>71133368960659.5</v>
      </c>
      <c r="BW74" s="279"/>
    </row>
    <row r="75" spans="1:75">
      <c r="A75" s="46">
        <v>44258</v>
      </c>
      <c r="B75" s="122" t="s">
        <v>398</v>
      </c>
      <c r="C75" s="769">
        <f t="shared" si="267"/>
        <v>44257</v>
      </c>
      <c r="D75" s="1170">
        <v>44258</v>
      </c>
      <c r="E75" s="924" t="s">
        <v>69</v>
      </c>
      <c r="F75" s="1149">
        <v>14.377897644042969</v>
      </c>
      <c r="G75" s="500" t="s">
        <v>41</v>
      </c>
      <c r="H75" s="998">
        <v>16.039338684082033</v>
      </c>
      <c r="I75" s="414" t="s">
        <v>313</v>
      </c>
      <c r="J75" s="415" t="s">
        <v>133</v>
      </c>
      <c r="K75" s="429" t="s">
        <v>93</v>
      </c>
      <c r="L75" s="390">
        <v>280</v>
      </c>
      <c r="M75" s="390"/>
      <c r="N75" s="390"/>
      <c r="O75" s="564">
        <v>3</v>
      </c>
      <c r="P75" s="564">
        <v>1.5</v>
      </c>
      <c r="Q75" s="564">
        <f t="shared" si="252"/>
        <v>4.5</v>
      </c>
      <c r="R75" s="82">
        <f t="shared" si="253"/>
        <v>2.625</v>
      </c>
      <c r="S75" s="81"/>
      <c r="T75" s="81">
        <v>20</v>
      </c>
      <c r="U75" s="122" t="s">
        <v>398</v>
      </c>
      <c r="V75" s="193"/>
      <c r="W75" s="195">
        <v>767.45899999999995</v>
      </c>
      <c r="X75" s="82">
        <v>2.2010000000000001</v>
      </c>
      <c r="Y75" s="82">
        <v>2.569</v>
      </c>
      <c r="Z75" s="195">
        <f t="shared" si="254"/>
        <v>15349.179999999998</v>
      </c>
      <c r="AA75" s="195">
        <f t="shared" si="255"/>
        <v>5847.3066666666664</v>
      </c>
      <c r="AB75" s="1092">
        <f t="shared" si="256"/>
        <v>20883238.09523809</v>
      </c>
      <c r="AC75" s="499" t="s">
        <v>69</v>
      </c>
      <c r="AD75" s="195">
        <f t="shared" si="257"/>
        <v>287.55795288085938</v>
      </c>
      <c r="AE75" s="500" t="s">
        <v>41</v>
      </c>
      <c r="AF75" s="567">
        <f t="shared" si="258"/>
        <v>320.78677368164063</v>
      </c>
      <c r="AG75" s="567">
        <f t="shared" si="259"/>
        <v>109545.88681175595</v>
      </c>
      <c r="AH75" s="567">
        <f t="shared" si="260"/>
        <v>122204.48521205357</v>
      </c>
      <c r="AI75" s="568">
        <f t="shared" si="261"/>
        <v>391235.31004198553</v>
      </c>
      <c r="AJ75" s="568">
        <f t="shared" si="262"/>
        <v>436444.59004304843</v>
      </c>
      <c r="AK75" s="569">
        <f t="shared" si="263"/>
        <v>1.8734417922055734E-2</v>
      </c>
      <c r="AL75" s="999">
        <f t="shared" si="264"/>
        <v>2.0899277595392108E-2</v>
      </c>
      <c r="AM75" s="864" t="str">
        <f t="shared" si="247"/>
        <v>333</v>
      </c>
      <c r="AN75" s="865">
        <f t="shared" si="248"/>
        <v>44258</v>
      </c>
      <c r="AO75" s="866">
        <f t="shared" si="249"/>
        <v>109545.88681175595</v>
      </c>
      <c r="AP75" s="865">
        <f t="shared" si="250"/>
        <v>44258</v>
      </c>
      <c r="AQ75" s="850">
        <f t="shared" si="251"/>
        <v>122204.48521205357</v>
      </c>
      <c r="AR75" s="880">
        <v>44257</v>
      </c>
      <c r="AS75" s="869" t="s">
        <v>653</v>
      </c>
      <c r="AT75" s="879">
        <v>162.01281738281301</v>
      </c>
      <c r="AU75" s="879">
        <v>280</v>
      </c>
      <c r="AV75" s="851">
        <f t="shared" si="223"/>
        <v>44257</v>
      </c>
      <c r="AW75" s="852">
        <f t="shared" si="224"/>
        <v>67175565902944.961</v>
      </c>
      <c r="AX75" s="851">
        <f t="shared" si="225"/>
        <v>44257</v>
      </c>
      <c r="AY75" s="852">
        <f t="shared" si="226"/>
        <v>74938052800689.906</v>
      </c>
      <c r="AZ75" s="850">
        <f>AVERAGE(AO75:AO78)</f>
        <v>132974.21264648438</v>
      </c>
      <c r="BA75" s="850">
        <f>STDEV(AO75:AO78)</f>
        <v>60968.5547790036</v>
      </c>
      <c r="BB75" s="850">
        <f>100*BA75/AZ75</f>
        <v>45.849908463899077</v>
      </c>
      <c r="BC75" s="849">
        <f t="shared" si="228"/>
        <v>44257</v>
      </c>
      <c r="BD75" s="850">
        <f>AVERAGE(AQ75:AQ78)</f>
        <v>145075.67487444196</v>
      </c>
      <c r="BE75" s="850">
        <f>STDEV(AQ75:AQ78)</f>
        <v>89641.403391240005</v>
      </c>
      <c r="BF75" s="850">
        <f>100*BE75/BD75</f>
        <v>61.789409884752608</v>
      </c>
      <c r="BG75" s="849">
        <f t="shared" si="230"/>
        <v>44257</v>
      </c>
      <c r="BH75" s="850">
        <f>AVERAGE(AZ75,BD75)</f>
        <v>139024.94376046315</v>
      </c>
      <c r="BI75" s="852">
        <f>BH75*AT75*3.785*1000000</f>
        <v>85252669393078.328</v>
      </c>
      <c r="BK75" s="382">
        <f t="shared" si="233"/>
        <v>14.377897644042969</v>
      </c>
      <c r="BL75" s="382">
        <f t="shared" si="234"/>
        <v>16.039338684082033</v>
      </c>
      <c r="BM75" s="236">
        <f t="shared" si="235"/>
        <v>44257</v>
      </c>
      <c r="BN75" s="236">
        <f t="shared" si="236"/>
        <v>44258</v>
      </c>
      <c r="BO75" s="235">
        <f t="shared" si="237"/>
        <v>109545.88681175595</v>
      </c>
      <c r="BP75" s="235">
        <f t="shared" si="238"/>
        <v>122204.48521205357</v>
      </c>
      <c r="BQ75" s="235">
        <f t="shared" si="239"/>
        <v>115875.18601190476</v>
      </c>
      <c r="BR75" s="868">
        <f t="shared" si="240"/>
        <v>44257</v>
      </c>
      <c r="BS75" s="869" t="str">
        <f t="shared" si="241"/>
        <v>TUE</v>
      </c>
      <c r="BT75" s="870">
        <f t="shared" si="242"/>
        <v>162.01281738281301</v>
      </c>
      <c r="BU75" s="235">
        <f>BH75</f>
        <v>139024.94376046315</v>
      </c>
      <c r="BV75" s="279">
        <f t="shared" si="244"/>
        <v>71056809351817.422</v>
      </c>
      <c r="BW75" s="279">
        <f t="shared" ref="BW75" si="278">BI75</f>
        <v>85252669393078.328</v>
      </c>
    </row>
    <row r="76" spans="1:75" ht="15" thickBot="1">
      <c r="A76" s="46">
        <v>44258</v>
      </c>
      <c r="B76" s="122" t="s">
        <v>399</v>
      </c>
      <c r="C76" s="769">
        <f t="shared" si="267"/>
        <v>44257</v>
      </c>
      <c r="D76" s="1170">
        <v>44258</v>
      </c>
      <c r="E76" s="924" t="s">
        <v>69</v>
      </c>
      <c r="F76" s="1149">
        <v>29.092361450195313</v>
      </c>
      <c r="G76" s="500" t="s">
        <v>41</v>
      </c>
      <c r="H76" s="998">
        <v>36.388214111328125</v>
      </c>
      <c r="I76" s="414" t="s">
        <v>313</v>
      </c>
      <c r="J76" s="415" t="s">
        <v>133</v>
      </c>
      <c r="K76" s="429" t="s">
        <v>93</v>
      </c>
      <c r="L76" s="390">
        <v>280</v>
      </c>
      <c r="M76" s="390"/>
      <c r="N76" s="390"/>
      <c r="O76" s="564">
        <v>3</v>
      </c>
      <c r="P76" s="564">
        <v>1.5</v>
      </c>
      <c r="Q76" s="564">
        <f t="shared" si="252"/>
        <v>4.5</v>
      </c>
      <c r="R76" s="82">
        <f t="shared" si="253"/>
        <v>2.625</v>
      </c>
      <c r="S76" s="81"/>
      <c r="T76" s="81">
        <v>20</v>
      </c>
      <c r="U76" s="122" t="s">
        <v>399</v>
      </c>
      <c r="V76" s="193"/>
      <c r="W76" s="195">
        <v>788.43299999999999</v>
      </c>
      <c r="X76" s="82">
        <v>2.1989999999999998</v>
      </c>
      <c r="Y76" s="82">
        <v>2.552</v>
      </c>
      <c r="Z76" s="195">
        <f t="shared" si="254"/>
        <v>15768.66</v>
      </c>
      <c r="AA76" s="195">
        <f t="shared" si="255"/>
        <v>6007.1085714285709</v>
      </c>
      <c r="AB76" s="1092">
        <f t="shared" si="256"/>
        <v>21453959.183673464</v>
      </c>
      <c r="AC76" s="499" t="s">
        <v>69</v>
      </c>
      <c r="AD76" s="195">
        <f t="shared" si="257"/>
        <v>581.84722900390625</v>
      </c>
      <c r="AE76" s="500" t="s">
        <v>41</v>
      </c>
      <c r="AF76" s="567">
        <f t="shared" si="258"/>
        <v>727.7642822265625</v>
      </c>
      <c r="AG76" s="567">
        <f t="shared" si="259"/>
        <v>221656.08723958334</v>
      </c>
      <c r="AH76" s="567">
        <f t="shared" si="260"/>
        <v>277243.53608630953</v>
      </c>
      <c r="AI76" s="568">
        <f t="shared" si="261"/>
        <v>791628.88299851189</v>
      </c>
      <c r="AJ76" s="568">
        <f t="shared" si="262"/>
        <v>990155.48602253397</v>
      </c>
      <c r="AK76" s="569">
        <f t="shared" si="263"/>
        <v>3.6898964718873148E-2</v>
      </c>
      <c r="AL76" s="999">
        <f t="shared" si="264"/>
        <v>4.615257620029619E-2</v>
      </c>
      <c r="AM76" s="864" t="str">
        <f t="shared" si="247"/>
        <v>334</v>
      </c>
      <c r="AN76" s="865">
        <f t="shared" si="248"/>
        <v>44258</v>
      </c>
      <c r="AO76" s="866">
        <f t="shared" si="249"/>
        <v>221656.08723958334</v>
      </c>
      <c r="AP76" s="865">
        <f t="shared" si="250"/>
        <v>44258</v>
      </c>
      <c r="AQ76" s="850">
        <f t="shared" si="251"/>
        <v>277243.53608630953</v>
      </c>
      <c r="AR76" s="880">
        <v>44257</v>
      </c>
      <c r="AS76" s="869" t="s">
        <v>653</v>
      </c>
      <c r="AT76" s="879">
        <v>162.01281738281301</v>
      </c>
      <c r="AU76" s="879">
        <v>280</v>
      </c>
      <c r="AV76" s="851">
        <f t="shared" si="223"/>
        <v>44257</v>
      </c>
      <c r="AW76" s="852">
        <f t="shared" si="224"/>
        <v>135923616390438.83</v>
      </c>
      <c r="AX76" s="851">
        <f t="shared" si="225"/>
        <v>44257</v>
      </c>
      <c r="AY76" s="852">
        <f t="shared" si="226"/>
        <v>170010869157825.34</v>
      </c>
      <c r="AZ76" s="867"/>
      <c r="BA76" s="867"/>
      <c r="BB76" s="867"/>
      <c r="BC76" s="849">
        <f t="shared" si="228"/>
        <v>44257</v>
      </c>
      <c r="BD76" s="867"/>
      <c r="BE76" s="867"/>
      <c r="BF76" s="867"/>
      <c r="BG76" s="849">
        <f t="shared" si="230"/>
        <v>44257</v>
      </c>
      <c r="BH76" s="867"/>
      <c r="BI76" s="867"/>
      <c r="BK76" s="382">
        <f t="shared" si="233"/>
        <v>29.092361450195313</v>
      </c>
      <c r="BL76" s="382">
        <f t="shared" si="234"/>
        <v>36.388214111328125</v>
      </c>
      <c r="BM76" s="236">
        <f t="shared" si="235"/>
        <v>44257</v>
      </c>
      <c r="BN76" s="236">
        <f t="shared" si="236"/>
        <v>44258</v>
      </c>
      <c r="BO76" s="235">
        <f t="shared" si="237"/>
        <v>221656.08723958334</v>
      </c>
      <c r="BP76" s="235">
        <f t="shared" si="238"/>
        <v>277243.53608630953</v>
      </c>
      <c r="BQ76" s="235">
        <f t="shared" si="239"/>
        <v>249449.81166294642</v>
      </c>
      <c r="BR76" s="868">
        <f t="shared" si="240"/>
        <v>44257</v>
      </c>
      <c r="BS76" s="869" t="str">
        <f t="shared" si="241"/>
        <v>TUE</v>
      </c>
      <c r="BT76" s="870">
        <f t="shared" si="242"/>
        <v>162.01281738281301</v>
      </c>
      <c r="BU76" s="235"/>
      <c r="BV76" s="279">
        <f t="shared" si="244"/>
        <v>152967242774132.03</v>
      </c>
      <c r="BW76" s="279"/>
    </row>
    <row r="77" spans="1:75">
      <c r="A77" s="460">
        <v>44265</v>
      </c>
      <c r="B77" s="118" t="s">
        <v>409</v>
      </c>
      <c r="C77" s="921">
        <v>44257</v>
      </c>
      <c r="D77" s="1153">
        <v>44258</v>
      </c>
      <c r="E77" s="1110" t="s">
        <v>69</v>
      </c>
      <c r="F77" s="1147">
        <v>15.461129760742187</v>
      </c>
      <c r="G77" s="477" t="s">
        <v>41</v>
      </c>
      <c r="H77" s="994">
        <v>12.976184082031249</v>
      </c>
      <c r="I77" s="1155" t="s">
        <v>313</v>
      </c>
      <c r="J77" s="1156" t="s">
        <v>133</v>
      </c>
      <c r="K77" s="462" t="s">
        <v>93</v>
      </c>
      <c r="L77" s="465">
        <v>280</v>
      </c>
      <c r="M77" s="463"/>
      <c r="N77" s="922"/>
      <c r="O77" s="467">
        <v>3</v>
      </c>
      <c r="P77" s="468">
        <v>1.5</v>
      </c>
      <c r="Q77" s="468">
        <f t="shared" si="252"/>
        <v>4.5</v>
      </c>
      <c r="R77" s="466">
        <f t="shared" si="253"/>
        <v>2.625</v>
      </c>
      <c r="S77" s="467"/>
      <c r="T77" s="469">
        <v>20</v>
      </c>
      <c r="U77" s="118">
        <v>335</v>
      </c>
      <c r="V77" s="923"/>
      <c r="W77" s="145">
        <v>602.38499999999999</v>
      </c>
      <c r="X77" s="472">
        <v>2.1930000000000001</v>
      </c>
      <c r="Y77" s="472">
        <v>2.5739999999999998</v>
      </c>
      <c r="Z77" s="145">
        <f t="shared" si="254"/>
        <v>12047.7</v>
      </c>
      <c r="AA77" s="145">
        <f t="shared" si="255"/>
        <v>4589.6000000000004</v>
      </c>
      <c r="AB77" s="1157">
        <f t="shared" si="256"/>
        <v>16391428.571428569</v>
      </c>
      <c r="AC77" s="1110" t="s">
        <v>69</v>
      </c>
      <c r="AD77" s="194">
        <f t="shared" si="257"/>
        <v>309.22259521484375</v>
      </c>
      <c r="AE77" s="477" t="s">
        <v>41</v>
      </c>
      <c r="AF77" s="586">
        <f t="shared" si="258"/>
        <v>259.523681640625</v>
      </c>
      <c r="AG77" s="478">
        <f t="shared" si="259"/>
        <v>117799.08389136905</v>
      </c>
      <c r="AH77" s="478">
        <f t="shared" si="260"/>
        <v>98866.164434523816</v>
      </c>
      <c r="AI77" s="478">
        <f t="shared" si="261"/>
        <v>420711.01389774663</v>
      </c>
      <c r="AJ77" s="478">
        <f t="shared" si="262"/>
        <v>353093.44440901361</v>
      </c>
      <c r="AK77" s="1084">
        <f t="shared" si="263"/>
        <v>2.5666525163711224E-2</v>
      </c>
      <c r="AL77" s="1085">
        <f t="shared" si="264"/>
        <v>2.1541346617248519E-2</v>
      </c>
      <c r="AM77" s="864" t="str">
        <f t="shared" ref="AM77:AM92" si="279">B77</f>
        <v>335</v>
      </c>
      <c r="AN77" s="865">
        <f t="shared" ref="AN77:AN92" si="280">D77</f>
        <v>44258</v>
      </c>
      <c r="AO77" s="866">
        <f t="shared" ref="AO77:AO92" si="281">AG77</f>
        <v>117799.08389136905</v>
      </c>
      <c r="AP77" s="865">
        <f t="shared" ref="AP77:AP92" si="282">D77</f>
        <v>44258</v>
      </c>
      <c r="AQ77" s="850">
        <f t="shared" ref="AQ77:AQ92" si="283">AH77</f>
        <v>98866.164434523816</v>
      </c>
      <c r="AR77" s="880">
        <v>44257</v>
      </c>
      <c r="AS77" s="869" t="s">
        <v>653</v>
      </c>
      <c r="AT77" s="879">
        <v>162.01281738281301</v>
      </c>
      <c r="AU77" s="879">
        <v>280</v>
      </c>
      <c r="AV77" s="851">
        <f t="shared" ref="AV77:AV92" si="284">AR77</f>
        <v>44257</v>
      </c>
      <c r="AW77" s="852">
        <f t="shared" ref="AW77:AW92" si="285">AT77*3.785*1000000*AO77</f>
        <v>72236579150153.859</v>
      </c>
      <c r="AX77" s="851">
        <f t="shared" ref="AX77:AX92" si="286">AR77</f>
        <v>44257</v>
      </c>
      <c r="AY77" s="852">
        <f t="shared" ref="AY77:AY92" si="287">AT77*3.785*1000000*AQ77</f>
        <v>60626562419046.711</v>
      </c>
      <c r="AZ77" s="850">
        <f>AVERAGE(AO77:AO78)</f>
        <v>100347.43826729912</v>
      </c>
      <c r="BA77" s="850">
        <f>STDEV(AO77:AO78)</f>
        <v>24680.353927288692</v>
      </c>
      <c r="BB77" s="850">
        <f>100*BA77/AZ77</f>
        <v>24.594901826538649</v>
      </c>
      <c r="BC77" s="849">
        <f t="shared" ref="BC77:BC92" si="288">AR77</f>
        <v>44257</v>
      </c>
      <c r="BD77" s="850">
        <f>AVERAGE(AQ77:AQ78)</f>
        <v>90427.339099702382</v>
      </c>
      <c r="BE77" s="850">
        <f>STDEV(AQ77:AQ78)</f>
        <v>11934.301239002149</v>
      </c>
      <c r="BF77" s="850">
        <f>100*BE77/BD77</f>
        <v>13.197669375014739</v>
      </c>
      <c r="BG77" s="849">
        <f t="shared" ref="BG77:BG92" si="289">BC77</f>
        <v>44257</v>
      </c>
      <c r="BH77" s="850">
        <f>AVERAGE(AZ77,BD77)</f>
        <v>95387.388683500758</v>
      </c>
      <c r="BI77" s="852">
        <f>BH77*AT77*3.785*1000000</f>
        <v>58493312723181.922</v>
      </c>
      <c r="BK77" s="382">
        <f t="shared" ref="BK77:BK92" si="290">F77</f>
        <v>15.461129760742187</v>
      </c>
      <c r="BL77" s="382">
        <f t="shared" ref="BL77:BL92" si="291">H77</f>
        <v>12.976184082031249</v>
      </c>
      <c r="BM77" s="236">
        <f t="shared" ref="BM77:BM92" si="292">C77</f>
        <v>44257</v>
      </c>
      <c r="BN77" s="236">
        <f t="shared" ref="BN77:BN92" si="293">AN77</f>
        <v>44258</v>
      </c>
      <c r="BO77" s="235">
        <f t="shared" ref="BO77:BO92" si="294">AO77</f>
        <v>117799.08389136905</v>
      </c>
      <c r="BP77" s="235">
        <f t="shared" ref="BP77:BP92" si="295">AQ77</f>
        <v>98866.164434523816</v>
      </c>
      <c r="BQ77" s="235">
        <f t="shared" ref="BQ77:BQ92" si="296">AVERAGE(BO77:BP77)</f>
        <v>108332.62416294643</v>
      </c>
      <c r="BR77" s="868">
        <f t="shared" ref="BR77:BR92" si="297">AR77</f>
        <v>44257</v>
      </c>
      <c r="BS77" s="869" t="str">
        <f t="shared" ref="BS77:BS92" si="298">AS77</f>
        <v>TUE</v>
      </c>
      <c r="BT77" s="870">
        <f t="shared" ref="BT77:BT92" si="299">AT77</f>
        <v>162.01281738281301</v>
      </c>
      <c r="BU77" s="235">
        <f t="shared" ref="BU77" si="300">BH77</f>
        <v>95387.388683500758</v>
      </c>
      <c r="BV77" s="279">
        <f t="shared" ref="BV77:BV92" si="301">BT77*1000000*3.785*BQ77</f>
        <v>66431570784600.266</v>
      </c>
      <c r="BW77" s="279">
        <f t="shared" ref="BW77" si="302">BI77</f>
        <v>58493312723181.922</v>
      </c>
    </row>
    <row r="78" spans="1:75">
      <c r="A78" s="35">
        <v>44265</v>
      </c>
      <c r="B78" s="119" t="s">
        <v>410</v>
      </c>
      <c r="C78" s="781">
        <v>44257</v>
      </c>
      <c r="D78" s="1176">
        <v>44258</v>
      </c>
      <c r="E78" s="924" t="s">
        <v>69</v>
      </c>
      <c r="F78" s="1149">
        <v>10.880072784423827</v>
      </c>
      <c r="G78" s="500" t="s">
        <v>41</v>
      </c>
      <c r="H78" s="998">
        <v>10.760992431640625</v>
      </c>
      <c r="I78" s="1160" t="s">
        <v>313</v>
      </c>
      <c r="J78" s="1161" t="s">
        <v>133</v>
      </c>
      <c r="K78" s="484" t="s">
        <v>93</v>
      </c>
      <c r="L78" s="488">
        <v>280</v>
      </c>
      <c r="M78" s="485"/>
      <c r="N78" s="504"/>
      <c r="O78" s="491">
        <v>3</v>
      </c>
      <c r="P78" s="492">
        <v>1.5</v>
      </c>
      <c r="Q78" s="492">
        <f t="shared" si="252"/>
        <v>4.5</v>
      </c>
      <c r="R78" s="490">
        <f t="shared" si="253"/>
        <v>2.625</v>
      </c>
      <c r="S78" s="491"/>
      <c r="T78" s="493">
        <v>20</v>
      </c>
      <c r="U78" s="119">
        <v>336</v>
      </c>
      <c r="V78" s="925"/>
      <c r="W78" s="129">
        <v>579.92999999999995</v>
      </c>
      <c r="X78" s="223">
        <v>2.141</v>
      </c>
      <c r="Y78" s="223">
        <v>2.4790000000000001</v>
      </c>
      <c r="Z78" s="129">
        <f t="shared" si="254"/>
        <v>11598.599999999999</v>
      </c>
      <c r="AA78" s="129">
        <f t="shared" si="255"/>
        <v>4418.5142857142855</v>
      </c>
      <c r="AB78" s="149">
        <f t="shared" si="256"/>
        <v>15780408.163265303</v>
      </c>
      <c r="AC78" s="924" t="s">
        <v>69</v>
      </c>
      <c r="AD78" s="195">
        <f t="shared" si="257"/>
        <v>217.60145568847656</v>
      </c>
      <c r="AE78" s="500" t="s">
        <v>41</v>
      </c>
      <c r="AF78" s="567">
        <f t="shared" si="258"/>
        <v>215.2198486328125</v>
      </c>
      <c r="AG78" s="497">
        <f t="shared" si="259"/>
        <v>82895.792643229172</v>
      </c>
      <c r="AH78" s="497">
        <f t="shared" si="260"/>
        <v>81988.513764880947</v>
      </c>
      <c r="AI78" s="497">
        <f t="shared" si="261"/>
        <v>296056.40229724703</v>
      </c>
      <c r="AJ78" s="497">
        <f t="shared" si="262"/>
        <v>292816.12058886053</v>
      </c>
      <c r="AK78" s="959">
        <f t="shared" si="263"/>
        <v>1.8761010439921767E-2</v>
      </c>
      <c r="AL78" s="1086">
        <f t="shared" si="264"/>
        <v>1.8555674704948229E-2</v>
      </c>
      <c r="AM78" s="864" t="str">
        <f t="shared" si="279"/>
        <v>336</v>
      </c>
      <c r="AN78" s="865">
        <f t="shared" si="280"/>
        <v>44258</v>
      </c>
      <c r="AO78" s="866">
        <f t="shared" si="281"/>
        <v>82895.792643229172</v>
      </c>
      <c r="AP78" s="865">
        <f t="shared" si="282"/>
        <v>44258</v>
      </c>
      <c r="AQ78" s="850">
        <f t="shared" si="283"/>
        <v>81988.513764880947</v>
      </c>
      <c r="AR78" s="880">
        <v>44257</v>
      </c>
      <c r="AS78" s="869" t="s">
        <v>653</v>
      </c>
      <c r="AT78" s="879">
        <v>162.01281738281301</v>
      </c>
      <c r="AU78" s="879">
        <v>280</v>
      </c>
      <c r="AV78" s="851">
        <f t="shared" si="284"/>
        <v>44257</v>
      </c>
      <c r="AW78" s="852">
        <f t="shared" si="285"/>
        <v>50833234764452.227</v>
      </c>
      <c r="AX78" s="851">
        <f t="shared" si="286"/>
        <v>44257</v>
      </c>
      <c r="AY78" s="852">
        <f t="shared" si="287"/>
        <v>50276874559074.891</v>
      </c>
      <c r="AZ78" s="867"/>
      <c r="BA78" s="867"/>
      <c r="BB78" s="867"/>
      <c r="BC78" s="849">
        <f t="shared" si="288"/>
        <v>44257</v>
      </c>
      <c r="BD78" s="867"/>
      <c r="BE78" s="867"/>
      <c r="BF78" s="867"/>
      <c r="BG78" s="849">
        <f t="shared" si="289"/>
        <v>44257</v>
      </c>
      <c r="BH78" s="867"/>
      <c r="BI78" s="867"/>
      <c r="BK78" s="382">
        <f t="shared" si="290"/>
        <v>10.880072784423827</v>
      </c>
      <c r="BL78" s="382">
        <f t="shared" si="291"/>
        <v>10.760992431640625</v>
      </c>
      <c r="BM78" s="236">
        <f t="shared" si="292"/>
        <v>44257</v>
      </c>
      <c r="BN78" s="236">
        <f t="shared" si="293"/>
        <v>44258</v>
      </c>
      <c r="BO78" s="235">
        <f t="shared" si="294"/>
        <v>82895.792643229172</v>
      </c>
      <c r="BP78" s="235">
        <f t="shared" si="295"/>
        <v>81988.513764880947</v>
      </c>
      <c r="BQ78" s="235">
        <f t="shared" si="296"/>
        <v>82442.153204055066</v>
      </c>
      <c r="BR78" s="868">
        <f t="shared" si="297"/>
        <v>44257</v>
      </c>
      <c r="BS78" s="869" t="str">
        <f t="shared" si="298"/>
        <v>TUE</v>
      </c>
      <c r="BT78" s="870">
        <f t="shared" si="299"/>
        <v>162.01281738281301</v>
      </c>
      <c r="BU78" s="235"/>
      <c r="BV78" s="279">
        <f t="shared" si="301"/>
        <v>50555054661763.555</v>
      </c>
      <c r="BW78" s="279"/>
    </row>
    <row r="79" spans="1:75">
      <c r="A79" s="35">
        <v>44265</v>
      </c>
      <c r="B79" s="119" t="s">
        <v>411</v>
      </c>
      <c r="C79" s="781">
        <v>44258</v>
      </c>
      <c r="D79" s="1158">
        <v>44259</v>
      </c>
      <c r="E79" s="924" t="s">
        <v>69</v>
      </c>
      <c r="F79" s="1149">
        <v>16.431472778320313</v>
      </c>
      <c r="G79" s="500" t="s">
        <v>41</v>
      </c>
      <c r="H79" s="998">
        <v>16.452822875976562</v>
      </c>
      <c r="I79" s="1160" t="s">
        <v>313</v>
      </c>
      <c r="J79" s="1161" t="s">
        <v>133</v>
      </c>
      <c r="K79" s="484" t="s">
        <v>93</v>
      </c>
      <c r="L79" s="488">
        <v>264</v>
      </c>
      <c r="M79" s="485"/>
      <c r="N79" s="504"/>
      <c r="O79" s="491">
        <v>3</v>
      </c>
      <c r="P79" s="492">
        <v>1.5</v>
      </c>
      <c r="Q79" s="492">
        <f t="shared" si="252"/>
        <v>4.5</v>
      </c>
      <c r="R79" s="490">
        <f t="shared" si="253"/>
        <v>2.625</v>
      </c>
      <c r="S79" s="491"/>
      <c r="T79" s="493">
        <v>20</v>
      </c>
      <c r="U79" s="119">
        <v>342</v>
      </c>
      <c r="V79" s="925"/>
      <c r="W79" s="129">
        <v>924.351</v>
      </c>
      <c r="X79" s="223">
        <v>2.2149999999999999</v>
      </c>
      <c r="Y79" s="223">
        <v>2.6030000000000002</v>
      </c>
      <c r="Z79" s="129">
        <f t="shared" si="254"/>
        <v>18487.02</v>
      </c>
      <c r="AA79" s="129">
        <f t="shared" si="255"/>
        <v>7042.6742857142863</v>
      </c>
      <c r="AB79" s="149">
        <f t="shared" si="256"/>
        <v>26676796.536796536</v>
      </c>
      <c r="AC79" s="924" t="s">
        <v>69</v>
      </c>
      <c r="AD79" s="195">
        <f t="shared" si="257"/>
        <v>328.62945556640625</v>
      </c>
      <c r="AE79" s="500" t="s">
        <v>41</v>
      </c>
      <c r="AF79" s="567">
        <f t="shared" si="258"/>
        <v>329.05645751953125</v>
      </c>
      <c r="AG79" s="497">
        <f t="shared" si="259"/>
        <v>125192.17354910714</v>
      </c>
      <c r="AH79" s="497">
        <f t="shared" si="260"/>
        <v>125354.84095982143</v>
      </c>
      <c r="AI79" s="497">
        <f t="shared" si="261"/>
        <v>474212.77859510278</v>
      </c>
      <c r="AJ79" s="497">
        <f t="shared" si="262"/>
        <v>474828.94302962668</v>
      </c>
      <c r="AK79" s="959">
        <f t="shared" si="263"/>
        <v>1.7776226539832067E-2</v>
      </c>
      <c r="AL79" s="1086">
        <f t="shared" si="264"/>
        <v>1.7799323932117302E-2</v>
      </c>
      <c r="AM79" s="864" t="str">
        <f t="shared" si="279"/>
        <v>342</v>
      </c>
      <c r="AN79" s="865">
        <f t="shared" si="280"/>
        <v>44259</v>
      </c>
      <c r="AO79" s="866">
        <f t="shared" si="281"/>
        <v>125192.17354910714</v>
      </c>
      <c r="AP79" s="865">
        <f t="shared" si="282"/>
        <v>44259</v>
      </c>
      <c r="AQ79" s="850">
        <f t="shared" si="283"/>
        <v>125354.84095982143</v>
      </c>
      <c r="AR79" s="880">
        <v>44258</v>
      </c>
      <c r="AS79" s="869" t="s">
        <v>656</v>
      </c>
      <c r="AT79" s="879">
        <v>163.24169921875</v>
      </c>
      <c r="AU79" s="879">
        <v>264</v>
      </c>
      <c r="AV79" s="851">
        <f t="shared" si="284"/>
        <v>44258</v>
      </c>
      <c r="AW79" s="852">
        <f t="shared" si="285"/>
        <v>77352467181284.938</v>
      </c>
      <c r="AX79" s="851">
        <f t="shared" si="286"/>
        <v>44258</v>
      </c>
      <c r="AY79" s="852">
        <f t="shared" si="287"/>
        <v>77452974466940.516</v>
      </c>
      <c r="AZ79" s="850">
        <f>AVERAGE(AO79:AO80)</f>
        <v>132798.69442894345</v>
      </c>
      <c r="BA79" s="850">
        <f>STDEV(AO79:AO80)</f>
        <v>10757.244990738636</v>
      </c>
      <c r="BB79" s="850">
        <f>100*BA79/AZ79</f>
        <v>8.1004147194342426</v>
      </c>
      <c r="BC79" s="849">
        <f t="shared" si="288"/>
        <v>44258</v>
      </c>
      <c r="BD79" s="850">
        <f>AVERAGE(AQ79:AQ80)</f>
        <v>140376.83686755953</v>
      </c>
      <c r="BE79" s="850">
        <f>STDEV(AQ79:AQ80)</f>
        <v>21244.310346636576</v>
      </c>
      <c r="BF79" s="850">
        <f>100*BE79/BD79</f>
        <v>15.133771938941619</v>
      </c>
      <c r="BG79" s="849">
        <f t="shared" si="289"/>
        <v>44258</v>
      </c>
      <c r="BH79" s="850">
        <f>AVERAGE(AZ79,BD79)</f>
        <v>136587.76564825149</v>
      </c>
      <c r="BI79" s="852">
        <f>BH79*AT79*3.785*1000000</f>
        <v>84393459751915.656</v>
      </c>
      <c r="BK79" s="382">
        <f t="shared" si="290"/>
        <v>16.431472778320313</v>
      </c>
      <c r="BL79" s="382">
        <f t="shared" si="291"/>
        <v>16.452822875976562</v>
      </c>
      <c r="BM79" s="236">
        <f t="shared" si="292"/>
        <v>44258</v>
      </c>
      <c r="BN79" s="236">
        <f t="shared" si="293"/>
        <v>44259</v>
      </c>
      <c r="BO79" s="235">
        <f t="shared" si="294"/>
        <v>125192.17354910714</v>
      </c>
      <c r="BP79" s="235">
        <f t="shared" si="295"/>
        <v>125354.84095982143</v>
      </c>
      <c r="BQ79" s="235">
        <f t="shared" si="296"/>
        <v>125273.50725446429</v>
      </c>
      <c r="BR79" s="868">
        <f t="shared" si="297"/>
        <v>44258</v>
      </c>
      <c r="BS79" s="869" t="str">
        <f t="shared" si="298"/>
        <v>WED</v>
      </c>
      <c r="BT79" s="870">
        <f t="shared" si="299"/>
        <v>163.24169921875</v>
      </c>
      <c r="BU79" s="235">
        <f t="shared" ref="BU79" si="303">BH79</f>
        <v>136587.76564825149</v>
      </c>
      <c r="BV79" s="279">
        <f t="shared" si="301"/>
        <v>77402720824112.719</v>
      </c>
      <c r="BW79" s="279">
        <f t="shared" ref="BW79" si="304">BI79</f>
        <v>84393459751915.656</v>
      </c>
    </row>
    <row r="80" spans="1:75">
      <c r="A80" s="35">
        <v>44265</v>
      </c>
      <c r="B80" s="119" t="s">
        <v>412</v>
      </c>
      <c r="C80" s="781">
        <v>44258</v>
      </c>
      <c r="D80" s="1158">
        <v>44259</v>
      </c>
      <c r="E80" s="924" t="s">
        <v>69</v>
      </c>
      <c r="F80" s="1149">
        <v>18.428184509277344</v>
      </c>
      <c r="G80" s="500" t="s">
        <v>41</v>
      </c>
      <c r="H80" s="998">
        <v>20.396096801757814</v>
      </c>
      <c r="I80" s="1160" t="s">
        <v>313</v>
      </c>
      <c r="J80" s="1161" t="s">
        <v>133</v>
      </c>
      <c r="K80" s="484" t="s">
        <v>93</v>
      </c>
      <c r="L80" s="488">
        <v>264</v>
      </c>
      <c r="M80" s="485"/>
      <c r="N80" s="504"/>
      <c r="O80" s="491">
        <v>3</v>
      </c>
      <c r="P80" s="492">
        <v>1.5</v>
      </c>
      <c r="Q80" s="492">
        <f t="shared" si="252"/>
        <v>4.5</v>
      </c>
      <c r="R80" s="490">
        <f t="shared" si="253"/>
        <v>2.625</v>
      </c>
      <c r="S80" s="491"/>
      <c r="T80" s="493">
        <v>20</v>
      </c>
      <c r="U80" s="119">
        <v>343</v>
      </c>
      <c r="V80" s="925"/>
      <c r="W80" s="129">
        <v>667.774</v>
      </c>
      <c r="X80" s="223">
        <v>2.2090000000000001</v>
      </c>
      <c r="Y80" s="223">
        <v>2.5390000000000001</v>
      </c>
      <c r="Z80" s="129">
        <f t="shared" si="254"/>
        <v>13355.48</v>
      </c>
      <c r="AA80" s="129">
        <f t="shared" si="255"/>
        <v>5087.8019047619046</v>
      </c>
      <c r="AB80" s="149">
        <f t="shared" si="256"/>
        <v>19271976.911976911</v>
      </c>
      <c r="AC80" s="924" t="s">
        <v>69</v>
      </c>
      <c r="AD80" s="195">
        <f t="shared" si="257"/>
        <v>368.56369018554688</v>
      </c>
      <c r="AE80" s="500" t="s">
        <v>41</v>
      </c>
      <c r="AF80" s="567">
        <f t="shared" si="258"/>
        <v>407.92193603515625</v>
      </c>
      <c r="AG80" s="497">
        <f t="shared" si="259"/>
        <v>140405.21530877976</v>
      </c>
      <c r="AH80" s="497">
        <f t="shared" si="260"/>
        <v>155398.83277529763</v>
      </c>
      <c r="AI80" s="497">
        <f t="shared" si="261"/>
        <v>531837.93677568086</v>
      </c>
      <c r="AJ80" s="497">
        <f t="shared" si="262"/>
        <v>588631.94233067287</v>
      </c>
      <c r="AK80" s="959">
        <f t="shared" si="263"/>
        <v>2.7596439078606452E-2</v>
      </c>
      <c r="AL80" s="1086">
        <f t="shared" si="264"/>
        <v>3.0543412594317559E-2</v>
      </c>
      <c r="AM80" s="864" t="str">
        <f t="shared" si="279"/>
        <v>343</v>
      </c>
      <c r="AN80" s="865">
        <f t="shared" si="280"/>
        <v>44259</v>
      </c>
      <c r="AO80" s="866">
        <f t="shared" si="281"/>
        <v>140405.21530877976</v>
      </c>
      <c r="AP80" s="865">
        <f t="shared" si="282"/>
        <v>44259</v>
      </c>
      <c r="AQ80" s="850">
        <f t="shared" si="283"/>
        <v>155398.83277529763</v>
      </c>
      <c r="AR80" s="880">
        <v>44258</v>
      </c>
      <c r="AS80" s="869" t="s">
        <v>656</v>
      </c>
      <c r="AT80" s="879">
        <v>163.24169921875</v>
      </c>
      <c r="AU80" s="879">
        <v>264</v>
      </c>
      <c r="AV80" s="851">
        <f t="shared" si="284"/>
        <v>44258</v>
      </c>
      <c r="AW80" s="852">
        <f t="shared" si="285"/>
        <v>86752146730590.016</v>
      </c>
      <c r="AX80" s="851">
        <f t="shared" si="286"/>
        <v>44258</v>
      </c>
      <c r="AY80" s="852">
        <f t="shared" si="287"/>
        <v>96016250628847.125</v>
      </c>
      <c r="AZ80" s="867"/>
      <c r="BA80" s="867"/>
      <c r="BB80" s="867"/>
      <c r="BC80" s="849">
        <f t="shared" si="288"/>
        <v>44258</v>
      </c>
      <c r="BD80" s="867"/>
      <c r="BE80" s="867"/>
      <c r="BF80" s="867"/>
      <c r="BG80" s="849">
        <f t="shared" si="289"/>
        <v>44258</v>
      </c>
      <c r="BH80" s="867"/>
      <c r="BI80" s="867"/>
      <c r="BK80" s="382">
        <f t="shared" si="290"/>
        <v>18.428184509277344</v>
      </c>
      <c r="BL80" s="382">
        <f t="shared" si="291"/>
        <v>20.396096801757814</v>
      </c>
      <c r="BM80" s="236">
        <f t="shared" si="292"/>
        <v>44258</v>
      </c>
      <c r="BN80" s="236">
        <f t="shared" si="293"/>
        <v>44259</v>
      </c>
      <c r="BO80" s="235">
        <f t="shared" si="294"/>
        <v>140405.21530877976</v>
      </c>
      <c r="BP80" s="235">
        <f t="shared" si="295"/>
        <v>155398.83277529763</v>
      </c>
      <c r="BQ80" s="235">
        <f t="shared" si="296"/>
        <v>147902.02404203871</v>
      </c>
      <c r="BR80" s="868">
        <f t="shared" si="297"/>
        <v>44258</v>
      </c>
      <c r="BS80" s="869" t="str">
        <f t="shared" si="298"/>
        <v>WED</v>
      </c>
      <c r="BT80" s="870">
        <f t="shared" si="299"/>
        <v>163.24169921875</v>
      </c>
      <c r="BU80" s="235"/>
      <c r="BV80" s="279">
        <f t="shared" si="301"/>
        <v>91384198679718.578</v>
      </c>
      <c r="BW80" s="279"/>
    </row>
    <row r="81" spans="1:75">
      <c r="A81" s="35">
        <v>44265</v>
      </c>
      <c r="B81" s="119" t="s">
        <v>413</v>
      </c>
      <c r="C81" s="781">
        <v>44259</v>
      </c>
      <c r="D81" s="1158">
        <v>44260</v>
      </c>
      <c r="E81" s="924" t="s">
        <v>69</v>
      </c>
      <c r="F81" s="1149">
        <v>11.183464813232423</v>
      </c>
      <c r="G81" s="500" t="s">
        <v>41</v>
      </c>
      <c r="H81" s="998">
        <v>12.877401733398438</v>
      </c>
      <c r="I81" s="1160" t="s">
        <v>313</v>
      </c>
      <c r="J81" s="1161" t="s">
        <v>133</v>
      </c>
      <c r="K81" s="484" t="s">
        <v>93</v>
      </c>
      <c r="L81" s="488">
        <v>296</v>
      </c>
      <c r="M81" s="485"/>
      <c r="N81" s="504"/>
      <c r="O81" s="491">
        <v>3</v>
      </c>
      <c r="P81" s="492">
        <v>1.5</v>
      </c>
      <c r="Q81" s="492">
        <f t="shared" si="252"/>
        <v>4.5</v>
      </c>
      <c r="R81" s="490">
        <f t="shared" si="253"/>
        <v>2.625</v>
      </c>
      <c r="S81" s="491"/>
      <c r="T81" s="493">
        <v>20</v>
      </c>
      <c r="U81" s="119">
        <v>354</v>
      </c>
      <c r="V81" s="925"/>
      <c r="W81" s="129">
        <v>502.7</v>
      </c>
      <c r="X81" s="223">
        <v>2.1419999999999999</v>
      </c>
      <c r="Y81" s="223">
        <v>2.4809999999999999</v>
      </c>
      <c r="Z81" s="129">
        <f t="shared" si="254"/>
        <v>10054</v>
      </c>
      <c r="AA81" s="129">
        <f t="shared" si="255"/>
        <v>3830.0952380952381</v>
      </c>
      <c r="AB81" s="149">
        <f t="shared" si="256"/>
        <v>12939510.93951094</v>
      </c>
      <c r="AC81" s="924" t="s">
        <v>69</v>
      </c>
      <c r="AD81" s="195">
        <f t="shared" si="257"/>
        <v>223.66929626464844</v>
      </c>
      <c r="AE81" s="500" t="s">
        <v>41</v>
      </c>
      <c r="AF81" s="567">
        <f t="shared" si="258"/>
        <v>257.54803466796875</v>
      </c>
      <c r="AG81" s="497">
        <f t="shared" si="259"/>
        <v>85207.350957961316</v>
      </c>
      <c r="AH81" s="497">
        <f t="shared" si="260"/>
        <v>98113.537016369053</v>
      </c>
      <c r="AI81" s="497">
        <f t="shared" si="261"/>
        <v>287862.67215527472</v>
      </c>
      <c r="AJ81" s="497">
        <f t="shared" si="262"/>
        <v>331464.65208232787</v>
      </c>
      <c r="AK81" s="959">
        <f t="shared" si="263"/>
        <v>2.2246796923080212E-2</v>
      </c>
      <c r="AL81" s="1086">
        <f t="shared" si="264"/>
        <v>2.5616474504472721E-2</v>
      </c>
      <c r="AM81" s="864" t="str">
        <f t="shared" si="279"/>
        <v>354</v>
      </c>
      <c r="AN81" s="865">
        <f t="shared" si="280"/>
        <v>44260</v>
      </c>
      <c r="AO81" s="866">
        <f t="shared" si="281"/>
        <v>85207.350957961316</v>
      </c>
      <c r="AP81" s="865">
        <f t="shared" si="282"/>
        <v>44260</v>
      </c>
      <c r="AQ81" s="850">
        <f t="shared" si="283"/>
        <v>98113.537016369053</v>
      </c>
      <c r="AR81" s="880">
        <v>44259</v>
      </c>
      <c r="AS81" s="869" t="s">
        <v>657</v>
      </c>
      <c r="AT81" s="879">
        <v>161.2412109375</v>
      </c>
      <c r="AU81" s="879">
        <v>296</v>
      </c>
      <c r="AV81" s="851">
        <f t="shared" si="284"/>
        <v>44259</v>
      </c>
      <c r="AW81" s="852">
        <f t="shared" si="285"/>
        <v>52001874460366.711</v>
      </c>
      <c r="AX81" s="851">
        <f t="shared" si="286"/>
        <v>44259</v>
      </c>
      <c r="AY81" s="852">
        <f t="shared" si="287"/>
        <v>59878493785177.984</v>
      </c>
      <c r="AZ81" s="850">
        <f>AVERAGE(AO81:AO82)</f>
        <v>73424.031575520843</v>
      </c>
      <c r="BA81" s="850">
        <f>STDEV(AO81:AO82)</f>
        <v>16664.130080421015</v>
      </c>
      <c r="BB81" s="850">
        <f>100*BA81/AZ81</f>
        <v>22.695743781490666</v>
      </c>
      <c r="BC81" s="849">
        <f t="shared" si="288"/>
        <v>44259</v>
      </c>
      <c r="BD81" s="850">
        <f>AVERAGE(AQ81:AQ82)</f>
        <v>85634.986514136908</v>
      </c>
      <c r="BE81" s="850">
        <f>STDEV(AQ81:AQ82)</f>
        <v>17647.33535901428</v>
      </c>
      <c r="BF81" s="850">
        <f>100*BE81/BD81</f>
        <v>20.607623212623498</v>
      </c>
      <c r="BG81" s="849">
        <f t="shared" si="289"/>
        <v>44259</v>
      </c>
      <c r="BH81" s="850">
        <f>AVERAGE(AZ81,BD81)</f>
        <v>79529.509044828883</v>
      </c>
      <c r="BI81" s="852">
        <f>BH81*AT81*3.785*1000000</f>
        <v>48536698990726.867</v>
      </c>
      <c r="BK81" s="382">
        <f t="shared" si="290"/>
        <v>11.183464813232423</v>
      </c>
      <c r="BL81" s="382">
        <f t="shared" si="291"/>
        <v>12.877401733398438</v>
      </c>
      <c r="BM81" s="236">
        <f t="shared" si="292"/>
        <v>44259</v>
      </c>
      <c r="BN81" s="236">
        <f t="shared" si="293"/>
        <v>44260</v>
      </c>
      <c r="BO81" s="235">
        <f t="shared" si="294"/>
        <v>85207.350957961316</v>
      </c>
      <c r="BP81" s="235">
        <f t="shared" si="295"/>
        <v>98113.537016369053</v>
      </c>
      <c r="BQ81" s="235">
        <f t="shared" si="296"/>
        <v>91660.443987165185</v>
      </c>
      <c r="BR81" s="868">
        <f t="shared" si="297"/>
        <v>44259</v>
      </c>
      <c r="BS81" s="869" t="str">
        <f t="shared" si="298"/>
        <v>THU</v>
      </c>
      <c r="BT81" s="870">
        <f t="shared" si="299"/>
        <v>161.2412109375</v>
      </c>
      <c r="BU81" s="235">
        <f t="shared" ref="BU81" si="305">BH81</f>
        <v>79529.509044828883</v>
      </c>
      <c r="BV81" s="279">
        <f t="shared" si="301"/>
        <v>55940184122772.352</v>
      </c>
      <c r="BW81" s="279">
        <f t="shared" ref="BW81" si="306">BI81</f>
        <v>48536698990726.867</v>
      </c>
    </row>
    <row r="82" spans="1:75">
      <c r="A82" s="35">
        <v>44265</v>
      </c>
      <c r="B82" s="119" t="s">
        <v>414</v>
      </c>
      <c r="C82" s="781">
        <v>44259</v>
      </c>
      <c r="D82" s="1158">
        <v>44260</v>
      </c>
      <c r="E82" s="924" t="s">
        <v>69</v>
      </c>
      <c r="F82" s="1149">
        <v>8.0903434753417969</v>
      </c>
      <c r="G82" s="500" t="s">
        <v>41</v>
      </c>
      <c r="H82" s="998">
        <v>9.6017822265625004</v>
      </c>
      <c r="I82" s="1160" t="s">
        <v>313</v>
      </c>
      <c r="J82" s="1161" t="s">
        <v>133</v>
      </c>
      <c r="K82" s="484" t="s">
        <v>93</v>
      </c>
      <c r="L82" s="488">
        <v>296</v>
      </c>
      <c r="M82" s="485"/>
      <c r="N82" s="504"/>
      <c r="O82" s="491">
        <v>3</v>
      </c>
      <c r="P82" s="492">
        <v>1.5</v>
      </c>
      <c r="Q82" s="492">
        <f t="shared" si="252"/>
        <v>4.5</v>
      </c>
      <c r="R82" s="490">
        <f t="shared" si="253"/>
        <v>2.625</v>
      </c>
      <c r="S82" s="491"/>
      <c r="T82" s="493">
        <v>20</v>
      </c>
      <c r="U82" s="119">
        <v>355</v>
      </c>
      <c r="V82" s="925"/>
      <c r="W82" s="129">
        <v>592.65300000000002</v>
      </c>
      <c r="X82" s="223">
        <v>2.169</v>
      </c>
      <c r="Y82" s="223">
        <v>2.484</v>
      </c>
      <c r="Z82" s="129">
        <f t="shared" si="254"/>
        <v>11853.060000000001</v>
      </c>
      <c r="AA82" s="129">
        <f t="shared" si="255"/>
        <v>4515.4514285714295</v>
      </c>
      <c r="AB82" s="149">
        <f t="shared" si="256"/>
        <v>15254903.474903477</v>
      </c>
      <c r="AC82" s="924" t="s">
        <v>69</v>
      </c>
      <c r="AD82" s="195">
        <f t="shared" si="257"/>
        <v>161.80686950683594</v>
      </c>
      <c r="AE82" s="500" t="s">
        <v>41</v>
      </c>
      <c r="AF82" s="567">
        <f t="shared" si="258"/>
        <v>192.03564453125</v>
      </c>
      <c r="AG82" s="497">
        <f t="shared" si="259"/>
        <v>61640.712193080355</v>
      </c>
      <c r="AH82" s="497">
        <f t="shared" si="260"/>
        <v>73156.436011904763</v>
      </c>
      <c r="AI82" s="497">
        <f t="shared" si="261"/>
        <v>208245.64930094715</v>
      </c>
      <c r="AJ82" s="497">
        <f t="shared" si="262"/>
        <v>247150.12166184041</v>
      </c>
      <c r="AK82" s="959">
        <f t="shared" si="263"/>
        <v>1.3651063059398663E-2</v>
      </c>
      <c r="AL82" s="1086">
        <f t="shared" si="264"/>
        <v>1.6201355981598841E-2</v>
      </c>
      <c r="AM82" s="864" t="str">
        <f t="shared" si="279"/>
        <v>355</v>
      </c>
      <c r="AN82" s="865">
        <f t="shared" si="280"/>
        <v>44260</v>
      </c>
      <c r="AO82" s="866">
        <f t="shared" si="281"/>
        <v>61640.712193080355</v>
      </c>
      <c r="AP82" s="865">
        <f t="shared" si="282"/>
        <v>44260</v>
      </c>
      <c r="AQ82" s="850">
        <f t="shared" si="283"/>
        <v>73156.436011904763</v>
      </c>
      <c r="AR82" s="880">
        <v>44259</v>
      </c>
      <c r="AS82" s="869" t="s">
        <v>657</v>
      </c>
      <c r="AT82" s="879">
        <v>161.2412109375</v>
      </c>
      <c r="AU82" s="879">
        <v>296</v>
      </c>
      <c r="AV82" s="851">
        <f t="shared" si="284"/>
        <v>44259</v>
      </c>
      <c r="AW82" s="852">
        <f t="shared" si="285"/>
        <v>37619202346680.422</v>
      </c>
      <c r="AX82" s="851">
        <f t="shared" si="286"/>
        <v>44259</v>
      </c>
      <c r="AY82" s="852">
        <f t="shared" si="287"/>
        <v>44647225370682.305</v>
      </c>
      <c r="AZ82" s="867"/>
      <c r="BA82" s="867"/>
      <c r="BB82" s="867"/>
      <c r="BC82" s="849">
        <f t="shared" si="288"/>
        <v>44259</v>
      </c>
      <c r="BD82" s="867"/>
      <c r="BE82" s="867"/>
      <c r="BF82" s="867"/>
      <c r="BG82" s="849">
        <f t="shared" si="289"/>
        <v>44259</v>
      </c>
      <c r="BH82" s="867"/>
      <c r="BI82" s="867"/>
      <c r="BK82" s="382">
        <f t="shared" si="290"/>
        <v>8.0903434753417969</v>
      </c>
      <c r="BL82" s="382">
        <f t="shared" si="291"/>
        <v>9.6017822265625004</v>
      </c>
      <c r="BM82" s="236">
        <f t="shared" si="292"/>
        <v>44259</v>
      </c>
      <c r="BN82" s="236">
        <f t="shared" si="293"/>
        <v>44260</v>
      </c>
      <c r="BO82" s="235">
        <f t="shared" si="294"/>
        <v>61640.712193080355</v>
      </c>
      <c r="BP82" s="235">
        <f t="shared" si="295"/>
        <v>73156.436011904763</v>
      </c>
      <c r="BQ82" s="235">
        <f t="shared" si="296"/>
        <v>67398.574102492566</v>
      </c>
      <c r="BR82" s="868">
        <f t="shared" si="297"/>
        <v>44259</v>
      </c>
      <c r="BS82" s="869" t="str">
        <f t="shared" si="298"/>
        <v>THU</v>
      </c>
      <c r="BT82" s="870">
        <f t="shared" si="299"/>
        <v>161.2412109375</v>
      </c>
      <c r="BU82" s="235"/>
      <c r="BV82" s="279">
        <f t="shared" si="301"/>
        <v>41133213858681.367</v>
      </c>
      <c r="BW82" s="279"/>
    </row>
    <row r="83" spans="1:75">
      <c r="A83" s="35">
        <v>44265</v>
      </c>
      <c r="B83" s="119" t="s">
        <v>415</v>
      </c>
      <c r="C83" s="781">
        <v>44260</v>
      </c>
      <c r="D83" s="1158">
        <v>44261</v>
      </c>
      <c r="E83" s="924" t="s">
        <v>69</v>
      </c>
      <c r="F83" s="1149">
        <v>16.281333923339844</v>
      </c>
      <c r="G83" s="500" t="s">
        <v>41</v>
      </c>
      <c r="H83" s="998">
        <v>17.619726562499999</v>
      </c>
      <c r="I83" s="1160" t="s">
        <v>313</v>
      </c>
      <c r="J83" s="1161" t="s">
        <v>133</v>
      </c>
      <c r="K83" s="484" t="s">
        <v>93</v>
      </c>
      <c r="L83" s="488">
        <v>314</v>
      </c>
      <c r="M83" s="485"/>
      <c r="N83" s="504"/>
      <c r="O83" s="491">
        <v>3</v>
      </c>
      <c r="P83" s="492">
        <v>1.5</v>
      </c>
      <c r="Q83" s="492">
        <f t="shared" si="252"/>
        <v>4.5</v>
      </c>
      <c r="R83" s="490">
        <f t="shared" si="253"/>
        <v>2.625</v>
      </c>
      <c r="S83" s="491"/>
      <c r="T83" s="493">
        <v>20</v>
      </c>
      <c r="U83" s="119">
        <v>361</v>
      </c>
      <c r="V83" s="925"/>
      <c r="W83" s="129">
        <v>724.39499999999998</v>
      </c>
      <c r="X83" s="223">
        <v>2.1709999999999998</v>
      </c>
      <c r="Y83" s="223">
        <v>2.5569999999999999</v>
      </c>
      <c r="Z83" s="129">
        <f t="shared" si="254"/>
        <v>14487.9</v>
      </c>
      <c r="AA83" s="129">
        <f t="shared" si="255"/>
        <v>5519.2</v>
      </c>
      <c r="AB83" s="149">
        <f t="shared" si="256"/>
        <v>17577070.063694268</v>
      </c>
      <c r="AC83" s="924" t="s">
        <v>69</v>
      </c>
      <c r="AD83" s="195">
        <f t="shared" si="257"/>
        <v>325.62667846679688</v>
      </c>
      <c r="AE83" s="500" t="s">
        <v>41</v>
      </c>
      <c r="AF83" s="567">
        <f t="shared" si="258"/>
        <v>352.39453125</v>
      </c>
      <c r="AG83" s="497">
        <f t="shared" si="259"/>
        <v>124048.25846354167</v>
      </c>
      <c r="AH83" s="497">
        <f t="shared" si="260"/>
        <v>134245.53571428571</v>
      </c>
      <c r="AI83" s="497">
        <f t="shared" si="261"/>
        <v>395058.14797306265</v>
      </c>
      <c r="AJ83" s="497">
        <f t="shared" si="262"/>
        <v>427533.55323020928</v>
      </c>
      <c r="AK83" s="959">
        <f t="shared" si="263"/>
        <v>2.2475767948895071E-2</v>
      </c>
      <c r="AL83" s="1086">
        <f t="shared" si="264"/>
        <v>2.4323368552378193E-2</v>
      </c>
      <c r="AM83" s="864" t="str">
        <f t="shared" si="279"/>
        <v>361</v>
      </c>
      <c r="AN83" s="865">
        <f t="shared" si="280"/>
        <v>44261</v>
      </c>
      <c r="AO83" s="866">
        <f t="shared" si="281"/>
        <v>124048.25846354167</v>
      </c>
      <c r="AP83" s="865">
        <f t="shared" si="282"/>
        <v>44261</v>
      </c>
      <c r="AQ83" s="850">
        <f t="shared" si="283"/>
        <v>134245.53571428571</v>
      </c>
      <c r="AR83" s="880">
        <v>44260</v>
      </c>
      <c r="AS83" s="869" t="s">
        <v>659</v>
      </c>
      <c r="AT83" s="879">
        <v>161.69406127929699</v>
      </c>
      <c r="AU83" s="879">
        <v>314</v>
      </c>
      <c r="AV83" s="851">
        <f t="shared" si="284"/>
        <v>44260</v>
      </c>
      <c r="AW83" s="852">
        <f t="shared" si="285"/>
        <v>75919025480673.203</v>
      </c>
      <c r="AX83" s="851">
        <f t="shared" si="286"/>
        <v>44260</v>
      </c>
      <c r="AY83" s="852">
        <f t="shared" si="287"/>
        <v>82159881749205.641</v>
      </c>
      <c r="AZ83" s="850">
        <f>AVERAGE(AO83:AO84)</f>
        <v>116798.46772693453</v>
      </c>
      <c r="BA83" s="850">
        <f>STDEV(AO83:AO84)</f>
        <v>10252.752384076655</v>
      </c>
      <c r="BB83" s="850">
        <f>100*BA83/AZ83</f>
        <v>8.77815658339523</v>
      </c>
      <c r="BC83" s="849">
        <f t="shared" si="288"/>
        <v>44260</v>
      </c>
      <c r="BD83" s="850">
        <f>AVERAGE(AQ83:AQ84)</f>
        <v>124358.93322172618</v>
      </c>
      <c r="BE83" s="850">
        <f>STDEV(AQ83:AQ84)</f>
        <v>13981.767330769319</v>
      </c>
      <c r="BF83" s="850">
        <f>100*BE83/BD83</f>
        <v>11.243074356259136</v>
      </c>
      <c r="BG83" s="849">
        <f t="shared" si="289"/>
        <v>44260</v>
      </c>
      <c r="BH83" s="850">
        <f>AVERAGE(AZ83,BD83)</f>
        <v>120578.70047433036</v>
      </c>
      <c r="BI83" s="852">
        <f>BH83*AT83*3.785*1000000</f>
        <v>73795614280450.5</v>
      </c>
      <c r="BK83" s="382">
        <f t="shared" si="290"/>
        <v>16.281333923339844</v>
      </c>
      <c r="BL83" s="382">
        <f t="shared" si="291"/>
        <v>17.619726562499999</v>
      </c>
      <c r="BM83" s="236">
        <f t="shared" si="292"/>
        <v>44260</v>
      </c>
      <c r="BN83" s="236">
        <f t="shared" si="293"/>
        <v>44261</v>
      </c>
      <c r="BO83" s="235">
        <f t="shared" si="294"/>
        <v>124048.25846354167</v>
      </c>
      <c r="BP83" s="235">
        <f t="shared" si="295"/>
        <v>134245.53571428571</v>
      </c>
      <c r="BQ83" s="235">
        <f t="shared" si="296"/>
        <v>129146.89708891368</v>
      </c>
      <c r="BR83" s="868">
        <f t="shared" si="297"/>
        <v>44260</v>
      </c>
      <c r="BS83" s="869" t="str">
        <f t="shared" si="298"/>
        <v>FRI</v>
      </c>
      <c r="BT83" s="870">
        <f t="shared" si="299"/>
        <v>161.69406127929699</v>
      </c>
      <c r="BU83" s="235">
        <f t="shared" ref="BU83" si="307">BH83</f>
        <v>120578.70047433036</v>
      </c>
      <c r="BV83" s="279">
        <f t="shared" si="301"/>
        <v>79039453614939.422</v>
      </c>
      <c r="BW83" s="279">
        <f t="shared" ref="BW83" si="308">BI83</f>
        <v>73795614280450.5</v>
      </c>
    </row>
    <row r="84" spans="1:75">
      <c r="A84" s="35">
        <v>44265</v>
      </c>
      <c r="B84" s="119" t="s">
        <v>416</v>
      </c>
      <c r="C84" s="781">
        <v>44260</v>
      </c>
      <c r="D84" s="1158">
        <v>44261</v>
      </c>
      <c r="E84" s="924" t="s">
        <v>69</v>
      </c>
      <c r="F84" s="1149">
        <v>14.378263854980469</v>
      </c>
      <c r="G84" s="500" t="s">
        <v>41</v>
      </c>
      <c r="H84" s="998">
        <v>15.024493408203124</v>
      </c>
      <c r="I84" s="1160" t="s">
        <v>313</v>
      </c>
      <c r="J84" s="1161" t="s">
        <v>133</v>
      </c>
      <c r="K84" s="484" t="s">
        <v>93</v>
      </c>
      <c r="L84" s="488">
        <v>314</v>
      </c>
      <c r="M84" s="485"/>
      <c r="N84" s="504"/>
      <c r="O84" s="491">
        <v>3</v>
      </c>
      <c r="P84" s="492">
        <v>1.5</v>
      </c>
      <c r="Q84" s="492">
        <f t="shared" si="252"/>
        <v>4.5</v>
      </c>
      <c r="R84" s="490">
        <f t="shared" si="253"/>
        <v>2.625</v>
      </c>
      <c r="S84" s="491"/>
      <c r="T84" s="493">
        <v>20</v>
      </c>
      <c r="U84" s="119">
        <v>362</v>
      </c>
      <c r="V84" s="925"/>
      <c r="W84" s="129">
        <v>670.89800000000002</v>
      </c>
      <c r="X84" s="223">
        <v>2.17</v>
      </c>
      <c r="Y84" s="223">
        <v>2.5609999999999999</v>
      </c>
      <c r="Z84" s="129">
        <f t="shared" si="254"/>
        <v>13417.960000000001</v>
      </c>
      <c r="AA84" s="129">
        <f t="shared" si="255"/>
        <v>5111.60380952381</v>
      </c>
      <c r="AB84" s="149">
        <f t="shared" si="256"/>
        <v>16278993.023961177</v>
      </c>
      <c r="AC84" s="924" t="s">
        <v>69</v>
      </c>
      <c r="AD84" s="195">
        <f t="shared" si="257"/>
        <v>287.56527709960938</v>
      </c>
      <c r="AE84" s="500" t="s">
        <v>41</v>
      </c>
      <c r="AF84" s="567">
        <f t="shared" si="258"/>
        <v>300.4898681640625</v>
      </c>
      <c r="AG84" s="497">
        <f t="shared" si="259"/>
        <v>109548.67699032738</v>
      </c>
      <c r="AH84" s="497">
        <f t="shared" si="260"/>
        <v>114472.33072916667</v>
      </c>
      <c r="AI84" s="497">
        <f t="shared" si="261"/>
        <v>348881.13691187068</v>
      </c>
      <c r="AJ84" s="497">
        <f t="shared" si="262"/>
        <v>364561.562831741</v>
      </c>
      <c r="AK84" s="959">
        <f t="shared" si="263"/>
        <v>2.143137087154898E-2</v>
      </c>
      <c r="AL84" s="1086">
        <f t="shared" si="264"/>
        <v>2.239460157610117E-2</v>
      </c>
      <c r="AM84" s="864" t="str">
        <f t="shared" si="279"/>
        <v>362</v>
      </c>
      <c r="AN84" s="865">
        <f t="shared" si="280"/>
        <v>44261</v>
      </c>
      <c r="AO84" s="866">
        <f t="shared" si="281"/>
        <v>109548.67699032738</v>
      </c>
      <c r="AP84" s="865">
        <f t="shared" si="282"/>
        <v>44261</v>
      </c>
      <c r="AQ84" s="850">
        <f t="shared" si="283"/>
        <v>114472.33072916667</v>
      </c>
      <c r="AR84" s="880">
        <v>44260</v>
      </c>
      <c r="AS84" s="869" t="s">
        <v>659</v>
      </c>
      <c r="AT84" s="879">
        <v>161.69406127929699</v>
      </c>
      <c r="AU84" s="879">
        <v>314</v>
      </c>
      <c r="AV84" s="851">
        <f t="shared" si="284"/>
        <v>44260</v>
      </c>
      <c r="AW84" s="852">
        <f t="shared" si="285"/>
        <v>67045107305936.539</v>
      </c>
      <c r="AX84" s="851">
        <f t="shared" si="286"/>
        <v>44260</v>
      </c>
      <c r="AY84" s="852">
        <f t="shared" si="287"/>
        <v>70058442585986.547</v>
      </c>
      <c r="AZ84" s="867"/>
      <c r="BA84" s="867"/>
      <c r="BB84" s="867"/>
      <c r="BC84" s="849">
        <f t="shared" si="288"/>
        <v>44260</v>
      </c>
      <c r="BD84" s="867"/>
      <c r="BE84" s="867"/>
      <c r="BF84" s="867"/>
      <c r="BG84" s="849">
        <f t="shared" si="289"/>
        <v>44260</v>
      </c>
      <c r="BH84" s="867"/>
      <c r="BI84" s="867"/>
      <c r="BK84" s="382">
        <f t="shared" si="290"/>
        <v>14.378263854980469</v>
      </c>
      <c r="BL84" s="382">
        <f t="shared" si="291"/>
        <v>15.024493408203124</v>
      </c>
      <c r="BM84" s="236">
        <f t="shared" si="292"/>
        <v>44260</v>
      </c>
      <c r="BN84" s="236">
        <f t="shared" si="293"/>
        <v>44261</v>
      </c>
      <c r="BO84" s="235">
        <f t="shared" si="294"/>
        <v>109548.67699032738</v>
      </c>
      <c r="BP84" s="235">
        <f t="shared" si="295"/>
        <v>114472.33072916667</v>
      </c>
      <c r="BQ84" s="235">
        <f t="shared" si="296"/>
        <v>112010.50385974703</v>
      </c>
      <c r="BR84" s="868">
        <f t="shared" si="297"/>
        <v>44260</v>
      </c>
      <c r="BS84" s="869" t="str">
        <f t="shared" si="298"/>
        <v>FRI</v>
      </c>
      <c r="BT84" s="870">
        <f t="shared" si="299"/>
        <v>161.69406127929699</v>
      </c>
      <c r="BU84" s="235"/>
      <c r="BV84" s="279">
        <f t="shared" si="301"/>
        <v>68551774945961.563</v>
      </c>
      <c r="BW84" s="279"/>
    </row>
    <row r="85" spans="1:75">
      <c r="A85" s="35">
        <v>44265</v>
      </c>
      <c r="B85" s="119" t="s">
        <v>417</v>
      </c>
      <c r="C85" s="781">
        <v>44261</v>
      </c>
      <c r="D85" s="1158">
        <v>44262</v>
      </c>
      <c r="E85" s="924" t="s">
        <v>69</v>
      </c>
      <c r="F85" s="1149">
        <v>17.993597412109374</v>
      </c>
      <c r="G85" s="500" t="s">
        <v>41</v>
      </c>
      <c r="H85" s="998">
        <v>13.863536071777343</v>
      </c>
      <c r="I85" s="1160" t="s">
        <v>313</v>
      </c>
      <c r="J85" s="1161" t="s">
        <v>133</v>
      </c>
      <c r="K85" s="484" t="s">
        <v>93</v>
      </c>
      <c r="L85" s="488">
        <v>280</v>
      </c>
      <c r="M85" s="485"/>
      <c r="N85" s="504"/>
      <c r="O85" s="491">
        <v>3</v>
      </c>
      <c r="P85" s="492">
        <v>1.5</v>
      </c>
      <c r="Q85" s="492">
        <f t="shared" si="252"/>
        <v>4.5</v>
      </c>
      <c r="R85" s="490">
        <f t="shared" si="253"/>
        <v>2.625</v>
      </c>
      <c r="S85" s="491"/>
      <c r="T85" s="493">
        <v>20</v>
      </c>
      <c r="U85" s="119">
        <v>371</v>
      </c>
      <c r="V85" s="925"/>
      <c r="W85" s="129">
        <v>785.36699999999996</v>
      </c>
      <c r="X85" s="223">
        <v>2.1850000000000001</v>
      </c>
      <c r="Y85" s="223">
        <v>2.5539999999999998</v>
      </c>
      <c r="Z85" s="129">
        <f t="shared" si="254"/>
        <v>15707.34</v>
      </c>
      <c r="AA85" s="129">
        <f t="shared" si="255"/>
        <v>5983.7485714285713</v>
      </c>
      <c r="AB85" s="149">
        <f t="shared" si="256"/>
        <v>21370530.612244893</v>
      </c>
      <c r="AC85" s="924" t="s">
        <v>69</v>
      </c>
      <c r="AD85" s="195">
        <f t="shared" si="257"/>
        <v>359.8719482421875</v>
      </c>
      <c r="AE85" s="500" t="s">
        <v>41</v>
      </c>
      <c r="AF85" s="567">
        <f t="shared" si="258"/>
        <v>277.27072143554688</v>
      </c>
      <c r="AG85" s="497">
        <f t="shared" si="259"/>
        <v>137094.07552083334</v>
      </c>
      <c r="AH85" s="497">
        <f t="shared" si="260"/>
        <v>105626.94149925595</v>
      </c>
      <c r="AI85" s="497">
        <f t="shared" si="261"/>
        <v>489621.69828869053</v>
      </c>
      <c r="AJ85" s="497">
        <f t="shared" si="262"/>
        <v>377239.07678305695</v>
      </c>
      <c r="AK85" s="959">
        <f t="shared" si="263"/>
        <v>2.2911068853299636E-2</v>
      </c>
      <c r="AL85" s="1086">
        <f t="shared" si="264"/>
        <v>1.7652302772814932E-2</v>
      </c>
      <c r="AM85" s="864" t="str">
        <f t="shared" si="279"/>
        <v>371</v>
      </c>
      <c r="AN85" s="865">
        <f t="shared" si="280"/>
        <v>44262</v>
      </c>
      <c r="AO85" s="866">
        <f t="shared" si="281"/>
        <v>137094.07552083334</v>
      </c>
      <c r="AP85" s="865">
        <f t="shared" si="282"/>
        <v>44262</v>
      </c>
      <c r="AQ85" s="850">
        <f t="shared" si="283"/>
        <v>105626.94149925595</v>
      </c>
      <c r="AR85" s="880">
        <v>44261</v>
      </c>
      <c r="AS85" s="869" t="s">
        <v>660</v>
      </c>
      <c r="AT85" s="879">
        <v>158.59590148925801</v>
      </c>
      <c r="AU85" s="879">
        <v>280</v>
      </c>
      <c r="AV85" s="851">
        <f t="shared" si="284"/>
        <v>44261</v>
      </c>
      <c r="AW85" s="852">
        <f t="shared" si="285"/>
        <v>82295583907598.406</v>
      </c>
      <c r="AX85" s="851">
        <f t="shared" si="286"/>
        <v>44261</v>
      </c>
      <c r="AY85" s="852">
        <f t="shared" si="287"/>
        <v>63406320032655.531</v>
      </c>
      <c r="AZ85" s="850">
        <f>AVERAGE(AO85:AO86)</f>
        <v>122799.70005580358</v>
      </c>
      <c r="BA85" s="850">
        <f>STDEV(AO85:AO86)</f>
        <v>20215.29964829834</v>
      </c>
      <c r="BB85" s="850">
        <f>100*BA85/AZ85</f>
        <v>16.4620106067946</v>
      </c>
      <c r="BC85" s="849">
        <f t="shared" si="288"/>
        <v>44261</v>
      </c>
      <c r="BD85" s="850">
        <f>AVERAGE(AQ85:AQ86)</f>
        <v>99543.81452287946</v>
      </c>
      <c r="BE85" s="850">
        <f>STDEV(AQ85:AQ86)</f>
        <v>8602.8406716292557</v>
      </c>
      <c r="BF85" s="850">
        <f>100*BE85/BD85</f>
        <v>8.6422654314216096</v>
      </c>
      <c r="BG85" s="849">
        <f t="shared" si="289"/>
        <v>44261</v>
      </c>
      <c r="BH85" s="850">
        <f>AVERAGE(AZ85,BD85)</f>
        <v>111171.75728934152</v>
      </c>
      <c r="BI85" s="852">
        <f>BH85*AT85*3.785*1000000</f>
        <v>66734792480291.102</v>
      </c>
      <c r="BK85" s="382">
        <f t="shared" si="290"/>
        <v>17.993597412109374</v>
      </c>
      <c r="BL85" s="382">
        <f t="shared" si="291"/>
        <v>13.863536071777343</v>
      </c>
      <c r="BM85" s="236">
        <f t="shared" si="292"/>
        <v>44261</v>
      </c>
      <c r="BN85" s="236">
        <f t="shared" si="293"/>
        <v>44262</v>
      </c>
      <c r="BO85" s="235">
        <f t="shared" si="294"/>
        <v>137094.07552083334</v>
      </c>
      <c r="BP85" s="235">
        <f t="shared" si="295"/>
        <v>105626.94149925595</v>
      </c>
      <c r="BQ85" s="235">
        <f t="shared" si="296"/>
        <v>121360.50851004464</v>
      </c>
      <c r="BR85" s="868">
        <f t="shared" si="297"/>
        <v>44261</v>
      </c>
      <c r="BS85" s="869" t="str">
        <f t="shared" si="298"/>
        <v>SAT</v>
      </c>
      <c r="BT85" s="870">
        <f t="shared" si="299"/>
        <v>158.59590148925801</v>
      </c>
      <c r="BU85" s="235">
        <f t="shared" ref="BU85" si="309">BH85</f>
        <v>111171.75728934152</v>
      </c>
      <c r="BV85" s="279">
        <f t="shared" si="301"/>
        <v>72850951970126.969</v>
      </c>
      <c r="BW85" s="279">
        <f t="shared" ref="BW85" si="310">BI85</f>
        <v>66734792480291.102</v>
      </c>
    </row>
    <row r="86" spans="1:75">
      <c r="A86" s="35">
        <v>44265</v>
      </c>
      <c r="B86" s="119" t="s">
        <v>418</v>
      </c>
      <c r="C86" s="781">
        <v>44261</v>
      </c>
      <c r="D86" s="1158">
        <v>44262</v>
      </c>
      <c r="E86" s="924" t="s">
        <v>69</v>
      </c>
      <c r="F86" s="1149">
        <v>14.241323852539063</v>
      </c>
      <c r="G86" s="500" t="s">
        <v>41</v>
      </c>
      <c r="H86" s="998">
        <v>12.266715240478515</v>
      </c>
      <c r="I86" s="1160" t="s">
        <v>313</v>
      </c>
      <c r="J86" s="1161" t="s">
        <v>133</v>
      </c>
      <c r="K86" s="484" t="s">
        <v>93</v>
      </c>
      <c r="L86" s="488">
        <v>280</v>
      </c>
      <c r="M86" s="485"/>
      <c r="N86" s="504"/>
      <c r="O86" s="491">
        <v>3</v>
      </c>
      <c r="P86" s="492">
        <v>1.5</v>
      </c>
      <c r="Q86" s="492">
        <f t="shared" si="252"/>
        <v>4.5</v>
      </c>
      <c r="R86" s="490">
        <f t="shared" si="253"/>
        <v>2.625</v>
      </c>
      <c r="S86" s="491"/>
      <c r="T86" s="493">
        <v>20</v>
      </c>
      <c r="U86" s="119">
        <v>372</v>
      </c>
      <c r="V86" s="925"/>
      <c r="W86" s="129">
        <v>664.19399999999996</v>
      </c>
      <c r="X86" s="223">
        <v>2.17</v>
      </c>
      <c r="Y86" s="223">
        <v>2.5710000000000002</v>
      </c>
      <c r="Z86" s="129">
        <f t="shared" si="254"/>
        <v>13283.88</v>
      </c>
      <c r="AA86" s="129">
        <f t="shared" si="255"/>
        <v>5060.5257142857135</v>
      </c>
      <c r="AB86" s="149">
        <f t="shared" si="256"/>
        <v>18073306.122448977</v>
      </c>
      <c r="AC86" s="924" t="s">
        <v>69</v>
      </c>
      <c r="AD86" s="195">
        <f t="shared" si="257"/>
        <v>284.82647705078125</v>
      </c>
      <c r="AE86" s="500" t="s">
        <v>41</v>
      </c>
      <c r="AF86" s="567">
        <f t="shared" si="258"/>
        <v>245.33430480957031</v>
      </c>
      <c r="AG86" s="497">
        <f t="shared" si="259"/>
        <v>108505.32459077382</v>
      </c>
      <c r="AH86" s="497">
        <f t="shared" si="260"/>
        <v>93460.687546502988</v>
      </c>
      <c r="AI86" s="497">
        <f t="shared" si="261"/>
        <v>387519.01639562077</v>
      </c>
      <c r="AJ86" s="497">
        <f t="shared" si="262"/>
        <v>333788.16980893922</v>
      </c>
      <c r="AK86" s="959">
        <f t="shared" si="263"/>
        <v>2.1441512348107726E-2</v>
      </c>
      <c r="AL86" s="1086">
        <f t="shared" si="264"/>
        <v>1.8468572797222672E-2</v>
      </c>
      <c r="AM86" s="864" t="str">
        <f t="shared" si="279"/>
        <v>372</v>
      </c>
      <c r="AN86" s="865">
        <f t="shared" si="280"/>
        <v>44262</v>
      </c>
      <c r="AO86" s="866">
        <f t="shared" si="281"/>
        <v>108505.32459077382</v>
      </c>
      <c r="AP86" s="865">
        <f t="shared" si="282"/>
        <v>44262</v>
      </c>
      <c r="AQ86" s="850">
        <f t="shared" si="283"/>
        <v>93460.687546502988</v>
      </c>
      <c r="AR86" s="880">
        <v>44261</v>
      </c>
      <c r="AS86" s="869" t="s">
        <v>660</v>
      </c>
      <c r="AT86" s="879">
        <v>158.59590148925801</v>
      </c>
      <c r="AU86" s="879">
        <v>280</v>
      </c>
      <c r="AV86" s="851">
        <f t="shared" si="284"/>
        <v>44261</v>
      </c>
      <c r="AW86" s="852">
        <f t="shared" si="285"/>
        <v>65134171628913.781</v>
      </c>
      <c r="AX86" s="851">
        <f t="shared" si="286"/>
        <v>44261</v>
      </c>
      <c r="AY86" s="852">
        <f t="shared" si="287"/>
        <v>56103094351996.695</v>
      </c>
      <c r="AZ86" s="867"/>
      <c r="BA86" s="867"/>
      <c r="BB86" s="867"/>
      <c r="BC86" s="849">
        <f t="shared" si="288"/>
        <v>44261</v>
      </c>
      <c r="BD86" s="867"/>
      <c r="BE86" s="867"/>
      <c r="BF86" s="867"/>
      <c r="BG86" s="849">
        <f t="shared" si="289"/>
        <v>44261</v>
      </c>
      <c r="BH86" s="867"/>
      <c r="BI86" s="867"/>
      <c r="BK86" s="382">
        <f t="shared" si="290"/>
        <v>14.241323852539063</v>
      </c>
      <c r="BL86" s="382">
        <f t="shared" si="291"/>
        <v>12.266715240478515</v>
      </c>
      <c r="BM86" s="236">
        <f t="shared" si="292"/>
        <v>44261</v>
      </c>
      <c r="BN86" s="236">
        <f t="shared" si="293"/>
        <v>44262</v>
      </c>
      <c r="BO86" s="235">
        <f t="shared" si="294"/>
        <v>108505.32459077382</v>
      </c>
      <c r="BP86" s="235">
        <f t="shared" si="295"/>
        <v>93460.687546502988</v>
      </c>
      <c r="BQ86" s="235">
        <f t="shared" si="296"/>
        <v>100983.00606863841</v>
      </c>
      <c r="BR86" s="868">
        <f t="shared" si="297"/>
        <v>44261</v>
      </c>
      <c r="BS86" s="869" t="str">
        <f t="shared" si="298"/>
        <v>SAT</v>
      </c>
      <c r="BT86" s="870">
        <f t="shared" si="299"/>
        <v>158.59590148925801</v>
      </c>
      <c r="BU86" s="235"/>
      <c r="BV86" s="279">
        <f t="shared" si="301"/>
        <v>60618632990455.242</v>
      </c>
      <c r="BW86" s="279"/>
    </row>
    <row r="87" spans="1:75">
      <c r="A87" s="35">
        <v>44265</v>
      </c>
      <c r="B87" s="119" t="s">
        <v>419</v>
      </c>
      <c r="C87" s="781">
        <v>44262</v>
      </c>
      <c r="D87" s="1158">
        <v>44263</v>
      </c>
      <c r="E87" s="924" t="s">
        <v>69</v>
      </c>
      <c r="F87" s="1149">
        <v>16.217877197265626</v>
      </c>
      <c r="G87" s="500" t="s">
        <v>41</v>
      </c>
      <c r="H87" s="998">
        <v>14.285989379882812</v>
      </c>
      <c r="I87" s="1160" t="s">
        <v>313</v>
      </c>
      <c r="J87" s="1161" t="s">
        <v>133</v>
      </c>
      <c r="K87" s="484" t="s">
        <v>93</v>
      </c>
      <c r="L87" s="488">
        <v>272</v>
      </c>
      <c r="M87" s="485"/>
      <c r="N87" s="504"/>
      <c r="O87" s="491">
        <v>3</v>
      </c>
      <c r="P87" s="492">
        <v>1.5</v>
      </c>
      <c r="Q87" s="492">
        <f t="shared" si="252"/>
        <v>4.5</v>
      </c>
      <c r="R87" s="490">
        <f t="shared" si="253"/>
        <v>2.625</v>
      </c>
      <c r="S87" s="491"/>
      <c r="T87" s="493">
        <v>20</v>
      </c>
      <c r="U87" s="119">
        <v>381</v>
      </c>
      <c r="V87" s="925"/>
      <c r="W87" s="129">
        <v>489.21499999999997</v>
      </c>
      <c r="X87" s="223">
        <v>2.2160000000000002</v>
      </c>
      <c r="Y87" s="223">
        <v>2.532</v>
      </c>
      <c r="Z87" s="129">
        <f t="shared" si="254"/>
        <v>9784.2999999999993</v>
      </c>
      <c r="AA87" s="129">
        <f t="shared" si="255"/>
        <v>3727.3523809523808</v>
      </c>
      <c r="AB87" s="149">
        <f t="shared" si="256"/>
        <v>13703501.400560223</v>
      </c>
      <c r="AC87" s="924" t="s">
        <v>69</v>
      </c>
      <c r="AD87" s="195">
        <f t="shared" si="257"/>
        <v>324.3575439453125</v>
      </c>
      <c r="AE87" s="500" t="s">
        <v>41</v>
      </c>
      <c r="AF87" s="567">
        <f t="shared" si="258"/>
        <v>285.71978759765625</v>
      </c>
      <c r="AG87" s="497">
        <f t="shared" si="259"/>
        <v>123564.77864583333</v>
      </c>
      <c r="AH87" s="497">
        <f t="shared" si="260"/>
        <v>108845.63337053571</v>
      </c>
      <c r="AI87" s="497">
        <f t="shared" si="261"/>
        <v>454282.27443321078</v>
      </c>
      <c r="AJ87" s="497">
        <f t="shared" si="262"/>
        <v>400167.76974461658</v>
      </c>
      <c r="AK87" s="959">
        <f t="shared" si="263"/>
        <v>3.3150817528623665E-2</v>
      </c>
      <c r="AL87" s="1086">
        <f t="shared" si="264"/>
        <v>2.9201862943455972E-2</v>
      </c>
      <c r="AM87" s="864" t="str">
        <f t="shared" si="279"/>
        <v>381</v>
      </c>
      <c r="AN87" s="865">
        <f t="shared" si="280"/>
        <v>44263</v>
      </c>
      <c r="AO87" s="866">
        <f t="shared" si="281"/>
        <v>123564.77864583333</v>
      </c>
      <c r="AP87" s="865">
        <f t="shared" si="282"/>
        <v>44263</v>
      </c>
      <c r="AQ87" s="850">
        <f t="shared" si="283"/>
        <v>108845.63337053571</v>
      </c>
      <c r="AR87" s="880">
        <v>44262</v>
      </c>
      <c r="AS87" s="869" t="s">
        <v>654</v>
      </c>
      <c r="AT87" s="879">
        <v>160.48501586914099</v>
      </c>
      <c r="AU87" s="879">
        <v>272</v>
      </c>
      <c r="AV87" s="851">
        <f t="shared" si="284"/>
        <v>44262</v>
      </c>
      <c r="AW87" s="852">
        <f t="shared" si="285"/>
        <v>75057668323077.484</v>
      </c>
      <c r="AX87" s="851">
        <f t="shared" si="286"/>
        <v>44262</v>
      </c>
      <c r="AY87" s="852">
        <f t="shared" si="287"/>
        <v>66116732757295.727</v>
      </c>
      <c r="AZ87" s="850">
        <f>AVERAGE(AO87:AO88)</f>
        <v>100099.86804780507</v>
      </c>
      <c r="BA87" s="850">
        <f>STDEV(AO87:AO88)</f>
        <v>33184.394807603676</v>
      </c>
      <c r="BB87" s="850">
        <f>100*BA87/AZ87</f>
        <v>33.151287264190678</v>
      </c>
      <c r="BC87" s="849">
        <f t="shared" si="288"/>
        <v>44262</v>
      </c>
      <c r="BD87" s="850">
        <f>AVERAGE(AQ87:AQ88)</f>
        <v>106266.33417038691</v>
      </c>
      <c r="BE87" s="850">
        <f>STDEV(AQ87:AQ88)</f>
        <v>3647.6799102685118</v>
      </c>
      <c r="BF87" s="850">
        <f>100*BE87/BD87</f>
        <v>3.4325828012659589</v>
      </c>
      <c r="BG87" s="849">
        <f t="shared" si="289"/>
        <v>44262</v>
      </c>
      <c r="BH87" s="850">
        <f>AVERAGE(AZ87,BD87)</f>
        <v>103183.10110909599</v>
      </c>
      <c r="BI87" s="852">
        <f>BH87*AT87*3.785*1000000</f>
        <v>62677108027613.906</v>
      </c>
      <c r="BK87" s="382">
        <f t="shared" si="290"/>
        <v>16.217877197265626</v>
      </c>
      <c r="BL87" s="382">
        <f t="shared" si="291"/>
        <v>14.285989379882812</v>
      </c>
      <c r="BM87" s="236">
        <f t="shared" si="292"/>
        <v>44262</v>
      </c>
      <c r="BN87" s="236">
        <f t="shared" si="293"/>
        <v>44263</v>
      </c>
      <c r="BO87" s="235">
        <f t="shared" si="294"/>
        <v>123564.77864583333</v>
      </c>
      <c r="BP87" s="235">
        <f t="shared" si="295"/>
        <v>108845.63337053571</v>
      </c>
      <c r="BQ87" s="235">
        <f t="shared" si="296"/>
        <v>116205.20600818453</v>
      </c>
      <c r="BR87" s="868">
        <f t="shared" si="297"/>
        <v>44262</v>
      </c>
      <c r="BS87" s="869" t="str">
        <f t="shared" si="298"/>
        <v>SUN</v>
      </c>
      <c r="BT87" s="870">
        <f t="shared" si="299"/>
        <v>160.48501586914099</v>
      </c>
      <c r="BU87" s="235">
        <f t="shared" ref="BU87" si="311">BH87</f>
        <v>103183.10110909599</v>
      </c>
      <c r="BV87" s="279">
        <f t="shared" si="301"/>
        <v>70587200540186.609</v>
      </c>
      <c r="BW87" s="279">
        <f t="shared" ref="BW87" si="312">BI87</f>
        <v>62677108027613.906</v>
      </c>
    </row>
    <row r="88" spans="1:75">
      <c r="A88" s="35">
        <v>44265</v>
      </c>
      <c r="B88" s="119" t="s">
        <v>420</v>
      </c>
      <c r="C88" s="781">
        <v>44262</v>
      </c>
      <c r="D88" s="1158">
        <v>44263</v>
      </c>
      <c r="E88" s="924" t="s">
        <v>69</v>
      </c>
      <c r="F88" s="1149">
        <v>10.058338165283203</v>
      </c>
      <c r="G88" s="500" t="s">
        <v>41</v>
      </c>
      <c r="H88" s="998">
        <v>13.60892333984375</v>
      </c>
      <c r="I88" s="1160" t="s">
        <v>313</v>
      </c>
      <c r="J88" s="1161" t="s">
        <v>133</v>
      </c>
      <c r="K88" s="484" t="s">
        <v>93</v>
      </c>
      <c r="L88" s="488">
        <v>272</v>
      </c>
      <c r="M88" s="485"/>
      <c r="N88" s="504"/>
      <c r="O88" s="491">
        <v>3</v>
      </c>
      <c r="P88" s="492">
        <v>1.5</v>
      </c>
      <c r="Q88" s="492">
        <f t="shared" si="252"/>
        <v>4.5</v>
      </c>
      <c r="R88" s="490">
        <f t="shared" si="253"/>
        <v>2.625</v>
      </c>
      <c r="S88" s="491"/>
      <c r="T88" s="493">
        <v>20</v>
      </c>
      <c r="U88" s="119">
        <v>382</v>
      </c>
      <c r="V88" s="925"/>
      <c r="W88" s="129">
        <v>569.60400000000004</v>
      </c>
      <c r="X88" s="223">
        <v>2.1760000000000002</v>
      </c>
      <c r="Y88" s="223">
        <v>2.5760000000000001</v>
      </c>
      <c r="Z88" s="129">
        <f t="shared" si="254"/>
        <v>11392.080000000002</v>
      </c>
      <c r="AA88" s="129">
        <f t="shared" si="255"/>
        <v>4339.8400000000011</v>
      </c>
      <c r="AB88" s="149">
        <f t="shared" si="256"/>
        <v>15955294.117647061</v>
      </c>
      <c r="AC88" s="924" t="s">
        <v>69</v>
      </c>
      <c r="AD88" s="195">
        <f t="shared" si="257"/>
        <v>201.16676330566406</v>
      </c>
      <c r="AE88" s="500" t="s">
        <v>41</v>
      </c>
      <c r="AF88" s="567">
        <f t="shared" si="258"/>
        <v>272.178466796875</v>
      </c>
      <c r="AG88" s="497">
        <f t="shared" si="259"/>
        <v>76634.95744977679</v>
      </c>
      <c r="AH88" s="497">
        <f t="shared" si="260"/>
        <v>103687.03497023811</v>
      </c>
      <c r="AI88" s="497">
        <f t="shared" si="261"/>
        <v>281746.16709476762</v>
      </c>
      <c r="AJ88" s="497">
        <f t="shared" si="262"/>
        <v>381202.33444940479</v>
      </c>
      <c r="AK88" s="959">
        <f t="shared" si="263"/>
        <v>1.7658475300881316E-2</v>
      </c>
      <c r="AL88" s="1086">
        <f t="shared" si="264"/>
        <v>2.389190269001578E-2</v>
      </c>
      <c r="AM88" s="864" t="str">
        <f t="shared" si="279"/>
        <v>382</v>
      </c>
      <c r="AN88" s="865">
        <f t="shared" si="280"/>
        <v>44263</v>
      </c>
      <c r="AO88" s="866">
        <f t="shared" si="281"/>
        <v>76634.95744977679</v>
      </c>
      <c r="AP88" s="865">
        <f t="shared" si="282"/>
        <v>44263</v>
      </c>
      <c r="AQ88" s="850">
        <f t="shared" si="283"/>
        <v>103687.03497023811</v>
      </c>
      <c r="AR88" s="880">
        <v>44262</v>
      </c>
      <c r="AS88" s="869" t="s">
        <v>654</v>
      </c>
      <c r="AT88" s="879">
        <v>160.48501586914099</v>
      </c>
      <c r="AU88" s="879">
        <v>272</v>
      </c>
      <c r="AV88" s="851">
        <f t="shared" si="284"/>
        <v>44262</v>
      </c>
      <c r="AW88" s="852">
        <f t="shared" si="285"/>
        <v>46550815541904.945</v>
      </c>
      <c r="AX88" s="851">
        <f t="shared" si="286"/>
        <v>44262</v>
      </c>
      <c r="AY88" s="852">
        <f t="shared" si="287"/>
        <v>62983215488177.453</v>
      </c>
      <c r="AZ88" s="867"/>
      <c r="BA88" s="867"/>
      <c r="BB88" s="867"/>
      <c r="BC88" s="849">
        <f t="shared" si="288"/>
        <v>44262</v>
      </c>
      <c r="BD88" s="867"/>
      <c r="BE88" s="867"/>
      <c r="BF88" s="867"/>
      <c r="BG88" s="849">
        <f t="shared" si="289"/>
        <v>44262</v>
      </c>
      <c r="BH88" s="867"/>
      <c r="BI88" s="867"/>
      <c r="BK88" s="382">
        <f t="shared" si="290"/>
        <v>10.058338165283203</v>
      </c>
      <c r="BL88" s="382">
        <f t="shared" si="291"/>
        <v>13.60892333984375</v>
      </c>
      <c r="BM88" s="236">
        <f t="shared" si="292"/>
        <v>44262</v>
      </c>
      <c r="BN88" s="236">
        <f t="shared" si="293"/>
        <v>44263</v>
      </c>
      <c r="BO88" s="235">
        <f t="shared" si="294"/>
        <v>76634.95744977679</v>
      </c>
      <c r="BP88" s="235">
        <f t="shared" si="295"/>
        <v>103687.03497023811</v>
      </c>
      <c r="BQ88" s="235">
        <f t="shared" si="296"/>
        <v>90160.996210007448</v>
      </c>
      <c r="BR88" s="868">
        <f t="shared" si="297"/>
        <v>44262</v>
      </c>
      <c r="BS88" s="869" t="str">
        <f t="shared" si="298"/>
        <v>SUN</v>
      </c>
      <c r="BT88" s="870">
        <f t="shared" si="299"/>
        <v>160.48501586914099</v>
      </c>
      <c r="BU88" s="235"/>
      <c r="BV88" s="279">
        <f t="shared" si="301"/>
        <v>54767015515041.195</v>
      </c>
      <c r="BW88" s="279"/>
    </row>
    <row r="89" spans="1:75">
      <c r="A89" s="35">
        <v>44265</v>
      </c>
      <c r="B89" s="119" t="s">
        <v>421</v>
      </c>
      <c r="C89" s="781">
        <v>44263</v>
      </c>
      <c r="D89" s="1158">
        <v>44264</v>
      </c>
      <c r="E89" s="924" t="s">
        <v>69</v>
      </c>
      <c r="F89" s="1149">
        <v>15.801333618164062</v>
      </c>
      <c r="G89" s="500" t="s">
        <v>41</v>
      </c>
      <c r="H89" s="998">
        <v>18.700813293457031</v>
      </c>
      <c r="I89" s="1160" t="s">
        <v>313</v>
      </c>
      <c r="J89" s="1161" t="s">
        <v>133</v>
      </c>
      <c r="K89" s="484" t="s">
        <v>93</v>
      </c>
      <c r="L89" s="488">
        <v>312</v>
      </c>
      <c r="M89" s="485"/>
      <c r="N89" s="504"/>
      <c r="O89" s="491">
        <v>3</v>
      </c>
      <c r="P89" s="492">
        <v>1.5</v>
      </c>
      <c r="Q89" s="492">
        <f t="shared" si="252"/>
        <v>4.5</v>
      </c>
      <c r="R89" s="490">
        <f t="shared" si="253"/>
        <v>2.625</v>
      </c>
      <c r="S89" s="491"/>
      <c r="T89" s="493">
        <v>20</v>
      </c>
      <c r="U89" s="119">
        <v>391</v>
      </c>
      <c r="V89" s="925"/>
      <c r="W89" s="129">
        <v>828.95899999999995</v>
      </c>
      <c r="X89" s="223">
        <v>2.1800000000000002</v>
      </c>
      <c r="Y89" s="223">
        <v>2.5449999999999999</v>
      </c>
      <c r="Z89" s="129">
        <f t="shared" si="254"/>
        <v>16579.18</v>
      </c>
      <c r="AA89" s="129">
        <f t="shared" si="255"/>
        <v>6315.8780952380957</v>
      </c>
      <c r="AB89" s="149">
        <f t="shared" si="256"/>
        <v>20243199.023199026</v>
      </c>
      <c r="AC89" s="924" t="s">
        <v>69</v>
      </c>
      <c r="AD89" s="195">
        <f t="shared" si="257"/>
        <v>316.02667236328125</v>
      </c>
      <c r="AE89" s="500" t="s">
        <v>41</v>
      </c>
      <c r="AF89" s="567">
        <f t="shared" si="258"/>
        <v>374.01626586914063</v>
      </c>
      <c r="AG89" s="497">
        <f t="shared" si="259"/>
        <v>120391.11328125</v>
      </c>
      <c r="AH89" s="497">
        <f t="shared" si="260"/>
        <v>142482.38699776787</v>
      </c>
      <c r="AI89" s="497">
        <f t="shared" si="261"/>
        <v>385868.95282451925</v>
      </c>
      <c r="AJ89" s="497">
        <f t="shared" si="262"/>
        <v>456674.31730053807</v>
      </c>
      <c r="AK89" s="959">
        <f t="shared" si="263"/>
        <v>1.9061658801176006E-2</v>
      </c>
      <c r="AL89" s="1086">
        <f t="shared" si="264"/>
        <v>2.255939472694914E-2</v>
      </c>
      <c r="AM89" s="864" t="str">
        <f t="shared" si="279"/>
        <v>391</v>
      </c>
      <c r="AN89" s="865">
        <f t="shared" si="280"/>
        <v>44264</v>
      </c>
      <c r="AO89" s="866">
        <f t="shared" si="281"/>
        <v>120391.11328125</v>
      </c>
      <c r="AP89" s="865">
        <f t="shared" si="282"/>
        <v>44264</v>
      </c>
      <c r="AQ89" s="850">
        <f t="shared" si="283"/>
        <v>142482.38699776787</v>
      </c>
      <c r="AR89" s="880">
        <v>44263</v>
      </c>
      <c r="AS89" s="869" t="s">
        <v>655</v>
      </c>
      <c r="AT89" s="879">
        <v>164.22833251953099</v>
      </c>
      <c r="AU89" s="879">
        <v>312</v>
      </c>
      <c r="AV89" s="851">
        <f t="shared" si="284"/>
        <v>44263</v>
      </c>
      <c r="AW89" s="852">
        <f t="shared" si="285"/>
        <v>74835626303763.422</v>
      </c>
      <c r="AX89" s="851">
        <f t="shared" si="286"/>
        <v>44263</v>
      </c>
      <c r="AY89" s="852">
        <f t="shared" si="287"/>
        <v>88567655681723.813</v>
      </c>
      <c r="AZ89" s="850">
        <f>AVERAGE(AO89:AO90)</f>
        <v>124301.93219866071</v>
      </c>
      <c r="BA89" s="850">
        <f>STDEV(AO89:AO90)</f>
        <v>5530.7331529874918</v>
      </c>
      <c r="BB89" s="850">
        <f>100*BA89/AZ89</f>
        <v>4.4494345784973097</v>
      </c>
      <c r="BC89" s="849">
        <f t="shared" si="288"/>
        <v>44263</v>
      </c>
      <c r="BD89" s="850">
        <f>AVERAGE(AQ89:AQ90)</f>
        <v>116127.72042410716</v>
      </c>
      <c r="BE89" s="850">
        <f>STDEV(AQ89:AQ90)</f>
        <v>37271.126900291812</v>
      </c>
      <c r="BF89" s="850">
        <f>100*BE89/BD89</f>
        <v>32.094944053129481</v>
      </c>
      <c r="BG89" s="849">
        <f t="shared" si="289"/>
        <v>44263</v>
      </c>
      <c r="BH89" s="850">
        <f>AVERAGE(AZ89,BD89)</f>
        <v>120214.82631138393</v>
      </c>
      <c r="BI89" s="852">
        <f>BH89*AT89*3.785*1000000</f>
        <v>74726045576087.125</v>
      </c>
      <c r="BK89" s="382">
        <f t="shared" si="290"/>
        <v>15.801333618164062</v>
      </c>
      <c r="BL89" s="382">
        <f t="shared" si="291"/>
        <v>18.700813293457031</v>
      </c>
      <c r="BM89" s="236">
        <f t="shared" si="292"/>
        <v>44263</v>
      </c>
      <c r="BN89" s="236">
        <f t="shared" si="293"/>
        <v>44264</v>
      </c>
      <c r="BO89" s="235">
        <f t="shared" si="294"/>
        <v>120391.11328125</v>
      </c>
      <c r="BP89" s="235">
        <f t="shared" si="295"/>
        <v>142482.38699776787</v>
      </c>
      <c r="BQ89" s="235">
        <f t="shared" si="296"/>
        <v>131436.75013950892</v>
      </c>
      <c r="BR89" s="868">
        <f t="shared" si="297"/>
        <v>44263</v>
      </c>
      <c r="BS89" s="869" t="str">
        <f t="shared" si="298"/>
        <v>MON</v>
      </c>
      <c r="BT89" s="870">
        <f t="shared" si="299"/>
        <v>164.22833251953099</v>
      </c>
      <c r="BU89" s="235">
        <f t="shared" ref="BU89" si="313">BH89</f>
        <v>120214.82631138393</v>
      </c>
      <c r="BV89" s="279">
        <f t="shared" si="301"/>
        <v>81701640992743.609</v>
      </c>
      <c r="BW89" s="279">
        <f t="shared" ref="BW89" si="314">BI89</f>
        <v>74726045576087.125</v>
      </c>
    </row>
    <row r="90" spans="1:75">
      <c r="A90" s="35">
        <v>44265</v>
      </c>
      <c r="B90" s="119" t="s">
        <v>422</v>
      </c>
      <c r="C90" s="781">
        <v>44263</v>
      </c>
      <c r="D90" s="1158">
        <v>44264</v>
      </c>
      <c r="E90" s="924" t="s">
        <v>69</v>
      </c>
      <c r="F90" s="1149">
        <v>16.827923583984376</v>
      </c>
      <c r="G90" s="500" t="s">
        <v>41</v>
      </c>
      <c r="H90" s="998">
        <v>11.782713317871094</v>
      </c>
      <c r="I90" s="1160" t="s">
        <v>313</v>
      </c>
      <c r="J90" s="1161" t="s">
        <v>133</v>
      </c>
      <c r="K90" s="484" t="s">
        <v>93</v>
      </c>
      <c r="L90" s="488">
        <v>312</v>
      </c>
      <c r="M90" s="485"/>
      <c r="N90" s="504"/>
      <c r="O90" s="491">
        <v>3</v>
      </c>
      <c r="P90" s="492">
        <v>1.5</v>
      </c>
      <c r="Q90" s="492">
        <f t="shared" si="252"/>
        <v>4.5</v>
      </c>
      <c r="R90" s="490">
        <f t="shared" si="253"/>
        <v>2.625</v>
      </c>
      <c r="S90" s="491"/>
      <c r="T90" s="493">
        <v>20</v>
      </c>
      <c r="U90" s="119">
        <v>392</v>
      </c>
      <c r="V90" s="925"/>
      <c r="W90" s="129">
        <v>749.20100000000002</v>
      </c>
      <c r="X90" s="223">
        <v>2.1859999999999999</v>
      </c>
      <c r="Y90" s="223">
        <v>2.5089999999999999</v>
      </c>
      <c r="Z90" s="129">
        <f t="shared" si="254"/>
        <v>14984.02</v>
      </c>
      <c r="AA90" s="129">
        <f t="shared" si="255"/>
        <v>5708.1980952380954</v>
      </c>
      <c r="AB90" s="149">
        <f t="shared" si="256"/>
        <v>18295506.715506714</v>
      </c>
      <c r="AC90" s="924" t="s">
        <v>69</v>
      </c>
      <c r="AD90" s="195">
        <f t="shared" si="257"/>
        <v>336.5584716796875</v>
      </c>
      <c r="AE90" s="500" t="s">
        <v>41</v>
      </c>
      <c r="AF90" s="567">
        <f t="shared" si="258"/>
        <v>235.65426635742188</v>
      </c>
      <c r="AG90" s="497">
        <f t="shared" si="259"/>
        <v>128212.75111607142</v>
      </c>
      <c r="AH90" s="497">
        <f t="shared" si="260"/>
        <v>89773.053850446435</v>
      </c>
      <c r="AI90" s="497">
        <f t="shared" si="261"/>
        <v>410938.30485920323</v>
      </c>
      <c r="AJ90" s="497">
        <f t="shared" si="262"/>
        <v>287734.1469565591</v>
      </c>
      <c r="AK90" s="959">
        <f t="shared" si="263"/>
        <v>2.2461160067838104E-2</v>
      </c>
      <c r="AL90" s="1086">
        <f t="shared" si="264"/>
        <v>1.5727038962669689E-2</v>
      </c>
      <c r="AM90" s="864" t="str">
        <f t="shared" si="279"/>
        <v>392</v>
      </c>
      <c r="AN90" s="865">
        <f t="shared" si="280"/>
        <v>44264</v>
      </c>
      <c r="AO90" s="866">
        <f t="shared" si="281"/>
        <v>128212.75111607142</v>
      </c>
      <c r="AP90" s="865">
        <f t="shared" si="282"/>
        <v>44264</v>
      </c>
      <c r="AQ90" s="850">
        <f t="shared" si="283"/>
        <v>89773.053850446435</v>
      </c>
      <c r="AR90" s="880">
        <v>44263</v>
      </c>
      <c r="AS90" s="869" t="s">
        <v>655</v>
      </c>
      <c r="AT90" s="879">
        <v>164.22833251953099</v>
      </c>
      <c r="AU90" s="879">
        <v>312</v>
      </c>
      <c r="AV90" s="851">
        <f t="shared" si="284"/>
        <v>44263</v>
      </c>
      <c r="AW90" s="852">
        <f t="shared" si="285"/>
        <v>79697589534576.359</v>
      </c>
      <c r="AX90" s="851">
        <f t="shared" si="286"/>
        <v>44263</v>
      </c>
      <c r="AY90" s="852">
        <f t="shared" si="287"/>
        <v>55803310784284.867</v>
      </c>
      <c r="AZ90" s="867"/>
      <c r="BA90" s="867"/>
      <c r="BB90" s="867"/>
      <c r="BC90" s="849">
        <f t="shared" si="288"/>
        <v>44263</v>
      </c>
      <c r="BD90" s="867"/>
      <c r="BE90" s="867"/>
      <c r="BF90" s="867"/>
      <c r="BG90" s="849">
        <f t="shared" si="289"/>
        <v>44263</v>
      </c>
      <c r="BH90" s="867"/>
      <c r="BI90" s="867"/>
      <c r="BK90" s="382">
        <f t="shared" si="290"/>
        <v>16.827923583984376</v>
      </c>
      <c r="BL90" s="382">
        <f t="shared" si="291"/>
        <v>11.782713317871094</v>
      </c>
      <c r="BM90" s="236">
        <f t="shared" si="292"/>
        <v>44263</v>
      </c>
      <c r="BN90" s="236">
        <f t="shared" si="293"/>
        <v>44264</v>
      </c>
      <c r="BO90" s="235">
        <f t="shared" si="294"/>
        <v>128212.75111607142</v>
      </c>
      <c r="BP90" s="235">
        <f t="shared" si="295"/>
        <v>89773.053850446435</v>
      </c>
      <c r="BQ90" s="235">
        <f t="shared" si="296"/>
        <v>108992.90248325892</v>
      </c>
      <c r="BR90" s="868">
        <f t="shared" si="297"/>
        <v>44263</v>
      </c>
      <c r="BS90" s="869" t="str">
        <f t="shared" si="298"/>
        <v>MON</v>
      </c>
      <c r="BT90" s="870">
        <f t="shared" si="299"/>
        <v>164.22833251953099</v>
      </c>
      <c r="BU90" s="235"/>
      <c r="BV90" s="279">
        <f t="shared" si="301"/>
        <v>67750450159430.609</v>
      </c>
      <c r="BW90" s="279"/>
    </row>
    <row r="91" spans="1:75">
      <c r="A91" s="35">
        <v>44265</v>
      </c>
      <c r="B91" s="119" t="s">
        <v>348</v>
      </c>
      <c r="C91" s="782">
        <v>44264</v>
      </c>
      <c r="D91" s="1158">
        <v>44265</v>
      </c>
      <c r="E91" s="924" t="s">
        <v>69</v>
      </c>
      <c r="F91" s="1149">
        <v>112.22250976562501</v>
      </c>
      <c r="G91" s="500" t="s">
        <v>41</v>
      </c>
      <c r="H91" s="998">
        <v>96.335900878906244</v>
      </c>
      <c r="I91" s="1160" t="s">
        <v>313</v>
      </c>
      <c r="J91" s="1161" t="s">
        <v>133</v>
      </c>
      <c r="K91" s="484" t="s">
        <v>93</v>
      </c>
      <c r="L91" s="488">
        <v>292</v>
      </c>
      <c r="M91" s="485"/>
      <c r="N91" s="504"/>
      <c r="O91" s="491">
        <v>3</v>
      </c>
      <c r="P91" s="492">
        <v>1.5</v>
      </c>
      <c r="Q91" s="492">
        <f t="shared" si="252"/>
        <v>4.5</v>
      </c>
      <c r="R91" s="490">
        <f t="shared" si="253"/>
        <v>2.625</v>
      </c>
      <c r="S91" s="491"/>
      <c r="T91" s="493">
        <v>20</v>
      </c>
      <c r="U91" s="119">
        <v>101</v>
      </c>
      <c r="V91" s="1107"/>
      <c r="W91" s="495">
        <v>768.65300000000002</v>
      </c>
      <c r="X91" s="223">
        <v>2.1779999999999999</v>
      </c>
      <c r="Y91" s="223">
        <v>2.3180000000000001</v>
      </c>
      <c r="Z91" s="129">
        <f t="shared" si="254"/>
        <v>15373.060000000001</v>
      </c>
      <c r="AA91" s="129">
        <f t="shared" si="255"/>
        <v>5856.4038095238102</v>
      </c>
      <c r="AB91" s="149">
        <f t="shared" si="256"/>
        <v>20056177.429876067</v>
      </c>
      <c r="AC91" s="924" t="s">
        <v>69</v>
      </c>
      <c r="AD91" s="195">
        <f t="shared" si="257"/>
        <v>2244.4501953125</v>
      </c>
      <c r="AE91" s="500" t="s">
        <v>41</v>
      </c>
      <c r="AF91" s="567">
        <f t="shared" si="258"/>
        <v>1926.718017578125</v>
      </c>
      <c r="AG91" s="497">
        <f t="shared" si="259"/>
        <v>855028.64583333337</v>
      </c>
      <c r="AH91" s="497">
        <f t="shared" si="260"/>
        <v>733987.81622023811</v>
      </c>
      <c r="AI91" s="497">
        <f t="shared" si="261"/>
        <v>2928180.2939497721</v>
      </c>
      <c r="AJ91" s="497">
        <f t="shared" si="262"/>
        <v>2513656.9048638288</v>
      </c>
      <c r="AK91" s="959">
        <f t="shared" si="263"/>
        <v>0.14599892248599172</v>
      </c>
      <c r="AL91" s="1086">
        <f t="shared" si="264"/>
        <v>0.12533080711179978</v>
      </c>
      <c r="AM91" s="864" t="str">
        <f t="shared" si="279"/>
        <v>101</v>
      </c>
      <c r="AN91" s="865">
        <f t="shared" si="280"/>
        <v>44265</v>
      </c>
      <c r="AO91" s="866">
        <f t="shared" si="281"/>
        <v>855028.64583333337</v>
      </c>
      <c r="AP91" s="865">
        <f t="shared" si="282"/>
        <v>44265</v>
      </c>
      <c r="AQ91" s="850">
        <f t="shared" si="283"/>
        <v>733987.81622023811</v>
      </c>
      <c r="AR91" s="880">
        <v>44264</v>
      </c>
      <c r="AS91" s="869" t="s">
        <v>653</v>
      </c>
      <c r="AT91" s="879">
        <v>161.849609375</v>
      </c>
      <c r="AU91" s="879">
        <v>292</v>
      </c>
      <c r="AV91" s="851">
        <f t="shared" si="284"/>
        <v>44264</v>
      </c>
      <c r="AW91" s="852">
        <f t="shared" si="285"/>
        <v>523791208078740.44</v>
      </c>
      <c r="AX91" s="851">
        <f t="shared" si="286"/>
        <v>44264</v>
      </c>
      <c r="AY91" s="852">
        <f t="shared" si="287"/>
        <v>449641502476649.5</v>
      </c>
      <c r="AZ91" s="850">
        <f>AVERAGE(AO91:AO94)</f>
        <v>460343.71802920388</v>
      </c>
      <c r="BA91" s="850">
        <f>STDEV(AO91:AO94)</f>
        <v>294270.68059278053</v>
      </c>
      <c r="BB91" s="850">
        <f>100*BA91/AZ91</f>
        <v>63.924122143470242</v>
      </c>
      <c r="BC91" s="849">
        <f t="shared" si="288"/>
        <v>44264</v>
      </c>
      <c r="BD91" s="850">
        <f>AVERAGE(AQ91:AQ94)</f>
        <v>405336.01306733629</v>
      </c>
      <c r="BE91" s="850">
        <f>STDEV(AQ91:AQ94)</f>
        <v>250018.8496080953</v>
      </c>
      <c r="BF91" s="850">
        <f>100*BE91/BD91</f>
        <v>61.681874185346814</v>
      </c>
      <c r="BG91" s="849">
        <f t="shared" si="289"/>
        <v>44264</v>
      </c>
      <c r="BH91" s="850">
        <f>AVERAGE(AZ91,BD91)</f>
        <v>432839.86554827006</v>
      </c>
      <c r="BI91" s="852">
        <f>BH91*AT91*3.785*1000000</f>
        <v>265158035564063.41</v>
      </c>
      <c r="BK91" s="382">
        <f t="shared" si="290"/>
        <v>112.22250976562501</v>
      </c>
      <c r="BL91" s="382">
        <f t="shared" si="291"/>
        <v>96.335900878906244</v>
      </c>
      <c r="BM91" s="236">
        <f t="shared" si="292"/>
        <v>44264</v>
      </c>
      <c r="BN91" s="236">
        <f t="shared" si="293"/>
        <v>44265</v>
      </c>
      <c r="BO91" s="235">
        <f t="shared" si="294"/>
        <v>855028.64583333337</v>
      </c>
      <c r="BP91" s="235">
        <f t="shared" si="295"/>
        <v>733987.81622023811</v>
      </c>
      <c r="BQ91" s="235">
        <f t="shared" si="296"/>
        <v>794508.23102678568</v>
      </c>
      <c r="BR91" s="868">
        <f t="shared" si="297"/>
        <v>44264</v>
      </c>
      <c r="BS91" s="869" t="str">
        <f t="shared" si="298"/>
        <v>TUE</v>
      </c>
      <c r="BT91" s="870">
        <f t="shared" si="299"/>
        <v>161.849609375</v>
      </c>
      <c r="BU91" s="235">
        <f t="shared" ref="BU91" si="315">BH91</f>
        <v>432839.86554827006</v>
      </c>
      <c r="BV91" s="279">
        <f t="shared" si="301"/>
        <v>486716355277694.94</v>
      </c>
      <c r="BW91" s="279">
        <f t="shared" ref="BW91" si="316">BI91</f>
        <v>265158035564063.41</v>
      </c>
    </row>
    <row r="92" spans="1:75" ht="15" thickBot="1">
      <c r="A92" s="35">
        <v>44265</v>
      </c>
      <c r="B92" s="119" t="s">
        <v>437</v>
      </c>
      <c r="C92" s="782">
        <v>44264</v>
      </c>
      <c r="D92" s="1158">
        <v>44265</v>
      </c>
      <c r="E92" s="924" t="s">
        <v>69</v>
      </c>
      <c r="F92" s="1149">
        <v>24.662672424316405</v>
      </c>
      <c r="G92" s="500" t="s">
        <v>41</v>
      </c>
      <c r="H92" s="998">
        <v>25.340011596679688</v>
      </c>
      <c r="I92" s="1160" t="s">
        <v>313</v>
      </c>
      <c r="J92" s="1161" t="s">
        <v>133</v>
      </c>
      <c r="K92" s="484" t="s">
        <v>93</v>
      </c>
      <c r="L92" s="488">
        <v>292</v>
      </c>
      <c r="M92" s="485"/>
      <c r="N92" s="504"/>
      <c r="O92" s="931">
        <v>3</v>
      </c>
      <c r="P92" s="932">
        <v>1.5</v>
      </c>
      <c r="Q92" s="932">
        <f t="shared" si="252"/>
        <v>4.5</v>
      </c>
      <c r="R92" s="1190">
        <f t="shared" si="253"/>
        <v>2.625</v>
      </c>
      <c r="S92" s="931"/>
      <c r="T92" s="933">
        <v>20</v>
      </c>
      <c r="U92" s="119">
        <v>102</v>
      </c>
      <c r="V92" s="1107"/>
      <c r="W92" s="495">
        <v>574.40099999999995</v>
      </c>
      <c r="X92" s="223">
        <v>2.153</v>
      </c>
      <c r="Y92" s="223">
        <v>2.5489999999999999</v>
      </c>
      <c r="Z92" s="129">
        <f t="shared" si="254"/>
        <v>11488.019999999999</v>
      </c>
      <c r="AA92" s="129">
        <f t="shared" si="255"/>
        <v>4376.3885714285707</v>
      </c>
      <c r="AB92" s="149">
        <f t="shared" si="256"/>
        <v>14987632.093933463</v>
      </c>
      <c r="AC92" s="924" t="s">
        <v>69</v>
      </c>
      <c r="AD92" s="195">
        <f t="shared" si="257"/>
        <v>493.25344848632813</v>
      </c>
      <c r="AE92" s="500" t="s">
        <v>41</v>
      </c>
      <c r="AF92" s="567">
        <f t="shared" si="258"/>
        <v>506.80023193359375</v>
      </c>
      <c r="AG92" s="497">
        <f t="shared" si="259"/>
        <v>187906.07561383929</v>
      </c>
      <c r="AH92" s="497">
        <f t="shared" si="260"/>
        <v>193066.75502232142</v>
      </c>
      <c r="AI92" s="497">
        <f t="shared" si="261"/>
        <v>643513.95758164139</v>
      </c>
      <c r="AJ92" s="497">
        <f t="shared" si="262"/>
        <v>661187.51719973085</v>
      </c>
      <c r="AK92" s="959">
        <f t="shared" si="263"/>
        <v>4.2936332674066394E-2</v>
      </c>
      <c r="AL92" s="1086">
        <f t="shared" si="264"/>
        <v>4.4115542272175172E-2</v>
      </c>
      <c r="AM92" s="864" t="str">
        <f t="shared" si="279"/>
        <v>102</v>
      </c>
      <c r="AN92" s="865">
        <f t="shared" si="280"/>
        <v>44265</v>
      </c>
      <c r="AO92" s="866">
        <f t="shared" si="281"/>
        <v>187906.07561383929</v>
      </c>
      <c r="AP92" s="865">
        <f t="shared" si="282"/>
        <v>44265</v>
      </c>
      <c r="AQ92" s="850">
        <f t="shared" si="283"/>
        <v>193066.75502232142</v>
      </c>
      <c r="AR92" s="880">
        <v>44264</v>
      </c>
      <c r="AS92" s="869" t="s">
        <v>653</v>
      </c>
      <c r="AT92" s="879">
        <v>161.849609375</v>
      </c>
      <c r="AU92" s="879">
        <v>292</v>
      </c>
      <c r="AV92" s="851">
        <f t="shared" si="284"/>
        <v>44264</v>
      </c>
      <c r="AW92" s="852">
        <f t="shared" si="285"/>
        <v>115111406887639.25</v>
      </c>
      <c r="AX92" s="851">
        <f t="shared" si="286"/>
        <v>44264</v>
      </c>
      <c r="AY92" s="852">
        <f t="shared" si="287"/>
        <v>118272843074658.94</v>
      </c>
      <c r="AZ92" s="867"/>
      <c r="BA92" s="867"/>
      <c r="BB92" s="867"/>
      <c r="BC92" s="849">
        <f t="shared" si="288"/>
        <v>44264</v>
      </c>
      <c r="BD92" s="867"/>
      <c r="BE92" s="867"/>
      <c r="BF92" s="867"/>
      <c r="BG92" s="849">
        <f t="shared" si="289"/>
        <v>44264</v>
      </c>
      <c r="BH92" s="867"/>
      <c r="BI92" s="867"/>
      <c r="BK92" s="382">
        <f t="shared" si="290"/>
        <v>24.662672424316405</v>
      </c>
      <c r="BL92" s="382">
        <f t="shared" si="291"/>
        <v>25.340011596679688</v>
      </c>
      <c r="BM92" s="236">
        <f t="shared" si="292"/>
        <v>44264</v>
      </c>
      <c r="BN92" s="236">
        <f t="shared" si="293"/>
        <v>44265</v>
      </c>
      <c r="BO92" s="235">
        <f t="shared" si="294"/>
        <v>187906.07561383929</v>
      </c>
      <c r="BP92" s="235">
        <f t="shared" si="295"/>
        <v>193066.75502232142</v>
      </c>
      <c r="BQ92" s="235">
        <f t="shared" si="296"/>
        <v>190486.41531808034</v>
      </c>
      <c r="BR92" s="868">
        <f t="shared" si="297"/>
        <v>44264</v>
      </c>
      <c r="BS92" s="869" t="str">
        <f t="shared" si="298"/>
        <v>TUE</v>
      </c>
      <c r="BT92" s="870">
        <f t="shared" si="299"/>
        <v>161.849609375</v>
      </c>
      <c r="BU92" s="235"/>
      <c r="BV92" s="279">
        <f t="shared" si="301"/>
        <v>116692124981149.08</v>
      </c>
      <c r="BW92" s="279"/>
    </row>
    <row r="93" spans="1:75">
      <c r="A93" s="1167">
        <v>44272</v>
      </c>
      <c r="B93" s="121" t="s">
        <v>219</v>
      </c>
      <c r="C93" s="1168">
        <v>44264</v>
      </c>
      <c r="D93" s="1169">
        <v>44265</v>
      </c>
      <c r="E93" s="1110" t="s">
        <v>69</v>
      </c>
      <c r="F93" s="1147">
        <v>38.533807373046876</v>
      </c>
      <c r="G93" s="477" t="s">
        <v>41</v>
      </c>
      <c r="H93" s="994">
        <v>30.120477294921876</v>
      </c>
      <c r="I93" s="456" t="s">
        <v>313</v>
      </c>
      <c r="J93" s="457" t="s">
        <v>133</v>
      </c>
      <c r="K93" s="582" t="s">
        <v>93</v>
      </c>
      <c r="L93" s="583">
        <v>288</v>
      </c>
      <c r="M93" s="583"/>
      <c r="N93" s="583"/>
      <c r="O93" s="1189">
        <v>3</v>
      </c>
      <c r="P93" s="1189">
        <v>1.5</v>
      </c>
      <c r="Q93" s="1189">
        <f t="shared" si="252"/>
        <v>4.5</v>
      </c>
      <c r="R93" s="843">
        <f t="shared" si="253"/>
        <v>2.625</v>
      </c>
      <c r="S93" s="842"/>
      <c r="T93" s="842">
        <v>20</v>
      </c>
      <c r="U93" s="121" t="s">
        <v>219</v>
      </c>
      <c r="V93" s="470"/>
      <c r="W93" s="194">
        <v>658.62300000000005</v>
      </c>
      <c r="X93" s="184">
        <v>2.1709999999999998</v>
      </c>
      <c r="Y93" s="184">
        <v>2.5760000000000001</v>
      </c>
      <c r="Z93" s="194">
        <f t="shared" si="254"/>
        <v>13172.460000000001</v>
      </c>
      <c r="AA93" s="194">
        <f t="shared" si="255"/>
        <v>5018.08</v>
      </c>
      <c r="AB93" s="1113">
        <f t="shared" si="256"/>
        <v>17423888.888888892</v>
      </c>
      <c r="AC93" s="476" t="s">
        <v>69</v>
      </c>
      <c r="AD93" s="194">
        <f t="shared" si="257"/>
        <v>770.6761474609375</v>
      </c>
      <c r="AE93" s="477" t="s">
        <v>41</v>
      </c>
      <c r="AF93" s="586">
        <f t="shared" si="258"/>
        <v>602.4095458984375</v>
      </c>
      <c r="AG93" s="586">
        <f t="shared" si="259"/>
        <v>293590.91331845243</v>
      </c>
      <c r="AH93" s="586">
        <f t="shared" si="260"/>
        <v>229489.35081845237</v>
      </c>
      <c r="AI93" s="586">
        <f t="shared" si="261"/>
        <v>1019412.8934668486</v>
      </c>
      <c r="AJ93" s="586">
        <f t="shared" si="262"/>
        <v>796838.02367518179</v>
      </c>
      <c r="AK93" s="587">
        <f t="shared" si="263"/>
        <v>5.8506622715949599E-2</v>
      </c>
      <c r="AL93" s="995">
        <f t="shared" si="264"/>
        <v>4.57325014384889E-2</v>
      </c>
      <c r="AM93" s="864" t="str">
        <f t="shared" ref="AM93:AM108" si="317">B93</f>
        <v>103</v>
      </c>
      <c r="AN93" s="865">
        <f t="shared" ref="AN93:AN108" si="318">D93</f>
        <v>44265</v>
      </c>
      <c r="AO93" s="866">
        <f t="shared" ref="AO93:AO108" si="319">AG93</f>
        <v>293590.91331845243</v>
      </c>
      <c r="AP93" s="865">
        <f t="shared" ref="AP93:AP108" si="320">D93</f>
        <v>44265</v>
      </c>
      <c r="AQ93" s="850">
        <f t="shared" ref="AQ93:AQ108" si="321">AH93</f>
        <v>229489.35081845237</v>
      </c>
      <c r="AR93" s="880">
        <v>44264</v>
      </c>
      <c r="AS93" s="869" t="s">
        <v>653</v>
      </c>
      <c r="AT93" s="879">
        <v>161.849609375</v>
      </c>
      <c r="AU93" s="879">
        <v>288</v>
      </c>
      <c r="AV93" s="851">
        <f t="shared" ref="AV93:AV94" si="322">AR93</f>
        <v>44264</v>
      </c>
      <c r="AW93" s="852">
        <f t="shared" ref="AW93:AW94" si="323">AT93*3.785*1000000*AO93</f>
        <v>179854019999686.22</v>
      </c>
      <c r="AX93" s="851">
        <f t="shared" ref="AX93:AX94" si="324">AR93</f>
        <v>44264</v>
      </c>
      <c r="AY93" s="852">
        <f t="shared" ref="AY93:AY94" si="325">AT93*3.785*1000000*AQ93</f>
        <v>140585353358832.31</v>
      </c>
      <c r="AZ93" s="867"/>
      <c r="BA93" s="867"/>
      <c r="BB93" s="867"/>
      <c r="BC93" s="849">
        <f t="shared" ref="BC93:BC94" si="326">AR93</f>
        <v>44264</v>
      </c>
      <c r="BD93" s="867"/>
      <c r="BE93" s="867"/>
      <c r="BF93" s="867"/>
      <c r="BG93" s="849">
        <f t="shared" ref="BG93:BG94" si="327">BC93</f>
        <v>44264</v>
      </c>
      <c r="BH93" s="867"/>
      <c r="BI93" s="867"/>
      <c r="BK93" s="382">
        <f t="shared" ref="BK93:BK94" si="328">F93</f>
        <v>38.533807373046876</v>
      </c>
      <c r="BL93" s="382">
        <f t="shared" ref="BL93:BL94" si="329">H93</f>
        <v>30.120477294921876</v>
      </c>
      <c r="BM93" s="236">
        <f t="shared" ref="BM93:BM94" si="330">C93</f>
        <v>44264</v>
      </c>
      <c r="BN93" s="236">
        <f t="shared" ref="BN93:BN94" si="331">AN93</f>
        <v>44265</v>
      </c>
      <c r="BO93" s="235">
        <f t="shared" ref="BO93:BO94" si="332">AO93</f>
        <v>293590.91331845243</v>
      </c>
      <c r="BP93" s="235">
        <f t="shared" ref="BP93:BP94" si="333">AQ93</f>
        <v>229489.35081845237</v>
      </c>
      <c r="BQ93" s="235">
        <f t="shared" ref="BQ93:BQ94" si="334">AVERAGE(BO93:BP93)</f>
        <v>261540.1320684524</v>
      </c>
      <c r="BR93" s="868">
        <f t="shared" ref="BR93:BR94" si="335">AR93</f>
        <v>44264</v>
      </c>
      <c r="BS93" s="869" t="str">
        <f t="shared" ref="BS93:BS94" si="336">AS93</f>
        <v>TUE</v>
      </c>
      <c r="BT93" s="870">
        <f t="shared" ref="BT93:BT94" si="337">AT93</f>
        <v>161.849609375</v>
      </c>
      <c r="BU93" s="235"/>
      <c r="BV93" s="279">
        <f t="shared" ref="BV93:BV94" si="338">BT93*1000000*3.785*BQ93</f>
        <v>160219686679259.25</v>
      </c>
    </row>
    <row r="94" spans="1:75">
      <c r="A94" s="888">
        <v>44272</v>
      </c>
      <c r="B94" s="122" t="s">
        <v>220</v>
      </c>
      <c r="C94" s="769">
        <v>44264</v>
      </c>
      <c r="D94" s="1170">
        <v>44265</v>
      </c>
      <c r="E94" s="924" t="s">
        <v>69</v>
      </c>
      <c r="F94" s="1149">
        <v>66.261462402343753</v>
      </c>
      <c r="G94" s="500" t="s">
        <v>41</v>
      </c>
      <c r="H94" s="998">
        <v>61.005017089843747</v>
      </c>
      <c r="I94" s="414" t="s">
        <v>313</v>
      </c>
      <c r="J94" s="415" t="s">
        <v>133</v>
      </c>
      <c r="K94" s="429" t="s">
        <v>93</v>
      </c>
      <c r="L94" s="390">
        <v>288</v>
      </c>
      <c r="M94" s="390"/>
      <c r="N94" s="390"/>
      <c r="O94" s="564">
        <v>3</v>
      </c>
      <c r="P94" s="564">
        <v>1.5</v>
      </c>
      <c r="Q94" s="564">
        <f t="shared" si="252"/>
        <v>4.5</v>
      </c>
      <c r="R94" s="82">
        <f t="shared" si="253"/>
        <v>2.625</v>
      </c>
      <c r="S94" s="81"/>
      <c r="T94" s="81">
        <v>20</v>
      </c>
      <c r="U94" s="122" t="s">
        <v>220</v>
      </c>
      <c r="V94" s="494"/>
      <c r="W94" s="195">
        <v>544.66300000000001</v>
      </c>
      <c r="X94" s="82">
        <v>2.1739999999999999</v>
      </c>
      <c r="Y94" s="82">
        <v>2.5529999999999999</v>
      </c>
      <c r="Z94" s="195">
        <f t="shared" si="254"/>
        <v>10893.26</v>
      </c>
      <c r="AA94" s="195">
        <f t="shared" si="255"/>
        <v>4149.8133333333335</v>
      </c>
      <c r="AB94" s="1092">
        <f t="shared" si="256"/>
        <v>14409074.074074076</v>
      </c>
      <c r="AC94" s="499" t="s">
        <v>69</v>
      </c>
      <c r="AD94" s="195">
        <f t="shared" si="257"/>
        <v>1325.229248046875</v>
      </c>
      <c r="AE94" s="500" t="s">
        <v>41</v>
      </c>
      <c r="AF94" s="567">
        <f t="shared" si="258"/>
        <v>1220.100341796875</v>
      </c>
      <c r="AG94" s="567">
        <f t="shared" si="259"/>
        <v>504849.23735119047</v>
      </c>
      <c r="AH94" s="567">
        <f t="shared" si="260"/>
        <v>464800.13020833331</v>
      </c>
      <c r="AI94" s="568">
        <f t="shared" si="261"/>
        <v>1752948.7408027446</v>
      </c>
      <c r="AJ94" s="568">
        <f t="shared" si="262"/>
        <v>1613889.3410011574</v>
      </c>
      <c r="AK94" s="569">
        <f t="shared" si="263"/>
        <v>0.12165589071103371</v>
      </c>
      <c r="AL94" s="999">
        <f t="shared" si="264"/>
        <v>0.11200506935452519</v>
      </c>
      <c r="AM94" s="864" t="str">
        <f t="shared" si="317"/>
        <v>104</v>
      </c>
      <c r="AN94" s="865">
        <f t="shared" si="318"/>
        <v>44265</v>
      </c>
      <c r="AO94" s="866">
        <f t="shared" si="319"/>
        <v>504849.23735119047</v>
      </c>
      <c r="AP94" s="865">
        <f t="shared" si="320"/>
        <v>44265</v>
      </c>
      <c r="AQ94" s="850">
        <f t="shared" si="321"/>
        <v>464800.13020833331</v>
      </c>
      <c r="AR94" s="880">
        <v>44264</v>
      </c>
      <c r="AS94" s="869" t="s">
        <v>653</v>
      </c>
      <c r="AT94" s="879">
        <v>161.849609375</v>
      </c>
      <c r="AU94" s="879">
        <v>288</v>
      </c>
      <c r="AV94" s="851">
        <f t="shared" si="322"/>
        <v>44264</v>
      </c>
      <c r="AW94" s="852">
        <f t="shared" si="323"/>
        <v>309271032284637.63</v>
      </c>
      <c r="AX94" s="851">
        <f t="shared" si="324"/>
        <v>44264</v>
      </c>
      <c r="AY94" s="852">
        <f t="shared" si="325"/>
        <v>284736918351662.94</v>
      </c>
      <c r="AZ94" s="867"/>
      <c r="BA94" s="867"/>
      <c r="BB94" s="867"/>
      <c r="BC94" s="849">
        <f t="shared" si="326"/>
        <v>44264</v>
      </c>
      <c r="BD94" s="867"/>
      <c r="BE94" s="867"/>
      <c r="BF94" s="867"/>
      <c r="BG94" s="849">
        <f t="shared" si="327"/>
        <v>44264</v>
      </c>
      <c r="BH94" s="867"/>
      <c r="BI94" s="867"/>
      <c r="BK94" s="382">
        <f t="shared" si="328"/>
        <v>66.261462402343753</v>
      </c>
      <c r="BL94" s="382">
        <f t="shared" si="329"/>
        <v>61.005017089843747</v>
      </c>
      <c r="BM94" s="236">
        <f t="shared" si="330"/>
        <v>44264</v>
      </c>
      <c r="BN94" s="236">
        <f t="shared" si="331"/>
        <v>44265</v>
      </c>
      <c r="BO94" s="235">
        <f t="shared" si="332"/>
        <v>504849.23735119047</v>
      </c>
      <c r="BP94" s="235">
        <f t="shared" si="333"/>
        <v>464800.13020833331</v>
      </c>
      <c r="BQ94" s="235">
        <f t="shared" si="334"/>
        <v>484824.68377976189</v>
      </c>
      <c r="BR94" s="868">
        <f t="shared" si="335"/>
        <v>44264</v>
      </c>
      <c r="BS94" s="869" t="str">
        <f t="shared" si="336"/>
        <v>TUE</v>
      </c>
      <c r="BT94" s="870">
        <f t="shared" si="337"/>
        <v>161.849609375</v>
      </c>
      <c r="BU94" s="235"/>
      <c r="BV94" s="279">
        <f t="shared" si="338"/>
        <v>297003975318150.31</v>
      </c>
    </row>
    <row r="95" spans="1:75">
      <c r="A95" s="888">
        <v>44272</v>
      </c>
      <c r="B95" s="122" t="s">
        <v>438</v>
      </c>
      <c r="C95" s="769">
        <v>44265</v>
      </c>
      <c r="D95" s="1170">
        <v>44266</v>
      </c>
      <c r="E95" s="924" t="s">
        <v>69</v>
      </c>
      <c r="F95" s="1149">
        <v>50.522601318359378</v>
      </c>
      <c r="G95" s="500" t="s">
        <v>41</v>
      </c>
      <c r="H95" s="998">
        <v>56.422296142578126</v>
      </c>
      <c r="I95" s="414" t="s">
        <v>313</v>
      </c>
      <c r="J95" s="415" t="s">
        <v>133</v>
      </c>
      <c r="K95" s="429" t="s">
        <v>93</v>
      </c>
      <c r="L95" s="390">
        <v>292</v>
      </c>
      <c r="M95" s="390"/>
      <c r="N95" s="390"/>
      <c r="O95" s="564">
        <v>3</v>
      </c>
      <c r="P95" s="564">
        <v>1.5</v>
      </c>
      <c r="Q95" s="564">
        <f t="shared" si="252"/>
        <v>4.5</v>
      </c>
      <c r="R95" s="82">
        <f t="shared" si="253"/>
        <v>2.625</v>
      </c>
      <c r="S95" s="81"/>
      <c r="T95" s="81">
        <v>20</v>
      </c>
      <c r="U95" s="122" t="s">
        <v>438</v>
      </c>
      <c r="V95" s="494"/>
      <c r="W95" s="195">
        <v>653.87</v>
      </c>
      <c r="X95" s="82">
        <v>2.16</v>
      </c>
      <c r="Y95" s="82">
        <v>2.528</v>
      </c>
      <c r="Z95" s="195">
        <f t="shared" si="254"/>
        <v>13077.4</v>
      </c>
      <c r="AA95" s="195">
        <f t="shared" si="255"/>
        <v>4981.8666666666668</v>
      </c>
      <c r="AB95" s="1092">
        <f t="shared" si="256"/>
        <v>17061187.214611873</v>
      </c>
      <c r="AC95" s="499" t="s">
        <v>69</v>
      </c>
      <c r="AD95" s="195">
        <f t="shared" si="257"/>
        <v>1010.4520263671875</v>
      </c>
      <c r="AE95" s="500" t="s">
        <v>41</v>
      </c>
      <c r="AF95" s="567">
        <f t="shared" si="258"/>
        <v>1128.4459228515625</v>
      </c>
      <c r="AG95" s="567">
        <f t="shared" si="259"/>
        <v>384934.10528273805</v>
      </c>
      <c r="AH95" s="567">
        <f t="shared" si="260"/>
        <v>429884.16108630953</v>
      </c>
      <c r="AI95" s="568">
        <f t="shared" si="261"/>
        <v>1318267.4838449934</v>
      </c>
      <c r="AJ95" s="568">
        <f t="shared" si="262"/>
        <v>1472206.0311174984</v>
      </c>
      <c r="AK95" s="569">
        <f t="shared" si="263"/>
        <v>7.7267042865339253E-2</v>
      </c>
      <c r="AL95" s="999">
        <f t="shared" si="264"/>
        <v>8.6289776473271643E-2</v>
      </c>
      <c r="AM95" s="864" t="str">
        <f t="shared" si="317"/>
        <v>112</v>
      </c>
      <c r="AN95" s="865">
        <f t="shared" si="318"/>
        <v>44266</v>
      </c>
      <c r="AO95" s="866">
        <f t="shared" si="319"/>
        <v>384934.10528273805</v>
      </c>
      <c r="AP95" s="865">
        <f t="shared" si="320"/>
        <v>44266</v>
      </c>
      <c r="AQ95" s="850">
        <f t="shared" si="321"/>
        <v>429884.16108630953</v>
      </c>
      <c r="AR95" s="880">
        <v>44265</v>
      </c>
      <c r="AS95" s="869" t="s">
        <v>656</v>
      </c>
      <c r="AT95" s="879">
        <v>174.83612060546901</v>
      </c>
      <c r="AU95" s="879">
        <v>292</v>
      </c>
      <c r="AV95" s="851">
        <f t="shared" ref="AV95:AV108" si="339">AR95</f>
        <v>44265</v>
      </c>
      <c r="AW95" s="852">
        <f t="shared" ref="AW95:AW108" si="340">AT95*3.785*1000000*AO95</f>
        <v>254731959709364.63</v>
      </c>
      <c r="AX95" s="851">
        <f t="shared" ref="AX95:AX108" si="341">AR95</f>
        <v>44265</v>
      </c>
      <c r="AY95" s="852">
        <f t="shared" ref="AY95:AY108" si="342">AT95*3.785*1000000*AQ95</f>
        <v>284477871143943.19</v>
      </c>
      <c r="AZ95" s="850">
        <f>AVERAGE(AO95:AO96)</f>
        <v>393703.54352678568</v>
      </c>
      <c r="BA95" s="850">
        <f>STDEV(AO95:AO96)</f>
        <v>12401.858499125463</v>
      </c>
      <c r="BB95" s="850">
        <f>100*BA95/AZ95</f>
        <v>3.1500500066699808</v>
      </c>
      <c r="BC95" s="849">
        <f t="shared" ref="BC95:BC108" si="343">AR95</f>
        <v>44265</v>
      </c>
      <c r="BD95" s="850">
        <f>AVERAGE(AQ95:AQ96)</f>
        <v>402337.61160714284</v>
      </c>
      <c r="BE95" s="850">
        <f>STDEV(AQ95:AQ96)</f>
        <v>38956.703870019002</v>
      </c>
      <c r="BF95" s="850">
        <f>100*BE95/BD95</f>
        <v>9.6825906269130382</v>
      </c>
      <c r="BG95" s="849">
        <f t="shared" ref="BG95:BG108" si="344">BC95</f>
        <v>44265</v>
      </c>
      <c r="BH95" s="850">
        <f>AVERAGE(AZ95,BD95)</f>
        <v>398020.57756696426</v>
      </c>
      <c r="BI95" s="852">
        <f>BH95*AT95*3.785*1000000</f>
        <v>263391994465689.22</v>
      </c>
      <c r="BK95" s="382">
        <f t="shared" ref="BK95:BK108" si="345">F95</f>
        <v>50.522601318359378</v>
      </c>
      <c r="BL95" s="382">
        <f t="shared" ref="BL95:BL108" si="346">H95</f>
        <v>56.422296142578126</v>
      </c>
      <c r="BM95" s="236">
        <f t="shared" ref="BM95:BM108" si="347">C95</f>
        <v>44265</v>
      </c>
      <c r="BN95" s="236">
        <f t="shared" ref="BN95:BN108" si="348">AN95</f>
        <v>44266</v>
      </c>
      <c r="BO95" s="235">
        <f t="shared" ref="BO95:BO108" si="349">AO95</f>
        <v>384934.10528273805</v>
      </c>
      <c r="BP95" s="235">
        <f t="shared" ref="BP95:BP108" si="350">AQ95</f>
        <v>429884.16108630953</v>
      </c>
      <c r="BQ95" s="235">
        <f t="shared" ref="BQ95:BQ108" si="351">AVERAGE(BO95:BP95)</f>
        <v>407409.13318452379</v>
      </c>
      <c r="BR95" s="868">
        <f t="shared" ref="BR95:BR108" si="352">AR95</f>
        <v>44265</v>
      </c>
      <c r="BS95" s="869" t="str">
        <f t="shared" ref="BS95:BS108" si="353">AS95</f>
        <v>WED</v>
      </c>
      <c r="BT95" s="870">
        <f t="shared" ref="BT95:BT108" si="354">AT95</f>
        <v>174.83612060546901</v>
      </c>
      <c r="BU95" s="235">
        <f t="shared" ref="BU95" si="355">BH95</f>
        <v>398020.57756696426</v>
      </c>
      <c r="BV95" s="279">
        <f t="shared" ref="BV95:BV108" si="356">BT95*1000000*3.785*BQ95</f>
        <v>269604915426653.91</v>
      </c>
      <c r="BW95" s="279">
        <f t="shared" ref="BW95" si="357">BI95</f>
        <v>263391994465689.22</v>
      </c>
    </row>
    <row r="96" spans="1:75">
      <c r="A96" s="888">
        <v>44272</v>
      </c>
      <c r="B96" s="122" t="s">
        <v>283</v>
      </c>
      <c r="C96" s="769">
        <v>44265</v>
      </c>
      <c r="D96" s="1170">
        <v>44266</v>
      </c>
      <c r="E96" s="924" t="s">
        <v>69</v>
      </c>
      <c r="F96" s="1149">
        <v>52.824578857421876</v>
      </c>
      <c r="G96" s="500" t="s">
        <v>41</v>
      </c>
      <c r="H96" s="998">
        <v>49.191326904296872</v>
      </c>
      <c r="I96" s="414" t="s">
        <v>313</v>
      </c>
      <c r="J96" s="415" t="s">
        <v>133</v>
      </c>
      <c r="K96" s="429" t="s">
        <v>93</v>
      </c>
      <c r="L96" s="390">
        <v>292</v>
      </c>
      <c r="M96" s="390"/>
      <c r="N96" s="390"/>
      <c r="O96" s="564">
        <v>3</v>
      </c>
      <c r="P96" s="564">
        <v>1.5</v>
      </c>
      <c r="Q96" s="564">
        <f t="shared" si="252"/>
        <v>4.5</v>
      </c>
      <c r="R96" s="82">
        <f t="shared" si="253"/>
        <v>2.625</v>
      </c>
      <c r="S96" s="81"/>
      <c r="T96" s="81">
        <v>20</v>
      </c>
      <c r="U96" s="122" t="s">
        <v>283</v>
      </c>
      <c r="V96" s="494"/>
      <c r="W96" s="195">
        <v>841.61699999999996</v>
      </c>
      <c r="X96" s="82">
        <v>2.173</v>
      </c>
      <c r="Y96" s="82">
        <v>2.5539999999999998</v>
      </c>
      <c r="Z96" s="195">
        <f t="shared" si="254"/>
        <v>16832.34</v>
      </c>
      <c r="AA96" s="195">
        <f t="shared" si="255"/>
        <v>6412.32</v>
      </c>
      <c r="AB96" s="1092">
        <f t="shared" si="256"/>
        <v>21960000</v>
      </c>
      <c r="AC96" s="499" t="s">
        <v>69</v>
      </c>
      <c r="AD96" s="195">
        <f t="shared" si="257"/>
        <v>1056.4915771484375</v>
      </c>
      <c r="AE96" s="500" t="s">
        <v>41</v>
      </c>
      <c r="AF96" s="567">
        <f t="shared" si="258"/>
        <v>983.8265380859375</v>
      </c>
      <c r="AG96" s="567">
        <f t="shared" si="259"/>
        <v>402472.98177083331</v>
      </c>
      <c r="AH96" s="567">
        <f t="shared" si="260"/>
        <v>374791.06212797621</v>
      </c>
      <c r="AI96" s="568">
        <f t="shared" si="261"/>
        <v>1378332.1293521689</v>
      </c>
      <c r="AJ96" s="568">
        <f t="shared" si="262"/>
        <v>1283531.0346848501</v>
      </c>
      <c r="AK96" s="569">
        <f t="shared" si="263"/>
        <v>6.2765579660845575E-2</v>
      </c>
      <c r="AL96" s="999">
        <f t="shared" si="264"/>
        <v>5.8448589921896631E-2</v>
      </c>
      <c r="AM96" s="864" t="str">
        <f t="shared" si="317"/>
        <v>113</v>
      </c>
      <c r="AN96" s="865">
        <f t="shared" si="318"/>
        <v>44266</v>
      </c>
      <c r="AO96" s="866">
        <f t="shared" si="319"/>
        <v>402472.98177083331</v>
      </c>
      <c r="AP96" s="865">
        <f t="shared" si="320"/>
        <v>44266</v>
      </c>
      <c r="AQ96" s="850">
        <f t="shared" si="321"/>
        <v>374791.06212797621</v>
      </c>
      <c r="AR96" s="880">
        <v>44265</v>
      </c>
      <c r="AS96" s="869" t="s">
        <v>656</v>
      </c>
      <c r="AT96" s="879">
        <v>174.83612060546901</v>
      </c>
      <c r="AU96" s="879">
        <v>292</v>
      </c>
      <c r="AV96" s="851">
        <f t="shared" si="339"/>
        <v>44265</v>
      </c>
      <c r="AW96" s="852">
        <f t="shared" si="340"/>
        <v>266338393947327.06</v>
      </c>
      <c r="AX96" s="851">
        <f t="shared" si="341"/>
        <v>44265</v>
      </c>
      <c r="AY96" s="852">
        <f t="shared" si="342"/>
        <v>248019753062122.13</v>
      </c>
      <c r="AZ96" s="867"/>
      <c r="BA96" s="867"/>
      <c r="BB96" s="867"/>
      <c r="BC96" s="849">
        <f t="shared" si="343"/>
        <v>44265</v>
      </c>
      <c r="BD96" s="867"/>
      <c r="BE96" s="867"/>
      <c r="BF96" s="867"/>
      <c r="BG96" s="849">
        <f t="shared" si="344"/>
        <v>44265</v>
      </c>
      <c r="BH96" s="867"/>
      <c r="BI96" s="867"/>
      <c r="BK96" s="382">
        <f t="shared" si="345"/>
        <v>52.824578857421876</v>
      </c>
      <c r="BL96" s="382">
        <f t="shared" si="346"/>
        <v>49.191326904296872</v>
      </c>
      <c r="BM96" s="236">
        <f t="shared" si="347"/>
        <v>44265</v>
      </c>
      <c r="BN96" s="236">
        <f t="shared" si="348"/>
        <v>44266</v>
      </c>
      <c r="BO96" s="235">
        <f t="shared" si="349"/>
        <v>402472.98177083331</v>
      </c>
      <c r="BP96" s="235">
        <f t="shared" si="350"/>
        <v>374791.06212797621</v>
      </c>
      <c r="BQ96" s="235">
        <f t="shared" si="351"/>
        <v>388632.02194940473</v>
      </c>
      <c r="BR96" s="868">
        <f t="shared" si="352"/>
        <v>44265</v>
      </c>
      <c r="BS96" s="869" t="str">
        <f t="shared" si="353"/>
        <v>WED</v>
      </c>
      <c r="BT96" s="870">
        <f t="shared" si="354"/>
        <v>174.83612060546901</v>
      </c>
      <c r="BU96" s="235"/>
      <c r="BV96" s="279">
        <f t="shared" si="356"/>
        <v>257179073504724.56</v>
      </c>
      <c r="BW96" s="279"/>
    </row>
    <row r="97" spans="1:75">
      <c r="A97" s="888">
        <v>44272</v>
      </c>
      <c r="B97" s="122" t="s">
        <v>286</v>
      </c>
      <c r="C97" s="769">
        <v>44266</v>
      </c>
      <c r="D97" s="1170">
        <v>44267</v>
      </c>
      <c r="E97" s="924" t="s">
        <v>69</v>
      </c>
      <c r="F97" s="1149">
        <v>12.898033142089844</v>
      </c>
      <c r="G97" s="500" t="s">
        <v>41</v>
      </c>
      <c r="H97" s="998">
        <v>16.459719848632812</v>
      </c>
      <c r="I97" s="414" t="s">
        <v>313</v>
      </c>
      <c r="J97" s="415" t="s">
        <v>133</v>
      </c>
      <c r="K97" s="429" t="s">
        <v>93</v>
      </c>
      <c r="L97" s="390">
        <v>254</v>
      </c>
      <c r="M97" s="390"/>
      <c r="N97" s="390"/>
      <c r="O97" s="564">
        <v>3</v>
      </c>
      <c r="P97" s="564">
        <v>1.5</v>
      </c>
      <c r="Q97" s="564">
        <f t="shared" si="252"/>
        <v>4.5</v>
      </c>
      <c r="R97" s="82">
        <f t="shared" si="253"/>
        <v>2.625</v>
      </c>
      <c r="S97" s="81"/>
      <c r="T97" s="81">
        <v>20</v>
      </c>
      <c r="U97" s="122" t="s">
        <v>286</v>
      </c>
      <c r="V97" s="494"/>
      <c r="W97" s="195">
        <v>581.96500000000003</v>
      </c>
      <c r="X97" s="82">
        <v>2.1720000000000002</v>
      </c>
      <c r="Y97" s="82">
        <v>2.2549999999999999</v>
      </c>
      <c r="Z97" s="195">
        <f t="shared" si="254"/>
        <v>11639.300000000001</v>
      </c>
      <c r="AA97" s="195">
        <f t="shared" si="255"/>
        <v>4434.0190476190483</v>
      </c>
      <c r="AB97" s="1092">
        <f t="shared" si="256"/>
        <v>17456767.904012002</v>
      </c>
      <c r="AC97" s="499" t="s">
        <v>69</v>
      </c>
      <c r="AD97" s="195">
        <f t="shared" si="257"/>
        <v>257.96066284179688</v>
      </c>
      <c r="AE97" s="500" t="s">
        <v>41</v>
      </c>
      <c r="AF97" s="567">
        <f t="shared" si="258"/>
        <v>329.19439697265625</v>
      </c>
      <c r="AG97" s="567">
        <f t="shared" si="259"/>
        <v>98270.728701636894</v>
      </c>
      <c r="AH97" s="567">
        <f t="shared" si="260"/>
        <v>125407.38932291667</v>
      </c>
      <c r="AI97" s="568">
        <f t="shared" si="261"/>
        <v>386892.63268360979</v>
      </c>
      <c r="AJ97" s="568">
        <f t="shared" si="262"/>
        <v>493729.87922408141</v>
      </c>
      <c r="AK97" s="569">
        <f t="shared" si="263"/>
        <v>2.2162901793217536E-2</v>
      </c>
      <c r="AL97" s="999">
        <f t="shared" si="264"/>
        <v>2.8283006449928795E-2</v>
      </c>
      <c r="AM97" s="864" t="str">
        <f t="shared" si="317"/>
        <v>121</v>
      </c>
      <c r="AN97" s="865">
        <f t="shared" si="318"/>
        <v>44267</v>
      </c>
      <c r="AO97" s="866">
        <f t="shared" si="319"/>
        <v>98270.728701636894</v>
      </c>
      <c r="AP97" s="865">
        <f t="shared" si="320"/>
        <v>44267</v>
      </c>
      <c r="AQ97" s="850">
        <f t="shared" si="321"/>
        <v>125407.38932291667</v>
      </c>
      <c r="AR97" s="880">
        <v>44266</v>
      </c>
      <c r="AS97" s="869" t="s">
        <v>657</v>
      </c>
      <c r="AT97" s="879">
        <v>174.09460449218801</v>
      </c>
      <c r="AU97" s="879">
        <v>254</v>
      </c>
      <c r="AV97" s="851">
        <f t="shared" si="339"/>
        <v>44266</v>
      </c>
      <c r="AW97" s="852">
        <f t="shared" si="340"/>
        <v>64755307801891.156</v>
      </c>
      <c r="AX97" s="851">
        <f t="shared" si="341"/>
        <v>44266</v>
      </c>
      <c r="AY97" s="852">
        <f t="shared" si="342"/>
        <v>82636958161701.313</v>
      </c>
      <c r="AZ97" s="850">
        <f>AVERAGE(AO97:AO98)</f>
        <v>86848.766508556539</v>
      </c>
      <c r="BA97" s="850">
        <f>STDEV(AO97:AO98)</f>
        <v>16153.09384236695</v>
      </c>
      <c r="BB97" s="850">
        <f>100*BA97/AZ97</f>
        <v>18.599105654281814</v>
      </c>
      <c r="BC97" s="849">
        <f t="shared" si="343"/>
        <v>44266</v>
      </c>
      <c r="BD97" s="850">
        <f>AVERAGE(AQ97:AQ98)</f>
        <v>119830.15950520834</v>
      </c>
      <c r="BE97" s="850">
        <f>STDEV(AQ97:AQ98)</f>
        <v>7887.3940486747524</v>
      </c>
      <c r="BF97" s="850">
        <f>100*BE97/BD97</f>
        <v>6.582144329309628</v>
      </c>
      <c r="BG97" s="849">
        <f t="shared" si="344"/>
        <v>44266</v>
      </c>
      <c r="BH97" s="850">
        <f>AVERAGE(AZ97,BD97)</f>
        <v>103339.46300688243</v>
      </c>
      <c r="BI97" s="852">
        <f>BH97*AT97*3.785*1000000</f>
        <v>68095340530240.234</v>
      </c>
      <c r="BK97" s="382">
        <f t="shared" si="345"/>
        <v>12.898033142089844</v>
      </c>
      <c r="BL97" s="382">
        <f t="shared" si="346"/>
        <v>16.459719848632812</v>
      </c>
      <c r="BM97" s="236">
        <f t="shared" si="347"/>
        <v>44266</v>
      </c>
      <c r="BN97" s="236">
        <f t="shared" si="348"/>
        <v>44267</v>
      </c>
      <c r="BO97" s="235">
        <f t="shared" si="349"/>
        <v>98270.728701636894</v>
      </c>
      <c r="BP97" s="235">
        <f t="shared" si="350"/>
        <v>125407.38932291667</v>
      </c>
      <c r="BQ97" s="235">
        <f t="shared" si="351"/>
        <v>111839.05901227679</v>
      </c>
      <c r="BR97" s="868">
        <f t="shared" si="352"/>
        <v>44266</v>
      </c>
      <c r="BS97" s="869" t="str">
        <f t="shared" si="353"/>
        <v>THU</v>
      </c>
      <c r="BT97" s="870">
        <f t="shared" si="354"/>
        <v>174.09460449218801</v>
      </c>
      <c r="BU97" s="235">
        <f t="shared" ref="BU97" si="358">BH97</f>
        <v>103339.46300688243</v>
      </c>
      <c r="BV97" s="279">
        <f t="shared" si="356"/>
        <v>73696132981796.234</v>
      </c>
      <c r="BW97" s="279">
        <f t="shared" ref="BW97" si="359">BI97</f>
        <v>68095340530240.234</v>
      </c>
    </row>
    <row r="98" spans="1:75">
      <c r="A98" s="888">
        <v>44272</v>
      </c>
      <c r="B98" s="122" t="s">
        <v>287</v>
      </c>
      <c r="C98" s="769">
        <v>44266</v>
      </c>
      <c r="D98" s="1170">
        <v>44267</v>
      </c>
      <c r="E98" s="924" t="s">
        <v>69</v>
      </c>
      <c r="F98" s="1149">
        <v>9.8997680664062493</v>
      </c>
      <c r="G98" s="500" t="s">
        <v>41</v>
      </c>
      <c r="H98" s="998">
        <v>14.995697021484375</v>
      </c>
      <c r="I98" s="414" t="s">
        <v>313</v>
      </c>
      <c r="J98" s="415" t="s">
        <v>133</v>
      </c>
      <c r="K98" s="429" t="s">
        <v>93</v>
      </c>
      <c r="L98" s="390">
        <v>254</v>
      </c>
      <c r="M98" s="390"/>
      <c r="N98" s="390"/>
      <c r="O98" s="564">
        <v>3</v>
      </c>
      <c r="P98" s="564">
        <v>1.5</v>
      </c>
      <c r="Q98" s="564">
        <f t="shared" si="252"/>
        <v>4.5</v>
      </c>
      <c r="R98" s="82">
        <f t="shared" si="253"/>
        <v>2.625</v>
      </c>
      <c r="S98" s="81"/>
      <c r="T98" s="81">
        <v>20</v>
      </c>
      <c r="U98" s="122" t="s">
        <v>287</v>
      </c>
      <c r="V98" s="494"/>
      <c r="W98" s="195">
        <v>539.22699999999998</v>
      </c>
      <c r="X98" s="82">
        <v>2.181</v>
      </c>
      <c r="Y98" s="82">
        <v>2.5430000000000001</v>
      </c>
      <c r="Z98" s="195">
        <f t="shared" si="254"/>
        <v>10784.539999999999</v>
      </c>
      <c r="AA98" s="195">
        <f t="shared" si="255"/>
        <v>4108.39619047619</v>
      </c>
      <c r="AB98" s="1092">
        <f t="shared" si="256"/>
        <v>16174788.151481062</v>
      </c>
      <c r="AC98" s="499" t="s">
        <v>69</v>
      </c>
      <c r="AD98" s="195">
        <f t="shared" si="257"/>
        <v>197.995361328125</v>
      </c>
      <c r="AE98" s="500" t="s">
        <v>41</v>
      </c>
      <c r="AF98" s="567">
        <f t="shared" si="258"/>
        <v>299.9139404296875</v>
      </c>
      <c r="AG98" s="567">
        <f t="shared" si="259"/>
        <v>75426.804315476184</v>
      </c>
      <c r="AH98" s="567">
        <f t="shared" si="260"/>
        <v>114252.9296875</v>
      </c>
      <c r="AI98" s="568">
        <f t="shared" si="261"/>
        <v>296955.92250187474</v>
      </c>
      <c r="AJ98" s="568">
        <f t="shared" si="262"/>
        <v>449814.68380905513</v>
      </c>
      <c r="AK98" s="569">
        <f t="shared" si="263"/>
        <v>1.8359184659533463E-2</v>
      </c>
      <c r="AL98" s="999">
        <f t="shared" si="264"/>
        <v>2.780961825258078E-2</v>
      </c>
      <c r="AM98" s="864" t="str">
        <f t="shared" si="317"/>
        <v>122</v>
      </c>
      <c r="AN98" s="865">
        <f t="shared" si="318"/>
        <v>44267</v>
      </c>
      <c r="AO98" s="866">
        <f t="shared" si="319"/>
        <v>75426.804315476184</v>
      </c>
      <c r="AP98" s="865">
        <f t="shared" si="320"/>
        <v>44267</v>
      </c>
      <c r="AQ98" s="850">
        <f t="shared" si="321"/>
        <v>114252.9296875</v>
      </c>
      <c r="AR98" s="880">
        <v>44266</v>
      </c>
      <c r="AS98" s="869" t="s">
        <v>657</v>
      </c>
      <c r="AT98" s="879">
        <v>174.09460449218801</v>
      </c>
      <c r="AU98" s="879">
        <v>254</v>
      </c>
      <c r="AV98" s="851">
        <f t="shared" si="339"/>
        <v>44266</v>
      </c>
      <c r="AW98" s="852">
        <f t="shared" si="340"/>
        <v>49702347733586.258</v>
      </c>
      <c r="AX98" s="851">
        <f t="shared" si="341"/>
        <v>44266</v>
      </c>
      <c r="AY98" s="852">
        <f t="shared" si="342"/>
        <v>75286748423782.203</v>
      </c>
      <c r="AZ98" s="867"/>
      <c r="BA98" s="867"/>
      <c r="BB98" s="867"/>
      <c r="BC98" s="849">
        <f t="shared" si="343"/>
        <v>44266</v>
      </c>
      <c r="BD98" s="867"/>
      <c r="BE98" s="867"/>
      <c r="BF98" s="867"/>
      <c r="BG98" s="849">
        <f t="shared" si="344"/>
        <v>44266</v>
      </c>
      <c r="BH98" s="867"/>
      <c r="BI98" s="867"/>
      <c r="BK98" s="382">
        <f t="shared" si="345"/>
        <v>9.8997680664062493</v>
      </c>
      <c r="BL98" s="382">
        <f t="shared" si="346"/>
        <v>14.995697021484375</v>
      </c>
      <c r="BM98" s="236">
        <f t="shared" si="347"/>
        <v>44266</v>
      </c>
      <c r="BN98" s="236">
        <f t="shared" si="348"/>
        <v>44267</v>
      </c>
      <c r="BO98" s="235">
        <f t="shared" si="349"/>
        <v>75426.804315476184</v>
      </c>
      <c r="BP98" s="235">
        <f t="shared" si="350"/>
        <v>114252.9296875</v>
      </c>
      <c r="BQ98" s="235">
        <f t="shared" si="351"/>
        <v>94839.867001488092</v>
      </c>
      <c r="BR98" s="868">
        <f t="shared" si="352"/>
        <v>44266</v>
      </c>
      <c r="BS98" s="869" t="str">
        <f t="shared" si="353"/>
        <v>THU</v>
      </c>
      <c r="BT98" s="870">
        <f t="shared" si="354"/>
        <v>174.09460449218801</v>
      </c>
      <c r="BU98" s="235"/>
      <c r="BV98" s="279">
        <f t="shared" si="356"/>
        <v>62494548078684.234</v>
      </c>
      <c r="BW98" s="279"/>
    </row>
    <row r="99" spans="1:75">
      <c r="A99" s="888">
        <v>44272</v>
      </c>
      <c r="B99" s="122" t="s">
        <v>439</v>
      </c>
      <c r="C99" s="769">
        <v>44267</v>
      </c>
      <c r="D99" s="1170">
        <v>44268</v>
      </c>
      <c r="E99" s="924" t="s">
        <v>69</v>
      </c>
      <c r="F99" s="1149">
        <v>59.902307128906251</v>
      </c>
      <c r="G99" s="500" t="s">
        <v>41</v>
      </c>
      <c r="H99" s="998">
        <v>84.963653564453125</v>
      </c>
      <c r="I99" s="414" t="s">
        <v>313</v>
      </c>
      <c r="J99" s="415" t="s">
        <v>133</v>
      </c>
      <c r="K99" s="429" t="s">
        <v>93</v>
      </c>
      <c r="L99" s="390">
        <v>292</v>
      </c>
      <c r="M99" s="390"/>
      <c r="N99" s="390"/>
      <c r="O99" s="564">
        <v>3</v>
      </c>
      <c r="P99" s="564">
        <v>1.5</v>
      </c>
      <c r="Q99" s="564">
        <f t="shared" si="252"/>
        <v>4.5</v>
      </c>
      <c r="R99" s="82">
        <f t="shared" si="253"/>
        <v>2.625</v>
      </c>
      <c r="S99" s="81"/>
      <c r="T99" s="81">
        <v>20</v>
      </c>
      <c r="U99" s="122" t="s">
        <v>439</v>
      </c>
      <c r="V99" s="494"/>
      <c r="W99" s="195">
        <v>743.71299999999997</v>
      </c>
      <c r="X99" s="82">
        <v>2.1819999999999999</v>
      </c>
      <c r="Y99" s="82">
        <v>2.5350000000000001</v>
      </c>
      <c r="Z99" s="195">
        <f t="shared" si="254"/>
        <v>14874.259999999998</v>
      </c>
      <c r="AA99" s="195">
        <f t="shared" si="255"/>
        <v>5666.384761904761</v>
      </c>
      <c r="AB99" s="1092">
        <f t="shared" si="256"/>
        <v>19405427.266797129</v>
      </c>
      <c r="AC99" s="499" t="s">
        <v>69</v>
      </c>
      <c r="AD99" s="195">
        <f t="shared" si="257"/>
        <v>1198.046142578125</v>
      </c>
      <c r="AE99" s="500" t="s">
        <v>41</v>
      </c>
      <c r="AF99" s="567">
        <f t="shared" si="258"/>
        <v>1699.2730712890625</v>
      </c>
      <c r="AG99" s="567">
        <f t="shared" si="259"/>
        <v>456398.53050595243</v>
      </c>
      <c r="AH99" s="567">
        <f t="shared" si="260"/>
        <v>647342.12239583337</v>
      </c>
      <c r="AI99" s="568">
        <f t="shared" si="261"/>
        <v>1563008.6661162754</v>
      </c>
      <c r="AJ99" s="568">
        <f t="shared" si="262"/>
        <v>2216925.0766980597</v>
      </c>
      <c r="AK99" s="569">
        <f t="shared" si="263"/>
        <v>8.0544924088870651E-2</v>
      </c>
      <c r="AL99" s="999">
        <f t="shared" si="264"/>
        <v>0.11424252845446178</v>
      </c>
      <c r="AM99" s="864" t="str">
        <f t="shared" si="317"/>
        <v>131</v>
      </c>
      <c r="AN99" s="865">
        <f t="shared" si="318"/>
        <v>44268</v>
      </c>
      <c r="AO99" s="866">
        <f t="shared" si="319"/>
        <v>456398.53050595243</v>
      </c>
      <c r="AP99" s="865">
        <f t="shared" si="320"/>
        <v>44268</v>
      </c>
      <c r="AQ99" s="850">
        <f t="shared" si="321"/>
        <v>647342.12239583337</v>
      </c>
      <c r="AR99" s="880">
        <v>44267</v>
      </c>
      <c r="AS99" s="869" t="s">
        <v>659</v>
      </c>
      <c r="AT99" s="879">
        <v>165.95773315429699</v>
      </c>
      <c r="AU99" s="879">
        <v>292</v>
      </c>
      <c r="AV99" s="851">
        <f t="shared" si="339"/>
        <v>44267</v>
      </c>
      <c r="AW99" s="852">
        <f t="shared" si="340"/>
        <v>286686746060270.69</v>
      </c>
      <c r="AX99" s="851">
        <f t="shared" si="341"/>
        <v>44267</v>
      </c>
      <c r="AY99" s="852">
        <f t="shared" si="342"/>
        <v>406627967122673.56</v>
      </c>
      <c r="AZ99" s="850">
        <f>AVERAGE(AO99:AO100)</f>
        <v>526439.08110119053</v>
      </c>
      <c r="BA99" s="850">
        <f>STDEV(AO99:AO100)</f>
        <v>99052.29656786441</v>
      </c>
      <c r="BB99" s="850">
        <f>100*BA99/AZ99</f>
        <v>18.815528733290392</v>
      </c>
      <c r="BC99" s="849">
        <f t="shared" si="343"/>
        <v>44267</v>
      </c>
      <c r="BD99" s="850">
        <f>AVERAGE(AQ99:AQ100)</f>
        <v>669625.27901785716</v>
      </c>
      <c r="BE99" s="850">
        <f>STDEV(AQ99:AQ100)</f>
        <v>31513.142307349885</v>
      </c>
      <c r="BF99" s="850">
        <f>100*BE99/BD99</f>
        <v>4.7060861193248815</v>
      </c>
      <c r="BG99" s="849">
        <f t="shared" si="344"/>
        <v>44267</v>
      </c>
      <c r="BH99" s="850">
        <f>AVERAGE(AZ99,BD99)</f>
        <v>598032.18005952379</v>
      </c>
      <c r="BI99" s="852">
        <f>BH99*AT99*3.785*1000000</f>
        <v>375653925858463.56</v>
      </c>
      <c r="BK99" s="382">
        <f t="shared" si="345"/>
        <v>59.902307128906251</v>
      </c>
      <c r="BL99" s="382">
        <f t="shared" si="346"/>
        <v>84.963653564453125</v>
      </c>
      <c r="BM99" s="236">
        <f t="shared" si="347"/>
        <v>44267</v>
      </c>
      <c r="BN99" s="236">
        <f t="shared" si="348"/>
        <v>44268</v>
      </c>
      <c r="BO99" s="235">
        <f t="shared" si="349"/>
        <v>456398.53050595243</v>
      </c>
      <c r="BP99" s="235">
        <f t="shared" si="350"/>
        <v>647342.12239583337</v>
      </c>
      <c r="BQ99" s="235">
        <f t="shared" si="351"/>
        <v>551870.32645089296</v>
      </c>
      <c r="BR99" s="868">
        <f t="shared" si="352"/>
        <v>44267</v>
      </c>
      <c r="BS99" s="869" t="str">
        <f t="shared" si="353"/>
        <v>FRI</v>
      </c>
      <c r="BT99" s="870">
        <f t="shared" si="354"/>
        <v>165.95773315429699</v>
      </c>
      <c r="BU99" s="235">
        <f t="shared" ref="BU99" si="360">BH99</f>
        <v>598032.18005952379</v>
      </c>
      <c r="BV99" s="279">
        <f t="shared" si="356"/>
        <v>346657356591472.19</v>
      </c>
      <c r="BW99" s="279">
        <f t="shared" ref="BW99" si="361">BI99</f>
        <v>375653925858463.56</v>
      </c>
    </row>
    <row r="100" spans="1:75">
      <c r="A100" s="888">
        <v>44272</v>
      </c>
      <c r="B100" s="122" t="s">
        <v>288</v>
      </c>
      <c r="C100" s="769">
        <v>44267</v>
      </c>
      <c r="D100" s="1170">
        <v>44268</v>
      </c>
      <c r="E100" s="924" t="s">
        <v>69</v>
      </c>
      <c r="F100" s="1149">
        <v>78.287951660156253</v>
      </c>
      <c r="G100" s="500" t="s">
        <v>41</v>
      </c>
      <c r="H100" s="998">
        <v>90.812982177734369</v>
      </c>
      <c r="I100" s="414" t="s">
        <v>313</v>
      </c>
      <c r="J100" s="415" t="s">
        <v>133</v>
      </c>
      <c r="K100" s="429" t="s">
        <v>93</v>
      </c>
      <c r="L100" s="390">
        <v>292</v>
      </c>
      <c r="M100" s="390"/>
      <c r="N100" s="390"/>
      <c r="O100" s="564">
        <v>3</v>
      </c>
      <c r="P100" s="564">
        <v>1.5</v>
      </c>
      <c r="Q100" s="564">
        <f t="shared" si="252"/>
        <v>4.5</v>
      </c>
      <c r="R100" s="82">
        <f t="shared" si="253"/>
        <v>2.625</v>
      </c>
      <c r="S100" s="81"/>
      <c r="T100" s="81">
        <v>20</v>
      </c>
      <c r="U100" s="122" t="s">
        <v>288</v>
      </c>
      <c r="V100" s="494"/>
      <c r="W100" s="195">
        <v>908.95899999999995</v>
      </c>
      <c r="X100" s="82">
        <v>2.1890000000000001</v>
      </c>
      <c r="Y100" s="82">
        <v>2.5379999999999998</v>
      </c>
      <c r="Z100" s="195">
        <f t="shared" si="254"/>
        <v>18179.18</v>
      </c>
      <c r="AA100" s="195">
        <f t="shared" si="255"/>
        <v>6925.4019047619049</v>
      </c>
      <c r="AB100" s="1092">
        <f t="shared" si="256"/>
        <v>23717129.810828444</v>
      </c>
      <c r="AC100" s="499" t="s">
        <v>69</v>
      </c>
      <c r="AD100" s="195">
        <f t="shared" si="257"/>
        <v>1565.759033203125</v>
      </c>
      <c r="AE100" s="500" t="s">
        <v>41</v>
      </c>
      <c r="AF100" s="567">
        <f t="shared" si="258"/>
        <v>1816.2596435546875</v>
      </c>
      <c r="AG100" s="567">
        <f t="shared" si="259"/>
        <v>596479.63169642852</v>
      </c>
      <c r="AH100" s="567">
        <f t="shared" si="260"/>
        <v>691908.43563988095</v>
      </c>
      <c r="AI100" s="568">
        <f t="shared" si="261"/>
        <v>2042738.4647137963</v>
      </c>
      <c r="AJ100" s="568">
        <f t="shared" si="262"/>
        <v>2369549.43712288</v>
      </c>
      <c r="AK100" s="569">
        <f t="shared" si="263"/>
        <v>8.6129244179502323E-2</v>
      </c>
      <c r="AL100" s="999">
        <f t="shared" si="264"/>
        <v>9.9908777159073592E-2</v>
      </c>
      <c r="AM100" s="864" t="str">
        <f t="shared" si="317"/>
        <v>132</v>
      </c>
      <c r="AN100" s="865">
        <f t="shared" si="318"/>
        <v>44268</v>
      </c>
      <c r="AO100" s="866">
        <f t="shared" si="319"/>
        <v>596479.63169642852</v>
      </c>
      <c r="AP100" s="865">
        <f t="shared" si="320"/>
        <v>44268</v>
      </c>
      <c r="AQ100" s="850">
        <f t="shared" si="321"/>
        <v>691908.43563988095</v>
      </c>
      <c r="AR100" s="880">
        <v>44267</v>
      </c>
      <c r="AS100" s="869" t="s">
        <v>659</v>
      </c>
      <c r="AT100" s="879">
        <v>165.95773315429699</v>
      </c>
      <c r="AU100" s="879">
        <v>292</v>
      </c>
      <c r="AV100" s="851">
        <f t="shared" si="339"/>
        <v>44267</v>
      </c>
      <c r="AW100" s="852">
        <f t="shared" si="340"/>
        <v>374678692573151.38</v>
      </c>
      <c r="AX100" s="851">
        <f t="shared" si="341"/>
        <v>44267</v>
      </c>
      <c r="AY100" s="852">
        <f t="shared" si="342"/>
        <v>434622297677758.75</v>
      </c>
      <c r="AZ100" s="867"/>
      <c r="BA100" s="867"/>
      <c r="BB100" s="867"/>
      <c r="BC100" s="849">
        <f t="shared" si="343"/>
        <v>44267</v>
      </c>
      <c r="BD100" s="867"/>
      <c r="BE100" s="867"/>
      <c r="BF100" s="867"/>
      <c r="BG100" s="849">
        <f t="shared" si="344"/>
        <v>44267</v>
      </c>
      <c r="BH100" s="867"/>
      <c r="BI100" s="867"/>
      <c r="BK100" s="382">
        <f t="shared" si="345"/>
        <v>78.287951660156253</v>
      </c>
      <c r="BL100" s="382">
        <f t="shared" si="346"/>
        <v>90.812982177734369</v>
      </c>
      <c r="BM100" s="236">
        <f t="shared" si="347"/>
        <v>44267</v>
      </c>
      <c r="BN100" s="236">
        <f t="shared" si="348"/>
        <v>44268</v>
      </c>
      <c r="BO100" s="235">
        <f t="shared" si="349"/>
        <v>596479.63169642852</v>
      </c>
      <c r="BP100" s="235">
        <f t="shared" si="350"/>
        <v>691908.43563988095</v>
      </c>
      <c r="BQ100" s="235">
        <f t="shared" si="351"/>
        <v>644194.03366815473</v>
      </c>
      <c r="BR100" s="868">
        <f t="shared" si="352"/>
        <v>44267</v>
      </c>
      <c r="BS100" s="869" t="str">
        <f t="shared" si="353"/>
        <v>FRI</v>
      </c>
      <c r="BT100" s="870">
        <f t="shared" si="354"/>
        <v>165.95773315429699</v>
      </c>
      <c r="BU100" s="235"/>
      <c r="BV100" s="279">
        <f t="shared" si="356"/>
        <v>404650495125455.06</v>
      </c>
      <c r="BW100" s="279"/>
    </row>
    <row r="101" spans="1:75">
      <c r="A101" s="888">
        <v>44272</v>
      </c>
      <c r="B101" s="122" t="s">
        <v>440</v>
      </c>
      <c r="C101" s="769">
        <v>44268</v>
      </c>
      <c r="D101" s="1170">
        <v>44269</v>
      </c>
      <c r="E101" s="924" t="s">
        <v>69</v>
      </c>
      <c r="F101" s="1149">
        <v>17.527558898925783</v>
      </c>
      <c r="G101" s="500" t="s">
        <v>41</v>
      </c>
      <c r="H101" s="998">
        <v>18.427365112304688</v>
      </c>
      <c r="I101" s="414" t="s">
        <v>313</v>
      </c>
      <c r="J101" s="415" t="s">
        <v>133</v>
      </c>
      <c r="K101" s="429" t="s">
        <v>93</v>
      </c>
      <c r="L101" s="390">
        <v>264</v>
      </c>
      <c r="M101" s="390"/>
      <c r="N101" s="390"/>
      <c r="O101" s="564">
        <v>3</v>
      </c>
      <c r="P101" s="564">
        <v>1.5</v>
      </c>
      <c r="Q101" s="564">
        <f t="shared" si="252"/>
        <v>4.5</v>
      </c>
      <c r="R101" s="82">
        <f t="shared" si="253"/>
        <v>2.625</v>
      </c>
      <c r="S101" s="81"/>
      <c r="T101" s="81">
        <v>20</v>
      </c>
      <c r="U101" s="122" t="s">
        <v>440</v>
      </c>
      <c r="V101" s="193"/>
      <c r="W101" s="195">
        <v>619.08199999999999</v>
      </c>
      <c r="X101" s="82">
        <v>2.173</v>
      </c>
      <c r="Y101" s="82">
        <v>2.5640000000000001</v>
      </c>
      <c r="Z101" s="195">
        <f t="shared" si="254"/>
        <v>12381.64</v>
      </c>
      <c r="AA101" s="195">
        <f t="shared" si="255"/>
        <v>4716.8152380952379</v>
      </c>
      <c r="AB101" s="1092">
        <f t="shared" si="256"/>
        <v>17866724.386724386</v>
      </c>
      <c r="AC101" s="499" t="s">
        <v>69</v>
      </c>
      <c r="AD101" s="195">
        <f t="shared" si="257"/>
        <v>350.55117797851563</v>
      </c>
      <c r="AE101" s="500" t="s">
        <v>41</v>
      </c>
      <c r="AF101" s="567">
        <f t="shared" si="258"/>
        <v>368.54730224609375</v>
      </c>
      <c r="AG101" s="567">
        <f t="shared" si="259"/>
        <v>133543.30589657737</v>
      </c>
      <c r="AH101" s="567">
        <f t="shared" si="260"/>
        <v>140398.97228422621</v>
      </c>
      <c r="AI101" s="568">
        <f t="shared" si="261"/>
        <v>505845.85566885368</v>
      </c>
      <c r="AJ101" s="568">
        <f t="shared" si="262"/>
        <v>531814.28895540233</v>
      </c>
      <c r="AK101" s="569">
        <f t="shared" si="263"/>
        <v>2.831217657584259E-2</v>
      </c>
      <c r="AL101" s="999">
        <f t="shared" si="264"/>
        <v>2.9765628967252624E-2</v>
      </c>
      <c r="AM101" s="864" t="str">
        <f t="shared" si="317"/>
        <v>141</v>
      </c>
      <c r="AN101" s="865">
        <f t="shared" si="318"/>
        <v>44269</v>
      </c>
      <c r="AO101" s="866">
        <f t="shared" si="319"/>
        <v>133543.30589657737</v>
      </c>
      <c r="AP101" s="865">
        <f t="shared" si="320"/>
        <v>44269</v>
      </c>
      <c r="AQ101" s="850">
        <f t="shared" si="321"/>
        <v>140398.97228422621</v>
      </c>
      <c r="AR101" s="880">
        <v>44268</v>
      </c>
      <c r="AS101" s="869" t="s">
        <v>660</v>
      </c>
      <c r="AT101" s="879">
        <v>159.76087951660199</v>
      </c>
      <c r="AU101" s="879">
        <v>264</v>
      </c>
      <c r="AV101" s="851">
        <f t="shared" si="339"/>
        <v>44268</v>
      </c>
      <c r="AW101" s="852">
        <f t="shared" si="340"/>
        <v>80752959873595.047</v>
      </c>
      <c r="AX101" s="851">
        <f t="shared" si="341"/>
        <v>44268</v>
      </c>
      <c r="AY101" s="852">
        <f t="shared" si="342"/>
        <v>84898546572918.703</v>
      </c>
      <c r="AZ101" s="850">
        <f>AVERAGE(AO101:AO102)</f>
        <v>141725.50455729169</v>
      </c>
      <c r="BA101" s="850">
        <f>STDEV(AO101:AO102)</f>
        <v>11571.376316013144</v>
      </c>
      <c r="BB101" s="850">
        <f>100*BA101/AZ101</f>
        <v>8.1646393513705817</v>
      </c>
      <c r="BC101" s="849">
        <f t="shared" si="343"/>
        <v>44268</v>
      </c>
      <c r="BD101" s="850">
        <f>AVERAGE(AQ101:AQ102)</f>
        <v>148533.71465773811</v>
      </c>
      <c r="BE101" s="850">
        <f>STDEV(AQ101:AQ102)</f>
        <v>11504.262991031623</v>
      </c>
      <c r="BF101" s="850">
        <f>100*BE101/BD101</f>
        <v>7.7452200111877358</v>
      </c>
      <c r="BG101" s="849">
        <f t="shared" si="344"/>
        <v>44268</v>
      </c>
      <c r="BH101" s="850">
        <f>AVERAGE(AZ101,BD101)</f>
        <v>145129.6096075149</v>
      </c>
      <c r="BI101" s="852">
        <f>BH101*AT101*3.785*1000000</f>
        <v>87759138973109.188</v>
      </c>
      <c r="BK101" s="382">
        <f t="shared" si="345"/>
        <v>17.527558898925783</v>
      </c>
      <c r="BL101" s="382">
        <f t="shared" si="346"/>
        <v>18.427365112304688</v>
      </c>
      <c r="BM101" s="236">
        <f t="shared" si="347"/>
        <v>44268</v>
      </c>
      <c r="BN101" s="236">
        <f t="shared" si="348"/>
        <v>44269</v>
      </c>
      <c r="BO101" s="235">
        <f t="shared" si="349"/>
        <v>133543.30589657737</v>
      </c>
      <c r="BP101" s="235">
        <f t="shared" si="350"/>
        <v>140398.97228422621</v>
      </c>
      <c r="BQ101" s="235">
        <f t="shared" si="351"/>
        <v>136971.13909040179</v>
      </c>
      <c r="BR101" s="868">
        <f t="shared" si="352"/>
        <v>44268</v>
      </c>
      <c r="BS101" s="869" t="str">
        <f t="shared" si="353"/>
        <v>SAT</v>
      </c>
      <c r="BT101" s="870">
        <f t="shared" si="354"/>
        <v>159.76087951660199</v>
      </c>
      <c r="BU101" s="235">
        <f t="shared" ref="BU101" si="362">BH101</f>
        <v>145129.6096075149</v>
      </c>
      <c r="BV101" s="279">
        <f t="shared" si="356"/>
        <v>82825753223256.859</v>
      </c>
      <c r="BW101" s="279">
        <f t="shared" ref="BW101" si="363">BI101</f>
        <v>87759138973109.188</v>
      </c>
    </row>
    <row r="102" spans="1:75">
      <c r="A102" s="888">
        <v>44272</v>
      </c>
      <c r="B102" s="122" t="s">
        <v>441</v>
      </c>
      <c r="C102" s="769">
        <v>44268</v>
      </c>
      <c r="D102" s="1170">
        <v>44269</v>
      </c>
      <c r="E102" s="924" t="s">
        <v>69</v>
      </c>
      <c r="F102" s="1149">
        <v>19.675386047363283</v>
      </c>
      <c r="G102" s="500" t="s">
        <v>41</v>
      </c>
      <c r="H102" s="998">
        <v>20.562734985351561</v>
      </c>
      <c r="I102" s="414" t="s">
        <v>313</v>
      </c>
      <c r="J102" s="415" t="s">
        <v>133</v>
      </c>
      <c r="K102" s="429" t="s">
        <v>93</v>
      </c>
      <c r="L102" s="390">
        <v>264</v>
      </c>
      <c r="M102" s="390"/>
      <c r="N102" s="390"/>
      <c r="O102" s="564">
        <v>3</v>
      </c>
      <c r="P102" s="564">
        <v>1.5</v>
      </c>
      <c r="Q102" s="564">
        <f t="shared" si="252"/>
        <v>4.5</v>
      </c>
      <c r="R102" s="82">
        <f t="shared" si="253"/>
        <v>2.625</v>
      </c>
      <c r="S102" s="81"/>
      <c r="T102" s="81">
        <v>20</v>
      </c>
      <c r="U102" s="122" t="s">
        <v>441</v>
      </c>
      <c r="V102" s="193"/>
      <c r="W102" s="195">
        <v>791.24199999999996</v>
      </c>
      <c r="X102" s="82">
        <v>2.1890000000000001</v>
      </c>
      <c r="Y102" s="82">
        <v>2.556</v>
      </c>
      <c r="Z102" s="195">
        <f t="shared" si="254"/>
        <v>15824.84</v>
      </c>
      <c r="AA102" s="195">
        <f t="shared" si="255"/>
        <v>6028.5104761904759</v>
      </c>
      <c r="AB102" s="1092">
        <f t="shared" si="256"/>
        <v>22835266.955266953</v>
      </c>
      <c r="AC102" s="499" t="s">
        <v>69</v>
      </c>
      <c r="AD102" s="195">
        <f t="shared" si="257"/>
        <v>393.50772094726563</v>
      </c>
      <c r="AE102" s="500" t="s">
        <v>41</v>
      </c>
      <c r="AF102" s="567">
        <f t="shared" si="258"/>
        <v>411.25469970703125</v>
      </c>
      <c r="AG102" s="567">
        <f t="shared" si="259"/>
        <v>149907.70321800598</v>
      </c>
      <c r="AH102" s="567">
        <f t="shared" si="260"/>
        <v>156668.45703125</v>
      </c>
      <c r="AI102" s="568">
        <f t="shared" si="261"/>
        <v>567832.20915911347</v>
      </c>
      <c r="AJ102" s="568">
        <f t="shared" si="262"/>
        <v>593441.12511837122</v>
      </c>
      <c r="AK102" s="569">
        <f t="shared" si="263"/>
        <v>2.4866458109356279E-2</v>
      </c>
      <c r="AL102" s="999">
        <f t="shared" si="264"/>
        <v>2.5987921502336281E-2</v>
      </c>
      <c r="AM102" s="864" t="str">
        <f t="shared" si="317"/>
        <v>142</v>
      </c>
      <c r="AN102" s="865">
        <f t="shared" si="318"/>
        <v>44269</v>
      </c>
      <c r="AO102" s="866">
        <f t="shared" si="319"/>
        <v>149907.70321800598</v>
      </c>
      <c r="AP102" s="865">
        <f t="shared" si="320"/>
        <v>44269</v>
      </c>
      <c r="AQ102" s="850">
        <f t="shared" si="321"/>
        <v>156668.45703125</v>
      </c>
      <c r="AR102" s="880">
        <v>44268</v>
      </c>
      <c r="AS102" s="869" t="s">
        <v>660</v>
      </c>
      <c r="AT102" s="879">
        <v>159.76087951660199</v>
      </c>
      <c r="AU102" s="879">
        <v>264</v>
      </c>
      <c r="AV102" s="851">
        <f t="shared" si="339"/>
        <v>44268</v>
      </c>
      <c r="AW102" s="852">
        <f t="shared" si="340"/>
        <v>90648427949518.719</v>
      </c>
      <c r="AX102" s="851">
        <f t="shared" si="341"/>
        <v>44268</v>
      </c>
      <c r="AY102" s="852">
        <f t="shared" si="342"/>
        <v>94736621496404.266</v>
      </c>
      <c r="AZ102" s="867"/>
      <c r="BA102" s="867"/>
      <c r="BB102" s="867"/>
      <c r="BC102" s="849">
        <f t="shared" si="343"/>
        <v>44268</v>
      </c>
      <c r="BD102" s="867"/>
      <c r="BE102" s="867"/>
      <c r="BF102" s="867"/>
      <c r="BG102" s="849">
        <f t="shared" si="344"/>
        <v>44268</v>
      </c>
      <c r="BH102" s="867"/>
      <c r="BI102" s="867"/>
      <c r="BK102" s="382">
        <f t="shared" si="345"/>
        <v>19.675386047363283</v>
      </c>
      <c r="BL102" s="382">
        <f t="shared" si="346"/>
        <v>20.562734985351561</v>
      </c>
      <c r="BM102" s="236">
        <f t="shared" si="347"/>
        <v>44268</v>
      </c>
      <c r="BN102" s="236">
        <f t="shared" si="348"/>
        <v>44269</v>
      </c>
      <c r="BO102" s="235">
        <f t="shared" si="349"/>
        <v>149907.70321800598</v>
      </c>
      <c r="BP102" s="235">
        <f t="shared" si="350"/>
        <v>156668.45703125</v>
      </c>
      <c r="BQ102" s="235">
        <f t="shared" si="351"/>
        <v>153288.08012462797</v>
      </c>
      <c r="BR102" s="868">
        <f t="shared" si="352"/>
        <v>44268</v>
      </c>
      <c r="BS102" s="869" t="str">
        <f t="shared" si="353"/>
        <v>SAT</v>
      </c>
      <c r="BT102" s="870">
        <f t="shared" si="354"/>
        <v>159.76087951660199</v>
      </c>
      <c r="BU102" s="235"/>
      <c r="BV102" s="279">
        <f t="shared" si="356"/>
        <v>92692524722961.469</v>
      </c>
      <c r="BW102" s="279"/>
    </row>
    <row r="103" spans="1:75">
      <c r="A103" s="888">
        <v>44272</v>
      </c>
      <c r="B103" s="122" t="s">
        <v>442</v>
      </c>
      <c r="C103" s="769">
        <v>44269</v>
      </c>
      <c r="D103" s="1170">
        <v>44270</v>
      </c>
      <c r="E103" s="924" t="s">
        <v>69</v>
      </c>
      <c r="F103" s="1149">
        <v>18.744276428222655</v>
      </c>
      <c r="G103" s="500" t="s">
        <v>41</v>
      </c>
      <c r="H103" s="998">
        <v>19.029290771484376</v>
      </c>
      <c r="I103" s="414" t="s">
        <v>313</v>
      </c>
      <c r="J103" s="415" t="s">
        <v>133</v>
      </c>
      <c r="K103" s="429" t="s">
        <v>93</v>
      </c>
      <c r="L103" s="390">
        <v>226</v>
      </c>
      <c r="M103" s="390"/>
      <c r="N103" s="390"/>
      <c r="O103" s="564">
        <v>3</v>
      </c>
      <c r="P103" s="564">
        <v>1.5</v>
      </c>
      <c r="Q103" s="564">
        <f t="shared" si="252"/>
        <v>4.5</v>
      </c>
      <c r="R103" s="82">
        <f t="shared" si="253"/>
        <v>2.625</v>
      </c>
      <c r="S103" s="81"/>
      <c r="T103" s="81">
        <v>20</v>
      </c>
      <c r="U103" s="122" t="s">
        <v>442</v>
      </c>
      <c r="V103" s="494"/>
      <c r="W103" s="195">
        <v>775.03300000000002</v>
      </c>
      <c r="X103" s="82">
        <v>2.1579999999999999</v>
      </c>
      <c r="Y103" s="82">
        <v>2.5139999999999998</v>
      </c>
      <c r="Z103" s="195">
        <f t="shared" si="254"/>
        <v>15500.66</v>
      </c>
      <c r="AA103" s="195">
        <f t="shared" si="255"/>
        <v>5905.0133333333333</v>
      </c>
      <c r="AB103" s="1092">
        <f t="shared" si="256"/>
        <v>26128377.581120942</v>
      </c>
      <c r="AC103" s="499" t="s">
        <v>69</v>
      </c>
      <c r="AD103" s="195">
        <f t="shared" si="257"/>
        <v>374.88552856445313</v>
      </c>
      <c r="AE103" s="500" t="s">
        <v>41</v>
      </c>
      <c r="AF103" s="567">
        <f t="shared" si="258"/>
        <v>380.5858154296875</v>
      </c>
      <c r="AG103" s="567">
        <f t="shared" si="259"/>
        <v>142813.53469122024</v>
      </c>
      <c r="AH103" s="567">
        <f t="shared" si="260"/>
        <v>144985.07254464287</v>
      </c>
      <c r="AI103" s="568">
        <f t="shared" si="261"/>
        <v>631918.29509389482</v>
      </c>
      <c r="AJ103" s="568">
        <f t="shared" si="262"/>
        <v>641526.86966656137</v>
      </c>
      <c r="AK103" s="569">
        <f t="shared" si="263"/>
        <v>2.4185133314610675E-2</v>
      </c>
      <c r="AL103" s="999">
        <f t="shared" si="264"/>
        <v>2.455287809871886E-2</v>
      </c>
      <c r="AM103" s="864" t="str">
        <f t="shared" si="317"/>
        <v>1511</v>
      </c>
      <c r="AN103" s="865">
        <f t="shared" si="318"/>
        <v>44270</v>
      </c>
      <c r="AO103" s="866">
        <f t="shared" si="319"/>
        <v>142813.53469122024</v>
      </c>
      <c r="AP103" s="865">
        <f t="shared" si="320"/>
        <v>44270</v>
      </c>
      <c r="AQ103" s="850">
        <f t="shared" si="321"/>
        <v>144985.07254464287</v>
      </c>
      <c r="AR103" s="880">
        <v>44269</v>
      </c>
      <c r="AS103" s="869" t="s">
        <v>654</v>
      </c>
      <c r="AT103" s="879">
        <v>158.90734863281301</v>
      </c>
      <c r="AU103" s="879">
        <v>226</v>
      </c>
      <c r="AV103" s="851">
        <f t="shared" si="339"/>
        <v>44269</v>
      </c>
      <c r="AW103" s="852">
        <f t="shared" si="340"/>
        <v>85897244755115.922</v>
      </c>
      <c r="AX103" s="851">
        <f t="shared" si="341"/>
        <v>44269</v>
      </c>
      <c r="AY103" s="852">
        <f t="shared" si="342"/>
        <v>87203347281698.875</v>
      </c>
      <c r="AZ103" s="850">
        <f>AVERAGE(AO103:AO104)</f>
        <v>118855.99481491814</v>
      </c>
      <c r="BA103" s="850">
        <f>STDEV(AO103:AO104)</f>
        <v>33881.07781416065</v>
      </c>
      <c r="BB103" s="850">
        <f>100*BA103/AZ103</f>
        <v>28.505989846721711</v>
      </c>
      <c r="BC103" s="849">
        <f t="shared" si="343"/>
        <v>44269</v>
      </c>
      <c r="BD103" s="850">
        <f>AVERAGE(AQ103:AQ104)</f>
        <v>150639.51474144345</v>
      </c>
      <c r="BE103" s="850">
        <f>STDEV(AQ103:AQ104)</f>
        <v>7996.5888423700935</v>
      </c>
      <c r="BF103" s="850">
        <f>100*BE103/BD103</f>
        <v>5.3084271122987747</v>
      </c>
      <c r="BG103" s="849">
        <f t="shared" si="344"/>
        <v>44269</v>
      </c>
      <c r="BH103" s="850">
        <f>AVERAGE(AZ103,BD103)</f>
        <v>134747.7547781808</v>
      </c>
      <c r="BI103" s="852">
        <f>BH103*AT103*3.785*1000000</f>
        <v>81045965968205.266</v>
      </c>
      <c r="BK103" s="382">
        <f t="shared" si="345"/>
        <v>18.744276428222655</v>
      </c>
      <c r="BL103" s="382">
        <f t="shared" si="346"/>
        <v>19.029290771484376</v>
      </c>
      <c r="BM103" s="236">
        <f t="shared" si="347"/>
        <v>44269</v>
      </c>
      <c r="BN103" s="236">
        <f t="shared" si="348"/>
        <v>44270</v>
      </c>
      <c r="BO103" s="235">
        <f t="shared" si="349"/>
        <v>142813.53469122024</v>
      </c>
      <c r="BP103" s="235">
        <f t="shared" si="350"/>
        <v>144985.07254464287</v>
      </c>
      <c r="BQ103" s="235">
        <f t="shared" si="351"/>
        <v>143899.30361793155</v>
      </c>
      <c r="BR103" s="868">
        <f t="shared" si="352"/>
        <v>44269</v>
      </c>
      <c r="BS103" s="869" t="str">
        <f t="shared" si="353"/>
        <v>SUN</v>
      </c>
      <c r="BT103" s="870">
        <f t="shared" si="354"/>
        <v>158.90734863281301</v>
      </c>
      <c r="BU103" s="235">
        <f t="shared" ref="BU103" si="364">BH103</f>
        <v>134747.7547781808</v>
      </c>
      <c r="BV103" s="279">
        <f t="shared" si="356"/>
        <v>86550296018407.406</v>
      </c>
      <c r="BW103" s="279">
        <f t="shared" ref="BW103" si="365">BI103</f>
        <v>81045965968205.266</v>
      </c>
    </row>
    <row r="104" spans="1:75">
      <c r="A104" s="888">
        <v>44272</v>
      </c>
      <c r="B104" s="122" t="s">
        <v>443</v>
      </c>
      <c r="C104" s="769">
        <v>44269</v>
      </c>
      <c r="D104" s="1170">
        <v>44270</v>
      </c>
      <c r="E104" s="924" t="s">
        <v>69</v>
      </c>
      <c r="F104" s="1149">
        <v>12.45542221069336</v>
      </c>
      <c r="G104" s="500" t="s">
        <v>41</v>
      </c>
      <c r="H104" s="998">
        <v>20.513581848144533</v>
      </c>
      <c r="I104" s="414" t="s">
        <v>313</v>
      </c>
      <c r="J104" s="415" t="s">
        <v>133</v>
      </c>
      <c r="K104" s="429" t="s">
        <v>93</v>
      </c>
      <c r="L104" s="390">
        <v>226</v>
      </c>
      <c r="M104" s="390"/>
      <c r="N104" s="390"/>
      <c r="O104" s="564">
        <v>3</v>
      </c>
      <c r="P104" s="564">
        <v>1.5</v>
      </c>
      <c r="Q104" s="564">
        <f t="shared" si="252"/>
        <v>4.5</v>
      </c>
      <c r="R104" s="82">
        <f t="shared" si="253"/>
        <v>2.625</v>
      </c>
      <c r="S104" s="81"/>
      <c r="T104" s="81">
        <v>20</v>
      </c>
      <c r="U104" s="122" t="s">
        <v>443</v>
      </c>
      <c r="V104" s="494"/>
      <c r="W104" s="195">
        <v>751.78899999999999</v>
      </c>
      <c r="X104" s="82">
        <v>2.165</v>
      </c>
      <c r="Y104" s="82">
        <v>2.552</v>
      </c>
      <c r="Z104" s="195">
        <f t="shared" si="254"/>
        <v>15035.779999999999</v>
      </c>
      <c r="AA104" s="195">
        <f t="shared" si="255"/>
        <v>5727.9161904761904</v>
      </c>
      <c r="AB104" s="1092">
        <f t="shared" si="256"/>
        <v>25344761.904761903</v>
      </c>
      <c r="AC104" s="499" t="s">
        <v>69</v>
      </c>
      <c r="AD104" s="195">
        <f t="shared" si="257"/>
        <v>249.10844421386719</v>
      </c>
      <c r="AE104" s="500" t="s">
        <v>41</v>
      </c>
      <c r="AF104" s="567">
        <f t="shared" si="258"/>
        <v>410.27163696289063</v>
      </c>
      <c r="AG104" s="567">
        <f t="shared" si="259"/>
        <v>94898.454938616065</v>
      </c>
      <c r="AH104" s="567">
        <f t="shared" si="260"/>
        <v>156293.95693824402</v>
      </c>
      <c r="AI104" s="568">
        <f t="shared" si="261"/>
        <v>419904.6678699826</v>
      </c>
      <c r="AJ104" s="568">
        <f t="shared" si="262"/>
        <v>691566.18114267266</v>
      </c>
      <c r="AK104" s="569">
        <f t="shared" si="263"/>
        <v>1.6567710103091906E-2</v>
      </c>
      <c r="AL104" s="999">
        <f t="shared" si="264"/>
        <v>2.7286355411085469E-2</v>
      </c>
      <c r="AM104" s="864" t="str">
        <f t="shared" si="317"/>
        <v>1522</v>
      </c>
      <c r="AN104" s="865">
        <f t="shared" si="318"/>
        <v>44270</v>
      </c>
      <c r="AO104" s="866">
        <f t="shared" si="319"/>
        <v>94898.454938616065</v>
      </c>
      <c r="AP104" s="865">
        <f t="shared" si="320"/>
        <v>44270</v>
      </c>
      <c r="AQ104" s="850">
        <f t="shared" si="321"/>
        <v>156293.95693824402</v>
      </c>
      <c r="AR104" s="880">
        <v>44269</v>
      </c>
      <c r="AS104" s="869" t="s">
        <v>654</v>
      </c>
      <c r="AT104" s="879">
        <v>158.90734863281301</v>
      </c>
      <c r="AU104" s="879">
        <v>226</v>
      </c>
      <c r="AV104" s="851">
        <f t="shared" si="339"/>
        <v>44269</v>
      </c>
      <c r="AW104" s="852">
        <f t="shared" si="340"/>
        <v>57078034153899.953</v>
      </c>
      <c r="AX104" s="851">
        <f t="shared" si="341"/>
        <v>44269</v>
      </c>
      <c r="AY104" s="852">
        <f t="shared" si="342"/>
        <v>94005237682106.328</v>
      </c>
      <c r="AZ104" s="867"/>
      <c r="BA104" s="867"/>
      <c r="BB104" s="867"/>
      <c r="BC104" s="849">
        <f t="shared" si="343"/>
        <v>44269</v>
      </c>
      <c r="BD104" s="867"/>
      <c r="BE104" s="867"/>
      <c r="BF104" s="867"/>
      <c r="BG104" s="849">
        <f t="shared" si="344"/>
        <v>44269</v>
      </c>
      <c r="BH104" s="867"/>
      <c r="BI104" s="867"/>
      <c r="BK104" s="382">
        <f t="shared" si="345"/>
        <v>12.45542221069336</v>
      </c>
      <c r="BL104" s="382">
        <f t="shared" si="346"/>
        <v>20.513581848144533</v>
      </c>
      <c r="BM104" s="236">
        <f t="shared" si="347"/>
        <v>44269</v>
      </c>
      <c r="BN104" s="236">
        <f t="shared" si="348"/>
        <v>44270</v>
      </c>
      <c r="BO104" s="235">
        <f t="shared" si="349"/>
        <v>94898.454938616065</v>
      </c>
      <c r="BP104" s="235">
        <f t="shared" si="350"/>
        <v>156293.95693824402</v>
      </c>
      <c r="BQ104" s="235">
        <f t="shared" si="351"/>
        <v>125596.20593843004</v>
      </c>
      <c r="BR104" s="868">
        <f t="shared" si="352"/>
        <v>44269</v>
      </c>
      <c r="BS104" s="869" t="str">
        <f t="shared" si="353"/>
        <v>SUN</v>
      </c>
      <c r="BT104" s="870">
        <f t="shared" si="354"/>
        <v>158.90734863281301</v>
      </c>
      <c r="BU104" s="235"/>
      <c r="BV104" s="279">
        <f t="shared" si="356"/>
        <v>75541635918003.141</v>
      </c>
      <c r="BW104" s="279"/>
    </row>
    <row r="105" spans="1:75">
      <c r="A105" s="888">
        <v>44272</v>
      </c>
      <c r="B105" s="122" t="s">
        <v>444</v>
      </c>
      <c r="C105" s="769">
        <v>44270</v>
      </c>
      <c r="D105" s="1170">
        <v>44271</v>
      </c>
      <c r="E105" s="924" t="s">
        <v>69</v>
      </c>
      <c r="F105" s="1149">
        <v>16.920945739746095</v>
      </c>
      <c r="G105" s="500" t="s">
        <v>41</v>
      </c>
      <c r="H105" s="998">
        <v>21.293621826171876</v>
      </c>
      <c r="I105" s="414" t="s">
        <v>313</v>
      </c>
      <c r="J105" s="415" t="s">
        <v>133</v>
      </c>
      <c r="K105" s="429" t="s">
        <v>93</v>
      </c>
      <c r="L105" s="390">
        <v>300</v>
      </c>
      <c r="M105" s="390"/>
      <c r="N105" s="390"/>
      <c r="O105" s="564">
        <v>3</v>
      </c>
      <c r="P105" s="564">
        <v>1.5</v>
      </c>
      <c r="Q105" s="564">
        <f t="shared" si="252"/>
        <v>4.5</v>
      </c>
      <c r="R105" s="82">
        <f t="shared" si="253"/>
        <v>2.625</v>
      </c>
      <c r="S105" s="81"/>
      <c r="T105" s="81">
        <v>20</v>
      </c>
      <c r="U105" s="122" t="s">
        <v>444</v>
      </c>
      <c r="V105" s="193"/>
      <c r="W105" s="195">
        <v>701.40499999999997</v>
      </c>
      <c r="X105" s="82">
        <v>2.1520000000000001</v>
      </c>
      <c r="Y105" s="82">
        <v>2.5470000000000002</v>
      </c>
      <c r="Z105" s="195">
        <f t="shared" si="254"/>
        <v>14028.099999999999</v>
      </c>
      <c r="AA105" s="195">
        <f t="shared" si="255"/>
        <v>5344.0380952380947</v>
      </c>
      <c r="AB105" s="1092">
        <f t="shared" si="256"/>
        <v>17813460.317460317</v>
      </c>
      <c r="AC105" s="499" t="s">
        <v>69</v>
      </c>
      <c r="AD105" s="195">
        <f t="shared" si="257"/>
        <v>338.41891479492188</v>
      </c>
      <c r="AE105" s="500" t="s">
        <v>41</v>
      </c>
      <c r="AF105" s="567">
        <f t="shared" si="258"/>
        <v>425.8724365234375</v>
      </c>
      <c r="AG105" s="567">
        <f t="shared" si="259"/>
        <v>128921.49135044642</v>
      </c>
      <c r="AH105" s="567">
        <f t="shared" si="260"/>
        <v>162237.11867559524</v>
      </c>
      <c r="AI105" s="568">
        <f t="shared" si="261"/>
        <v>429738.30450148805</v>
      </c>
      <c r="AJ105" s="568">
        <f t="shared" si="262"/>
        <v>540790.39558531751</v>
      </c>
      <c r="AK105" s="569">
        <f t="shared" si="263"/>
        <v>2.4124358594173261E-2</v>
      </c>
      <c r="AL105" s="999">
        <f t="shared" si="264"/>
        <v>3.0358525853354162E-2</v>
      </c>
      <c r="AM105" s="864" t="str">
        <f t="shared" si="317"/>
        <v>162</v>
      </c>
      <c r="AN105" s="865">
        <f t="shared" si="318"/>
        <v>44271</v>
      </c>
      <c r="AO105" s="866">
        <f t="shared" si="319"/>
        <v>128921.49135044642</v>
      </c>
      <c r="AP105" s="865">
        <f t="shared" si="320"/>
        <v>44271</v>
      </c>
      <c r="AQ105" s="850">
        <f t="shared" si="321"/>
        <v>162237.11867559524</v>
      </c>
      <c r="AR105" s="880">
        <v>44270</v>
      </c>
      <c r="AS105" s="869" t="s">
        <v>655</v>
      </c>
      <c r="AT105" s="879">
        <v>162.95486450195301</v>
      </c>
      <c r="AU105" s="879">
        <v>300</v>
      </c>
      <c r="AV105" s="851">
        <f t="shared" si="339"/>
        <v>44270</v>
      </c>
      <c r="AW105" s="852">
        <f t="shared" si="340"/>
        <v>79516734024410.438</v>
      </c>
      <c r="AX105" s="851">
        <f t="shared" si="341"/>
        <v>44270</v>
      </c>
      <c r="AY105" s="852">
        <f t="shared" si="342"/>
        <v>100065285310317.25</v>
      </c>
      <c r="AZ105" s="850">
        <f>AVERAGE(AO105:AO106)</f>
        <v>104613.56898716517</v>
      </c>
      <c r="BA105" s="850">
        <f>STDEV(AO105:AO106)</f>
        <v>34376.593479264651</v>
      </c>
      <c r="BB105" s="850">
        <f>100*BA105/AZ105</f>
        <v>32.860549364759983</v>
      </c>
      <c r="BC105" s="849">
        <f t="shared" si="343"/>
        <v>44270</v>
      </c>
      <c r="BD105" s="850">
        <f>AVERAGE(AQ105:AQ106)</f>
        <v>136388.45098586311</v>
      </c>
      <c r="BE105" s="850">
        <f>STDEV(AQ105:AQ106)</f>
        <v>36555.536416094292</v>
      </c>
      <c r="BF105" s="850">
        <f>100*BE105/BD105</f>
        <v>26.802516013532067</v>
      </c>
      <c r="BG105" s="849">
        <f t="shared" si="344"/>
        <v>44270</v>
      </c>
      <c r="BH105" s="850">
        <f>AVERAGE(AZ105,BD105)</f>
        <v>120501.00998651414</v>
      </c>
      <c r="BI105" s="852">
        <f>BH105*AT105*3.785*1000000</f>
        <v>74323114481542.906</v>
      </c>
      <c r="BK105" s="382">
        <f t="shared" si="345"/>
        <v>16.920945739746095</v>
      </c>
      <c r="BL105" s="382">
        <f t="shared" si="346"/>
        <v>21.293621826171876</v>
      </c>
      <c r="BM105" s="236">
        <f t="shared" si="347"/>
        <v>44270</v>
      </c>
      <c r="BN105" s="236">
        <f t="shared" si="348"/>
        <v>44271</v>
      </c>
      <c r="BO105" s="235">
        <f t="shared" si="349"/>
        <v>128921.49135044642</v>
      </c>
      <c r="BP105" s="235">
        <f t="shared" si="350"/>
        <v>162237.11867559524</v>
      </c>
      <c r="BQ105" s="235">
        <f t="shared" si="351"/>
        <v>145579.30501302081</v>
      </c>
      <c r="BR105" s="868">
        <f t="shared" si="352"/>
        <v>44270</v>
      </c>
      <c r="BS105" s="869" t="str">
        <f t="shared" si="353"/>
        <v>MON</v>
      </c>
      <c r="BT105" s="870">
        <f t="shared" si="354"/>
        <v>162.95486450195301</v>
      </c>
      <c r="BU105" s="235">
        <f t="shared" ref="BU105" si="366">BH105</f>
        <v>120501.00998651414</v>
      </c>
      <c r="BV105" s="279">
        <f t="shared" si="356"/>
        <v>89791009667363.844</v>
      </c>
      <c r="BW105" s="279">
        <f t="shared" ref="BW105" si="367">BI105</f>
        <v>74323114481542.906</v>
      </c>
    </row>
    <row r="106" spans="1:75">
      <c r="A106" s="888">
        <v>44272</v>
      </c>
      <c r="B106" s="122" t="s">
        <v>216</v>
      </c>
      <c r="C106" s="769">
        <v>44270</v>
      </c>
      <c r="D106" s="1170">
        <v>44271</v>
      </c>
      <c r="E106" s="924" t="s">
        <v>69</v>
      </c>
      <c r="F106" s="1149">
        <v>10.540116119384766</v>
      </c>
      <c r="G106" s="500" t="s">
        <v>41</v>
      </c>
      <c r="H106" s="998">
        <v>14.508346557617188</v>
      </c>
      <c r="I106" s="414" t="s">
        <v>313</v>
      </c>
      <c r="J106" s="415" t="s">
        <v>133</v>
      </c>
      <c r="K106" s="429" t="s">
        <v>93</v>
      </c>
      <c r="L106" s="390">
        <v>300</v>
      </c>
      <c r="M106" s="390"/>
      <c r="N106" s="390"/>
      <c r="O106" s="564">
        <v>3</v>
      </c>
      <c r="P106" s="564">
        <v>1.5</v>
      </c>
      <c r="Q106" s="564">
        <f t="shared" si="252"/>
        <v>4.5</v>
      </c>
      <c r="R106" s="82">
        <f t="shared" si="253"/>
        <v>2.625</v>
      </c>
      <c r="S106" s="81"/>
      <c r="T106" s="81">
        <v>20</v>
      </c>
      <c r="U106" s="122" t="s">
        <v>216</v>
      </c>
      <c r="V106" s="193"/>
      <c r="W106" s="195">
        <v>725.11400000000003</v>
      </c>
      <c r="X106" s="82">
        <v>2.1560000000000001</v>
      </c>
      <c r="Y106" s="82">
        <v>2.5350000000000001</v>
      </c>
      <c r="Z106" s="195">
        <f t="shared" si="254"/>
        <v>14502.28</v>
      </c>
      <c r="AA106" s="195">
        <f t="shared" si="255"/>
        <v>5524.6780952380959</v>
      </c>
      <c r="AB106" s="1092">
        <f t="shared" si="256"/>
        <v>18415593.650793653</v>
      </c>
      <c r="AC106" s="499" t="s">
        <v>69</v>
      </c>
      <c r="AD106" s="195">
        <f t="shared" si="257"/>
        <v>210.80232238769531</v>
      </c>
      <c r="AE106" s="500" t="s">
        <v>41</v>
      </c>
      <c r="AF106" s="567">
        <f t="shared" si="258"/>
        <v>290.16693115234375</v>
      </c>
      <c r="AG106" s="567">
        <f t="shared" si="259"/>
        <v>80305.646623883935</v>
      </c>
      <c r="AH106" s="567">
        <f t="shared" si="260"/>
        <v>110539.78329613095</v>
      </c>
      <c r="AI106" s="568">
        <f t="shared" si="261"/>
        <v>267685.48874627973</v>
      </c>
      <c r="AJ106" s="568">
        <f t="shared" si="262"/>
        <v>368465.94432043651</v>
      </c>
      <c r="AK106" s="569">
        <f t="shared" si="263"/>
        <v>1.4535805569034338E-2</v>
      </c>
      <c r="AL106" s="999">
        <f t="shared" si="264"/>
        <v>2.0008366350142442E-2</v>
      </c>
      <c r="AM106" s="864" t="str">
        <f t="shared" si="317"/>
        <v>163</v>
      </c>
      <c r="AN106" s="865">
        <f t="shared" si="318"/>
        <v>44271</v>
      </c>
      <c r="AO106" s="866">
        <f t="shared" si="319"/>
        <v>80305.646623883935</v>
      </c>
      <c r="AP106" s="865">
        <f t="shared" si="320"/>
        <v>44271</v>
      </c>
      <c r="AQ106" s="850">
        <f t="shared" si="321"/>
        <v>110539.78329613095</v>
      </c>
      <c r="AR106" s="880">
        <v>44270</v>
      </c>
      <c r="AS106" s="869" t="s">
        <v>655</v>
      </c>
      <c r="AT106" s="879">
        <v>162.95486450195301</v>
      </c>
      <c r="AU106" s="879">
        <v>300</v>
      </c>
      <c r="AV106" s="851">
        <f t="shared" si="339"/>
        <v>44270</v>
      </c>
      <c r="AW106" s="852">
        <f t="shared" si="340"/>
        <v>49531250968014.508</v>
      </c>
      <c r="AX106" s="851">
        <f t="shared" si="341"/>
        <v>44270</v>
      </c>
      <c r="AY106" s="852">
        <f t="shared" si="342"/>
        <v>68179187623429.367</v>
      </c>
      <c r="AZ106" s="867"/>
      <c r="BA106" s="867"/>
      <c r="BB106" s="867"/>
      <c r="BC106" s="849">
        <f t="shared" si="343"/>
        <v>44270</v>
      </c>
      <c r="BD106" s="867"/>
      <c r="BE106" s="867"/>
      <c r="BF106" s="867"/>
      <c r="BG106" s="849">
        <f t="shared" si="344"/>
        <v>44270</v>
      </c>
      <c r="BH106" s="867"/>
      <c r="BI106" s="867"/>
      <c r="BK106" s="382">
        <f t="shared" si="345"/>
        <v>10.540116119384766</v>
      </c>
      <c r="BL106" s="382">
        <f t="shared" si="346"/>
        <v>14.508346557617188</v>
      </c>
      <c r="BM106" s="236">
        <f t="shared" si="347"/>
        <v>44270</v>
      </c>
      <c r="BN106" s="236">
        <f t="shared" si="348"/>
        <v>44271</v>
      </c>
      <c r="BO106" s="235">
        <f t="shared" si="349"/>
        <v>80305.646623883935</v>
      </c>
      <c r="BP106" s="235">
        <f t="shared" si="350"/>
        <v>110539.78329613095</v>
      </c>
      <c r="BQ106" s="235">
        <f t="shared" si="351"/>
        <v>95422.714960007434</v>
      </c>
      <c r="BR106" s="868">
        <f t="shared" si="352"/>
        <v>44270</v>
      </c>
      <c r="BS106" s="869" t="str">
        <f t="shared" si="353"/>
        <v>MON</v>
      </c>
      <c r="BT106" s="870">
        <f t="shared" si="354"/>
        <v>162.95486450195301</v>
      </c>
      <c r="BU106" s="235"/>
      <c r="BV106" s="279">
        <f t="shared" si="356"/>
        <v>58855219295721.93</v>
      </c>
      <c r="BW106" s="279"/>
    </row>
    <row r="107" spans="1:75">
      <c r="A107" s="888">
        <v>44272</v>
      </c>
      <c r="B107" s="122" t="s">
        <v>457</v>
      </c>
      <c r="C107" s="769">
        <v>44271</v>
      </c>
      <c r="D107" s="1170">
        <v>44272</v>
      </c>
      <c r="E107" s="924" t="s">
        <v>69</v>
      </c>
      <c r="F107" s="1149">
        <v>21.100340270996092</v>
      </c>
      <c r="G107" s="500" t="s">
        <v>41</v>
      </c>
      <c r="H107" s="998">
        <v>16.55780029296875</v>
      </c>
      <c r="I107" s="414" t="s">
        <v>313</v>
      </c>
      <c r="J107" s="415" t="s">
        <v>133</v>
      </c>
      <c r="K107" s="429" t="s">
        <v>93</v>
      </c>
      <c r="L107" s="390">
        <v>336</v>
      </c>
      <c r="M107" s="390"/>
      <c r="N107" s="390"/>
      <c r="O107" s="564">
        <v>3</v>
      </c>
      <c r="P107" s="564">
        <v>1.5</v>
      </c>
      <c r="Q107" s="564">
        <f t="shared" si="252"/>
        <v>4.5</v>
      </c>
      <c r="R107" s="82">
        <f t="shared" si="253"/>
        <v>2.625</v>
      </c>
      <c r="S107" s="81"/>
      <c r="T107" s="81">
        <v>20</v>
      </c>
      <c r="U107" s="122" t="s">
        <v>457</v>
      </c>
      <c r="V107" s="193"/>
      <c r="W107" s="195">
        <v>702.87599999999998</v>
      </c>
      <c r="X107" s="82">
        <v>2.1579999999999999</v>
      </c>
      <c r="Y107" s="82">
        <v>2.548</v>
      </c>
      <c r="Z107" s="195">
        <f t="shared" si="254"/>
        <v>14057.52</v>
      </c>
      <c r="AA107" s="195">
        <f t="shared" si="255"/>
        <v>5355.2457142857147</v>
      </c>
      <c r="AB107" s="1092">
        <f t="shared" si="256"/>
        <v>15938231.292517006</v>
      </c>
      <c r="AC107" s="499" t="s">
        <v>69</v>
      </c>
      <c r="AD107" s="195">
        <f t="shared" si="257"/>
        <v>422.00680541992188</v>
      </c>
      <c r="AE107" s="500" t="s">
        <v>41</v>
      </c>
      <c r="AF107" s="567">
        <f t="shared" si="258"/>
        <v>331.156005859375</v>
      </c>
      <c r="AG107" s="567">
        <f t="shared" si="259"/>
        <v>160764.49730282737</v>
      </c>
      <c r="AH107" s="567">
        <f t="shared" si="260"/>
        <v>126154.66889880951</v>
      </c>
      <c r="AI107" s="568">
        <f t="shared" si="261"/>
        <v>478465.76578222431</v>
      </c>
      <c r="AJ107" s="568">
        <f t="shared" si="262"/>
        <v>375460.32410359976</v>
      </c>
      <c r="AK107" s="569">
        <f t="shared" si="263"/>
        <v>3.0020003913913823E-2</v>
      </c>
      <c r="AL107" s="999">
        <f t="shared" si="264"/>
        <v>2.3557213922468186E-2</v>
      </c>
      <c r="AM107" s="864" t="str">
        <f t="shared" si="317"/>
        <v>173</v>
      </c>
      <c r="AN107" s="865">
        <f t="shared" si="318"/>
        <v>44272</v>
      </c>
      <c r="AO107" s="866">
        <f t="shared" si="319"/>
        <v>160764.49730282737</v>
      </c>
      <c r="AP107" s="865">
        <f t="shared" si="320"/>
        <v>44272</v>
      </c>
      <c r="AQ107" s="850">
        <f t="shared" si="321"/>
        <v>126154.66889880951</v>
      </c>
      <c r="AR107" s="880">
        <v>44271</v>
      </c>
      <c r="AS107" s="869" t="s">
        <v>653</v>
      </c>
      <c r="AT107" s="879">
        <v>161.67590332031301</v>
      </c>
      <c r="AU107" s="879">
        <v>336</v>
      </c>
      <c r="AV107" s="851">
        <f t="shared" si="339"/>
        <v>44271</v>
      </c>
      <c r="AW107" s="852">
        <f t="shared" si="340"/>
        <v>98378756048579.359</v>
      </c>
      <c r="AX107" s="851">
        <f t="shared" si="341"/>
        <v>44271</v>
      </c>
      <c r="AY107" s="852">
        <f t="shared" si="342"/>
        <v>77199503647917.75</v>
      </c>
      <c r="AZ107" s="850">
        <f>AVERAGE(AO107:AO108)</f>
        <v>177599.38848586308</v>
      </c>
      <c r="BA107" s="850">
        <f>STDEV(AO107:AO108)</f>
        <v>23808.131432124341</v>
      </c>
      <c r="BB107" s="850">
        <f>100*BA107/AZ107</f>
        <v>13.4055255680227</v>
      </c>
      <c r="BC107" s="849">
        <f t="shared" si="343"/>
        <v>44271</v>
      </c>
      <c r="BD107" s="850">
        <f>AVERAGE(AQ107:AQ108)</f>
        <v>135867.89667038689</v>
      </c>
      <c r="BE107" s="850">
        <f>STDEV(AQ107:AQ108)</f>
        <v>13736.578448983739</v>
      </c>
      <c r="BF107" s="850">
        <f>100*BE107/BD107</f>
        <v>10.110245897386955</v>
      </c>
      <c r="BG107" s="849">
        <f t="shared" si="344"/>
        <v>44271</v>
      </c>
      <c r="BH107" s="850">
        <f>AVERAGE(AZ107,BD107)</f>
        <v>156733.642578125</v>
      </c>
      <c r="BI107" s="852">
        <f>BH107*AT107*3.785*1000000</f>
        <v>95912101530437.938</v>
      </c>
      <c r="BK107" s="382">
        <f t="shared" si="345"/>
        <v>21.100340270996092</v>
      </c>
      <c r="BL107" s="382">
        <f t="shared" si="346"/>
        <v>16.55780029296875</v>
      </c>
      <c r="BM107" s="236">
        <f t="shared" si="347"/>
        <v>44271</v>
      </c>
      <c r="BN107" s="236">
        <f t="shared" si="348"/>
        <v>44272</v>
      </c>
      <c r="BO107" s="235">
        <f t="shared" si="349"/>
        <v>160764.49730282737</v>
      </c>
      <c r="BP107" s="235">
        <f t="shared" si="350"/>
        <v>126154.66889880951</v>
      </c>
      <c r="BQ107" s="235">
        <f t="shared" si="351"/>
        <v>143459.58310081845</v>
      </c>
      <c r="BR107" s="868">
        <f t="shared" si="352"/>
        <v>44271</v>
      </c>
      <c r="BS107" s="869" t="str">
        <f t="shared" si="353"/>
        <v>TUE</v>
      </c>
      <c r="BT107" s="870">
        <f t="shared" si="354"/>
        <v>161.67590332031301</v>
      </c>
      <c r="BU107" s="235">
        <f t="shared" ref="BU107" si="368">BH107</f>
        <v>156733.642578125</v>
      </c>
      <c r="BV107" s="279">
        <f t="shared" si="356"/>
        <v>87789129848248.563</v>
      </c>
      <c r="BW107" s="279">
        <f t="shared" ref="BW107" si="369">BI107</f>
        <v>95912101530437.938</v>
      </c>
    </row>
    <row r="108" spans="1:75" ht="15" thickBot="1">
      <c r="A108" s="888">
        <v>44272</v>
      </c>
      <c r="B108" s="122" t="s">
        <v>458</v>
      </c>
      <c r="C108" s="769">
        <v>44271</v>
      </c>
      <c r="D108" s="1170">
        <v>44272</v>
      </c>
      <c r="E108" s="924" t="s">
        <v>69</v>
      </c>
      <c r="F108" s="1149">
        <v>25.519499206542967</v>
      </c>
      <c r="G108" s="500" t="s">
        <v>41</v>
      </c>
      <c r="H108" s="998">
        <v>19.107522583007814</v>
      </c>
      <c r="I108" s="414" t="s">
        <v>313</v>
      </c>
      <c r="J108" s="415" t="s">
        <v>133</v>
      </c>
      <c r="K108" s="429" t="s">
        <v>93</v>
      </c>
      <c r="L108" s="390">
        <v>336</v>
      </c>
      <c r="M108" s="390"/>
      <c r="N108" s="390"/>
      <c r="O108" s="564">
        <v>3</v>
      </c>
      <c r="P108" s="564">
        <v>1.5</v>
      </c>
      <c r="Q108" s="564">
        <f t="shared" si="252"/>
        <v>4.5</v>
      </c>
      <c r="R108" s="82">
        <f t="shared" si="253"/>
        <v>2.625</v>
      </c>
      <c r="S108" s="81"/>
      <c r="T108" s="81">
        <v>20</v>
      </c>
      <c r="U108" s="122" t="s">
        <v>458</v>
      </c>
      <c r="V108" s="193"/>
      <c r="W108" s="195">
        <v>836.74300000000005</v>
      </c>
      <c r="X108" s="82">
        <v>2.1739999999999999</v>
      </c>
      <c r="Y108" s="82">
        <v>2.57</v>
      </c>
      <c r="Z108" s="195">
        <f t="shared" si="254"/>
        <v>16734.86</v>
      </c>
      <c r="AA108" s="195">
        <f t="shared" si="255"/>
        <v>6375.1847619047621</v>
      </c>
      <c r="AB108" s="1092">
        <f t="shared" si="256"/>
        <v>18973764.172335599</v>
      </c>
      <c r="AC108" s="499" t="s">
        <v>69</v>
      </c>
      <c r="AD108" s="195">
        <f t="shared" si="257"/>
        <v>510.38998413085938</v>
      </c>
      <c r="AE108" s="500" t="s">
        <v>41</v>
      </c>
      <c r="AF108" s="567">
        <f t="shared" si="258"/>
        <v>382.15045166015625</v>
      </c>
      <c r="AG108" s="567">
        <f t="shared" si="259"/>
        <v>194434.27966889879</v>
      </c>
      <c r="AH108" s="567">
        <f t="shared" si="260"/>
        <v>145581.12444196429</v>
      </c>
      <c r="AI108" s="568">
        <f t="shared" si="261"/>
        <v>578673.45139553212</v>
      </c>
      <c r="AJ108" s="568">
        <f t="shared" si="262"/>
        <v>433277.1560772747</v>
      </c>
      <c r="AK108" s="569">
        <f t="shared" si="263"/>
        <v>3.049861093136479E-2</v>
      </c>
      <c r="AL108" s="999">
        <f t="shared" si="264"/>
        <v>2.2835592987342366E-2</v>
      </c>
      <c r="AM108" s="864" t="str">
        <f t="shared" si="317"/>
        <v>174</v>
      </c>
      <c r="AN108" s="865">
        <f t="shared" si="318"/>
        <v>44272</v>
      </c>
      <c r="AO108" s="866">
        <f t="shared" si="319"/>
        <v>194434.27966889879</v>
      </c>
      <c r="AP108" s="865">
        <f t="shared" si="320"/>
        <v>44272</v>
      </c>
      <c r="AQ108" s="850">
        <f t="shared" si="321"/>
        <v>145581.12444196429</v>
      </c>
      <c r="AR108" s="880">
        <v>44271</v>
      </c>
      <c r="AS108" s="869" t="s">
        <v>653</v>
      </c>
      <c r="AT108" s="879">
        <v>161.67590332031301</v>
      </c>
      <c r="AU108" s="879">
        <v>336</v>
      </c>
      <c r="AV108" s="851">
        <f t="shared" si="339"/>
        <v>44271</v>
      </c>
      <c r="AW108" s="852">
        <f t="shared" si="340"/>
        <v>118982753580205.05</v>
      </c>
      <c r="AX108" s="851">
        <f t="shared" si="341"/>
        <v>44271</v>
      </c>
      <c r="AY108" s="852">
        <f t="shared" si="342"/>
        <v>89087392845049.484</v>
      </c>
      <c r="AZ108" s="867"/>
      <c r="BA108" s="867"/>
      <c r="BB108" s="867"/>
      <c r="BC108" s="849">
        <f t="shared" si="343"/>
        <v>44271</v>
      </c>
      <c r="BD108" s="867"/>
      <c r="BE108" s="867"/>
      <c r="BF108" s="867"/>
      <c r="BG108" s="849">
        <f t="shared" si="344"/>
        <v>44271</v>
      </c>
      <c r="BH108" s="867"/>
      <c r="BI108" s="867"/>
      <c r="BK108" s="382">
        <f t="shared" si="345"/>
        <v>25.519499206542967</v>
      </c>
      <c r="BL108" s="382">
        <f t="shared" si="346"/>
        <v>19.107522583007814</v>
      </c>
      <c r="BM108" s="236">
        <f t="shared" si="347"/>
        <v>44271</v>
      </c>
      <c r="BN108" s="236">
        <f t="shared" si="348"/>
        <v>44272</v>
      </c>
      <c r="BO108" s="235">
        <f t="shared" si="349"/>
        <v>194434.27966889879</v>
      </c>
      <c r="BP108" s="235">
        <f t="shared" si="350"/>
        <v>145581.12444196429</v>
      </c>
      <c r="BQ108" s="235">
        <f t="shared" si="351"/>
        <v>170007.70205543155</v>
      </c>
      <c r="BR108" s="868">
        <f t="shared" si="352"/>
        <v>44271</v>
      </c>
      <c r="BS108" s="869" t="str">
        <f t="shared" si="353"/>
        <v>TUE</v>
      </c>
      <c r="BT108" s="870">
        <f t="shared" si="354"/>
        <v>161.67590332031301</v>
      </c>
      <c r="BU108" s="235"/>
      <c r="BV108" s="279">
        <f t="shared" si="356"/>
        <v>104035073212627.28</v>
      </c>
      <c r="BW108" s="279"/>
    </row>
    <row r="109" spans="1:75">
      <c r="A109" s="460">
        <v>44279</v>
      </c>
      <c r="B109" s="118" t="s">
        <v>245</v>
      </c>
      <c r="C109" s="1133">
        <v>44272</v>
      </c>
      <c r="D109" s="1191">
        <v>44273</v>
      </c>
      <c r="E109" s="1110" t="s">
        <v>69</v>
      </c>
      <c r="F109" s="1147">
        <v>20.707717895507813</v>
      </c>
      <c r="G109" s="477" t="s">
        <v>41</v>
      </c>
      <c r="H109" s="994">
        <v>25.402264404296876</v>
      </c>
      <c r="I109" s="1155" t="s">
        <v>313</v>
      </c>
      <c r="J109" s="1156" t="s">
        <v>133</v>
      </c>
      <c r="K109" s="462" t="s">
        <v>93</v>
      </c>
      <c r="L109" s="465">
        <v>320</v>
      </c>
      <c r="M109" s="463"/>
      <c r="N109" s="922"/>
      <c r="O109" s="467">
        <v>3</v>
      </c>
      <c r="P109" s="468">
        <v>1.5</v>
      </c>
      <c r="Q109" s="468">
        <f t="shared" si="252"/>
        <v>4.5</v>
      </c>
      <c r="R109" s="466">
        <f t="shared" si="253"/>
        <v>2.625</v>
      </c>
      <c r="S109" s="467"/>
      <c r="T109" s="469">
        <v>20</v>
      </c>
      <c r="U109" s="118" t="s">
        <v>245</v>
      </c>
      <c r="V109" s="923">
        <v>962.03880998394663</v>
      </c>
      <c r="W109" s="145">
        <v>862.27800000000002</v>
      </c>
      <c r="X109" s="472">
        <v>2.1779999999999999</v>
      </c>
      <c r="Y109" s="472">
        <v>2.5310000000000001</v>
      </c>
      <c r="Z109" s="145">
        <f t="shared" si="254"/>
        <v>17245.560000000001</v>
      </c>
      <c r="AA109" s="145">
        <f t="shared" si="255"/>
        <v>6569.7371428571432</v>
      </c>
      <c r="AB109" s="1157">
        <f t="shared" si="256"/>
        <v>20530428.571428575</v>
      </c>
      <c r="AC109" s="1110" t="s">
        <v>69</v>
      </c>
      <c r="AD109" s="194">
        <f t="shared" si="257"/>
        <v>414.15435791015625</v>
      </c>
      <c r="AE109" s="477" t="s">
        <v>41</v>
      </c>
      <c r="AF109" s="586">
        <f t="shared" si="258"/>
        <v>508.0452880859375</v>
      </c>
      <c r="AG109" s="478">
        <f t="shared" si="259"/>
        <v>157773.08872767858</v>
      </c>
      <c r="AH109" s="478">
        <f t="shared" si="260"/>
        <v>193541.06212797621</v>
      </c>
      <c r="AI109" s="478">
        <f t="shared" si="261"/>
        <v>493040.90227399557</v>
      </c>
      <c r="AJ109" s="478">
        <f t="shared" si="262"/>
        <v>604815.81914992572</v>
      </c>
      <c r="AK109" s="1084">
        <f t="shared" si="263"/>
        <v>2.4015129570170886E-2</v>
      </c>
      <c r="AL109" s="1085">
        <f t="shared" si="264"/>
        <v>2.9459483373455976E-2</v>
      </c>
      <c r="AM109" s="864" t="str">
        <f t="shared" ref="AM109:AM122" si="370">B109</f>
        <v>181</v>
      </c>
      <c r="AN109" s="865">
        <f t="shared" ref="AN109:AN122" si="371">D109</f>
        <v>44273</v>
      </c>
      <c r="AO109" s="866">
        <f t="shared" ref="AO109:AO122" si="372">AG109</f>
        <v>157773.08872767858</v>
      </c>
      <c r="AP109" s="865">
        <f t="shared" ref="AP109:AP122" si="373">D109</f>
        <v>44273</v>
      </c>
      <c r="AQ109" s="850">
        <f t="shared" ref="AQ109:AQ122" si="374">AH109</f>
        <v>193541.06212797621</v>
      </c>
      <c r="AR109" s="880">
        <v>44272</v>
      </c>
      <c r="AS109" s="869" t="s">
        <v>656</v>
      </c>
      <c r="AT109" s="879">
        <v>164.34587097168</v>
      </c>
      <c r="AU109" s="879">
        <v>320</v>
      </c>
      <c r="AV109" s="851">
        <f t="shared" ref="AV109:AV122" si="375">AR109</f>
        <v>44272</v>
      </c>
      <c r="AW109" s="852">
        <f t="shared" ref="AW109:AW122" si="376">AT109*3.785*1000000*AO109</f>
        <v>98142611259558.797</v>
      </c>
      <c r="AX109" s="851">
        <f t="shared" ref="AX109:AX122" si="377">AR109</f>
        <v>44272</v>
      </c>
      <c r="AY109" s="852">
        <f t="shared" ref="AY109:AY122" si="378">AT109*3.785*1000000*AQ109</f>
        <v>120392047695620.78</v>
      </c>
      <c r="AZ109" s="850">
        <f>AVERAGE(AO109:AO110)</f>
        <v>138931.14071800595</v>
      </c>
      <c r="BA109" s="850">
        <f>STDEV(AO109:AO110)</f>
        <v>26646.538416807754</v>
      </c>
      <c r="BB109" s="850">
        <f>100*BA109/AZ109</f>
        <v>19.179672951000445</v>
      </c>
      <c r="BC109" s="849">
        <f t="shared" ref="BC109:BC122" si="379">AR109</f>
        <v>44272</v>
      </c>
      <c r="BD109" s="850">
        <f>AVERAGE(AQ109:AQ110)</f>
        <v>176628.61560639882</v>
      </c>
      <c r="BE109" s="850">
        <f>STDEV(AQ109:AQ110)</f>
        <v>23917.811243724431</v>
      </c>
      <c r="BF109" s="850">
        <f>100*BE109/BD109</f>
        <v>13.541300293618985</v>
      </c>
      <c r="BG109" s="849">
        <f t="shared" ref="BG109:BG122" si="380">BC109</f>
        <v>44272</v>
      </c>
      <c r="BH109" s="850">
        <f>AVERAGE(AZ109,BD109)</f>
        <v>157779.87816220237</v>
      </c>
      <c r="BI109" s="852">
        <f>BH109*AT109*3.785*1000000</f>
        <v>98146834621340.672</v>
      </c>
      <c r="BK109" s="382">
        <f t="shared" ref="BK109:BK122" si="381">F109</f>
        <v>20.707717895507813</v>
      </c>
      <c r="BL109" s="382">
        <f t="shared" ref="BL109:BL122" si="382">H109</f>
        <v>25.402264404296876</v>
      </c>
      <c r="BM109" s="236">
        <f t="shared" ref="BM109:BM122" si="383">C109</f>
        <v>44272</v>
      </c>
      <c r="BN109" s="236">
        <f t="shared" ref="BN109:BN122" si="384">AN109</f>
        <v>44273</v>
      </c>
      <c r="BO109" s="235">
        <f t="shared" ref="BO109:BO122" si="385">AO109</f>
        <v>157773.08872767858</v>
      </c>
      <c r="BP109" s="235">
        <f t="shared" ref="BP109:BP122" si="386">AQ109</f>
        <v>193541.06212797621</v>
      </c>
      <c r="BQ109" s="235">
        <f t="shared" ref="BQ109:BQ122" si="387">AVERAGE(BO109:BP109)</f>
        <v>175657.0754278274</v>
      </c>
      <c r="BR109" s="868">
        <f t="shared" ref="BR109:BR122" si="388">AR109</f>
        <v>44272</v>
      </c>
      <c r="BS109" s="869" t="str">
        <f t="shared" ref="BS109:BS122" si="389">AS109</f>
        <v>WED</v>
      </c>
      <c r="BT109" s="870">
        <f t="shared" ref="BT109:BT122" si="390">AT109</f>
        <v>164.34587097168</v>
      </c>
      <c r="BU109" s="235">
        <f t="shared" ref="BU109" si="391">BH109</f>
        <v>157779.87816220237</v>
      </c>
      <c r="BV109" s="279">
        <f t="shared" ref="BV109:BV122" si="392">BT109*1000000*3.785*BQ109</f>
        <v>109267329477589.8</v>
      </c>
      <c r="BW109" s="279">
        <f t="shared" ref="BW109" si="393">BI109</f>
        <v>98146834621340.672</v>
      </c>
    </row>
    <row r="110" spans="1:75">
      <c r="A110" s="35">
        <v>44279</v>
      </c>
      <c r="B110" s="119" t="s">
        <v>459</v>
      </c>
      <c r="C110" s="782">
        <v>44272</v>
      </c>
      <c r="D110" s="1158">
        <v>44273</v>
      </c>
      <c r="E110" s="924" t="s">
        <v>69</v>
      </c>
      <c r="F110" s="1149">
        <v>15.761706542968749</v>
      </c>
      <c r="G110" s="500" t="s">
        <v>41</v>
      </c>
      <c r="H110" s="998">
        <v>20.962747192382814</v>
      </c>
      <c r="I110" s="1160" t="s">
        <v>313</v>
      </c>
      <c r="J110" s="1161" t="s">
        <v>133</v>
      </c>
      <c r="K110" s="484" t="s">
        <v>93</v>
      </c>
      <c r="L110" s="488">
        <v>320</v>
      </c>
      <c r="M110" s="485"/>
      <c r="N110" s="504"/>
      <c r="O110" s="491">
        <v>3</v>
      </c>
      <c r="P110" s="492">
        <v>1.5</v>
      </c>
      <c r="Q110" s="492">
        <f t="shared" si="252"/>
        <v>4.5</v>
      </c>
      <c r="R110" s="490">
        <f t="shared" si="253"/>
        <v>2.625</v>
      </c>
      <c r="S110" s="491"/>
      <c r="T110" s="493">
        <v>20</v>
      </c>
      <c r="U110" s="119" t="s">
        <v>459</v>
      </c>
      <c r="V110" s="925">
        <v>749.51706543973216</v>
      </c>
      <c r="W110" s="129">
        <v>708.35799999999995</v>
      </c>
      <c r="X110" s="223">
        <v>2.173</v>
      </c>
      <c r="Y110" s="223">
        <v>2.5409999999999999</v>
      </c>
      <c r="Z110" s="129">
        <f t="shared" si="254"/>
        <v>14167.16</v>
      </c>
      <c r="AA110" s="129">
        <f t="shared" si="255"/>
        <v>5397.0133333333333</v>
      </c>
      <c r="AB110" s="149">
        <f t="shared" si="256"/>
        <v>16865666.666666664</v>
      </c>
      <c r="AC110" s="924" t="s">
        <v>69</v>
      </c>
      <c r="AD110" s="195">
        <f t="shared" si="257"/>
        <v>315.234130859375</v>
      </c>
      <c r="AE110" s="500" t="s">
        <v>41</v>
      </c>
      <c r="AF110" s="567">
        <f t="shared" si="258"/>
        <v>419.25494384765625</v>
      </c>
      <c r="AG110" s="497">
        <f t="shared" si="259"/>
        <v>120089.19270833333</v>
      </c>
      <c r="AH110" s="497">
        <f t="shared" si="260"/>
        <v>159716.16908482142</v>
      </c>
      <c r="AI110" s="497">
        <f t="shared" si="261"/>
        <v>375278.72721354163</v>
      </c>
      <c r="AJ110" s="497">
        <f t="shared" si="262"/>
        <v>499113.02839006693</v>
      </c>
      <c r="AK110" s="959">
        <f t="shared" si="263"/>
        <v>2.2251046141878471E-2</v>
      </c>
      <c r="AL110" s="1086">
        <f t="shared" si="264"/>
        <v>2.959343607664883E-2</v>
      </c>
      <c r="AM110" s="864" t="str">
        <f t="shared" si="370"/>
        <v>182</v>
      </c>
      <c r="AN110" s="865">
        <f t="shared" si="371"/>
        <v>44273</v>
      </c>
      <c r="AO110" s="866">
        <f t="shared" si="372"/>
        <v>120089.19270833333</v>
      </c>
      <c r="AP110" s="865">
        <f t="shared" si="373"/>
        <v>44273</v>
      </c>
      <c r="AQ110" s="850">
        <f t="shared" si="374"/>
        <v>159716.16908482142</v>
      </c>
      <c r="AR110" s="880">
        <v>44272</v>
      </c>
      <c r="AS110" s="869" t="s">
        <v>656</v>
      </c>
      <c r="AT110" s="879">
        <v>164.34587097168</v>
      </c>
      <c r="AU110" s="879">
        <v>320</v>
      </c>
      <c r="AV110" s="851">
        <f t="shared" si="375"/>
        <v>44272</v>
      </c>
      <c r="AW110" s="852">
        <f t="shared" si="376"/>
        <v>74701376841211.406</v>
      </c>
      <c r="AX110" s="851">
        <f t="shared" si="377"/>
        <v>44272</v>
      </c>
      <c r="AY110" s="852">
        <f t="shared" si="378"/>
        <v>99351302688971.75</v>
      </c>
      <c r="AZ110" s="867"/>
      <c r="BA110" s="867"/>
      <c r="BB110" s="867"/>
      <c r="BC110" s="849">
        <f t="shared" si="379"/>
        <v>44272</v>
      </c>
      <c r="BD110" s="867"/>
      <c r="BE110" s="867"/>
      <c r="BF110" s="867"/>
      <c r="BG110" s="849">
        <f t="shared" si="380"/>
        <v>44272</v>
      </c>
      <c r="BH110" s="867"/>
      <c r="BI110" s="867"/>
      <c r="BK110" s="382">
        <f t="shared" si="381"/>
        <v>15.761706542968749</v>
      </c>
      <c r="BL110" s="382">
        <f t="shared" si="382"/>
        <v>20.962747192382814</v>
      </c>
      <c r="BM110" s="236">
        <f t="shared" si="383"/>
        <v>44272</v>
      </c>
      <c r="BN110" s="236">
        <f t="shared" si="384"/>
        <v>44273</v>
      </c>
      <c r="BO110" s="235">
        <f t="shared" si="385"/>
        <v>120089.19270833333</v>
      </c>
      <c r="BP110" s="235">
        <f t="shared" si="386"/>
        <v>159716.16908482142</v>
      </c>
      <c r="BQ110" s="235">
        <f t="shared" si="387"/>
        <v>139902.68089657737</v>
      </c>
      <c r="BR110" s="868">
        <f t="shared" si="388"/>
        <v>44272</v>
      </c>
      <c r="BS110" s="869" t="str">
        <f t="shared" si="389"/>
        <v>WED</v>
      </c>
      <c r="BT110" s="870">
        <f t="shared" si="390"/>
        <v>164.34587097168</v>
      </c>
      <c r="BU110" s="235"/>
      <c r="BV110" s="279">
        <f t="shared" si="392"/>
        <v>87026339765091.578</v>
      </c>
      <c r="BW110" s="279"/>
    </row>
    <row r="111" spans="1:75">
      <c r="A111" s="35">
        <v>44279</v>
      </c>
      <c r="B111" s="119" t="s">
        <v>460</v>
      </c>
      <c r="C111" s="782">
        <v>44273</v>
      </c>
      <c r="D111" s="1158">
        <v>44274</v>
      </c>
      <c r="E111" s="924" t="s">
        <v>69</v>
      </c>
      <c r="F111" s="1149">
        <v>16.799240112304688</v>
      </c>
      <c r="G111" s="500" t="s">
        <v>41</v>
      </c>
      <c r="H111" s="998">
        <v>16.255221557617187</v>
      </c>
      <c r="I111" s="1160" t="s">
        <v>313</v>
      </c>
      <c r="J111" s="1161" t="s">
        <v>133</v>
      </c>
      <c r="K111" s="484" t="s">
        <v>93</v>
      </c>
      <c r="L111" s="488">
        <v>304</v>
      </c>
      <c r="M111" s="485"/>
      <c r="N111" s="504"/>
      <c r="O111" s="491">
        <v>3</v>
      </c>
      <c r="P111" s="492">
        <v>1.5</v>
      </c>
      <c r="Q111" s="492">
        <f t="shared" si="252"/>
        <v>4.5</v>
      </c>
      <c r="R111" s="490">
        <f t="shared" si="253"/>
        <v>2.625</v>
      </c>
      <c r="S111" s="491"/>
      <c r="T111" s="493">
        <v>20</v>
      </c>
      <c r="U111" s="119" t="s">
        <v>460</v>
      </c>
      <c r="V111" s="925">
        <v>673.04375968507532</v>
      </c>
      <c r="W111" s="129">
        <v>658.19600000000003</v>
      </c>
      <c r="X111" s="223">
        <v>2.1880000000000002</v>
      </c>
      <c r="Y111" s="223">
        <v>2.5459999999999998</v>
      </c>
      <c r="Z111" s="129">
        <f t="shared" si="254"/>
        <v>13163.92</v>
      </c>
      <c r="AA111" s="129">
        <f t="shared" si="255"/>
        <v>5014.8266666666668</v>
      </c>
      <c r="AB111" s="149">
        <f t="shared" si="256"/>
        <v>16496140.350877194</v>
      </c>
      <c r="AC111" s="924" t="s">
        <v>69</v>
      </c>
      <c r="AD111" s="195">
        <f t="shared" si="257"/>
        <v>335.98480224609375</v>
      </c>
      <c r="AE111" s="500" t="s">
        <v>41</v>
      </c>
      <c r="AF111" s="567">
        <f t="shared" si="258"/>
        <v>325.10443115234375</v>
      </c>
      <c r="AG111" s="497">
        <f t="shared" si="259"/>
        <v>127994.21037946429</v>
      </c>
      <c r="AH111" s="497">
        <f t="shared" si="260"/>
        <v>123849.30710565476</v>
      </c>
      <c r="AI111" s="497">
        <f t="shared" si="261"/>
        <v>421033.58677455364</v>
      </c>
      <c r="AJ111" s="497">
        <f t="shared" si="262"/>
        <v>407399.03653175908</v>
      </c>
      <c r="AK111" s="959">
        <f t="shared" si="263"/>
        <v>2.5523157406463558E-2</v>
      </c>
      <c r="AL111" s="1086">
        <f t="shared" si="264"/>
        <v>2.4696627687827315E-2</v>
      </c>
      <c r="AM111" s="864" t="str">
        <f t="shared" si="370"/>
        <v>191</v>
      </c>
      <c r="AN111" s="865">
        <f t="shared" si="371"/>
        <v>44274</v>
      </c>
      <c r="AO111" s="866">
        <f t="shared" si="372"/>
        <v>127994.21037946429</v>
      </c>
      <c r="AP111" s="865">
        <f t="shared" si="373"/>
        <v>44274</v>
      </c>
      <c r="AQ111" s="850">
        <f t="shared" si="374"/>
        <v>123849.30710565476</v>
      </c>
      <c r="AR111" s="880">
        <v>44273</v>
      </c>
      <c r="AS111" s="869" t="s">
        <v>657</v>
      </c>
      <c r="AT111" s="879">
        <v>163.99560546875</v>
      </c>
      <c r="AU111" s="879">
        <v>304</v>
      </c>
      <c r="AV111" s="851">
        <f t="shared" si="375"/>
        <v>44273</v>
      </c>
      <c r="AW111" s="852">
        <f t="shared" si="376"/>
        <v>79448997184749.156</v>
      </c>
      <c r="AX111" s="851">
        <f t="shared" si="377"/>
        <v>44273</v>
      </c>
      <c r="AY111" s="852">
        <f t="shared" si="378"/>
        <v>76876158869987.5</v>
      </c>
      <c r="AZ111" s="850">
        <f>AVERAGE(AO111:AO112)</f>
        <v>134902.29143415179</v>
      </c>
      <c r="BA111" s="850">
        <f>STDEV(AO111:AO112)</f>
        <v>9769.5019175116977</v>
      </c>
      <c r="BB111" s="850">
        <f>100*BA111/AZ111</f>
        <v>7.2419095433085099</v>
      </c>
      <c r="BC111" s="849">
        <f t="shared" si="379"/>
        <v>44273</v>
      </c>
      <c r="BD111" s="850">
        <f>AVERAGE(AQ111:AQ112)</f>
        <v>130479.88746279762</v>
      </c>
      <c r="BE111" s="850">
        <f>STDEV(AQ111:AQ112)</f>
        <v>9377.0566674760667</v>
      </c>
      <c r="BF111" s="850">
        <f>100*BE111/BD111</f>
        <v>7.1865916271192756</v>
      </c>
      <c r="BG111" s="849">
        <f t="shared" si="380"/>
        <v>44273</v>
      </c>
      <c r="BH111" s="850">
        <f>AVERAGE(AZ111,BD111)</f>
        <v>132691.0894484747</v>
      </c>
      <c r="BI111" s="852">
        <f>BH111*AT111*3.785*1000000</f>
        <v>82364459773444.406</v>
      </c>
      <c r="BK111" s="382">
        <f t="shared" si="381"/>
        <v>16.799240112304688</v>
      </c>
      <c r="BL111" s="382">
        <f t="shared" si="382"/>
        <v>16.255221557617187</v>
      </c>
      <c r="BM111" s="236">
        <f t="shared" si="383"/>
        <v>44273</v>
      </c>
      <c r="BN111" s="236">
        <f t="shared" si="384"/>
        <v>44274</v>
      </c>
      <c r="BO111" s="235">
        <f t="shared" si="385"/>
        <v>127994.21037946429</v>
      </c>
      <c r="BP111" s="235">
        <f t="shared" si="386"/>
        <v>123849.30710565476</v>
      </c>
      <c r="BQ111" s="235">
        <f t="shared" si="387"/>
        <v>125921.75874255953</v>
      </c>
      <c r="BR111" s="868">
        <f t="shared" si="388"/>
        <v>44273</v>
      </c>
      <c r="BS111" s="869" t="str">
        <f t="shared" si="389"/>
        <v>THU</v>
      </c>
      <c r="BT111" s="870">
        <f t="shared" si="390"/>
        <v>163.99560546875</v>
      </c>
      <c r="BU111" s="235">
        <f t="shared" ref="BU111" si="394">BH111</f>
        <v>132691.0894484747</v>
      </c>
      <c r="BV111" s="279">
        <f t="shared" si="392"/>
        <v>78162578027368.328</v>
      </c>
      <c r="BW111" s="279">
        <f t="shared" ref="BW111" si="395">BI111</f>
        <v>82364459773444.406</v>
      </c>
    </row>
    <row r="112" spans="1:75">
      <c r="A112" s="35">
        <v>44279</v>
      </c>
      <c r="B112" s="119" t="s">
        <v>293</v>
      </c>
      <c r="C112" s="782">
        <v>44273</v>
      </c>
      <c r="D112" s="1158">
        <v>44274</v>
      </c>
      <c r="E112" s="924" t="s">
        <v>69</v>
      </c>
      <c r="F112" s="1149">
        <v>18.612611389160158</v>
      </c>
      <c r="G112" s="500" t="s">
        <v>41</v>
      </c>
      <c r="H112" s="998">
        <v>17.995748901367186</v>
      </c>
      <c r="I112" s="1160" t="s">
        <v>313</v>
      </c>
      <c r="J112" s="1161" t="s">
        <v>133</v>
      </c>
      <c r="K112" s="484" t="s">
        <v>93</v>
      </c>
      <c r="L112" s="488">
        <v>304</v>
      </c>
      <c r="M112" s="485"/>
      <c r="N112" s="504"/>
      <c r="O112" s="491">
        <v>3</v>
      </c>
      <c r="P112" s="492">
        <v>1.5</v>
      </c>
      <c r="Q112" s="492">
        <f t="shared" si="252"/>
        <v>4.5</v>
      </c>
      <c r="R112" s="490">
        <f t="shared" si="253"/>
        <v>2.625</v>
      </c>
      <c r="S112" s="491"/>
      <c r="T112" s="493">
        <v>20</v>
      </c>
      <c r="U112" s="119" t="s">
        <v>293</v>
      </c>
      <c r="V112" s="925">
        <v>554.91786971809415</v>
      </c>
      <c r="W112" s="129">
        <v>543.34699999999998</v>
      </c>
      <c r="X112" s="223">
        <v>2.1800000000000002</v>
      </c>
      <c r="Y112" s="223">
        <v>2.5649999999999999</v>
      </c>
      <c r="Z112" s="129">
        <f t="shared" si="254"/>
        <v>10866.939999999999</v>
      </c>
      <c r="AA112" s="129">
        <f t="shared" si="255"/>
        <v>4139.786666666666</v>
      </c>
      <c r="AB112" s="149">
        <f t="shared" si="256"/>
        <v>13617719.298245613</v>
      </c>
      <c r="AC112" s="924" t="s">
        <v>69</v>
      </c>
      <c r="AD112" s="195">
        <f t="shared" si="257"/>
        <v>372.25222778320313</v>
      </c>
      <c r="AE112" s="500" t="s">
        <v>41</v>
      </c>
      <c r="AF112" s="567">
        <f t="shared" si="258"/>
        <v>359.91497802734375</v>
      </c>
      <c r="AG112" s="497">
        <f t="shared" si="259"/>
        <v>141810.37248883929</v>
      </c>
      <c r="AH112" s="497">
        <f t="shared" si="260"/>
        <v>137110.46781994047</v>
      </c>
      <c r="AI112" s="497">
        <f t="shared" si="261"/>
        <v>466481.48845012923</v>
      </c>
      <c r="AJ112" s="497">
        <f t="shared" si="262"/>
        <v>451021.27572348836</v>
      </c>
      <c r="AK112" s="959">
        <f t="shared" si="263"/>
        <v>3.4255478339183174E-2</v>
      </c>
      <c r="AL112" s="1086">
        <f t="shared" si="264"/>
        <v>3.3120177163704204E-2</v>
      </c>
      <c r="AM112" s="864" t="str">
        <f t="shared" si="370"/>
        <v>192</v>
      </c>
      <c r="AN112" s="865">
        <f t="shared" si="371"/>
        <v>44274</v>
      </c>
      <c r="AO112" s="866">
        <f t="shared" si="372"/>
        <v>141810.37248883929</v>
      </c>
      <c r="AP112" s="865">
        <f t="shared" si="373"/>
        <v>44274</v>
      </c>
      <c r="AQ112" s="850">
        <f t="shared" si="374"/>
        <v>137110.46781994047</v>
      </c>
      <c r="AR112" s="880">
        <v>44273</v>
      </c>
      <c r="AS112" s="869" t="s">
        <v>657</v>
      </c>
      <c r="AT112" s="879">
        <v>163.99560546875</v>
      </c>
      <c r="AU112" s="879">
        <v>304</v>
      </c>
      <c r="AV112" s="851">
        <f t="shared" si="375"/>
        <v>44273</v>
      </c>
      <c r="AW112" s="852">
        <f t="shared" si="376"/>
        <v>88025011844142.594</v>
      </c>
      <c r="AX112" s="851">
        <f t="shared" si="377"/>
        <v>44273</v>
      </c>
      <c r="AY112" s="852">
        <f t="shared" si="378"/>
        <v>85107671194898.344</v>
      </c>
      <c r="AZ112" s="867"/>
      <c r="BA112" s="867"/>
      <c r="BB112" s="867"/>
      <c r="BC112" s="849">
        <f t="shared" si="379"/>
        <v>44273</v>
      </c>
      <c r="BD112" s="867"/>
      <c r="BE112" s="867"/>
      <c r="BF112" s="867"/>
      <c r="BG112" s="849">
        <f t="shared" si="380"/>
        <v>44273</v>
      </c>
      <c r="BH112" s="867"/>
      <c r="BI112" s="867"/>
      <c r="BK112" s="382">
        <f t="shared" si="381"/>
        <v>18.612611389160158</v>
      </c>
      <c r="BL112" s="382">
        <f t="shared" si="382"/>
        <v>17.995748901367186</v>
      </c>
      <c r="BM112" s="236">
        <f t="shared" si="383"/>
        <v>44273</v>
      </c>
      <c r="BN112" s="236">
        <f t="shared" si="384"/>
        <v>44274</v>
      </c>
      <c r="BO112" s="235">
        <f t="shared" si="385"/>
        <v>141810.37248883929</v>
      </c>
      <c r="BP112" s="235">
        <f t="shared" si="386"/>
        <v>137110.46781994047</v>
      </c>
      <c r="BQ112" s="235">
        <f t="shared" si="387"/>
        <v>139460.42015438987</v>
      </c>
      <c r="BR112" s="868">
        <f t="shared" si="388"/>
        <v>44273</v>
      </c>
      <c r="BS112" s="869" t="str">
        <f t="shared" si="389"/>
        <v>THU</v>
      </c>
      <c r="BT112" s="870">
        <f t="shared" si="390"/>
        <v>163.99560546875</v>
      </c>
      <c r="BU112" s="235"/>
      <c r="BV112" s="279">
        <f t="shared" si="392"/>
        <v>86566341519520.453</v>
      </c>
      <c r="BW112" s="279"/>
    </row>
    <row r="113" spans="1:75">
      <c r="A113" s="35">
        <v>44279</v>
      </c>
      <c r="B113" s="119" t="s">
        <v>461</v>
      </c>
      <c r="C113" s="782">
        <v>44274</v>
      </c>
      <c r="D113" s="1158">
        <v>44275</v>
      </c>
      <c r="E113" s="924" t="s">
        <v>69</v>
      </c>
      <c r="F113" s="1149">
        <v>21.026660156249999</v>
      </c>
      <c r="G113" s="500" t="s">
        <v>41</v>
      </c>
      <c r="H113" s="998">
        <v>15.260369873046875</v>
      </c>
      <c r="I113" s="1160" t="s">
        <v>313</v>
      </c>
      <c r="J113" s="1161" t="s">
        <v>133</v>
      </c>
      <c r="K113" s="484" t="s">
        <v>93</v>
      </c>
      <c r="L113" s="488">
        <v>302</v>
      </c>
      <c r="M113" s="485"/>
      <c r="N113" s="504"/>
      <c r="O113" s="491">
        <v>3</v>
      </c>
      <c r="P113" s="492">
        <v>1.5</v>
      </c>
      <c r="Q113" s="492">
        <f t="shared" si="252"/>
        <v>4.5</v>
      </c>
      <c r="R113" s="490">
        <f t="shared" si="253"/>
        <v>2.625</v>
      </c>
      <c r="S113" s="491"/>
      <c r="T113" s="493">
        <v>20</v>
      </c>
      <c r="U113" s="119" t="s">
        <v>461</v>
      </c>
      <c r="V113" s="925">
        <v>823.50605749621013</v>
      </c>
      <c r="W113" s="129">
        <v>704.73500000000001</v>
      </c>
      <c r="X113" s="223">
        <v>2.2080000000000002</v>
      </c>
      <c r="Y113" s="223">
        <v>2.3740000000000001</v>
      </c>
      <c r="Z113" s="129">
        <f t="shared" si="254"/>
        <v>14094.7</v>
      </c>
      <c r="AA113" s="129">
        <f t="shared" si="255"/>
        <v>5369.4095238095242</v>
      </c>
      <c r="AB113" s="149">
        <f t="shared" si="256"/>
        <v>17779501.734468624</v>
      </c>
      <c r="AC113" s="924" t="s">
        <v>69</v>
      </c>
      <c r="AD113" s="195">
        <f t="shared" si="257"/>
        <v>420.533203125</v>
      </c>
      <c r="AE113" s="500" t="s">
        <v>41</v>
      </c>
      <c r="AF113" s="567">
        <f t="shared" si="258"/>
        <v>305.2073974609375</v>
      </c>
      <c r="AG113" s="497">
        <f t="shared" si="259"/>
        <v>160203.125</v>
      </c>
      <c r="AH113" s="497">
        <f t="shared" si="260"/>
        <v>116269.48474702382</v>
      </c>
      <c r="AI113" s="497">
        <f t="shared" si="261"/>
        <v>530473.92384105956</v>
      </c>
      <c r="AJ113" s="497">
        <f t="shared" si="262"/>
        <v>384998.29386431724</v>
      </c>
      <c r="AK113" s="959">
        <f t="shared" si="263"/>
        <v>2.9836264916954597E-2</v>
      </c>
      <c r="AL113" s="1086">
        <f t="shared" si="264"/>
        <v>2.1654054180715976E-2</v>
      </c>
      <c r="AM113" s="864" t="str">
        <f t="shared" si="370"/>
        <v>202</v>
      </c>
      <c r="AN113" s="865">
        <f t="shared" si="371"/>
        <v>44275</v>
      </c>
      <c r="AO113" s="866">
        <f t="shared" si="372"/>
        <v>160203.125</v>
      </c>
      <c r="AP113" s="865">
        <f t="shared" si="373"/>
        <v>44275</v>
      </c>
      <c r="AQ113" s="850">
        <f t="shared" si="374"/>
        <v>116269.48474702382</v>
      </c>
      <c r="AR113" s="880">
        <v>44274</v>
      </c>
      <c r="AS113" s="869" t="s">
        <v>659</v>
      </c>
      <c r="AT113" s="879">
        <v>162.29238891601599</v>
      </c>
      <c r="AU113" s="879">
        <v>302</v>
      </c>
      <c r="AV113" s="851">
        <f t="shared" si="375"/>
        <v>44274</v>
      </c>
      <c r="AW113" s="852">
        <f t="shared" si="376"/>
        <v>98409045680611.359</v>
      </c>
      <c r="AX113" s="851">
        <f t="shared" si="377"/>
        <v>44274</v>
      </c>
      <c r="AY113" s="852">
        <f t="shared" si="378"/>
        <v>71421634476424.938</v>
      </c>
      <c r="AZ113" s="850">
        <f>AVERAGE(AO113:AO114)</f>
        <v>129653.12267485118</v>
      </c>
      <c r="BA113" s="850">
        <f>STDEV(AO113:AO114)</f>
        <v>43204.22761875506</v>
      </c>
      <c r="BB113" s="850">
        <f>100*BA113/AZ113</f>
        <v>33.322936407096179</v>
      </c>
      <c r="BC113" s="849">
        <f t="shared" si="379"/>
        <v>44274</v>
      </c>
      <c r="BD113" s="850">
        <f>AVERAGE(AQ113:AQ114)</f>
        <v>109505.09788876488</v>
      </c>
      <c r="BE113" s="850">
        <f>STDEV(AQ113:AQ114)</f>
        <v>9566.2876360881164</v>
      </c>
      <c r="BF113" s="850">
        <f>100*BE113/BD113</f>
        <v>8.735929030268105</v>
      </c>
      <c r="BG113" s="849">
        <f t="shared" si="380"/>
        <v>44274</v>
      </c>
      <c r="BH113" s="850">
        <f>AVERAGE(AZ113,BD113)</f>
        <v>119579.11028180804</v>
      </c>
      <c r="BI113" s="852">
        <f>BH113*AT113*3.785*1000000</f>
        <v>73454660301846.875</v>
      </c>
      <c r="BK113" s="382">
        <f t="shared" si="381"/>
        <v>21.026660156249999</v>
      </c>
      <c r="BL113" s="382">
        <f t="shared" si="382"/>
        <v>15.260369873046875</v>
      </c>
      <c r="BM113" s="236">
        <f t="shared" si="383"/>
        <v>44274</v>
      </c>
      <c r="BN113" s="236">
        <f t="shared" si="384"/>
        <v>44275</v>
      </c>
      <c r="BO113" s="235">
        <f t="shared" si="385"/>
        <v>160203.125</v>
      </c>
      <c r="BP113" s="235">
        <f t="shared" si="386"/>
        <v>116269.48474702382</v>
      </c>
      <c r="BQ113" s="235">
        <f t="shared" si="387"/>
        <v>138236.30487351189</v>
      </c>
      <c r="BR113" s="868">
        <f t="shared" si="388"/>
        <v>44274</v>
      </c>
      <c r="BS113" s="869" t="str">
        <f t="shared" si="389"/>
        <v>FRI</v>
      </c>
      <c r="BT113" s="870">
        <f t="shared" si="390"/>
        <v>162.29238891601599</v>
      </c>
      <c r="BU113" s="235">
        <f t="shared" ref="BU113" si="396">BH113</f>
        <v>119579.11028180804</v>
      </c>
      <c r="BV113" s="279">
        <f t="shared" si="392"/>
        <v>84915340078518.141</v>
      </c>
      <c r="BW113" s="279">
        <f t="shared" ref="BW113" si="397">BI113</f>
        <v>73454660301846.875</v>
      </c>
    </row>
    <row r="114" spans="1:75">
      <c r="A114" s="35">
        <v>44279</v>
      </c>
      <c r="B114" s="119" t="s">
        <v>462</v>
      </c>
      <c r="C114" s="782">
        <v>44274</v>
      </c>
      <c r="D114" s="1158">
        <v>44275</v>
      </c>
      <c r="E114" s="924" t="s">
        <v>69</v>
      </c>
      <c r="F114" s="1149">
        <v>13.007284545898438</v>
      </c>
      <c r="G114" s="500" t="s">
        <v>41</v>
      </c>
      <c r="H114" s="998">
        <v>13.484718322753906</v>
      </c>
      <c r="I114" s="1160" t="s">
        <v>313</v>
      </c>
      <c r="J114" s="1161" t="s">
        <v>133</v>
      </c>
      <c r="K114" s="484" t="s">
        <v>93</v>
      </c>
      <c r="L114" s="488">
        <v>302</v>
      </c>
      <c r="M114" s="485"/>
      <c r="N114" s="504"/>
      <c r="O114" s="491">
        <v>3</v>
      </c>
      <c r="P114" s="492">
        <v>1.5</v>
      </c>
      <c r="Q114" s="492">
        <f t="shared" si="252"/>
        <v>4.5</v>
      </c>
      <c r="R114" s="490">
        <f t="shared" si="253"/>
        <v>2.625</v>
      </c>
      <c r="S114" s="491"/>
      <c r="T114" s="493">
        <v>20</v>
      </c>
      <c r="U114" s="119" t="s">
        <v>462</v>
      </c>
      <c r="V114" s="925">
        <v>723.07686965197081</v>
      </c>
      <c r="W114" s="129">
        <v>638.69399999999996</v>
      </c>
      <c r="X114" s="223">
        <v>2.1890000000000001</v>
      </c>
      <c r="Y114" s="223">
        <v>2.536</v>
      </c>
      <c r="Z114" s="129">
        <f t="shared" si="254"/>
        <v>12773.88</v>
      </c>
      <c r="AA114" s="129">
        <f t="shared" si="255"/>
        <v>4866.24</v>
      </c>
      <c r="AB114" s="149">
        <f t="shared" si="256"/>
        <v>16113377.483443709</v>
      </c>
      <c r="AC114" s="924" t="s">
        <v>69</v>
      </c>
      <c r="AD114" s="195">
        <f t="shared" si="257"/>
        <v>260.14569091796875</v>
      </c>
      <c r="AE114" s="500" t="s">
        <v>41</v>
      </c>
      <c r="AF114" s="567">
        <f t="shared" si="258"/>
        <v>269.69436645507813</v>
      </c>
      <c r="AG114" s="497">
        <f t="shared" si="259"/>
        <v>99103.120349702382</v>
      </c>
      <c r="AH114" s="497">
        <f t="shared" si="260"/>
        <v>102740.71103050595</v>
      </c>
      <c r="AI114" s="497">
        <f t="shared" si="261"/>
        <v>328156.02764802112</v>
      </c>
      <c r="AJ114" s="497">
        <f t="shared" si="262"/>
        <v>340201.02990233753</v>
      </c>
      <c r="AK114" s="959">
        <f t="shared" si="263"/>
        <v>2.0365440329638978E-2</v>
      </c>
      <c r="AL114" s="1086">
        <f t="shared" si="264"/>
        <v>2.1112956005150989E-2</v>
      </c>
      <c r="AM114" s="864" t="str">
        <f t="shared" si="370"/>
        <v>203</v>
      </c>
      <c r="AN114" s="865">
        <f t="shared" si="371"/>
        <v>44275</v>
      </c>
      <c r="AO114" s="866">
        <f t="shared" si="372"/>
        <v>99103.120349702382</v>
      </c>
      <c r="AP114" s="865">
        <f t="shared" si="373"/>
        <v>44275</v>
      </c>
      <c r="AQ114" s="850">
        <f t="shared" si="374"/>
        <v>102740.71103050595</v>
      </c>
      <c r="AR114" s="880">
        <v>44274</v>
      </c>
      <c r="AS114" s="869" t="s">
        <v>659</v>
      </c>
      <c r="AT114" s="879">
        <v>162.29238891601599</v>
      </c>
      <c r="AU114" s="879">
        <v>302</v>
      </c>
      <c r="AV114" s="851">
        <f t="shared" si="375"/>
        <v>44274</v>
      </c>
      <c r="AW114" s="852">
        <f t="shared" si="376"/>
        <v>60876736939962.859</v>
      </c>
      <c r="AX114" s="851">
        <f t="shared" si="377"/>
        <v>44274</v>
      </c>
      <c r="AY114" s="852">
        <f t="shared" si="378"/>
        <v>63111224110388.305</v>
      </c>
      <c r="AZ114" s="867"/>
      <c r="BA114" s="867"/>
      <c r="BB114" s="867"/>
      <c r="BC114" s="849">
        <f t="shared" si="379"/>
        <v>44274</v>
      </c>
      <c r="BD114" s="867"/>
      <c r="BE114" s="867"/>
      <c r="BF114" s="867"/>
      <c r="BG114" s="849">
        <f t="shared" si="380"/>
        <v>44274</v>
      </c>
      <c r="BH114" s="867"/>
      <c r="BI114" s="867"/>
      <c r="BK114" s="382">
        <f t="shared" si="381"/>
        <v>13.007284545898438</v>
      </c>
      <c r="BL114" s="382">
        <f t="shared" si="382"/>
        <v>13.484718322753906</v>
      </c>
      <c r="BM114" s="236">
        <f t="shared" si="383"/>
        <v>44274</v>
      </c>
      <c r="BN114" s="236">
        <f t="shared" si="384"/>
        <v>44275</v>
      </c>
      <c r="BO114" s="235">
        <f t="shared" si="385"/>
        <v>99103.120349702382</v>
      </c>
      <c r="BP114" s="235">
        <f t="shared" si="386"/>
        <v>102740.71103050595</v>
      </c>
      <c r="BQ114" s="235">
        <f t="shared" si="387"/>
        <v>100921.91569010416</v>
      </c>
      <c r="BR114" s="868">
        <f t="shared" si="388"/>
        <v>44274</v>
      </c>
      <c r="BS114" s="869" t="str">
        <f t="shared" si="389"/>
        <v>FRI</v>
      </c>
      <c r="BT114" s="870">
        <f t="shared" si="390"/>
        <v>162.29238891601599</v>
      </c>
      <c r="BU114" s="235"/>
      <c r="BV114" s="279">
        <f t="shared" si="392"/>
        <v>61993980525175.578</v>
      </c>
      <c r="BW114" s="279"/>
    </row>
    <row r="115" spans="1:75">
      <c r="A115" s="35">
        <v>44279</v>
      </c>
      <c r="B115" s="119" t="s">
        <v>463</v>
      </c>
      <c r="C115" s="782">
        <v>44275</v>
      </c>
      <c r="D115" s="1158">
        <v>44276</v>
      </c>
      <c r="E115" s="924" t="s">
        <v>69</v>
      </c>
      <c r="F115" s="1149">
        <v>34.667681884765628</v>
      </c>
      <c r="G115" s="500" t="s">
        <v>41</v>
      </c>
      <c r="H115" s="998">
        <v>42.410491943359375</v>
      </c>
      <c r="I115" s="1160" t="s">
        <v>313</v>
      </c>
      <c r="J115" s="1161" t="s">
        <v>133</v>
      </c>
      <c r="K115" s="484" t="s">
        <v>93</v>
      </c>
      <c r="L115" s="488">
        <v>360</v>
      </c>
      <c r="M115" s="485"/>
      <c r="N115" s="504"/>
      <c r="O115" s="491">
        <v>3</v>
      </c>
      <c r="P115" s="492">
        <v>1.5</v>
      </c>
      <c r="Q115" s="492">
        <f t="shared" si="252"/>
        <v>4.5</v>
      </c>
      <c r="R115" s="490">
        <f t="shared" si="253"/>
        <v>2.625</v>
      </c>
      <c r="S115" s="491"/>
      <c r="T115" s="493">
        <v>20</v>
      </c>
      <c r="U115" s="119" t="s">
        <v>463</v>
      </c>
      <c r="V115" s="925">
        <v>696.1043209288855</v>
      </c>
      <c r="W115" s="129">
        <v>605.31299999999999</v>
      </c>
      <c r="X115" s="223">
        <v>2.2149999999999999</v>
      </c>
      <c r="Y115" s="223">
        <v>2.157</v>
      </c>
      <c r="Z115" s="129">
        <f t="shared" si="254"/>
        <v>12106.26</v>
      </c>
      <c r="AA115" s="129">
        <f t="shared" si="255"/>
        <v>4611.9085714285711</v>
      </c>
      <c r="AB115" s="149">
        <f t="shared" si="256"/>
        <v>12810857.142857142</v>
      </c>
      <c r="AC115" s="924" t="s">
        <v>69</v>
      </c>
      <c r="AD115" s="195">
        <f t="shared" si="257"/>
        <v>693.3536376953125</v>
      </c>
      <c r="AE115" s="500" t="s">
        <v>41</v>
      </c>
      <c r="AF115" s="567">
        <f t="shared" si="258"/>
        <v>848.2098388671875</v>
      </c>
      <c r="AG115" s="497">
        <f t="shared" si="259"/>
        <v>264134.71912202379</v>
      </c>
      <c r="AH115" s="497">
        <f t="shared" si="260"/>
        <v>323127.55766369047</v>
      </c>
      <c r="AI115" s="497">
        <f t="shared" si="261"/>
        <v>733707.55311673274</v>
      </c>
      <c r="AJ115" s="497">
        <f t="shared" si="262"/>
        <v>897576.54906580679</v>
      </c>
      <c r="AK115" s="959">
        <f t="shared" si="263"/>
        <v>5.7272323384374074E-2</v>
      </c>
      <c r="AL115" s="1086">
        <f t="shared" si="264"/>
        <v>7.0063738831578667E-2</v>
      </c>
      <c r="AM115" s="864" t="str">
        <f t="shared" si="370"/>
        <v>211</v>
      </c>
      <c r="AN115" s="865">
        <f t="shared" si="371"/>
        <v>44276</v>
      </c>
      <c r="AO115" s="866">
        <f t="shared" si="372"/>
        <v>264134.71912202379</v>
      </c>
      <c r="AP115" s="865">
        <f t="shared" si="373"/>
        <v>44276</v>
      </c>
      <c r="AQ115" s="850">
        <f t="shared" si="374"/>
        <v>323127.55766369047</v>
      </c>
      <c r="AR115" s="880">
        <v>44275</v>
      </c>
      <c r="AS115" s="869" t="s">
        <v>660</v>
      </c>
      <c r="AT115" s="879">
        <v>157.89361572265599</v>
      </c>
      <c r="AU115" s="879">
        <v>360</v>
      </c>
      <c r="AV115" s="851">
        <f t="shared" si="375"/>
        <v>44275</v>
      </c>
      <c r="AW115" s="852">
        <f t="shared" si="376"/>
        <v>157854128404644.13</v>
      </c>
      <c r="AX115" s="851">
        <f t="shared" si="377"/>
        <v>44275</v>
      </c>
      <c r="AY115" s="852">
        <f t="shared" si="378"/>
        <v>193109861316486.97</v>
      </c>
      <c r="AZ115" s="850">
        <f>AVERAGE(AO115:AO116)</f>
        <v>269600.21391369047</v>
      </c>
      <c r="BA115" s="850">
        <f>STDEV(AO115:AO116)</f>
        <v>7729.3768594545409</v>
      </c>
      <c r="BB115" s="850">
        <f>100*BA115/AZ115</f>
        <v>2.8669772724768738</v>
      </c>
      <c r="BC115" s="849">
        <f t="shared" si="379"/>
        <v>44275</v>
      </c>
      <c r="BD115" s="850">
        <f>AVERAGE(AQ115:AQ116)</f>
        <v>291101.24860491074</v>
      </c>
      <c r="BE115" s="850">
        <f>STDEV(AQ115:AQ116)</f>
        <v>45292.040623678389</v>
      </c>
      <c r="BF115" s="850">
        <f>100*BE115/BD115</f>
        <v>15.558861681541524</v>
      </c>
      <c r="BG115" s="849">
        <f t="shared" si="380"/>
        <v>44275</v>
      </c>
      <c r="BH115" s="850">
        <f>AVERAGE(AZ115,BD115)</f>
        <v>280350.73125930061</v>
      </c>
      <c r="BI115" s="852">
        <f>BH115*AT115*3.785*1000000</f>
        <v>167545260530846.81</v>
      </c>
      <c r="BK115" s="382">
        <f t="shared" si="381"/>
        <v>34.667681884765628</v>
      </c>
      <c r="BL115" s="382">
        <f t="shared" si="382"/>
        <v>42.410491943359375</v>
      </c>
      <c r="BM115" s="236">
        <f t="shared" si="383"/>
        <v>44275</v>
      </c>
      <c r="BN115" s="236">
        <f t="shared" si="384"/>
        <v>44276</v>
      </c>
      <c r="BO115" s="235">
        <f t="shared" si="385"/>
        <v>264134.71912202379</v>
      </c>
      <c r="BP115" s="235">
        <f t="shared" si="386"/>
        <v>323127.55766369047</v>
      </c>
      <c r="BQ115" s="235">
        <f t="shared" si="387"/>
        <v>293631.13839285716</v>
      </c>
      <c r="BR115" s="868">
        <f t="shared" si="388"/>
        <v>44275</v>
      </c>
      <c r="BS115" s="869" t="str">
        <f t="shared" si="389"/>
        <v>SAT</v>
      </c>
      <c r="BT115" s="870">
        <f t="shared" si="390"/>
        <v>157.89361572265599</v>
      </c>
      <c r="BU115" s="235">
        <f t="shared" ref="BU115" si="398">BH115</f>
        <v>280350.73125930061</v>
      </c>
      <c r="BV115" s="279">
        <f t="shared" si="392"/>
        <v>175481994860565.56</v>
      </c>
      <c r="BW115" s="279">
        <f t="shared" ref="BW115" si="399">BI115</f>
        <v>167545260530846.81</v>
      </c>
    </row>
    <row r="116" spans="1:75">
      <c r="A116" s="35">
        <v>44279</v>
      </c>
      <c r="B116" s="119" t="s">
        <v>464</v>
      </c>
      <c r="C116" s="782">
        <v>44275</v>
      </c>
      <c r="D116" s="1158">
        <v>44276</v>
      </c>
      <c r="E116" s="924" t="s">
        <v>69</v>
      </c>
      <c r="F116" s="1149">
        <v>36.102374267578128</v>
      </c>
      <c r="G116" s="500" t="s">
        <v>41</v>
      </c>
      <c r="H116" s="998">
        <v>34.003585815429688</v>
      </c>
      <c r="I116" s="1160" t="s">
        <v>313</v>
      </c>
      <c r="J116" s="1161" t="s">
        <v>133</v>
      </c>
      <c r="K116" s="484" t="s">
        <v>93</v>
      </c>
      <c r="L116" s="488">
        <v>360</v>
      </c>
      <c r="M116" s="485"/>
      <c r="N116" s="504"/>
      <c r="O116" s="491">
        <v>3</v>
      </c>
      <c r="P116" s="492">
        <v>1.5</v>
      </c>
      <c r="Q116" s="492">
        <f t="shared" si="252"/>
        <v>4.5</v>
      </c>
      <c r="R116" s="490">
        <f t="shared" si="253"/>
        <v>2.625</v>
      </c>
      <c r="S116" s="491"/>
      <c r="T116" s="493">
        <v>20</v>
      </c>
      <c r="U116" s="119" t="s">
        <v>464</v>
      </c>
      <c r="V116" s="925">
        <v>664.13088099518029</v>
      </c>
      <c r="W116" s="129">
        <v>542.17399999999998</v>
      </c>
      <c r="X116" s="223">
        <v>2.1909999999999998</v>
      </c>
      <c r="Y116" s="223">
        <v>2.5739999999999998</v>
      </c>
      <c r="Z116" s="129">
        <f t="shared" si="254"/>
        <v>10843.48</v>
      </c>
      <c r="AA116" s="129">
        <f t="shared" si="255"/>
        <v>4130.8495238095238</v>
      </c>
      <c r="AB116" s="149">
        <f t="shared" si="256"/>
        <v>11474582.010582011</v>
      </c>
      <c r="AC116" s="924" t="s">
        <v>69</v>
      </c>
      <c r="AD116" s="195">
        <f t="shared" si="257"/>
        <v>722.0474853515625</v>
      </c>
      <c r="AE116" s="500" t="s">
        <v>41</v>
      </c>
      <c r="AF116" s="567">
        <f t="shared" si="258"/>
        <v>680.07171630859375</v>
      </c>
      <c r="AG116" s="497">
        <f t="shared" si="259"/>
        <v>275065.70870535716</v>
      </c>
      <c r="AH116" s="497">
        <f t="shared" si="260"/>
        <v>259074.93954613098</v>
      </c>
      <c r="AI116" s="497">
        <f t="shared" si="261"/>
        <v>764071.41307043645</v>
      </c>
      <c r="AJ116" s="497">
        <f t="shared" si="262"/>
        <v>719652.60985036381</v>
      </c>
      <c r="AK116" s="959">
        <f t="shared" si="263"/>
        <v>6.6588169605289307E-2</v>
      </c>
      <c r="AL116" s="1086">
        <f t="shared" si="264"/>
        <v>6.2717108927078186E-2</v>
      </c>
      <c r="AM116" s="864" t="str">
        <f t="shared" si="370"/>
        <v>212</v>
      </c>
      <c r="AN116" s="865">
        <f t="shared" si="371"/>
        <v>44276</v>
      </c>
      <c r="AO116" s="866">
        <f t="shared" si="372"/>
        <v>275065.70870535716</v>
      </c>
      <c r="AP116" s="865">
        <f t="shared" si="373"/>
        <v>44276</v>
      </c>
      <c r="AQ116" s="850">
        <f t="shared" si="374"/>
        <v>259074.93954613098</v>
      </c>
      <c r="AR116" s="880">
        <v>44275</v>
      </c>
      <c r="AS116" s="869" t="s">
        <v>660</v>
      </c>
      <c r="AT116" s="879">
        <v>157.89361572265599</v>
      </c>
      <c r="AU116" s="879">
        <v>360</v>
      </c>
      <c r="AV116" s="851">
        <f t="shared" si="375"/>
        <v>44275</v>
      </c>
      <c r="AW116" s="852">
        <f t="shared" si="376"/>
        <v>164386786583822</v>
      </c>
      <c r="AX116" s="851">
        <f t="shared" si="377"/>
        <v>44275</v>
      </c>
      <c r="AY116" s="852">
        <f t="shared" si="378"/>
        <v>154830265818434.13</v>
      </c>
      <c r="AZ116" s="867"/>
      <c r="BA116" s="867"/>
      <c r="BB116" s="867"/>
      <c r="BC116" s="849">
        <f t="shared" si="379"/>
        <v>44275</v>
      </c>
      <c r="BD116" s="867"/>
      <c r="BE116" s="867"/>
      <c r="BF116" s="867"/>
      <c r="BG116" s="849">
        <f t="shared" si="380"/>
        <v>44275</v>
      </c>
      <c r="BH116" s="867"/>
      <c r="BI116" s="867"/>
      <c r="BK116" s="382">
        <f t="shared" si="381"/>
        <v>36.102374267578128</v>
      </c>
      <c r="BL116" s="382">
        <f t="shared" si="382"/>
        <v>34.003585815429688</v>
      </c>
      <c r="BM116" s="236">
        <f t="shared" si="383"/>
        <v>44275</v>
      </c>
      <c r="BN116" s="236">
        <f t="shared" si="384"/>
        <v>44276</v>
      </c>
      <c r="BO116" s="235">
        <f t="shared" si="385"/>
        <v>275065.70870535716</v>
      </c>
      <c r="BP116" s="235">
        <f t="shared" si="386"/>
        <v>259074.93954613098</v>
      </c>
      <c r="BQ116" s="235">
        <f t="shared" si="387"/>
        <v>267070.32412574405</v>
      </c>
      <c r="BR116" s="868">
        <f t="shared" si="388"/>
        <v>44275</v>
      </c>
      <c r="BS116" s="869" t="str">
        <f t="shared" si="389"/>
        <v>SAT</v>
      </c>
      <c r="BT116" s="870">
        <f t="shared" si="390"/>
        <v>157.89361572265599</v>
      </c>
      <c r="BU116" s="235"/>
      <c r="BV116" s="279">
        <f t="shared" si="392"/>
        <v>159608526201128.03</v>
      </c>
      <c r="BW116" s="279"/>
    </row>
    <row r="117" spans="1:75">
      <c r="A117" s="35">
        <v>44279</v>
      </c>
      <c r="B117" s="119" t="s">
        <v>465</v>
      </c>
      <c r="C117" s="782">
        <v>44276</v>
      </c>
      <c r="D117" s="1158">
        <v>44277</v>
      </c>
      <c r="E117" s="924" t="s">
        <v>69</v>
      </c>
      <c r="F117" s="1149">
        <v>20.670693969726564</v>
      </c>
      <c r="G117" s="500" t="s">
        <v>41</v>
      </c>
      <c r="H117" s="998">
        <v>19.017845153808594</v>
      </c>
      <c r="I117" s="1160" t="s">
        <v>313</v>
      </c>
      <c r="J117" s="1161" t="s">
        <v>133</v>
      </c>
      <c r="K117" s="484" t="s">
        <v>93</v>
      </c>
      <c r="L117" s="488">
        <v>248</v>
      </c>
      <c r="M117" s="485"/>
      <c r="N117" s="504"/>
      <c r="O117" s="491">
        <v>3</v>
      </c>
      <c r="P117" s="492">
        <v>1.5</v>
      </c>
      <c r="Q117" s="492">
        <f t="shared" si="252"/>
        <v>4.5</v>
      </c>
      <c r="R117" s="490">
        <f t="shared" si="253"/>
        <v>2.625</v>
      </c>
      <c r="S117" s="491"/>
      <c r="T117" s="493">
        <v>20</v>
      </c>
      <c r="U117" s="119" t="s">
        <v>465</v>
      </c>
      <c r="V117" s="925">
        <v>737.66011369842374</v>
      </c>
      <c r="W117" s="129">
        <v>765.13699999999994</v>
      </c>
      <c r="X117" s="223">
        <v>2.1760000000000002</v>
      </c>
      <c r="Y117" s="223">
        <v>3.069</v>
      </c>
      <c r="Z117" s="129">
        <f t="shared" si="254"/>
        <v>15302.739999999998</v>
      </c>
      <c r="AA117" s="129">
        <f t="shared" si="255"/>
        <v>5829.6152380952371</v>
      </c>
      <c r="AB117" s="149">
        <f t="shared" si="256"/>
        <v>23506513.056835633</v>
      </c>
      <c r="AC117" s="924" t="s">
        <v>69</v>
      </c>
      <c r="AD117" s="195">
        <f t="shared" si="257"/>
        <v>413.41387939453125</v>
      </c>
      <c r="AE117" s="500" t="s">
        <v>41</v>
      </c>
      <c r="AF117" s="567">
        <f t="shared" si="258"/>
        <v>380.35690307617188</v>
      </c>
      <c r="AG117" s="497">
        <f t="shared" si="259"/>
        <v>157491.00167410713</v>
      </c>
      <c r="AH117" s="497">
        <f t="shared" si="260"/>
        <v>144897.86783854166</v>
      </c>
      <c r="AI117" s="497">
        <f t="shared" si="261"/>
        <v>635044.36158914166</v>
      </c>
      <c r="AJ117" s="497">
        <f t="shared" si="262"/>
        <v>584265.59612315183</v>
      </c>
      <c r="AK117" s="959">
        <f t="shared" si="263"/>
        <v>2.7015676891493375E-2</v>
      </c>
      <c r="AL117" s="1086">
        <f t="shared" si="264"/>
        <v>2.4855477063334536E-2</v>
      </c>
      <c r="AM117" s="864" t="str">
        <f t="shared" si="370"/>
        <v>222</v>
      </c>
      <c r="AN117" s="865">
        <f t="shared" si="371"/>
        <v>44277</v>
      </c>
      <c r="AO117" s="866">
        <f t="shared" si="372"/>
        <v>157491.00167410713</v>
      </c>
      <c r="AP117" s="865">
        <f t="shared" si="373"/>
        <v>44277</v>
      </c>
      <c r="AQ117" s="850">
        <f t="shared" si="374"/>
        <v>144897.86783854166</v>
      </c>
      <c r="AR117" s="880">
        <v>44276</v>
      </c>
      <c r="AS117" s="869" t="s">
        <v>654</v>
      </c>
      <c r="AT117" s="879">
        <v>157.70204162597699</v>
      </c>
      <c r="AU117" s="879">
        <v>248</v>
      </c>
      <c r="AV117" s="851">
        <f t="shared" si="375"/>
        <v>44276</v>
      </c>
      <c r="AW117" s="852">
        <f t="shared" si="376"/>
        <v>94006729719036.156</v>
      </c>
      <c r="AX117" s="851">
        <f t="shared" si="377"/>
        <v>44276</v>
      </c>
      <c r="AY117" s="852">
        <f t="shared" si="378"/>
        <v>86489860080697.406</v>
      </c>
      <c r="AZ117" s="850">
        <f>AVERAGE(AO117:AO118)</f>
        <v>156602.00427827379</v>
      </c>
      <c r="BA117" s="850">
        <f>STDEV(AO117:AO118)</f>
        <v>1257.2321741018561</v>
      </c>
      <c r="BB117" s="850">
        <f>100*BA117/AZ117</f>
        <v>0.8028199765999281</v>
      </c>
      <c r="BC117" s="849">
        <f t="shared" si="379"/>
        <v>44276</v>
      </c>
      <c r="BD117" s="850">
        <f>AVERAGE(AQ117:AQ118)</f>
        <v>137098.01083519345</v>
      </c>
      <c r="BE117" s="850">
        <f>STDEV(AQ117:AQ118)</f>
        <v>11030.663558705806</v>
      </c>
      <c r="BF117" s="850">
        <f>100*BE117/BD117</f>
        <v>8.0458231972204537</v>
      </c>
      <c r="BG117" s="849">
        <f t="shared" si="380"/>
        <v>44276</v>
      </c>
      <c r="BH117" s="850">
        <f>AVERAGE(AZ117,BD117)</f>
        <v>146850.00755673362</v>
      </c>
      <c r="BI117" s="852">
        <f>BH117*AT117*3.785*1000000</f>
        <v>87655096626983.453</v>
      </c>
      <c r="BK117" s="382">
        <f t="shared" si="381"/>
        <v>20.670693969726564</v>
      </c>
      <c r="BL117" s="382">
        <f t="shared" si="382"/>
        <v>19.017845153808594</v>
      </c>
      <c r="BM117" s="236">
        <f t="shared" si="383"/>
        <v>44276</v>
      </c>
      <c r="BN117" s="236">
        <f t="shared" si="384"/>
        <v>44277</v>
      </c>
      <c r="BO117" s="235">
        <f t="shared" si="385"/>
        <v>157491.00167410713</v>
      </c>
      <c r="BP117" s="235">
        <f t="shared" si="386"/>
        <v>144897.86783854166</v>
      </c>
      <c r="BQ117" s="235">
        <f t="shared" si="387"/>
        <v>151194.43475632439</v>
      </c>
      <c r="BR117" s="868">
        <f t="shared" si="388"/>
        <v>44276</v>
      </c>
      <c r="BS117" s="869" t="str">
        <f t="shared" si="389"/>
        <v>SUN</v>
      </c>
      <c r="BT117" s="870">
        <f t="shared" si="390"/>
        <v>157.70204162597699</v>
      </c>
      <c r="BU117" s="235">
        <f t="shared" ref="BU117" si="400">BH117</f>
        <v>146850.00755673362</v>
      </c>
      <c r="BV117" s="279">
        <f t="shared" si="392"/>
        <v>90248294899866.766</v>
      </c>
      <c r="BW117" s="279">
        <f t="shared" ref="BW117" si="401">BI117</f>
        <v>87655096626983.453</v>
      </c>
    </row>
    <row r="118" spans="1:75">
      <c r="A118" s="35">
        <v>44279</v>
      </c>
      <c r="B118" s="119" t="s">
        <v>466</v>
      </c>
      <c r="C118" s="782">
        <v>44276</v>
      </c>
      <c r="D118" s="1158">
        <v>44277</v>
      </c>
      <c r="E118" s="924" t="s">
        <v>69</v>
      </c>
      <c r="F118" s="1149">
        <v>20.437332153320313</v>
      </c>
      <c r="G118" s="500" t="s">
        <v>41</v>
      </c>
      <c r="H118" s="998">
        <v>16.970382690429688</v>
      </c>
      <c r="I118" s="1160" t="s">
        <v>313</v>
      </c>
      <c r="J118" s="1161" t="s">
        <v>133</v>
      </c>
      <c r="K118" s="484" t="s">
        <v>93</v>
      </c>
      <c r="L118" s="488">
        <v>248</v>
      </c>
      <c r="M118" s="485"/>
      <c r="N118" s="504"/>
      <c r="O118" s="491">
        <v>3</v>
      </c>
      <c r="P118" s="492">
        <v>1.5</v>
      </c>
      <c r="Q118" s="492">
        <f t="shared" si="252"/>
        <v>4.5</v>
      </c>
      <c r="R118" s="490">
        <f t="shared" si="253"/>
        <v>2.625</v>
      </c>
      <c r="S118" s="491"/>
      <c r="T118" s="493">
        <v>20</v>
      </c>
      <c r="U118" s="119" t="s">
        <v>466</v>
      </c>
      <c r="V118" s="925">
        <v>771.17415076314251</v>
      </c>
      <c r="W118" s="129">
        <v>693.53700000000003</v>
      </c>
      <c r="X118" s="223">
        <v>2.169</v>
      </c>
      <c r="Y118" s="223">
        <v>2.7719999999999998</v>
      </c>
      <c r="Z118" s="129">
        <f t="shared" si="254"/>
        <v>13870.740000000002</v>
      </c>
      <c r="AA118" s="129">
        <f t="shared" si="255"/>
        <v>5284.0914285714289</v>
      </c>
      <c r="AB118" s="149">
        <f t="shared" si="256"/>
        <v>21306820.276497699</v>
      </c>
      <c r="AC118" s="924" t="s">
        <v>69</v>
      </c>
      <c r="AD118" s="195">
        <f t="shared" si="257"/>
        <v>408.74664306640625</v>
      </c>
      <c r="AE118" s="500" t="s">
        <v>41</v>
      </c>
      <c r="AF118" s="567">
        <f t="shared" si="258"/>
        <v>339.40765380859375</v>
      </c>
      <c r="AG118" s="497">
        <f t="shared" si="259"/>
        <v>155713.00688244047</v>
      </c>
      <c r="AH118" s="497">
        <f t="shared" si="260"/>
        <v>129298.15383184524</v>
      </c>
      <c r="AI118" s="497">
        <f t="shared" si="261"/>
        <v>627875.02775177604</v>
      </c>
      <c r="AJ118" s="497">
        <f t="shared" si="262"/>
        <v>521363.52351550502</v>
      </c>
      <c r="AK118" s="959">
        <f t="shared" si="263"/>
        <v>2.9468265072116282E-2</v>
      </c>
      <c r="AL118" s="1086">
        <f t="shared" si="264"/>
        <v>2.4469325631407822E-2</v>
      </c>
      <c r="AM118" s="864" t="str">
        <f t="shared" si="370"/>
        <v>223</v>
      </c>
      <c r="AN118" s="865">
        <f t="shared" si="371"/>
        <v>44277</v>
      </c>
      <c r="AO118" s="866">
        <f t="shared" si="372"/>
        <v>155713.00688244047</v>
      </c>
      <c r="AP118" s="865">
        <f t="shared" si="373"/>
        <v>44277</v>
      </c>
      <c r="AQ118" s="850">
        <f t="shared" si="374"/>
        <v>129298.15383184524</v>
      </c>
      <c r="AR118" s="880">
        <v>44276</v>
      </c>
      <c r="AS118" s="869" t="s">
        <v>654</v>
      </c>
      <c r="AT118" s="879">
        <v>157.70204162597699</v>
      </c>
      <c r="AU118" s="879">
        <v>248</v>
      </c>
      <c r="AV118" s="851">
        <f t="shared" si="375"/>
        <v>44276</v>
      </c>
      <c r="AW118" s="852">
        <f t="shared" si="376"/>
        <v>92945440667310.344</v>
      </c>
      <c r="AX118" s="851">
        <f t="shared" si="377"/>
        <v>44276</v>
      </c>
      <c r="AY118" s="852">
        <f t="shared" si="378"/>
        <v>77178356040889.938</v>
      </c>
      <c r="AZ118" s="867"/>
      <c r="BA118" s="867"/>
      <c r="BB118" s="867"/>
      <c r="BC118" s="849">
        <f t="shared" si="379"/>
        <v>44276</v>
      </c>
      <c r="BD118" s="867"/>
      <c r="BE118" s="867"/>
      <c r="BF118" s="867"/>
      <c r="BG118" s="849">
        <f t="shared" si="380"/>
        <v>44276</v>
      </c>
      <c r="BH118" s="867"/>
      <c r="BI118" s="867"/>
      <c r="BK118" s="382">
        <f t="shared" si="381"/>
        <v>20.437332153320313</v>
      </c>
      <c r="BL118" s="382">
        <f t="shared" si="382"/>
        <v>16.970382690429688</v>
      </c>
      <c r="BM118" s="236">
        <f t="shared" si="383"/>
        <v>44276</v>
      </c>
      <c r="BN118" s="236">
        <f t="shared" si="384"/>
        <v>44277</v>
      </c>
      <c r="BO118" s="235">
        <f t="shared" si="385"/>
        <v>155713.00688244047</v>
      </c>
      <c r="BP118" s="235">
        <f t="shared" si="386"/>
        <v>129298.15383184524</v>
      </c>
      <c r="BQ118" s="235">
        <f t="shared" si="387"/>
        <v>142505.58035714284</v>
      </c>
      <c r="BR118" s="868">
        <f t="shared" si="388"/>
        <v>44276</v>
      </c>
      <c r="BS118" s="869" t="str">
        <f t="shared" si="389"/>
        <v>SUN</v>
      </c>
      <c r="BT118" s="870">
        <f t="shared" si="390"/>
        <v>157.70204162597699</v>
      </c>
      <c r="BU118" s="235"/>
      <c r="BV118" s="279">
        <f t="shared" si="392"/>
        <v>85061898354100.109</v>
      </c>
      <c r="BW118" s="279"/>
    </row>
    <row r="119" spans="1:75">
      <c r="A119" s="35">
        <v>44279</v>
      </c>
      <c r="B119" s="119" t="s">
        <v>467</v>
      </c>
      <c r="C119" s="782">
        <v>44277</v>
      </c>
      <c r="D119" s="1158">
        <v>44278</v>
      </c>
      <c r="E119" s="924" t="s">
        <v>69</v>
      </c>
      <c r="F119" s="1149">
        <v>24.436743164062499</v>
      </c>
      <c r="G119" s="500" t="s">
        <v>41</v>
      </c>
      <c r="H119" s="998">
        <v>27.019494628906251</v>
      </c>
      <c r="I119" s="1160" t="s">
        <v>313</v>
      </c>
      <c r="J119" s="1161" t="s">
        <v>133</v>
      </c>
      <c r="K119" s="484" t="s">
        <v>93</v>
      </c>
      <c r="L119" s="488">
        <v>396</v>
      </c>
      <c r="M119" s="485"/>
      <c r="N119" s="504"/>
      <c r="O119" s="491">
        <v>3</v>
      </c>
      <c r="P119" s="492">
        <v>1.5</v>
      </c>
      <c r="Q119" s="492">
        <f t="shared" si="252"/>
        <v>4.5</v>
      </c>
      <c r="R119" s="490">
        <f t="shared" si="253"/>
        <v>2.625</v>
      </c>
      <c r="S119" s="491"/>
      <c r="T119" s="493">
        <v>20</v>
      </c>
      <c r="U119" s="119" t="s">
        <v>467</v>
      </c>
      <c r="V119" s="925">
        <v>983.98626963571553</v>
      </c>
      <c r="W119" s="129">
        <v>920.91700000000003</v>
      </c>
      <c r="X119" s="223">
        <v>2.169</v>
      </c>
      <c r="Y119" s="223">
        <v>2.524</v>
      </c>
      <c r="Z119" s="129">
        <f t="shared" si="254"/>
        <v>18418.34</v>
      </c>
      <c r="AA119" s="129">
        <f t="shared" si="255"/>
        <v>7016.5104761904759</v>
      </c>
      <c r="AB119" s="149">
        <f t="shared" si="256"/>
        <v>17718460.798460796</v>
      </c>
      <c r="AC119" s="924" t="s">
        <v>69</v>
      </c>
      <c r="AD119" s="195">
        <f t="shared" si="257"/>
        <v>488.73486328125</v>
      </c>
      <c r="AE119" s="500" t="s">
        <v>41</v>
      </c>
      <c r="AF119" s="567">
        <f t="shared" si="258"/>
        <v>540.389892578125</v>
      </c>
      <c r="AG119" s="497">
        <f t="shared" si="259"/>
        <v>186184.70982142858</v>
      </c>
      <c r="AH119" s="497">
        <f t="shared" si="260"/>
        <v>205862.81622023811</v>
      </c>
      <c r="AI119" s="497">
        <f t="shared" si="261"/>
        <v>470163.40863997117</v>
      </c>
      <c r="AJ119" s="497">
        <f t="shared" si="262"/>
        <v>519855.59651575284</v>
      </c>
      <c r="AK119" s="959">
        <f t="shared" si="263"/>
        <v>2.6535228651509854E-2</v>
      </c>
      <c r="AL119" s="1086">
        <f t="shared" si="264"/>
        <v>2.9339771802351623E-2</v>
      </c>
      <c r="AM119" s="864" t="str">
        <f t="shared" si="370"/>
        <v>231</v>
      </c>
      <c r="AN119" s="865">
        <f t="shared" si="371"/>
        <v>44278</v>
      </c>
      <c r="AO119" s="866">
        <f t="shared" si="372"/>
        <v>186184.70982142858</v>
      </c>
      <c r="AP119" s="865">
        <f t="shared" si="373"/>
        <v>44278</v>
      </c>
      <c r="AQ119" s="850">
        <f t="shared" si="374"/>
        <v>205862.81622023811</v>
      </c>
      <c r="AR119" s="880">
        <v>44277</v>
      </c>
      <c r="AS119" s="869" t="s">
        <v>655</v>
      </c>
      <c r="AT119" s="879">
        <v>162.11981201171901</v>
      </c>
      <c r="AU119" s="879">
        <v>396</v>
      </c>
      <c r="AV119" s="851">
        <f t="shared" si="375"/>
        <v>44277</v>
      </c>
      <c r="AW119" s="852">
        <f t="shared" si="376"/>
        <v>114247311139348.92</v>
      </c>
      <c r="AX119" s="851">
        <f t="shared" si="377"/>
        <v>44277</v>
      </c>
      <c r="AY119" s="852">
        <f t="shared" si="378"/>
        <v>126322259434159.2</v>
      </c>
      <c r="AZ119" s="850">
        <f>AVERAGE(AO119:AO120)</f>
        <v>181346.25534784229</v>
      </c>
      <c r="BA119" s="850">
        <f>STDEV(AO119:AO120)</f>
        <v>6842.6079374705223</v>
      </c>
      <c r="BB119" s="850">
        <f>100*BA119/AZ119</f>
        <v>3.7732281399169993</v>
      </c>
      <c r="BC119" s="849">
        <f t="shared" si="379"/>
        <v>44277</v>
      </c>
      <c r="BD119" s="850">
        <f>AVERAGE(AQ119:AQ120)</f>
        <v>216685.40736607142</v>
      </c>
      <c r="BE119" s="850">
        <f>STDEV(AQ119:AQ120)</f>
        <v>15305.455178456468</v>
      </c>
      <c r="BF119" s="850">
        <f>100*BE119/BD119</f>
        <v>7.0634452797272198</v>
      </c>
      <c r="BG119" s="849">
        <f t="shared" si="380"/>
        <v>44277</v>
      </c>
      <c r="BH119" s="850">
        <f>AVERAGE(AZ119,BD119)</f>
        <v>199015.83135695686</v>
      </c>
      <c r="BI119" s="852">
        <f>BH119*AT119*3.785*1000000</f>
        <v>122120788696889.92</v>
      </c>
      <c r="BK119" s="382">
        <f t="shared" si="381"/>
        <v>24.436743164062499</v>
      </c>
      <c r="BL119" s="382">
        <f t="shared" si="382"/>
        <v>27.019494628906251</v>
      </c>
      <c r="BM119" s="236">
        <f t="shared" si="383"/>
        <v>44277</v>
      </c>
      <c r="BN119" s="236">
        <f t="shared" si="384"/>
        <v>44278</v>
      </c>
      <c r="BO119" s="235">
        <f t="shared" si="385"/>
        <v>186184.70982142858</v>
      </c>
      <c r="BP119" s="235">
        <f t="shared" si="386"/>
        <v>205862.81622023811</v>
      </c>
      <c r="BQ119" s="235">
        <f t="shared" si="387"/>
        <v>196023.76302083334</v>
      </c>
      <c r="BR119" s="868">
        <f t="shared" si="388"/>
        <v>44277</v>
      </c>
      <c r="BS119" s="869" t="str">
        <f t="shared" si="389"/>
        <v>MON</v>
      </c>
      <c r="BT119" s="870">
        <f t="shared" si="390"/>
        <v>162.11981201171901</v>
      </c>
      <c r="BU119" s="235">
        <f t="shared" ref="BU119" si="402">BH119</f>
        <v>199015.83135695686</v>
      </c>
      <c r="BV119" s="279">
        <f t="shared" si="392"/>
        <v>120284785286754.09</v>
      </c>
      <c r="BW119" s="279">
        <f t="shared" ref="BW119" si="403">BI119</f>
        <v>122120788696889.92</v>
      </c>
    </row>
    <row r="120" spans="1:75">
      <c r="A120" s="35">
        <v>44279</v>
      </c>
      <c r="B120" s="119" t="s">
        <v>468</v>
      </c>
      <c r="C120" s="782">
        <v>44277</v>
      </c>
      <c r="D120" s="1158">
        <v>44278</v>
      </c>
      <c r="E120" s="924" t="s">
        <v>69</v>
      </c>
      <c r="F120" s="1149">
        <v>23.166648864746094</v>
      </c>
      <c r="G120" s="500" t="s">
        <v>41</v>
      </c>
      <c r="H120" s="998">
        <v>29.860424804687501</v>
      </c>
      <c r="I120" s="1160" t="s">
        <v>313</v>
      </c>
      <c r="J120" s="1161" t="s">
        <v>133</v>
      </c>
      <c r="K120" s="484" t="s">
        <v>93</v>
      </c>
      <c r="L120" s="488">
        <v>396</v>
      </c>
      <c r="M120" s="485"/>
      <c r="N120" s="504"/>
      <c r="O120" s="491">
        <v>3</v>
      </c>
      <c r="P120" s="492">
        <v>1.5</v>
      </c>
      <c r="Q120" s="492">
        <f t="shared" si="252"/>
        <v>4.5</v>
      </c>
      <c r="R120" s="490">
        <f t="shared" si="253"/>
        <v>2.625</v>
      </c>
      <c r="S120" s="491"/>
      <c r="T120" s="493">
        <v>20</v>
      </c>
      <c r="U120" s="119" t="s">
        <v>468</v>
      </c>
      <c r="V120" s="925">
        <v>942.17236635208087</v>
      </c>
      <c r="W120" s="129">
        <v>834.01199999999994</v>
      </c>
      <c r="X120" s="223">
        <v>2.1720000000000002</v>
      </c>
      <c r="Y120" s="223">
        <v>2.5459999999999998</v>
      </c>
      <c r="Z120" s="129">
        <f t="shared" si="254"/>
        <v>16680.239999999998</v>
      </c>
      <c r="AA120" s="129">
        <f t="shared" si="255"/>
        <v>6354.3771428571417</v>
      </c>
      <c r="AB120" s="149">
        <f t="shared" si="256"/>
        <v>16046406.926406924</v>
      </c>
      <c r="AC120" s="924" t="s">
        <v>69</v>
      </c>
      <c r="AD120" s="195">
        <f t="shared" si="257"/>
        <v>463.33297729492188</v>
      </c>
      <c r="AE120" s="500" t="s">
        <v>41</v>
      </c>
      <c r="AF120" s="567">
        <f t="shared" si="258"/>
        <v>597.20849609375</v>
      </c>
      <c r="AG120" s="497">
        <f t="shared" si="259"/>
        <v>176507.80087425598</v>
      </c>
      <c r="AH120" s="497">
        <f t="shared" si="260"/>
        <v>227507.99851190476</v>
      </c>
      <c r="AI120" s="497">
        <f t="shared" si="261"/>
        <v>445726.76988448476</v>
      </c>
      <c r="AJ120" s="497">
        <f t="shared" si="262"/>
        <v>574515.14775733533</v>
      </c>
      <c r="AK120" s="959">
        <f t="shared" si="263"/>
        <v>2.7777356758351315E-2</v>
      </c>
      <c r="AL120" s="1086">
        <f t="shared" si="264"/>
        <v>3.5803351516150252E-2</v>
      </c>
      <c r="AM120" s="864" t="str">
        <f t="shared" si="370"/>
        <v>232</v>
      </c>
      <c r="AN120" s="865">
        <f t="shared" si="371"/>
        <v>44278</v>
      </c>
      <c r="AO120" s="866">
        <f t="shared" si="372"/>
        <v>176507.80087425598</v>
      </c>
      <c r="AP120" s="865">
        <f t="shared" si="373"/>
        <v>44278</v>
      </c>
      <c r="AQ120" s="850">
        <f t="shared" si="374"/>
        <v>227507.99851190476</v>
      </c>
      <c r="AR120" s="880">
        <v>44277</v>
      </c>
      <c r="AS120" s="869" t="s">
        <v>655</v>
      </c>
      <c r="AT120" s="879">
        <v>162.11981201171901</v>
      </c>
      <c r="AU120" s="879">
        <v>396</v>
      </c>
      <c r="AV120" s="851">
        <f t="shared" si="375"/>
        <v>44277</v>
      </c>
      <c r="AW120" s="852">
        <f t="shared" si="376"/>
        <v>108309332513632.94</v>
      </c>
      <c r="AX120" s="851">
        <f t="shared" si="377"/>
        <v>44277</v>
      </c>
      <c r="AY120" s="852">
        <f t="shared" si="378"/>
        <v>139604251700418.61</v>
      </c>
      <c r="AZ120" s="867"/>
      <c r="BA120" s="867"/>
      <c r="BB120" s="867"/>
      <c r="BC120" s="849">
        <f t="shared" si="379"/>
        <v>44277</v>
      </c>
      <c r="BD120" s="867"/>
      <c r="BE120" s="867"/>
      <c r="BF120" s="867"/>
      <c r="BG120" s="849">
        <f t="shared" si="380"/>
        <v>44277</v>
      </c>
      <c r="BH120" s="867"/>
      <c r="BI120" s="867"/>
      <c r="BK120" s="382">
        <f t="shared" si="381"/>
        <v>23.166648864746094</v>
      </c>
      <c r="BL120" s="382">
        <f t="shared" si="382"/>
        <v>29.860424804687501</v>
      </c>
      <c r="BM120" s="236">
        <f t="shared" si="383"/>
        <v>44277</v>
      </c>
      <c r="BN120" s="236">
        <f t="shared" si="384"/>
        <v>44278</v>
      </c>
      <c r="BO120" s="235">
        <f t="shared" si="385"/>
        <v>176507.80087425598</v>
      </c>
      <c r="BP120" s="235">
        <f t="shared" si="386"/>
        <v>227507.99851190476</v>
      </c>
      <c r="BQ120" s="235">
        <f t="shared" si="387"/>
        <v>202007.89969308037</v>
      </c>
      <c r="BR120" s="868">
        <f t="shared" si="388"/>
        <v>44277</v>
      </c>
      <c r="BS120" s="869" t="str">
        <f t="shared" si="389"/>
        <v>MON</v>
      </c>
      <c r="BT120" s="870">
        <f t="shared" si="390"/>
        <v>162.11981201171901</v>
      </c>
      <c r="BU120" s="235"/>
      <c r="BV120" s="279">
        <f t="shared" si="392"/>
        <v>123956792107025.8</v>
      </c>
      <c r="BW120" s="279"/>
    </row>
    <row r="121" spans="1:75">
      <c r="A121" s="35">
        <v>44279</v>
      </c>
      <c r="B121" s="119" t="s">
        <v>298</v>
      </c>
      <c r="C121" s="782">
        <v>44278</v>
      </c>
      <c r="D121" s="1158">
        <v>44279</v>
      </c>
      <c r="E121" s="924" t="s">
        <v>69</v>
      </c>
      <c r="F121" s="1149">
        <v>19.444766235351562</v>
      </c>
      <c r="G121" s="500" t="s">
        <v>41</v>
      </c>
      <c r="H121" s="998">
        <v>29.330722045898437</v>
      </c>
      <c r="I121" s="1160" t="s">
        <v>313</v>
      </c>
      <c r="J121" s="1161" t="s">
        <v>133</v>
      </c>
      <c r="K121" s="484" t="s">
        <v>93</v>
      </c>
      <c r="L121" s="488">
        <v>296</v>
      </c>
      <c r="M121" s="485"/>
      <c r="N121" s="504"/>
      <c r="O121" s="491">
        <v>3</v>
      </c>
      <c r="P121" s="492">
        <v>1.5</v>
      </c>
      <c r="Q121" s="492">
        <f t="shared" si="252"/>
        <v>4.5</v>
      </c>
      <c r="R121" s="490">
        <f t="shared" si="253"/>
        <v>2.625</v>
      </c>
      <c r="S121" s="491"/>
      <c r="T121" s="493">
        <v>20</v>
      </c>
      <c r="U121" s="119" t="s">
        <v>298</v>
      </c>
      <c r="V121" s="925">
        <v>843.75160094565513</v>
      </c>
      <c r="W121" s="129">
        <v>823.702</v>
      </c>
      <c r="X121" s="223">
        <v>2.1459999999999999</v>
      </c>
      <c r="Y121" s="223">
        <v>2.4780000000000002</v>
      </c>
      <c r="Z121" s="129">
        <f t="shared" si="254"/>
        <v>16474.04</v>
      </c>
      <c r="AA121" s="129">
        <f t="shared" si="255"/>
        <v>6275.8247619047625</v>
      </c>
      <c r="AB121" s="149">
        <f t="shared" si="256"/>
        <v>21202110.682110682</v>
      </c>
      <c r="AC121" s="924" t="s">
        <v>69</v>
      </c>
      <c r="AD121" s="195">
        <f t="shared" si="257"/>
        <v>388.89532470703125</v>
      </c>
      <c r="AE121" s="500" t="s">
        <v>41</v>
      </c>
      <c r="AF121" s="567">
        <f t="shared" si="258"/>
        <v>586.61444091796875</v>
      </c>
      <c r="AG121" s="497">
        <f t="shared" si="259"/>
        <v>148150.59988839287</v>
      </c>
      <c r="AH121" s="497">
        <f t="shared" si="260"/>
        <v>223472.16796875</v>
      </c>
      <c r="AI121" s="497">
        <f t="shared" si="261"/>
        <v>500508.78340673266</v>
      </c>
      <c r="AJ121" s="497">
        <f t="shared" si="262"/>
        <v>754973.54043496621</v>
      </c>
      <c r="AK121" s="959">
        <f t="shared" si="263"/>
        <v>2.3606554597841892E-2</v>
      </c>
      <c r="AL121" s="1086">
        <f t="shared" si="264"/>
        <v>3.5608414263773105E-2</v>
      </c>
      <c r="AM121" s="864" t="str">
        <f t="shared" si="370"/>
        <v>241</v>
      </c>
      <c r="AN121" s="865">
        <f t="shared" si="371"/>
        <v>44279</v>
      </c>
      <c r="AO121" s="866">
        <f t="shared" si="372"/>
        <v>148150.59988839287</v>
      </c>
      <c r="AP121" s="865">
        <f t="shared" si="373"/>
        <v>44279</v>
      </c>
      <c r="AQ121" s="850">
        <f t="shared" si="374"/>
        <v>223472.16796875</v>
      </c>
      <c r="AR121" s="880">
        <v>44278</v>
      </c>
      <c r="AS121" s="869" t="s">
        <v>653</v>
      </c>
      <c r="AT121" s="879">
        <v>163.18804931640599</v>
      </c>
      <c r="AU121" s="879">
        <v>296</v>
      </c>
      <c r="AV121" s="851">
        <f t="shared" si="375"/>
        <v>44278</v>
      </c>
      <c r="AW121" s="852">
        <f t="shared" si="376"/>
        <v>91507702012187.688</v>
      </c>
      <c r="AX121" s="851">
        <f t="shared" si="377"/>
        <v>44278</v>
      </c>
      <c r="AY121" s="852">
        <f t="shared" si="378"/>
        <v>138031331428338.52</v>
      </c>
      <c r="AZ121" s="850">
        <f>AVERAGE(AO121:AO122)</f>
        <v>148895.74032738095</v>
      </c>
      <c r="BA121" s="850">
        <f>STDEV(AO121:AO122)</f>
        <v>1053.7877146895805</v>
      </c>
      <c r="BB121" s="850">
        <f>100*BA121/AZ121</f>
        <v>0.70773530013188424</v>
      </c>
      <c r="BC121" s="849">
        <f t="shared" si="379"/>
        <v>44278</v>
      </c>
      <c r="BD121" s="850">
        <f>AVERAGE(AQ121:AQ122)</f>
        <v>196719.27897135419</v>
      </c>
      <c r="BE121" s="850">
        <f>STDEV(AQ121:AQ122)</f>
        <v>37834.298452778799</v>
      </c>
      <c r="BF121" s="850">
        <f>100*BE121/BD121</f>
        <v>19.232633756393618</v>
      </c>
      <c r="BG121" s="849">
        <f t="shared" si="380"/>
        <v>44278</v>
      </c>
      <c r="BH121" s="850">
        <f>AVERAGE(AZ121,BD121)</f>
        <v>172807.50964936757</v>
      </c>
      <c r="BI121" s="852">
        <f>BH121*AT121*3.785*1000000</f>
        <v>106737455740140.34</v>
      </c>
      <c r="BK121" s="382">
        <f t="shared" si="381"/>
        <v>19.444766235351562</v>
      </c>
      <c r="BL121" s="382">
        <f t="shared" si="382"/>
        <v>29.330722045898437</v>
      </c>
      <c r="BM121" s="236">
        <f t="shared" si="383"/>
        <v>44278</v>
      </c>
      <c r="BN121" s="236">
        <f t="shared" si="384"/>
        <v>44279</v>
      </c>
      <c r="BO121" s="235">
        <f t="shared" si="385"/>
        <v>148150.59988839287</v>
      </c>
      <c r="BP121" s="235">
        <f t="shared" si="386"/>
        <v>223472.16796875</v>
      </c>
      <c r="BQ121" s="235">
        <f t="shared" si="387"/>
        <v>185811.38392857142</v>
      </c>
      <c r="BR121" s="868">
        <f t="shared" si="388"/>
        <v>44278</v>
      </c>
      <c r="BS121" s="869" t="str">
        <f t="shared" si="389"/>
        <v>TUE</v>
      </c>
      <c r="BT121" s="870">
        <f t="shared" si="390"/>
        <v>163.18804931640599</v>
      </c>
      <c r="BU121" s="235">
        <f t="shared" ref="BU121" si="404">BH121</f>
        <v>172807.50964936757</v>
      </c>
      <c r="BV121" s="279">
        <f t="shared" si="392"/>
        <v>114769516720263.09</v>
      </c>
      <c r="BW121" s="279">
        <f t="shared" ref="BW121" si="405">BI121</f>
        <v>106737455740140.34</v>
      </c>
    </row>
    <row r="122" spans="1:75" ht="15" thickBot="1">
      <c r="A122" s="35">
        <v>44279</v>
      </c>
      <c r="B122" s="119" t="s">
        <v>469</v>
      </c>
      <c r="C122" s="782">
        <v>44278</v>
      </c>
      <c r="D122" s="1158">
        <v>44279</v>
      </c>
      <c r="E122" s="924" t="s">
        <v>69</v>
      </c>
      <c r="F122" s="1149">
        <v>19.640365600585938</v>
      </c>
      <c r="G122" s="500" t="s">
        <v>41</v>
      </c>
      <c r="H122" s="998">
        <v>22.30808868408203</v>
      </c>
      <c r="I122" s="1160" t="s">
        <v>313</v>
      </c>
      <c r="J122" s="1161" t="s">
        <v>133</v>
      </c>
      <c r="K122" s="484" t="s">
        <v>93</v>
      </c>
      <c r="L122" s="488">
        <v>296</v>
      </c>
      <c r="M122" s="485"/>
      <c r="N122" s="504"/>
      <c r="O122" s="491">
        <v>3</v>
      </c>
      <c r="P122" s="492">
        <v>1.5</v>
      </c>
      <c r="Q122" s="492">
        <f t="shared" si="252"/>
        <v>4.5</v>
      </c>
      <c r="R122" s="490">
        <f t="shared" si="253"/>
        <v>2.625</v>
      </c>
      <c r="S122" s="491"/>
      <c r="T122" s="493">
        <v>20</v>
      </c>
      <c r="U122" s="119" t="s">
        <v>469</v>
      </c>
      <c r="V122" s="925">
        <v>833.83854401363601</v>
      </c>
      <c r="W122" s="129">
        <v>756.31600000000003</v>
      </c>
      <c r="X122" s="223">
        <v>2.1589999999999998</v>
      </c>
      <c r="Y122" s="223">
        <v>2.5339999999999998</v>
      </c>
      <c r="Z122" s="129">
        <f t="shared" si="254"/>
        <v>15126.32</v>
      </c>
      <c r="AA122" s="129">
        <f t="shared" si="255"/>
        <v>5762.4076190476189</v>
      </c>
      <c r="AB122" s="149">
        <f t="shared" si="256"/>
        <v>19467593.307593308</v>
      </c>
      <c r="AC122" s="924" t="s">
        <v>69</v>
      </c>
      <c r="AD122" s="195">
        <f t="shared" si="257"/>
        <v>392.80731201171875</v>
      </c>
      <c r="AE122" s="500" t="s">
        <v>41</v>
      </c>
      <c r="AF122" s="567">
        <f t="shared" si="258"/>
        <v>446.16177368164063</v>
      </c>
      <c r="AG122" s="497">
        <f t="shared" si="259"/>
        <v>149640.88076636902</v>
      </c>
      <c r="AH122" s="497">
        <f t="shared" si="260"/>
        <v>169966.38997395834</v>
      </c>
      <c r="AI122" s="497">
        <f t="shared" si="261"/>
        <v>505543.51610259805</v>
      </c>
      <c r="AJ122" s="497">
        <f t="shared" si="262"/>
        <v>574210.77693904843</v>
      </c>
      <c r="AK122" s="959">
        <f t="shared" si="263"/>
        <v>2.5968465033909024E-2</v>
      </c>
      <c r="AL122" s="1086">
        <f t="shared" si="264"/>
        <v>2.9495724914033329E-2</v>
      </c>
      <c r="AM122" s="864" t="str">
        <f t="shared" si="370"/>
        <v>243</v>
      </c>
      <c r="AN122" s="865">
        <f t="shared" si="371"/>
        <v>44279</v>
      </c>
      <c r="AO122" s="866">
        <f t="shared" si="372"/>
        <v>149640.88076636902</v>
      </c>
      <c r="AP122" s="865">
        <f t="shared" si="373"/>
        <v>44279</v>
      </c>
      <c r="AQ122" s="850">
        <f t="shared" si="374"/>
        <v>169966.38997395834</v>
      </c>
      <c r="AR122" s="880">
        <v>44278</v>
      </c>
      <c r="AS122" s="869" t="s">
        <v>653</v>
      </c>
      <c r="AT122" s="879">
        <v>163.18804931640599</v>
      </c>
      <c r="AU122" s="879">
        <v>296</v>
      </c>
      <c r="AV122" s="851">
        <f t="shared" si="375"/>
        <v>44278</v>
      </c>
      <c r="AW122" s="852">
        <f t="shared" si="376"/>
        <v>92428198983506.313</v>
      </c>
      <c r="AX122" s="851">
        <f t="shared" si="377"/>
        <v>44278</v>
      </c>
      <c r="AY122" s="852">
        <f t="shared" si="378"/>
        <v>104982590536528.84</v>
      </c>
      <c r="AZ122" s="867"/>
      <c r="BA122" s="867"/>
      <c r="BB122" s="867"/>
      <c r="BC122" s="849">
        <f t="shared" si="379"/>
        <v>44278</v>
      </c>
      <c r="BD122" s="867"/>
      <c r="BE122" s="867"/>
      <c r="BF122" s="867"/>
      <c r="BG122" s="849">
        <f t="shared" si="380"/>
        <v>44278</v>
      </c>
      <c r="BH122" s="867"/>
      <c r="BI122" s="867"/>
      <c r="BK122" s="382">
        <f t="shared" si="381"/>
        <v>19.640365600585938</v>
      </c>
      <c r="BL122" s="382">
        <f t="shared" si="382"/>
        <v>22.30808868408203</v>
      </c>
      <c r="BM122" s="236">
        <f t="shared" si="383"/>
        <v>44278</v>
      </c>
      <c r="BN122" s="236">
        <f t="shared" si="384"/>
        <v>44279</v>
      </c>
      <c r="BO122" s="235">
        <f t="shared" si="385"/>
        <v>149640.88076636902</v>
      </c>
      <c r="BP122" s="235">
        <f t="shared" si="386"/>
        <v>169966.38997395834</v>
      </c>
      <c r="BQ122" s="235">
        <f t="shared" si="387"/>
        <v>159803.63537016368</v>
      </c>
      <c r="BR122" s="868">
        <f t="shared" si="388"/>
        <v>44278</v>
      </c>
      <c r="BS122" s="869" t="str">
        <f t="shared" si="389"/>
        <v>TUE</v>
      </c>
      <c r="BT122" s="870">
        <f t="shared" si="390"/>
        <v>163.18804931640599</v>
      </c>
      <c r="BU122" s="235"/>
      <c r="BV122" s="279">
        <f t="shared" si="392"/>
        <v>98705394760017.578</v>
      </c>
      <c r="BW122" s="279"/>
    </row>
    <row r="123" spans="1:75">
      <c r="A123" s="1167">
        <v>44286</v>
      </c>
      <c r="B123" s="121" t="s">
        <v>300</v>
      </c>
      <c r="C123" s="1168">
        <v>44279</v>
      </c>
      <c r="D123" s="1169">
        <v>44280</v>
      </c>
      <c r="E123" s="1110" t="s">
        <v>69</v>
      </c>
      <c r="F123" s="1147">
        <v>23.712953186035158</v>
      </c>
      <c r="G123" s="477" t="s">
        <v>41</v>
      </c>
      <c r="H123" s="994">
        <v>22.110687255859375</v>
      </c>
      <c r="I123" s="456" t="s">
        <v>313</v>
      </c>
      <c r="J123" s="457" t="s">
        <v>133</v>
      </c>
      <c r="K123" s="582" t="s">
        <v>93</v>
      </c>
      <c r="L123" s="583">
        <v>360</v>
      </c>
      <c r="M123" s="583"/>
      <c r="N123" s="583"/>
      <c r="O123" s="564">
        <v>3</v>
      </c>
      <c r="P123" s="564">
        <v>1.5</v>
      </c>
      <c r="Q123" s="564">
        <f t="shared" si="252"/>
        <v>4.5</v>
      </c>
      <c r="R123" s="82">
        <f t="shared" si="253"/>
        <v>2.625</v>
      </c>
      <c r="S123" s="81"/>
      <c r="T123" s="81">
        <v>20</v>
      </c>
      <c r="U123" s="121" t="s">
        <v>300</v>
      </c>
      <c r="V123" s="470"/>
      <c r="W123" s="194">
        <v>656.20699999999999</v>
      </c>
      <c r="X123" s="184">
        <v>2.21</v>
      </c>
      <c r="Y123" s="184">
        <v>2.536</v>
      </c>
      <c r="Z123" s="194">
        <f t="shared" si="254"/>
        <v>13124.14</v>
      </c>
      <c r="AA123" s="194">
        <f t="shared" si="255"/>
        <v>4999.672380952381</v>
      </c>
      <c r="AB123" s="1113">
        <f t="shared" si="256"/>
        <v>13887978.835978836</v>
      </c>
      <c r="AC123" s="476" t="s">
        <v>69</v>
      </c>
      <c r="AD123" s="194">
        <f t="shared" si="257"/>
        <v>474.25906372070313</v>
      </c>
      <c r="AE123" s="477" t="s">
        <v>41</v>
      </c>
      <c r="AF123" s="586">
        <f t="shared" si="258"/>
        <v>442.2137451171875</v>
      </c>
      <c r="AG123" s="586">
        <f t="shared" si="259"/>
        <v>180670.11951264879</v>
      </c>
      <c r="AH123" s="586">
        <f t="shared" si="260"/>
        <v>168462.37909226189</v>
      </c>
      <c r="AI123" s="586">
        <f t="shared" si="261"/>
        <v>501861.44309069106</v>
      </c>
      <c r="AJ123" s="586">
        <f t="shared" si="262"/>
        <v>467951.05303406081</v>
      </c>
      <c r="AK123" s="587">
        <f t="shared" si="263"/>
        <v>3.6136391696576169E-2</v>
      </c>
      <c r="AL123" s="995">
        <f t="shared" si="264"/>
        <v>3.3694683622484026E-2</v>
      </c>
      <c r="AM123" s="864" t="str">
        <f t="shared" ref="AM123:AM136" si="406">B123</f>
        <v>251</v>
      </c>
      <c r="AN123" s="865">
        <f t="shared" ref="AN123:AN136" si="407">D123</f>
        <v>44280</v>
      </c>
      <c r="AO123" s="866">
        <f t="shared" ref="AO123:AO136" si="408">AG123</f>
        <v>180670.11951264879</v>
      </c>
      <c r="AP123" s="865">
        <f t="shared" ref="AP123:AP136" si="409">D123</f>
        <v>44280</v>
      </c>
      <c r="AQ123" s="850">
        <f t="shared" ref="AQ123:AQ136" si="410">AH123</f>
        <v>168462.37909226189</v>
      </c>
      <c r="AR123" s="880">
        <v>44279</v>
      </c>
      <c r="AS123" s="869" t="s">
        <v>656</v>
      </c>
      <c r="AT123" s="879">
        <v>199.08108520507801</v>
      </c>
      <c r="AU123" s="879">
        <v>360</v>
      </c>
      <c r="AV123" s="851">
        <f t="shared" ref="AV123:AV136" si="411">AR123</f>
        <v>44279</v>
      </c>
      <c r="AW123" s="852">
        <f t="shared" ref="AW123:AW136" si="412">AT123*3.785*1000000*AO123</f>
        <v>136138893083644.56</v>
      </c>
      <c r="AX123" s="851">
        <f t="shared" ref="AX123:AX136" si="413">AR123</f>
        <v>44279</v>
      </c>
      <c r="AY123" s="852">
        <f t="shared" ref="AY123:AY136" si="414">AT123*3.785*1000000*AQ123</f>
        <v>126940093235794.89</v>
      </c>
      <c r="AZ123" s="850">
        <f>AVERAGE(AO123:AO124)</f>
        <v>170628.48772321426</v>
      </c>
      <c r="BA123" s="850">
        <f>STDEV(AO123:AO124)</f>
        <v>14201.011864975098</v>
      </c>
      <c r="BB123" s="850">
        <f>100*BA123/AZ123</f>
        <v>8.3227672321701238</v>
      </c>
      <c r="BC123" s="849">
        <f t="shared" ref="BC123:BC136" si="415">AR123</f>
        <v>44279</v>
      </c>
      <c r="BD123" s="850">
        <f>AVERAGE(AQ123:AQ124)</f>
        <v>165554.17596726189</v>
      </c>
      <c r="BE123" s="850">
        <f>STDEV(AQ123:AQ124)</f>
        <v>4112.8203015108174</v>
      </c>
      <c r="BF123" s="850">
        <f>100*BE123/BD123</f>
        <v>2.4842745750636466</v>
      </c>
      <c r="BG123" s="849">
        <f t="shared" ref="BG123:BG136" si="416">BC123</f>
        <v>44279</v>
      </c>
      <c r="BH123" s="850">
        <f>AVERAGE(AZ123,BD123)</f>
        <v>168091.33184523808</v>
      </c>
      <c r="BI123" s="852">
        <f>BH123*AT123*3.785*1000000</f>
        <v>126660501006444.41</v>
      </c>
      <c r="BK123" s="382">
        <f t="shared" ref="BK123:BK136" si="417">F123</f>
        <v>23.712953186035158</v>
      </c>
      <c r="BL123" s="382">
        <f t="shared" ref="BL123:BL136" si="418">H123</f>
        <v>22.110687255859375</v>
      </c>
      <c r="BM123" s="236">
        <f t="shared" ref="BM123:BM136" si="419">C123</f>
        <v>44279</v>
      </c>
      <c r="BN123" s="236">
        <f t="shared" ref="BN123:BN136" si="420">AN123</f>
        <v>44280</v>
      </c>
      <c r="BO123" s="235">
        <f t="shared" ref="BO123:BO136" si="421">AO123</f>
        <v>180670.11951264879</v>
      </c>
      <c r="BP123" s="235">
        <f t="shared" ref="BP123:BP136" si="422">AQ123</f>
        <v>168462.37909226189</v>
      </c>
      <c r="BQ123" s="235">
        <f t="shared" ref="BQ123:BQ136" si="423">AVERAGE(BO123:BP123)</f>
        <v>174566.24930245534</v>
      </c>
      <c r="BR123" s="868">
        <f t="shared" ref="BR123:BR136" si="424">AR123</f>
        <v>44279</v>
      </c>
      <c r="BS123" s="869" t="str">
        <f t="shared" ref="BS123:BS136" si="425">AS123</f>
        <v>WED</v>
      </c>
      <c r="BT123" s="870">
        <f t="shared" ref="BT123:BT136" si="426">AT123</f>
        <v>199.08108520507801</v>
      </c>
      <c r="BU123" s="235">
        <f t="shared" ref="BU123" si="427">BH123</f>
        <v>168091.33184523808</v>
      </c>
      <c r="BV123" s="279">
        <f t="shared" ref="BV123:BV136" si="428">BT123*1000000*3.785*BQ123</f>
        <v>131539493159719.7</v>
      </c>
      <c r="BW123" s="279">
        <f t="shared" ref="BW123" si="429">BI123</f>
        <v>126660501006444.41</v>
      </c>
    </row>
    <row r="124" spans="1:75">
      <c r="A124" s="888">
        <v>44286</v>
      </c>
      <c r="B124" s="122" t="s">
        <v>301</v>
      </c>
      <c r="C124" s="769">
        <v>44279</v>
      </c>
      <c r="D124" s="1170">
        <v>44280</v>
      </c>
      <c r="E124" s="924" t="s">
        <v>69</v>
      </c>
      <c r="F124" s="1149">
        <v>21.077024841308592</v>
      </c>
      <c r="G124" s="500" t="s">
        <v>41</v>
      </c>
      <c r="H124" s="998">
        <v>21.347283935546876</v>
      </c>
      <c r="I124" s="414" t="s">
        <v>313</v>
      </c>
      <c r="J124" s="415" t="s">
        <v>133</v>
      </c>
      <c r="K124" s="429" t="s">
        <v>93</v>
      </c>
      <c r="L124" s="390">
        <v>360</v>
      </c>
      <c r="M124" s="390"/>
      <c r="N124" s="390"/>
      <c r="O124" s="564">
        <v>3</v>
      </c>
      <c r="P124" s="564">
        <v>1.5</v>
      </c>
      <c r="Q124" s="564">
        <f t="shared" si="252"/>
        <v>4.5</v>
      </c>
      <c r="R124" s="82">
        <f t="shared" si="253"/>
        <v>2.625</v>
      </c>
      <c r="S124" s="81"/>
      <c r="T124" s="81">
        <v>20</v>
      </c>
      <c r="U124" s="122" t="s">
        <v>301</v>
      </c>
      <c r="V124" s="494"/>
      <c r="W124" s="195">
        <v>654.26</v>
      </c>
      <c r="X124" s="82">
        <v>2.194</v>
      </c>
      <c r="Y124" s="82">
        <v>2.5209999999999999</v>
      </c>
      <c r="Z124" s="195">
        <f t="shared" si="254"/>
        <v>13085.2</v>
      </c>
      <c r="AA124" s="195">
        <f t="shared" si="255"/>
        <v>4984.8380952380958</v>
      </c>
      <c r="AB124" s="1092">
        <f t="shared" si="256"/>
        <v>13846772.486772489</v>
      </c>
      <c r="AC124" s="499" t="s">
        <v>69</v>
      </c>
      <c r="AD124" s="195">
        <f t="shared" si="257"/>
        <v>421.54049682617188</v>
      </c>
      <c r="AE124" s="500" t="s">
        <v>41</v>
      </c>
      <c r="AF124" s="567">
        <f t="shared" si="258"/>
        <v>426.9456787109375</v>
      </c>
      <c r="AG124" s="567">
        <f t="shared" si="259"/>
        <v>160586.85593377976</v>
      </c>
      <c r="AH124" s="567">
        <f t="shared" si="260"/>
        <v>162645.97284226189</v>
      </c>
      <c r="AI124" s="568">
        <f t="shared" si="261"/>
        <v>446074.59981605492</v>
      </c>
      <c r="AJ124" s="568">
        <f t="shared" si="262"/>
        <v>451794.36900628306</v>
      </c>
      <c r="AK124" s="569">
        <f t="shared" si="263"/>
        <v>3.2215059519623071E-2</v>
      </c>
      <c r="AL124" s="999">
        <f t="shared" si="264"/>
        <v>3.2628135505069655E-2</v>
      </c>
      <c r="AM124" s="864" t="str">
        <f t="shared" si="406"/>
        <v>252</v>
      </c>
      <c r="AN124" s="865">
        <f t="shared" si="407"/>
        <v>44280</v>
      </c>
      <c r="AO124" s="866">
        <f t="shared" si="408"/>
        <v>160586.85593377976</v>
      </c>
      <c r="AP124" s="865">
        <f t="shared" si="409"/>
        <v>44280</v>
      </c>
      <c r="AQ124" s="850">
        <f t="shared" si="410"/>
        <v>162645.97284226189</v>
      </c>
      <c r="AR124" s="880">
        <v>44279</v>
      </c>
      <c r="AS124" s="869" t="s">
        <v>656</v>
      </c>
      <c r="AT124" s="879">
        <v>199.08108520507801</v>
      </c>
      <c r="AU124" s="879">
        <v>360</v>
      </c>
      <c r="AV124" s="851">
        <f t="shared" si="411"/>
        <v>44279</v>
      </c>
      <c r="AW124" s="852">
        <f t="shared" si="412"/>
        <v>121005714002845.39</v>
      </c>
      <c r="AX124" s="851">
        <f t="shared" si="413"/>
        <v>44279</v>
      </c>
      <c r="AY124" s="852">
        <f t="shared" si="414"/>
        <v>122557303703492.86</v>
      </c>
      <c r="AZ124" s="867"/>
      <c r="BA124" s="867"/>
      <c r="BB124" s="867"/>
      <c r="BC124" s="849">
        <f t="shared" si="415"/>
        <v>44279</v>
      </c>
      <c r="BD124" s="867"/>
      <c r="BE124" s="867"/>
      <c r="BF124" s="867"/>
      <c r="BG124" s="849">
        <f t="shared" si="416"/>
        <v>44279</v>
      </c>
      <c r="BH124" s="867"/>
      <c r="BI124" s="867"/>
      <c r="BK124" s="382">
        <f t="shared" si="417"/>
        <v>21.077024841308592</v>
      </c>
      <c r="BL124" s="382">
        <f t="shared" si="418"/>
        <v>21.347283935546876</v>
      </c>
      <c r="BM124" s="236">
        <f t="shared" si="419"/>
        <v>44279</v>
      </c>
      <c r="BN124" s="236">
        <f t="shared" si="420"/>
        <v>44280</v>
      </c>
      <c r="BO124" s="235">
        <f t="shared" si="421"/>
        <v>160586.85593377976</v>
      </c>
      <c r="BP124" s="235">
        <f t="shared" si="422"/>
        <v>162645.97284226189</v>
      </c>
      <c r="BQ124" s="235">
        <f t="shared" si="423"/>
        <v>161616.41438802081</v>
      </c>
      <c r="BR124" s="868">
        <f t="shared" si="424"/>
        <v>44279</v>
      </c>
      <c r="BS124" s="869" t="str">
        <f t="shared" si="425"/>
        <v>WED</v>
      </c>
      <c r="BT124" s="870">
        <f t="shared" si="426"/>
        <v>199.08108520507801</v>
      </c>
      <c r="BU124" s="235"/>
      <c r="BV124" s="279">
        <f t="shared" si="428"/>
        <v>121781508853169.09</v>
      </c>
      <c r="BW124" s="279"/>
    </row>
    <row r="125" spans="1:75">
      <c r="A125" s="888">
        <v>44286</v>
      </c>
      <c r="B125" s="122" t="s">
        <v>257</v>
      </c>
      <c r="C125" s="769">
        <v>44280</v>
      </c>
      <c r="D125" s="1170">
        <v>44281</v>
      </c>
      <c r="E125" s="924" t="s">
        <v>69</v>
      </c>
      <c r="F125" s="1149">
        <v>29.560125732421874</v>
      </c>
      <c r="G125" s="500" t="s">
        <v>41</v>
      </c>
      <c r="H125" s="998">
        <v>27.417016601562501</v>
      </c>
      <c r="I125" s="414" t="s">
        <v>313</v>
      </c>
      <c r="J125" s="415" t="s">
        <v>133</v>
      </c>
      <c r="K125" s="429" t="s">
        <v>93</v>
      </c>
      <c r="L125" s="390">
        <v>304</v>
      </c>
      <c r="M125" s="390"/>
      <c r="N125" s="390"/>
      <c r="O125" s="564">
        <v>3</v>
      </c>
      <c r="P125" s="564">
        <v>1.5</v>
      </c>
      <c r="Q125" s="564">
        <f t="shared" si="252"/>
        <v>4.5</v>
      </c>
      <c r="R125" s="82">
        <f t="shared" si="253"/>
        <v>2.625</v>
      </c>
      <c r="S125" s="81"/>
      <c r="T125" s="81">
        <v>20</v>
      </c>
      <c r="U125" s="122" t="s">
        <v>257</v>
      </c>
      <c r="V125" s="494"/>
      <c r="W125" s="195">
        <v>688.95799999999997</v>
      </c>
      <c r="X125" s="82">
        <v>2.202</v>
      </c>
      <c r="Y125" s="82">
        <v>2.5830000000000002</v>
      </c>
      <c r="Z125" s="195">
        <f t="shared" si="254"/>
        <v>13779.16</v>
      </c>
      <c r="AA125" s="195">
        <f t="shared" si="255"/>
        <v>5249.2038095238095</v>
      </c>
      <c r="AB125" s="1092">
        <f t="shared" si="256"/>
        <v>17267117.794486217</v>
      </c>
      <c r="AC125" s="499" t="s">
        <v>69</v>
      </c>
      <c r="AD125" s="195">
        <f t="shared" si="257"/>
        <v>591.2025146484375</v>
      </c>
      <c r="AE125" s="500" t="s">
        <v>41</v>
      </c>
      <c r="AF125" s="567">
        <f t="shared" si="258"/>
        <v>548.34033203125</v>
      </c>
      <c r="AG125" s="567">
        <f t="shared" si="259"/>
        <v>225220.00558035713</v>
      </c>
      <c r="AH125" s="567">
        <f t="shared" si="260"/>
        <v>208891.55505952379</v>
      </c>
      <c r="AI125" s="568">
        <f t="shared" si="261"/>
        <v>740855.28151433263</v>
      </c>
      <c r="AJ125" s="568">
        <f t="shared" si="262"/>
        <v>687143.27322211768</v>
      </c>
      <c r="AK125" s="569">
        <f t="shared" si="263"/>
        <v>4.290555553810519E-2</v>
      </c>
      <c r="AL125" s="999">
        <f t="shared" si="264"/>
        <v>3.9794902739444929E-2</v>
      </c>
      <c r="AM125" s="864" t="str">
        <f t="shared" si="406"/>
        <v>261</v>
      </c>
      <c r="AN125" s="865">
        <f t="shared" si="407"/>
        <v>44281</v>
      </c>
      <c r="AO125" s="866">
        <f t="shared" si="408"/>
        <v>225220.00558035713</v>
      </c>
      <c r="AP125" s="865">
        <f t="shared" si="409"/>
        <v>44281</v>
      </c>
      <c r="AQ125" s="850">
        <f t="shared" si="410"/>
        <v>208891.55505952379</v>
      </c>
      <c r="AR125" s="880">
        <v>44280</v>
      </c>
      <c r="AS125" s="869" t="s">
        <v>657</v>
      </c>
      <c r="AT125" s="879">
        <v>182.73492431640599</v>
      </c>
      <c r="AU125" s="879">
        <v>304</v>
      </c>
      <c r="AV125" s="851">
        <f t="shared" si="411"/>
        <v>44280</v>
      </c>
      <c r="AW125" s="852">
        <f t="shared" si="412"/>
        <v>155773797152100.97</v>
      </c>
      <c r="AX125" s="851">
        <f t="shared" si="413"/>
        <v>44280</v>
      </c>
      <c r="AY125" s="852">
        <f t="shared" si="414"/>
        <v>144480196778163.97</v>
      </c>
      <c r="AZ125" s="850">
        <f>AVERAGE(AO125:AO126)</f>
        <v>190774.11760602676</v>
      </c>
      <c r="BA125" s="850">
        <f>STDEV(AO125:AO126)</f>
        <v>48713.84194128232</v>
      </c>
      <c r="BB125" s="850">
        <f>100*BA125/AZ125</f>
        <v>25.534827550287879</v>
      </c>
      <c r="BC125" s="849">
        <f t="shared" si="415"/>
        <v>44280</v>
      </c>
      <c r="BD125" s="850">
        <f>AVERAGE(AQ125:AQ126)</f>
        <v>199200.927734375</v>
      </c>
      <c r="BE125" s="850">
        <f>STDEV(AQ125:AQ126)</f>
        <v>13704.616591128723</v>
      </c>
      <c r="BF125" s="850">
        <f>100*BE125/BD125</f>
        <v>6.8797955647090054</v>
      </c>
      <c r="BG125" s="849">
        <f t="shared" si="416"/>
        <v>44280</v>
      </c>
      <c r="BH125" s="850">
        <f>AVERAGE(AZ125,BD125)</f>
        <v>194987.52267020088</v>
      </c>
      <c r="BI125" s="852">
        <f>BH125*AT125*3.785*1000000</f>
        <v>134863449298607.38</v>
      </c>
      <c r="BK125" s="382">
        <f t="shared" si="417"/>
        <v>29.560125732421874</v>
      </c>
      <c r="BL125" s="382">
        <f t="shared" si="418"/>
        <v>27.417016601562501</v>
      </c>
      <c r="BM125" s="236">
        <f t="shared" si="419"/>
        <v>44280</v>
      </c>
      <c r="BN125" s="236">
        <f t="shared" si="420"/>
        <v>44281</v>
      </c>
      <c r="BO125" s="235">
        <f t="shared" si="421"/>
        <v>225220.00558035713</v>
      </c>
      <c r="BP125" s="235">
        <f t="shared" si="422"/>
        <v>208891.55505952379</v>
      </c>
      <c r="BQ125" s="235">
        <f t="shared" si="423"/>
        <v>217055.78031994047</v>
      </c>
      <c r="BR125" s="868">
        <f t="shared" si="424"/>
        <v>44280</v>
      </c>
      <c r="BS125" s="869" t="str">
        <f t="shared" si="425"/>
        <v>THU</v>
      </c>
      <c r="BT125" s="870">
        <f t="shared" si="426"/>
        <v>182.73492431640599</v>
      </c>
      <c r="BU125" s="235">
        <f t="shared" ref="BU125" si="430">BH125</f>
        <v>194987.52267020088</v>
      </c>
      <c r="BV125" s="279">
        <f t="shared" si="428"/>
        <v>150126996965132.47</v>
      </c>
      <c r="BW125" s="279">
        <f t="shared" ref="BW125" si="431">BI125</f>
        <v>134863449298607.38</v>
      </c>
    </row>
    <row r="126" spans="1:75">
      <c r="A126" s="888">
        <v>44286</v>
      </c>
      <c r="B126" s="122" t="s">
        <v>303</v>
      </c>
      <c r="C126" s="769">
        <v>44280</v>
      </c>
      <c r="D126" s="1170">
        <v>44281</v>
      </c>
      <c r="E126" s="924" t="s">
        <v>69</v>
      </c>
      <c r="F126" s="1149">
        <v>20.518080139160155</v>
      </c>
      <c r="G126" s="500" t="s">
        <v>41</v>
      </c>
      <c r="H126" s="998">
        <v>24.873226928710938</v>
      </c>
      <c r="I126" s="414" t="s">
        <v>313</v>
      </c>
      <c r="J126" s="415" t="s">
        <v>133</v>
      </c>
      <c r="K126" s="429" t="s">
        <v>93</v>
      </c>
      <c r="L126" s="390">
        <v>304</v>
      </c>
      <c r="M126" s="390"/>
      <c r="N126" s="390"/>
      <c r="O126" s="564">
        <v>3</v>
      </c>
      <c r="P126" s="564">
        <v>1.5</v>
      </c>
      <c r="Q126" s="564">
        <f t="shared" si="252"/>
        <v>4.5</v>
      </c>
      <c r="R126" s="82">
        <f t="shared" si="253"/>
        <v>2.625</v>
      </c>
      <c r="S126" s="81"/>
      <c r="T126" s="81">
        <v>20</v>
      </c>
      <c r="U126" s="122" t="s">
        <v>303</v>
      </c>
      <c r="V126" s="494"/>
      <c r="W126" s="195">
        <v>552.78899999999999</v>
      </c>
      <c r="X126" s="82">
        <v>2.2050000000000001</v>
      </c>
      <c r="Y126" s="82">
        <v>2.58</v>
      </c>
      <c r="Z126" s="195">
        <f t="shared" si="254"/>
        <v>11055.779999999999</v>
      </c>
      <c r="AA126" s="195">
        <f t="shared" si="255"/>
        <v>4211.7257142857143</v>
      </c>
      <c r="AB126" s="1092">
        <f t="shared" si="256"/>
        <v>13854360.902255639</v>
      </c>
      <c r="AC126" s="499" t="s">
        <v>69</v>
      </c>
      <c r="AD126" s="195">
        <f t="shared" si="257"/>
        <v>410.36160278320313</v>
      </c>
      <c r="AE126" s="500" t="s">
        <v>41</v>
      </c>
      <c r="AF126" s="567">
        <f t="shared" si="258"/>
        <v>497.46453857421875</v>
      </c>
      <c r="AG126" s="567">
        <f t="shared" si="259"/>
        <v>156328.22963169642</v>
      </c>
      <c r="AH126" s="567">
        <f t="shared" si="260"/>
        <v>189510.30040922621</v>
      </c>
      <c r="AI126" s="568">
        <f t="shared" si="261"/>
        <v>514237.59747268562</v>
      </c>
      <c r="AJ126" s="568">
        <f t="shared" si="262"/>
        <v>623389.14608298091</v>
      </c>
      <c r="AK126" s="569">
        <f t="shared" si="263"/>
        <v>3.7117381386315859E-2</v>
      </c>
      <c r="AL126" s="999">
        <f t="shared" si="264"/>
        <v>4.4995878949673274E-2</v>
      </c>
      <c r="AM126" s="864" t="str">
        <f t="shared" si="406"/>
        <v>263</v>
      </c>
      <c r="AN126" s="865">
        <f t="shared" si="407"/>
        <v>44281</v>
      </c>
      <c r="AO126" s="866">
        <f t="shared" si="408"/>
        <v>156328.22963169642</v>
      </c>
      <c r="AP126" s="865">
        <f t="shared" si="409"/>
        <v>44281</v>
      </c>
      <c r="AQ126" s="850">
        <f t="shared" si="410"/>
        <v>189510.30040922621</v>
      </c>
      <c r="AR126" s="880">
        <v>44280</v>
      </c>
      <c r="AS126" s="869" t="s">
        <v>657</v>
      </c>
      <c r="AT126" s="879">
        <v>182.73492431640599</v>
      </c>
      <c r="AU126" s="879">
        <v>304</v>
      </c>
      <c r="AV126" s="851">
        <f t="shared" si="411"/>
        <v>44280</v>
      </c>
      <c r="AW126" s="852">
        <f t="shared" si="412"/>
        <v>108124683990855.98</v>
      </c>
      <c r="AX126" s="851">
        <f t="shared" si="413"/>
        <v>44280</v>
      </c>
      <c r="AY126" s="852">
        <f t="shared" si="414"/>
        <v>131075119273308.52</v>
      </c>
      <c r="AZ126" s="867"/>
      <c r="BA126" s="867"/>
      <c r="BB126" s="867"/>
      <c r="BC126" s="849">
        <f t="shared" si="415"/>
        <v>44280</v>
      </c>
      <c r="BD126" s="867"/>
      <c r="BE126" s="867"/>
      <c r="BF126" s="867"/>
      <c r="BG126" s="849">
        <f t="shared" si="416"/>
        <v>44280</v>
      </c>
      <c r="BH126" s="867"/>
      <c r="BI126" s="867"/>
      <c r="BK126" s="382">
        <f t="shared" si="417"/>
        <v>20.518080139160155</v>
      </c>
      <c r="BL126" s="382">
        <f t="shared" si="418"/>
        <v>24.873226928710938</v>
      </c>
      <c r="BM126" s="236">
        <f t="shared" si="419"/>
        <v>44280</v>
      </c>
      <c r="BN126" s="236">
        <f t="shared" si="420"/>
        <v>44281</v>
      </c>
      <c r="BO126" s="235">
        <f t="shared" si="421"/>
        <v>156328.22963169642</v>
      </c>
      <c r="BP126" s="235">
        <f t="shared" si="422"/>
        <v>189510.30040922621</v>
      </c>
      <c r="BQ126" s="235">
        <f t="shared" si="423"/>
        <v>172919.26502046132</v>
      </c>
      <c r="BR126" s="868">
        <f t="shared" si="424"/>
        <v>44280</v>
      </c>
      <c r="BS126" s="869" t="str">
        <f t="shared" si="425"/>
        <v>THU</v>
      </c>
      <c r="BT126" s="870">
        <f t="shared" si="426"/>
        <v>182.73492431640599</v>
      </c>
      <c r="BU126" s="235"/>
      <c r="BV126" s="279">
        <f t="shared" si="428"/>
        <v>119599901632082.25</v>
      </c>
      <c r="BW126" s="279"/>
    </row>
    <row r="127" spans="1:75">
      <c r="A127" s="888">
        <v>44286</v>
      </c>
      <c r="B127" s="122">
        <v>271</v>
      </c>
      <c r="C127" s="769">
        <v>44281</v>
      </c>
      <c r="D127" s="1170">
        <v>44282</v>
      </c>
      <c r="E127" s="924" t="s">
        <v>69</v>
      </c>
      <c r="F127" s="1149">
        <v>26.819201660156249</v>
      </c>
      <c r="G127" s="500" t="s">
        <v>41</v>
      </c>
      <c r="H127" s="998">
        <v>25.541226196289063</v>
      </c>
      <c r="I127" s="414" t="s">
        <v>313</v>
      </c>
      <c r="J127" s="415" t="s">
        <v>133</v>
      </c>
      <c r="K127" s="429" t="s">
        <v>93</v>
      </c>
      <c r="L127" s="390">
        <v>320</v>
      </c>
      <c r="M127" s="390"/>
      <c r="N127" s="390"/>
      <c r="O127" s="564">
        <v>3</v>
      </c>
      <c r="P127" s="564">
        <v>1.5</v>
      </c>
      <c r="Q127" s="564">
        <f t="shared" ref="Q127:Q190" si="432">O127+P127</f>
        <v>4.5</v>
      </c>
      <c r="R127" s="82">
        <f t="shared" ref="R127:R146" si="433">O127/(O127+P127)*Q127*175/200</f>
        <v>2.625</v>
      </c>
      <c r="S127" s="81"/>
      <c r="T127" s="81">
        <v>20</v>
      </c>
      <c r="U127" s="122">
        <v>271</v>
      </c>
      <c r="V127" s="494"/>
      <c r="W127" s="195">
        <v>756.178</v>
      </c>
      <c r="X127" s="82">
        <v>2.177</v>
      </c>
      <c r="Y127" s="82">
        <v>2.484</v>
      </c>
      <c r="Z127" s="195">
        <f t="shared" ref="Z127:Z190" si="434">T127*W127</f>
        <v>15123.56</v>
      </c>
      <c r="AA127" s="195">
        <f t="shared" ref="AA127:AA190" si="435">Z127/R127</f>
        <v>5761.35619047619</v>
      </c>
      <c r="AB127" s="1092">
        <f t="shared" ref="AB127:AB190" si="436">AA127*1000/(L127/1000)</f>
        <v>18004238.095238093</v>
      </c>
      <c r="AC127" s="499" t="s">
        <v>69</v>
      </c>
      <c r="AD127" s="195">
        <f t="shared" ref="AD127:AD190" si="437">T127*F127</f>
        <v>536.384033203125</v>
      </c>
      <c r="AE127" s="500" t="s">
        <v>41</v>
      </c>
      <c r="AF127" s="567">
        <f t="shared" ref="AF127:AF190" si="438">T127*H127</f>
        <v>510.82452392578125</v>
      </c>
      <c r="AG127" s="567">
        <f t="shared" ref="AG127:AG190" si="439">AD127/R127*1000</f>
        <v>204336.77455357142</v>
      </c>
      <c r="AH127" s="567">
        <f t="shared" ref="AH127:AH190" si="440">AF127/R127*1000</f>
        <v>194599.81863839287</v>
      </c>
      <c r="AI127" s="568">
        <f t="shared" ref="AI127:AI190" si="441">AG127/L127*1000</f>
        <v>638552.42047991068</v>
      </c>
      <c r="AJ127" s="568">
        <f t="shared" ref="AJ127:AJ190" si="442">AH127/L127*1000</f>
        <v>608124.43324497773</v>
      </c>
      <c r="AK127" s="569">
        <f t="shared" ref="AK127:AK190" si="443">AD127/Z127</f>
        <v>3.5466783826237011E-2</v>
      </c>
      <c r="AL127" s="999">
        <f t="shared" ref="AL127:AL190" si="444">AF127/Z127</f>
        <v>3.3776738011802858E-2</v>
      </c>
      <c r="AM127" s="864">
        <f t="shared" si="406"/>
        <v>271</v>
      </c>
      <c r="AN127" s="865">
        <f t="shared" si="407"/>
        <v>44282</v>
      </c>
      <c r="AO127" s="866">
        <f t="shared" si="408"/>
        <v>204336.77455357142</v>
      </c>
      <c r="AP127" s="865">
        <f t="shared" si="409"/>
        <v>44282</v>
      </c>
      <c r="AQ127" s="850">
        <f t="shared" si="410"/>
        <v>194599.81863839287</v>
      </c>
      <c r="AR127" s="880">
        <v>44281</v>
      </c>
      <c r="AS127" s="869" t="s">
        <v>659</v>
      </c>
      <c r="AT127" s="879">
        <v>174.84411621093801</v>
      </c>
      <c r="AU127" s="879">
        <v>320</v>
      </c>
      <c r="AV127" s="851">
        <f t="shared" si="411"/>
        <v>44281</v>
      </c>
      <c r="AW127" s="852">
        <f t="shared" si="412"/>
        <v>135227008232265.78</v>
      </c>
      <c r="AX127" s="851">
        <f t="shared" si="413"/>
        <v>44281</v>
      </c>
      <c r="AY127" s="852">
        <f t="shared" si="414"/>
        <v>128783237058057.2</v>
      </c>
      <c r="AZ127" s="850">
        <f>AVERAGE(AO127:AO128)</f>
        <v>199304.25734747021</v>
      </c>
      <c r="BA127" s="850">
        <f>STDEV(AO127:AO128)</f>
        <v>7117.0540857442702</v>
      </c>
      <c r="BB127" s="850">
        <f>100*BA127/AZ127</f>
        <v>3.5709493517422888</v>
      </c>
      <c r="BC127" s="849">
        <f t="shared" si="415"/>
        <v>44281</v>
      </c>
      <c r="BD127" s="850">
        <f>AVERAGE(AQ127:AQ128)</f>
        <v>182726.77176339287</v>
      </c>
      <c r="BE127" s="850">
        <f>STDEV(AQ127:AQ128)</f>
        <v>16791.023917316495</v>
      </c>
      <c r="BF127" s="850">
        <f>100*BE127/BD127</f>
        <v>9.1891427595835076</v>
      </c>
      <c r="BG127" s="849">
        <f t="shared" si="416"/>
        <v>44281</v>
      </c>
      <c r="BH127" s="850">
        <f>AVERAGE(AZ127,BD127)</f>
        <v>191015.51455543155</v>
      </c>
      <c r="BI127" s="852">
        <f>BH127*AT127*3.785*1000000</f>
        <v>126411198452708.27</v>
      </c>
      <c r="BK127" s="382">
        <f t="shared" si="417"/>
        <v>26.819201660156249</v>
      </c>
      <c r="BL127" s="382">
        <f t="shared" si="418"/>
        <v>25.541226196289063</v>
      </c>
      <c r="BM127" s="236">
        <f t="shared" si="419"/>
        <v>44281</v>
      </c>
      <c r="BN127" s="236">
        <f t="shared" si="420"/>
        <v>44282</v>
      </c>
      <c r="BO127" s="235">
        <f t="shared" si="421"/>
        <v>204336.77455357142</v>
      </c>
      <c r="BP127" s="235">
        <f t="shared" si="422"/>
        <v>194599.81863839287</v>
      </c>
      <c r="BQ127" s="235">
        <f t="shared" si="423"/>
        <v>199468.29659598216</v>
      </c>
      <c r="BR127" s="868">
        <f t="shared" si="424"/>
        <v>44281</v>
      </c>
      <c r="BS127" s="869" t="str">
        <f t="shared" si="425"/>
        <v>FRI</v>
      </c>
      <c r="BT127" s="870">
        <f t="shared" si="426"/>
        <v>174.84411621093801</v>
      </c>
      <c r="BU127" s="235">
        <f t="shared" ref="BU127" si="445">BH127</f>
        <v>191015.51455543155</v>
      </c>
      <c r="BV127" s="279">
        <f t="shared" si="428"/>
        <v>132005122645161.48</v>
      </c>
      <c r="BW127" s="279">
        <f t="shared" ref="BW127" si="446">BI127</f>
        <v>126411198452708.27</v>
      </c>
    </row>
    <row r="128" spans="1:75">
      <c r="A128" s="888">
        <v>44286</v>
      </c>
      <c r="B128" s="122">
        <v>272</v>
      </c>
      <c r="C128" s="769">
        <v>44281</v>
      </c>
      <c r="D128" s="1170">
        <v>44282</v>
      </c>
      <c r="E128" s="924" t="s">
        <v>69</v>
      </c>
      <c r="F128" s="1149">
        <v>25.498165893554688</v>
      </c>
      <c r="G128" s="500" t="s">
        <v>41</v>
      </c>
      <c r="H128" s="998">
        <v>22.424551391601561</v>
      </c>
      <c r="I128" s="414" t="s">
        <v>313</v>
      </c>
      <c r="J128" s="415" t="s">
        <v>133</v>
      </c>
      <c r="K128" s="429" t="s">
        <v>93</v>
      </c>
      <c r="L128" s="390">
        <v>320</v>
      </c>
      <c r="M128" s="390"/>
      <c r="N128" s="390"/>
      <c r="O128" s="564">
        <v>3</v>
      </c>
      <c r="P128" s="564">
        <v>1.5</v>
      </c>
      <c r="Q128" s="564">
        <f t="shared" si="432"/>
        <v>4.5</v>
      </c>
      <c r="R128" s="82">
        <f t="shared" si="433"/>
        <v>2.625</v>
      </c>
      <c r="S128" s="81"/>
      <c r="T128" s="81">
        <v>20</v>
      </c>
      <c r="U128" s="122">
        <v>272</v>
      </c>
      <c r="V128" s="494"/>
      <c r="W128" s="195">
        <v>736.03399999999999</v>
      </c>
      <c r="X128" s="82">
        <v>2.181</v>
      </c>
      <c r="Y128" s="82">
        <v>2.6080000000000001</v>
      </c>
      <c r="Z128" s="195">
        <f t="shared" si="434"/>
        <v>14720.68</v>
      </c>
      <c r="AA128" s="195">
        <f t="shared" si="435"/>
        <v>5607.8780952380957</v>
      </c>
      <c r="AB128" s="1092">
        <f t="shared" si="436"/>
        <v>17524619.047619049</v>
      </c>
      <c r="AC128" s="499" t="s">
        <v>69</v>
      </c>
      <c r="AD128" s="195">
        <f t="shared" si="437"/>
        <v>509.96331787109375</v>
      </c>
      <c r="AE128" s="500" t="s">
        <v>41</v>
      </c>
      <c r="AF128" s="567">
        <f t="shared" si="438"/>
        <v>448.49102783203125</v>
      </c>
      <c r="AG128" s="567">
        <f t="shared" si="439"/>
        <v>194271.74014136902</v>
      </c>
      <c r="AH128" s="567">
        <f t="shared" si="440"/>
        <v>170853.72488839287</v>
      </c>
      <c r="AI128" s="568">
        <f t="shared" si="441"/>
        <v>607099.1879417781</v>
      </c>
      <c r="AJ128" s="568">
        <f t="shared" si="442"/>
        <v>533917.89027622773</v>
      </c>
      <c r="AK128" s="569">
        <f t="shared" si="443"/>
        <v>3.4642646798320034E-2</v>
      </c>
      <c r="AL128" s="999">
        <f t="shared" si="444"/>
        <v>3.0466733047116792E-2</v>
      </c>
      <c r="AM128" s="864">
        <f t="shared" si="406"/>
        <v>272</v>
      </c>
      <c r="AN128" s="865">
        <f t="shared" si="407"/>
        <v>44282</v>
      </c>
      <c r="AO128" s="866">
        <f t="shared" si="408"/>
        <v>194271.74014136902</v>
      </c>
      <c r="AP128" s="865">
        <f t="shared" si="409"/>
        <v>44282</v>
      </c>
      <c r="AQ128" s="850">
        <f t="shared" si="410"/>
        <v>170853.72488839287</v>
      </c>
      <c r="AR128" s="880">
        <v>44281</v>
      </c>
      <c r="AS128" s="869" t="s">
        <v>659</v>
      </c>
      <c r="AT128" s="879">
        <v>174.84411621093801</v>
      </c>
      <c r="AU128" s="879">
        <v>320</v>
      </c>
      <c r="AV128" s="851">
        <f t="shared" si="411"/>
        <v>44281</v>
      </c>
      <c r="AW128" s="852">
        <f t="shared" si="412"/>
        <v>128566119636512.31</v>
      </c>
      <c r="AX128" s="851">
        <f t="shared" si="413"/>
        <v>44281</v>
      </c>
      <c r="AY128" s="852">
        <f t="shared" si="414"/>
        <v>113068428883997.77</v>
      </c>
      <c r="AZ128" s="867"/>
      <c r="BA128" s="867"/>
      <c r="BB128" s="867"/>
      <c r="BC128" s="849">
        <f t="shared" si="415"/>
        <v>44281</v>
      </c>
      <c r="BD128" s="867"/>
      <c r="BE128" s="867"/>
      <c r="BF128" s="867"/>
      <c r="BG128" s="849">
        <f t="shared" si="416"/>
        <v>44281</v>
      </c>
      <c r="BH128" s="867"/>
      <c r="BI128" s="867"/>
      <c r="BK128" s="382">
        <f t="shared" si="417"/>
        <v>25.498165893554688</v>
      </c>
      <c r="BL128" s="382">
        <f t="shared" si="418"/>
        <v>22.424551391601561</v>
      </c>
      <c r="BM128" s="236">
        <f t="shared" si="419"/>
        <v>44281</v>
      </c>
      <c r="BN128" s="236">
        <f t="shared" si="420"/>
        <v>44282</v>
      </c>
      <c r="BO128" s="235">
        <f t="shared" si="421"/>
        <v>194271.74014136902</v>
      </c>
      <c r="BP128" s="235">
        <f t="shared" si="422"/>
        <v>170853.72488839287</v>
      </c>
      <c r="BQ128" s="235">
        <f t="shared" si="423"/>
        <v>182562.73251488095</v>
      </c>
      <c r="BR128" s="868">
        <f t="shared" si="424"/>
        <v>44281</v>
      </c>
      <c r="BS128" s="869" t="str">
        <f t="shared" si="425"/>
        <v>FRI</v>
      </c>
      <c r="BT128" s="870">
        <f t="shared" si="426"/>
        <v>174.84411621093801</v>
      </c>
      <c r="BU128" s="235"/>
      <c r="BV128" s="279">
        <f t="shared" si="428"/>
        <v>120817274260255.02</v>
      </c>
      <c r="BW128" s="279"/>
    </row>
    <row r="129" spans="1:75">
      <c r="A129" s="888">
        <v>44286</v>
      </c>
      <c r="B129" s="122">
        <v>281</v>
      </c>
      <c r="C129" s="769">
        <v>44282</v>
      </c>
      <c r="D129" s="1170">
        <v>44283</v>
      </c>
      <c r="E129" s="924" t="s">
        <v>69</v>
      </c>
      <c r="F129" s="1149">
        <v>27.024197387695313</v>
      </c>
      <c r="G129" s="500" t="s">
        <v>41</v>
      </c>
      <c r="H129" s="998">
        <v>34.289630126953128</v>
      </c>
      <c r="I129" s="414" t="s">
        <v>313</v>
      </c>
      <c r="J129" s="415" t="s">
        <v>133</v>
      </c>
      <c r="K129" s="429" t="s">
        <v>93</v>
      </c>
      <c r="L129" s="390">
        <v>288</v>
      </c>
      <c r="M129" s="390"/>
      <c r="N129" s="390"/>
      <c r="O129" s="564">
        <v>3</v>
      </c>
      <c r="P129" s="564">
        <v>1.5</v>
      </c>
      <c r="Q129" s="564">
        <f t="shared" si="432"/>
        <v>4.5</v>
      </c>
      <c r="R129" s="82">
        <f t="shared" si="433"/>
        <v>2.625</v>
      </c>
      <c r="S129" s="81"/>
      <c r="T129" s="81">
        <v>20</v>
      </c>
      <c r="U129" s="122">
        <v>281</v>
      </c>
      <c r="V129" s="494"/>
      <c r="W129" s="195">
        <v>632.59500000000003</v>
      </c>
      <c r="X129" s="82">
        <v>2.1869999999999998</v>
      </c>
      <c r="Y129" s="82">
        <v>2.6120000000000001</v>
      </c>
      <c r="Z129" s="195">
        <f t="shared" si="434"/>
        <v>12651.900000000001</v>
      </c>
      <c r="AA129" s="195">
        <f t="shared" si="435"/>
        <v>4819.7714285714292</v>
      </c>
      <c r="AB129" s="1092">
        <f t="shared" si="436"/>
        <v>16735317.460317463</v>
      </c>
      <c r="AC129" s="499" t="s">
        <v>69</v>
      </c>
      <c r="AD129" s="195">
        <f t="shared" si="437"/>
        <v>540.48394775390625</v>
      </c>
      <c r="AE129" s="500" t="s">
        <v>41</v>
      </c>
      <c r="AF129" s="567">
        <f t="shared" si="438"/>
        <v>685.7926025390625</v>
      </c>
      <c r="AG129" s="567">
        <f t="shared" si="439"/>
        <v>205898.64676339287</v>
      </c>
      <c r="AH129" s="567">
        <f t="shared" si="440"/>
        <v>261254.32477678571</v>
      </c>
      <c r="AI129" s="568">
        <f t="shared" si="441"/>
        <v>714925.8568173364</v>
      </c>
      <c r="AJ129" s="568">
        <f t="shared" si="442"/>
        <v>907133.07214161707</v>
      </c>
      <c r="AK129" s="569">
        <f t="shared" si="443"/>
        <v>4.2719587394297001E-2</v>
      </c>
      <c r="AL129" s="999">
        <f t="shared" si="444"/>
        <v>5.4204712536382871E-2</v>
      </c>
      <c r="AM129" s="864">
        <f t="shared" si="406"/>
        <v>281</v>
      </c>
      <c r="AN129" s="865">
        <f t="shared" si="407"/>
        <v>44283</v>
      </c>
      <c r="AO129" s="866">
        <f t="shared" si="408"/>
        <v>205898.64676339287</v>
      </c>
      <c r="AP129" s="865">
        <f t="shared" si="409"/>
        <v>44283</v>
      </c>
      <c r="AQ129" s="850">
        <f t="shared" si="410"/>
        <v>261254.32477678571</v>
      </c>
      <c r="AR129" s="880">
        <v>44282</v>
      </c>
      <c r="AS129" s="869" t="s">
        <v>660</v>
      </c>
      <c r="AT129" s="879">
        <v>169.196533203125</v>
      </c>
      <c r="AU129" s="879">
        <v>288</v>
      </c>
      <c r="AV129" s="851">
        <f t="shared" si="411"/>
        <v>44282</v>
      </c>
      <c r="AW129" s="852">
        <f t="shared" si="412"/>
        <v>131859321391253.73</v>
      </c>
      <c r="AX129" s="851">
        <f t="shared" si="413"/>
        <v>44282</v>
      </c>
      <c r="AY129" s="852">
        <f t="shared" si="414"/>
        <v>167309589048362.28</v>
      </c>
      <c r="AZ129" s="850">
        <f>AVERAGE(AO129:AO130)</f>
        <v>202150.89053199405</v>
      </c>
      <c r="BA129" s="850">
        <f>STDEV(AO129:AO130)</f>
        <v>5300.1276909124863</v>
      </c>
      <c r="BB129" s="850">
        <f>100*BA129/AZ129</f>
        <v>2.6218670998501707</v>
      </c>
      <c r="BC129" s="849">
        <f t="shared" si="415"/>
        <v>44282</v>
      </c>
      <c r="BD129" s="850">
        <f>AVERAGE(AQ129:AQ130)</f>
        <v>245059.77957589284</v>
      </c>
      <c r="BE129" s="850">
        <f>STDEV(AQ129:AQ130)</f>
        <v>22902.545459566794</v>
      </c>
      <c r="BF129" s="850">
        <f>100*BE129/BD129</f>
        <v>9.3456974046098331</v>
      </c>
      <c r="BG129" s="849">
        <f t="shared" si="416"/>
        <v>44282</v>
      </c>
      <c r="BH129" s="850">
        <f>AVERAGE(AZ129,BD129)</f>
        <v>223605.33505394345</v>
      </c>
      <c r="BI129" s="852">
        <f>BH129*AT129*3.785*1000000</f>
        <v>143198841775578.88</v>
      </c>
      <c r="BK129" s="382">
        <f t="shared" si="417"/>
        <v>27.024197387695313</v>
      </c>
      <c r="BL129" s="382">
        <f t="shared" si="418"/>
        <v>34.289630126953128</v>
      </c>
      <c r="BM129" s="236">
        <f t="shared" si="419"/>
        <v>44282</v>
      </c>
      <c r="BN129" s="236">
        <f t="shared" si="420"/>
        <v>44283</v>
      </c>
      <c r="BO129" s="235">
        <f t="shared" si="421"/>
        <v>205898.64676339287</v>
      </c>
      <c r="BP129" s="235">
        <f t="shared" si="422"/>
        <v>261254.32477678571</v>
      </c>
      <c r="BQ129" s="235">
        <f t="shared" si="423"/>
        <v>233576.48577008929</v>
      </c>
      <c r="BR129" s="868">
        <f t="shared" si="424"/>
        <v>44282</v>
      </c>
      <c r="BS129" s="869" t="str">
        <f t="shared" si="425"/>
        <v>SAT</v>
      </c>
      <c r="BT129" s="870">
        <f t="shared" si="426"/>
        <v>169.196533203125</v>
      </c>
      <c r="BU129" s="235">
        <f t="shared" ref="BU129" si="447">BH129</f>
        <v>223605.33505394345</v>
      </c>
      <c r="BV129" s="279">
        <f t="shared" si="428"/>
        <v>149584455219808</v>
      </c>
      <c r="BW129" s="279">
        <f t="shared" ref="BW129" si="448">BI129</f>
        <v>143198841775578.88</v>
      </c>
    </row>
    <row r="130" spans="1:75">
      <c r="A130" s="888">
        <v>44286</v>
      </c>
      <c r="B130" s="122">
        <v>282</v>
      </c>
      <c r="C130" s="769">
        <v>44282</v>
      </c>
      <c r="D130" s="1170">
        <v>44283</v>
      </c>
      <c r="E130" s="924" t="s">
        <v>69</v>
      </c>
      <c r="F130" s="1149">
        <v>26.040411376953124</v>
      </c>
      <c r="G130" s="500" t="s">
        <v>41</v>
      </c>
      <c r="H130" s="998">
        <v>30.038562011718749</v>
      </c>
      <c r="I130" s="414" t="s">
        <v>313</v>
      </c>
      <c r="J130" s="415" t="s">
        <v>133</v>
      </c>
      <c r="K130" s="429" t="s">
        <v>93</v>
      </c>
      <c r="L130" s="390">
        <v>288</v>
      </c>
      <c r="M130" s="390"/>
      <c r="N130" s="390"/>
      <c r="O130" s="564">
        <v>3</v>
      </c>
      <c r="P130" s="564">
        <v>1.5</v>
      </c>
      <c r="Q130" s="564">
        <f t="shared" si="432"/>
        <v>4.5</v>
      </c>
      <c r="R130" s="82">
        <f t="shared" si="433"/>
        <v>2.625</v>
      </c>
      <c r="S130" s="81"/>
      <c r="T130" s="81">
        <v>20</v>
      </c>
      <c r="U130" s="122">
        <v>282</v>
      </c>
      <c r="V130" s="494"/>
      <c r="W130" s="195">
        <v>654.93899999999996</v>
      </c>
      <c r="X130" s="82">
        <v>2.181</v>
      </c>
      <c r="Y130" s="82">
        <v>2.59</v>
      </c>
      <c r="Z130" s="195">
        <f t="shared" si="434"/>
        <v>13098.779999999999</v>
      </c>
      <c r="AA130" s="195">
        <f t="shared" si="435"/>
        <v>4990.011428571428</v>
      </c>
      <c r="AB130" s="1092">
        <f t="shared" si="436"/>
        <v>17326428.571428571</v>
      </c>
      <c r="AC130" s="499" t="s">
        <v>69</v>
      </c>
      <c r="AD130" s="195">
        <f t="shared" si="437"/>
        <v>520.8082275390625</v>
      </c>
      <c r="AE130" s="500" t="s">
        <v>41</v>
      </c>
      <c r="AF130" s="567">
        <f t="shared" si="438"/>
        <v>600.771240234375</v>
      </c>
      <c r="AG130" s="567">
        <f t="shared" si="439"/>
        <v>198403.13430059524</v>
      </c>
      <c r="AH130" s="567">
        <f t="shared" si="440"/>
        <v>228865.234375</v>
      </c>
      <c r="AI130" s="568">
        <f t="shared" si="441"/>
        <v>688899.77187706681</v>
      </c>
      <c r="AJ130" s="568">
        <f t="shared" si="442"/>
        <v>794670.95269097213</v>
      </c>
      <c r="AK130" s="569">
        <f t="shared" si="443"/>
        <v>3.9760056092175193E-2</v>
      </c>
      <c r="AL130" s="999">
        <f t="shared" si="444"/>
        <v>4.5864671384233877E-2</v>
      </c>
      <c r="AM130" s="864">
        <f t="shared" si="406"/>
        <v>282</v>
      </c>
      <c r="AN130" s="865">
        <f t="shared" si="407"/>
        <v>44283</v>
      </c>
      <c r="AO130" s="866">
        <f t="shared" si="408"/>
        <v>198403.13430059524</v>
      </c>
      <c r="AP130" s="865">
        <f t="shared" si="409"/>
        <v>44283</v>
      </c>
      <c r="AQ130" s="850">
        <f t="shared" si="410"/>
        <v>228865.234375</v>
      </c>
      <c r="AR130" s="880">
        <v>44282</v>
      </c>
      <c r="AS130" s="869" t="s">
        <v>660</v>
      </c>
      <c r="AT130" s="879">
        <v>169.196533203125</v>
      </c>
      <c r="AU130" s="879">
        <v>288</v>
      </c>
      <c r="AV130" s="851">
        <f t="shared" si="411"/>
        <v>44282</v>
      </c>
      <c r="AW130" s="852">
        <f t="shared" si="412"/>
        <v>127059128663615.56</v>
      </c>
      <c r="AX130" s="851">
        <f t="shared" si="413"/>
        <v>44282</v>
      </c>
      <c r="AY130" s="852">
        <f t="shared" si="414"/>
        <v>146567327999084</v>
      </c>
      <c r="AZ130" s="867"/>
      <c r="BA130" s="867"/>
      <c r="BB130" s="867"/>
      <c r="BC130" s="849">
        <f t="shared" si="415"/>
        <v>44282</v>
      </c>
      <c r="BD130" s="867"/>
      <c r="BE130" s="867"/>
      <c r="BF130" s="867"/>
      <c r="BG130" s="849">
        <f t="shared" si="416"/>
        <v>44282</v>
      </c>
      <c r="BH130" s="867"/>
      <c r="BI130" s="867"/>
      <c r="BK130" s="382">
        <f t="shared" si="417"/>
        <v>26.040411376953124</v>
      </c>
      <c r="BL130" s="382">
        <f t="shared" si="418"/>
        <v>30.038562011718749</v>
      </c>
      <c r="BM130" s="236">
        <f t="shared" si="419"/>
        <v>44282</v>
      </c>
      <c r="BN130" s="236">
        <f t="shared" si="420"/>
        <v>44283</v>
      </c>
      <c r="BO130" s="235">
        <f t="shared" si="421"/>
        <v>198403.13430059524</v>
      </c>
      <c r="BP130" s="235">
        <f t="shared" si="422"/>
        <v>228865.234375</v>
      </c>
      <c r="BQ130" s="235">
        <f t="shared" si="423"/>
        <v>213634.18433779763</v>
      </c>
      <c r="BR130" s="868">
        <f t="shared" si="424"/>
        <v>44282</v>
      </c>
      <c r="BS130" s="869" t="str">
        <f t="shared" si="425"/>
        <v>SAT</v>
      </c>
      <c r="BT130" s="870">
        <f t="shared" si="426"/>
        <v>169.196533203125</v>
      </c>
      <c r="BU130" s="235"/>
      <c r="BV130" s="279">
        <f t="shared" si="428"/>
        <v>136813228331349.78</v>
      </c>
      <c r="BW130" s="279"/>
    </row>
    <row r="131" spans="1:75">
      <c r="A131" s="888">
        <v>44286</v>
      </c>
      <c r="B131" s="122">
        <v>291</v>
      </c>
      <c r="C131" s="769">
        <v>44283</v>
      </c>
      <c r="D131" s="1170">
        <v>44284</v>
      </c>
      <c r="E131" s="924" t="s">
        <v>69</v>
      </c>
      <c r="F131" s="1149">
        <v>38.818896484375003</v>
      </c>
      <c r="G131" s="500" t="s">
        <v>41</v>
      </c>
      <c r="H131" s="998">
        <v>49.795361328124997</v>
      </c>
      <c r="I131" s="414" t="s">
        <v>313</v>
      </c>
      <c r="J131" s="415" t="s">
        <v>133</v>
      </c>
      <c r="K131" s="429" t="s">
        <v>93</v>
      </c>
      <c r="L131" s="390">
        <v>228</v>
      </c>
      <c r="M131" s="390"/>
      <c r="N131" s="390"/>
      <c r="O131" s="564">
        <v>3</v>
      </c>
      <c r="P131" s="564">
        <v>1.5</v>
      </c>
      <c r="Q131" s="564">
        <f t="shared" si="432"/>
        <v>4.5</v>
      </c>
      <c r="R131" s="82">
        <f t="shared" si="433"/>
        <v>2.625</v>
      </c>
      <c r="S131" s="81"/>
      <c r="T131" s="81">
        <v>20</v>
      </c>
      <c r="U131" s="122">
        <v>291</v>
      </c>
      <c r="V131" s="193"/>
      <c r="W131" s="195">
        <v>638.52</v>
      </c>
      <c r="X131" s="82">
        <v>2.1829999999999998</v>
      </c>
      <c r="Y131" s="82">
        <v>2.6080000000000001</v>
      </c>
      <c r="Z131" s="195">
        <f t="shared" si="434"/>
        <v>12770.4</v>
      </c>
      <c r="AA131" s="195">
        <f t="shared" si="435"/>
        <v>4864.9142857142851</v>
      </c>
      <c r="AB131" s="1092">
        <f t="shared" si="436"/>
        <v>21337343.358395986</v>
      </c>
      <c r="AC131" s="499" t="s">
        <v>69</v>
      </c>
      <c r="AD131" s="195">
        <f t="shared" si="437"/>
        <v>776.3779296875</v>
      </c>
      <c r="AE131" s="500" t="s">
        <v>41</v>
      </c>
      <c r="AF131" s="567">
        <f t="shared" si="438"/>
        <v>995.9072265625</v>
      </c>
      <c r="AG131" s="567">
        <f t="shared" si="439"/>
        <v>295763.02083333331</v>
      </c>
      <c r="AH131" s="567">
        <f t="shared" si="440"/>
        <v>379393.22916666669</v>
      </c>
      <c r="AI131" s="568">
        <f t="shared" si="441"/>
        <v>1297206.2317251461</v>
      </c>
      <c r="AJ131" s="568">
        <f t="shared" si="442"/>
        <v>1664005.3910818715</v>
      </c>
      <c r="AK131" s="569">
        <f t="shared" si="443"/>
        <v>6.0795114459022428E-2</v>
      </c>
      <c r="AL131" s="999">
        <f t="shared" si="444"/>
        <v>7.7985593760767094E-2</v>
      </c>
      <c r="AM131" s="864">
        <f t="shared" si="406"/>
        <v>291</v>
      </c>
      <c r="AN131" s="865">
        <f t="shared" si="407"/>
        <v>44284</v>
      </c>
      <c r="AO131" s="866">
        <f t="shared" si="408"/>
        <v>295763.02083333331</v>
      </c>
      <c r="AP131" s="865">
        <f t="shared" si="409"/>
        <v>44284</v>
      </c>
      <c r="AQ131" s="850">
        <f t="shared" si="410"/>
        <v>379393.22916666669</v>
      </c>
      <c r="AR131" s="880">
        <v>44283</v>
      </c>
      <c r="AS131" s="869" t="s">
        <v>654</v>
      </c>
      <c r="AT131" s="879">
        <v>168.75299072265599</v>
      </c>
      <c r="AU131" s="879">
        <v>228</v>
      </c>
      <c r="AV131" s="851">
        <f t="shared" si="411"/>
        <v>44283</v>
      </c>
      <c r="AW131" s="852">
        <f t="shared" si="412"/>
        <v>188912734966348.5</v>
      </c>
      <c r="AX131" s="851">
        <f t="shared" si="413"/>
        <v>44283</v>
      </c>
      <c r="AY131" s="852">
        <f t="shared" si="414"/>
        <v>242329863779616.81</v>
      </c>
      <c r="AZ131" s="850">
        <f>AVERAGE(AO131:AO132)</f>
        <v>299758.07989211311</v>
      </c>
      <c r="BA131" s="850">
        <f>STDEV(AO131:AO132)</f>
        <v>5649.8667034078335</v>
      </c>
      <c r="BB131" s="850">
        <f>100*BA131/AZ131</f>
        <v>1.884808811639471</v>
      </c>
      <c r="BC131" s="849">
        <f t="shared" si="415"/>
        <v>44283</v>
      </c>
      <c r="BD131" s="850">
        <f>AVERAGE(AQ131:AQ132)</f>
        <v>347120.47758556547</v>
      </c>
      <c r="BE131" s="850">
        <f>STDEV(AQ131:AQ132)</f>
        <v>45640.562981091083</v>
      </c>
      <c r="BF131" s="850">
        <f>100*BE131/BD131</f>
        <v>13.148334923525406</v>
      </c>
      <c r="BG131" s="849">
        <f t="shared" si="416"/>
        <v>44283</v>
      </c>
      <c r="BH131" s="850">
        <f>AVERAGE(AZ131,BD131)</f>
        <v>323439.27873883932</v>
      </c>
      <c r="BI131" s="852">
        <f>BH131*AT131*3.785*1000000</f>
        <v>206590393112494.66</v>
      </c>
      <c r="BK131" s="382">
        <f t="shared" si="417"/>
        <v>38.818896484375003</v>
      </c>
      <c r="BL131" s="382">
        <f t="shared" si="418"/>
        <v>49.795361328124997</v>
      </c>
      <c r="BM131" s="236">
        <f t="shared" si="419"/>
        <v>44283</v>
      </c>
      <c r="BN131" s="236">
        <f t="shared" si="420"/>
        <v>44284</v>
      </c>
      <c r="BO131" s="235">
        <f t="shared" si="421"/>
        <v>295763.02083333331</v>
      </c>
      <c r="BP131" s="235">
        <f t="shared" si="422"/>
        <v>379393.22916666669</v>
      </c>
      <c r="BQ131" s="235">
        <f t="shared" si="423"/>
        <v>337578.125</v>
      </c>
      <c r="BR131" s="868">
        <f t="shared" si="424"/>
        <v>44283</v>
      </c>
      <c r="BS131" s="869" t="str">
        <f t="shared" si="425"/>
        <v>SUN</v>
      </c>
      <c r="BT131" s="870">
        <f t="shared" si="426"/>
        <v>168.75299072265599</v>
      </c>
      <c r="BU131" s="235">
        <f t="shared" ref="BU131" si="449">BH131</f>
        <v>323439.27873883932</v>
      </c>
      <c r="BV131" s="279">
        <f t="shared" si="428"/>
        <v>215621299372982.66</v>
      </c>
      <c r="BW131" s="279">
        <f t="shared" ref="BW131" si="450">BI131</f>
        <v>206590393112494.66</v>
      </c>
    </row>
    <row r="132" spans="1:75">
      <c r="A132" s="888">
        <v>44286</v>
      </c>
      <c r="B132" s="122">
        <v>292</v>
      </c>
      <c r="C132" s="769">
        <v>44283</v>
      </c>
      <c r="D132" s="1170">
        <v>44284</v>
      </c>
      <c r="E132" s="924" t="s">
        <v>69</v>
      </c>
      <c r="F132" s="1149">
        <v>39.867599487304688</v>
      </c>
      <c r="G132" s="500" t="s">
        <v>41</v>
      </c>
      <c r="H132" s="998">
        <v>41.32376403808594</v>
      </c>
      <c r="I132" s="414" t="s">
        <v>313</v>
      </c>
      <c r="J132" s="415" t="s">
        <v>133</v>
      </c>
      <c r="K132" s="429" t="s">
        <v>93</v>
      </c>
      <c r="L132" s="390">
        <v>228</v>
      </c>
      <c r="M132" s="390"/>
      <c r="N132" s="390"/>
      <c r="O132" s="564">
        <v>3</v>
      </c>
      <c r="P132" s="564">
        <v>1.5</v>
      </c>
      <c r="Q132" s="564">
        <f t="shared" si="432"/>
        <v>4.5</v>
      </c>
      <c r="R132" s="82">
        <f t="shared" si="433"/>
        <v>2.625</v>
      </c>
      <c r="S132" s="81"/>
      <c r="T132" s="81">
        <v>20</v>
      </c>
      <c r="U132" s="122">
        <v>292</v>
      </c>
      <c r="V132" s="193"/>
      <c r="W132" s="195">
        <v>608.12800000000004</v>
      </c>
      <c r="X132" s="82">
        <v>2.1949999999999998</v>
      </c>
      <c r="Y132" s="82">
        <v>2.6339999999999999</v>
      </c>
      <c r="Z132" s="195">
        <f t="shared" si="434"/>
        <v>12162.560000000001</v>
      </c>
      <c r="AA132" s="195">
        <f t="shared" si="435"/>
        <v>4633.3561904761909</v>
      </c>
      <c r="AB132" s="1092">
        <f t="shared" si="436"/>
        <v>20321737.677527152</v>
      </c>
      <c r="AC132" s="499" t="s">
        <v>69</v>
      </c>
      <c r="AD132" s="195">
        <f t="shared" si="437"/>
        <v>797.35198974609375</v>
      </c>
      <c r="AE132" s="500" t="s">
        <v>41</v>
      </c>
      <c r="AF132" s="567">
        <f t="shared" si="438"/>
        <v>826.47528076171875</v>
      </c>
      <c r="AG132" s="567">
        <f t="shared" si="439"/>
        <v>303753.13895089284</v>
      </c>
      <c r="AH132" s="567">
        <f t="shared" si="440"/>
        <v>314847.72600446426</v>
      </c>
      <c r="AI132" s="568">
        <f t="shared" si="441"/>
        <v>1332250.6094337404</v>
      </c>
      <c r="AJ132" s="568">
        <f t="shared" si="442"/>
        <v>1380911.0789669484</v>
      </c>
      <c r="AK132" s="569">
        <f t="shared" si="443"/>
        <v>6.5557908018220978E-2</v>
      </c>
      <c r="AL132" s="999">
        <f t="shared" si="444"/>
        <v>6.795241139708405E-2</v>
      </c>
      <c r="AM132" s="864">
        <f t="shared" si="406"/>
        <v>292</v>
      </c>
      <c r="AN132" s="865">
        <f t="shared" si="407"/>
        <v>44284</v>
      </c>
      <c r="AO132" s="866">
        <f t="shared" si="408"/>
        <v>303753.13895089284</v>
      </c>
      <c r="AP132" s="865">
        <f t="shared" si="409"/>
        <v>44284</v>
      </c>
      <c r="AQ132" s="850">
        <f t="shared" si="410"/>
        <v>314847.72600446426</v>
      </c>
      <c r="AR132" s="880">
        <v>44283</v>
      </c>
      <c r="AS132" s="869" t="s">
        <v>654</v>
      </c>
      <c r="AT132" s="879">
        <v>168.75299072265599</v>
      </c>
      <c r="AU132" s="879">
        <v>228</v>
      </c>
      <c r="AV132" s="851">
        <f t="shared" si="411"/>
        <v>44283</v>
      </c>
      <c r="AW132" s="852">
        <f t="shared" si="412"/>
        <v>194016263669968.75</v>
      </c>
      <c r="AX132" s="851">
        <f t="shared" si="413"/>
        <v>44283</v>
      </c>
      <c r="AY132" s="852">
        <f t="shared" si="414"/>
        <v>201102710034044.44</v>
      </c>
      <c r="AZ132" s="867"/>
      <c r="BA132" s="867"/>
      <c r="BB132" s="867"/>
      <c r="BC132" s="849">
        <f t="shared" si="415"/>
        <v>44283</v>
      </c>
      <c r="BD132" s="867"/>
      <c r="BE132" s="867"/>
      <c r="BF132" s="867"/>
      <c r="BG132" s="849">
        <f t="shared" si="416"/>
        <v>44283</v>
      </c>
      <c r="BH132" s="867"/>
      <c r="BI132" s="867"/>
      <c r="BK132" s="382">
        <f t="shared" si="417"/>
        <v>39.867599487304688</v>
      </c>
      <c r="BL132" s="382">
        <f t="shared" si="418"/>
        <v>41.32376403808594</v>
      </c>
      <c r="BM132" s="236">
        <f t="shared" si="419"/>
        <v>44283</v>
      </c>
      <c r="BN132" s="236">
        <f t="shared" si="420"/>
        <v>44284</v>
      </c>
      <c r="BO132" s="235">
        <f t="shared" si="421"/>
        <v>303753.13895089284</v>
      </c>
      <c r="BP132" s="235">
        <f t="shared" si="422"/>
        <v>314847.72600446426</v>
      </c>
      <c r="BQ132" s="235">
        <f t="shared" si="423"/>
        <v>309300.43247767852</v>
      </c>
      <c r="BR132" s="868">
        <f t="shared" si="424"/>
        <v>44283</v>
      </c>
      <c r="BS132" s="869" t="str">
        <f t="shared" si="425"/>
        <v>SUN</v>
      </c>
      <c r="BT132" s="870">
        <f t="shared" si="426"/>
        <v>168.75299072265599</v>
      </c>
      <c r="BU132" s="235"/>
      <c r="BV132" s="279">
        <f t="shared" si="428"/>
        <v>197559486852006.56</v>
      </c>
      <c r="BW132" s="279"/>
    </row>
    <row r="133" spans="1:75">
      <c r="A133" s="888">
        <v>44286</v>
      </c>
      <c r="B133" s="122" t="s">
        <v>320</v>
      </c>
      <c r="C133" s="769">
        <v>44284</v>
      </c>
      <c r="D133" s="1170">
        <v>44285</v>
      </c>
      <c r="E133" s="924" t="s">
        <v>69</v>
      </c>
      <c r="F133" s="1149">
        <v>25.670770263671876</v>
      </c>
      <c r="G133" s="500" t="s">
        <v>41</v>
      </c>
      <c r="H133" s="998">
        <v>35.313296508789065</v>
      </c>
      <c r="I133" s="414" t="s">
        <v>313</v>
      </c>
      <c r="J133" s="415" t="s">
        <v>133</v>
      </c>
      <c r="K133" s="429" t="s">
        <v>93</v>
      </c>
      <c r="L133" s="390">
        <v>240</v>
      </c>
      <c r="M133" s="390"/>
      <c r="N133" s="390"/>
      <c r="O133" s="564">
        <v>3</v>
      </c>
      <c r="P133" s="564">
        <v>1.5</v>
      </c>
      <c r="Q133" s="564">
        <f t="shared" si="432"/>
        <v>4.5</v>
      </c>
      <c r="R133" s="82">
        <f t="shared" si="433"/>
        <v>2.625</v>
      </c>
      <c r="S133" s="81"/>
      <c r="T133" s="81">
        <v>20</v>
      </c>
      <c r="U133" s="122" t="s">
        <v>320</v>
      </c>
      <c r="V133" s="494"/>
      <c r="W133" s="195">
        <v>610.44799999999998</v>
      </c>
      <c r="X133" s="82">
        <v>2.1680000000000001</v>
      </c>
      <c r="Y133" s="82">
        <v>2.59</v>
      </c>
      <c r="Z133" s="195">
        <f t="shared" si="434"/>
        <v>12208.96</v>
      </c>
      <c r="AA133" s="195">
        <f t="shared" si="435"/>
        <v>4651.0323809523807</v>
      </c>
      <c r="AB133" s="1092">
        <f t="shared" si="436"/>
        <v>19379301.587301586</v>
      </c>
      <c r="AC133" s="499" t="s">
        <v>69</v>
      </c>
      <c r="AD133" s="195">
        <f t="shared" si="437"/>
        <v>513.4154052734375</v>
      </c>
      <c r="AE133" s="500" t="s">
        <v>41</v>
      </c>
      <c r="AF133" s="567">
        <f t="shared" si="438"/>
        <v>706.26593017578125</v>
      </c>
      <c r="AG133" s="567">
        <f t="shared" si="439"/>
        <v>195586.82105654763</v>
      </c>
      <c r="AH133" s="567">
        <f t="shared" si="440"/>
        <v>269053.68768601195</v>
      </c>
      <c r="AI133" s="568">
        <f t="shared" si="441"/>
        <v>814945.08773561521</v>
      </c>
      <c r="AJ133" s="568">
        <f t="shared" si="442"/>
        <v>1121057.0320250497</v>
      </c>
      <c r="AK133" s="569">
        <f t="shared" si="443"/>
        <v>4.2052345594828511E-2</v>
      </c>
      <c r="AL133" s="999">
        <f t="shared" si="444"/>
        <v>5.7848164804846711E-2</v>
      </c>
      <c r="AM133" s="864" t="str">
        <f t="shared" si="406"/>
        <v>302</v>
      </c>
      <c r="AN133" s="865">
        <f t="shared" si="407"/>
        <v>44285</v>
      </c>
      <c r="AO133" s="866">
        <f t="shared" si="408"/>
        <v>195586.82105654763</v>
      </c>
      <c r="AP133" s="865">
        <f t="shared" si="409"/>
        <v>44285</v>
      </c>
      <c r="AQ133" s="850">
        <f t="shared" si="410"/>
        <v>269053.68768601195</v>
      </c>
      <c r="AR133" s="880">
        <v>44284</v>
      </c>
      <c r="AS133" s="869" t="s">
        <v>655</v>
      </c>
      <c r="AT133" s="879">
        <v>172.16891479492199</v>
      </c>
      <c r="AU133" s="879">
        <v>240</v>
      </c>
      <c r="AV133" s="851">
        <f t="shared" si="411"/>
        <v>44284</v>
      </c>
      <c r="AW133" s="852">
        <f t="shared" si="412"/>
        <v>127455979211136.33</v>
      </c>
      <c r="AX133" s="851">
        <f t="shared" si="413"/>
        <v>44284</v>
      </c>
      <c r="AY133" s="852">
        <f t="shared" si="414"/>
        <v>175331349214338.59</v>
      </c>
      <c r="AZ133" s="850">
        <f>AVERAGE(AO133:AO134)</f>
        <v>234945.34737723216</v>
      </c>
      <c r="BA133" s="850">
        <f>STDEV(AO133:AO134)</f>
        <v>55661.361717730491</v>
      </c>
      <c r="BB133" s="850">
        <f>100*BA133/AZ133</f>
        <v>23.6911955648816</v>
      </c>
      <c r="BC133" s="849">
        <f t="shared" si="415"/>
        <v>44284</v>
      </c>
      <c r="BD133" s="850">
        <f>AVERAGE(AQ133:AQ134)</f>
        <v>274706.68247767864</v>
      </c>
      <c r="BE133" s="850">
        <f>STDEV(AQ133:AQ134)</f>
        <v>7994.5419023994555</v>
      </c>
      <c r="BF133" s="850">
        <f>100*BE133/BD133</f>
        <v>2.9102102032225057</v>
      </c>
      <c r="BG133" s="849">
        <f t="shared" si="416"/>
        <v>44284</v>
      </c>
      <c r="BH133" s="850">
        <f>AVERAGE(AZ133,BD133)</f>
        <v>254826.0149274554</v>
      </c>
      <c r="BI133" s="852">
        <f>BH133*AT133*3.785*1000000</f>
        <v>166059753339209.81</v>
      </c>
      <c r="BK133" s="382">
        <f t="shared" si="417"/>
        <v>25.670770263671876</v>
      </c>
      <c r="BL133" s="382">
        <f t="shared" si="418"/>
        <v>35.313296508789065</v>
      </c>
      <c r="BM133" s="236">
        <f t="shared" si="419"/>
        <v>44284</v>
      </c>
      <c r="BN133" s="236">
        <f t="shared" si="420"/>
        <v>44285</v>
      </c>
      <c r="BO133" s="235">
        <f t="shared" si="421"/>
        <v>195586.82105654763</v>
      </c>
      <c r="BP133" s="235">
        <f t="shared" si="422"/>
        <v>269053.68768601195</v>
      </c>
      <c r="BQ133" s="235">
        <f t="shared" si="423"/>
        <v>232320.25437127979</v>
      </c>
      <c r="BR133" s="868">
        <f t="shared" si="424"/>
        <v>44284</v>
      </c>
      <c r="BS133" s="869" t="str">
        <f t="shared" si="425"/>
        <v>MON</v>
      </c>
      <c r="BT133" s="870">
        <f t="shared" si="426"/>
        <v>172.16891479492199</v>
      </c>
      <c r="BU133" s="235">
        <f t="shared" ref="BU133" si="451">BH133</f>
        <v>254826.0149274554</v>
      </c>
      <c r="BV133" s="279">
        <f t="shared" si="428"/>
        <v>151393664212737.47</v>
      </c>
      <c r="BW133" s="279">
        <f t="shared" ref="BW133" si="452">BI133</f>
        <v>166059753339209.81</v>
      </c>
    </row>
    <row r="134" spans="1:75">
      <c r="A134" s="888">
        <v>44286</v>
      </c>
      <c r="B134" s="122" t="s">
        <v>321</v>
      </c>
      <c r="C134" s="769">
        <v>44284</v>
      </c>
      <c r="D134" s="1170">
        <v>44285</v>
      </c>
      <c r="E134" s="924" t="s">
        <v>69</v>
      </c>
      <c r="F134" s="1149">
        <v>36.002383422851565</v>
      </c>
      <c r="G134" s="500" t="s">
        <v>41</v>
      </c>
      <c r="H134" s="998">
        <v>36.79720764160156</v>
      </c>
      <c r="I134" s="414" t="s">
        <v>313</v>
      </c>
      <c r="J134" s="415" t="s">
        <v>133</v>
      </c>
      <c r="K134" s="429" t="s">
        <v>93</v>
      </c>
      <c r="L134" s="390">
        <v>240</v>
      </c>
      <c r="M134" s="390"/>
      <c r="N134" s="390"/>
      <c r="O134" s="564">
        <v>3</v>
      </c>
      <c r="P134" s="564">
        <v>1.5</v>
      </c>
      <c r="Q134" s="564">
        <f t="shared" si="432"/>
        <v>4.5</v>
      </c>
      <c r="R134" s="82">
        <f t="shared" si="433"/>
        <v>2.625</v>
      </c>
      <c r="S134" s="81"/>
      <c r="T134" s="81">
        <v>20</v>
      </c>
      <c r="U134" s="122" t="s">
        <v>321</v>
      </c>
      <c r="V134" s="494"/>
      <c r="W134" s="195">
        <v>771.86</v>
      </c>
      <c r="X134" s="82">
        <v>2.173</v>
      </c>
      <c r="Y134" s="82">
        <v>2.613</v>
      </c>
      <c r="Z134" s="195">
        <f t="shared" si="434"/>
        <v>15437.2</v>
      </c>
      <c r="AA134" s="195">
        <f t="shared" si="435"/>
        <v>5880.8380952380958</v>
      </c>
      <c r="AB134" s="1092">
        <f t="shared" si="436"/>
        <v>24503492.063492067</v>
      </c>
      <c r="AC134" s="499" t="s">
        <v>69</v>
      </c>
      <c r="AD134" s="195">
        <f t="shared" si="437"/>
        <v>720.04766845703125</v>
      </c>
      <c r="AE134" s="500" t="s">
        <v>41</v>
      </c>
      <c r="AF134" s="567">
        <f t="shared" si="438"/>
        <v>735.94415283203125</v>
      </c>
      <c r="AG134" s="567">
        <f t="shared" si="439"/>
        <v>274303.87369791669</v>
      </c>
      <c r="AH134" s="567">
        <f t="shared" si="440"/>
        <v>280359.67726934527</v>
      </c>
      <c r="AI134" s="568">
        <f t="shared" si="441"/>
        <v>1142932.8070746528</v>
      </c>
      <c r="AJ134" s="568">
        <f t="shared" si="442"/>
        <v>1168165.3219556054</v>
      </c>
      <c r="AK134" s="569">
        <f t="shared" si="443"/>
        <v>4.6643670384333376E-2</v>
      </c>
      <c r="AL134" s="999">
        <f t="shared" si="444"/>
        <v>4.7673422177080767E-2</v>
      </c>
      <c r="AM134" s="864" t="str">
        <f t="shared" si="406"/>
        <v>303</v>
      </c>
      <c r="AN134" s="865">
        <f t="shared" si="407"/>
        <v>44285</v>
      </c>
      <c r="AO134" s="866">
        <f t="shared" si="408"/>
        <v>274303.87369791669</v>
      </c>
      <c r="AP134" s="865">
        <f t="shared" si="409"/>
        <v>44285</v>
      </c>
      <c r="AQ134" s="850">
        <f t="shared" si="410"/>
        <v>280359.67726934527</v>
      </c>
      <c r="AR134" s="880">
        <v>44284</v>
      </c>
      <c r="AS134" s="869" t="s">
        <v>655</v>
      </c>
      <c r="AT134" s="879">
        <v>172.16891479492199</v>
      </c>
      <c r="AU134" s="879">
        <v>240</v>
      </c>
      <c r="AV134" s="851">
        <f t="shared" si="411"/>
        <v>44284</v>
      </c>
      <c r="AW134" s="852">
        <f t="shared" si="412"/>
        <v>178752681978852.72</v>
      </c>
      <c r="AX134" s="851">
        <f t="shared" si="413"/>
        <v>44284</v>
      </c>
      <c r="AY134" s="852">
        <f t="shared" si="414"/>
        <v>182699002952511.63</v>
      </c>
      <c r="AZ134" s="867"/>
      <c r="BA134" s="867"/>
      <c r="BB134" s="867"/>
      <c r="BC134" s="849">
        <f t="shared" si="415"/>
        <v>44284</v>
      </c>
      <c r="BD134" s="867"/>
      <c r="BE134" s="867"/>
      <c r="BF134" s="867"/>
      <c r="BG134" s="849">
        <f t="shared" si="416"/>
        <v>44284</v>
      </c>
      <c r="BH134" s="867"/>
      <c r="BI134" s="867"/>
      <c r="BK134" s="382">
        <f t="shared" si="417"/>
        <v>36.002383422851565</v>
      </c>
      <c r="BL134" s="382">
        <f t="shared" si="418"/>
        <v>36.79720764160156</v>
      </c>
      <c r="BM134" s="236">
        <f t="shared" si="419"/>
        <v>44284</v>
      </c>
      <c r="BN134" s="236">
        <f t="shared" si="420"/>
        <v>44285</v>
      </c>
      <c r="BO134" s="235">
        <f t="shared" si="421"/>
        <v>274303.87369791669</v>
      </c>
      <c r="BP134" s="235">
        <f t="shared" si="422"/>
        <v>280359.67726934527</v>
      </c>
      <c r="BQ134" s="235">
        <f t="shared" si="423"/>
        <v>277331.77548363095</v>
      </c>
      <c r="BR134" s="868">
        <f t="shared" si="424"/>
        <v>44284</v>
      </c>
      <c r="BS134" s="869" t="str">
        <f t="shared" si="425"/>
        <v>MON</v>
      </c>
      <c r="BT134" s="870">
        <f t="shared" si="426"/>
        <v>172.16891479492199</v>
      </c>
      <c r="BU134" s="235"/>
      <c r="BV134" s="279">
        <f t="shared" si="428"/>
        <v>180725842465682.16</v>
      </c>
      <c r="BW134" s="279"/>
    </row>
    <row r="135" spans="1:75">
      <c r="A135" s="888">
        <v>44286</v>
      </c>
      <c r="B135" s="122" t="s">
        <v>486</v>
      </c>
      <c r="C135" s="769">
        <v>44285</v>
      </c>
      <c r="D135" s="1170">
        <v>44286</v>
      </c>
      <c r="E135" s="924" t="s">
        <v>69</v>
      </c>
      <c r="F135" s="1149">
        <v>33.680871582031251</v>
      </c>
      <c r="G135" s="500" t="s">
        <v>41</v>
      </c>
      <c r="H135" s="998">
        <v>34.769232177734374</v>
      </c>
      <c r="I135" s="414" t="s">
        <v>313</v>
      </c>
      <c r="J135" s="415" t="s">
        <v>133</v>
      </c>
      <c r="K135" s="429" t="s">
        <v>93</v>
      </c>
      <c r="L135" s="390">
        <v>250</v>
      </c>
      <c r="M135" s="390"/>
      <c r="N135" s="390"/>
      <c r="O135" s="564">
        <v>3</v>
      </c>
      <c r="P135" s="564">
        <v>1.5</v>
      </c>
      <c r="Q135" s="564">
        <f t="shared" si="432"/>
        <v>4.5</v>
      </c>
      <c r="R135" s="82">
        <f t="shared" si="433"/>
        <v>2.625</v>
      </c>
      <c r="S135" s="81"/>
      <c r="T135" s="81">
        <v>20</v>
      </c>
      <c r="U135" s="122" t="s">
        <v>486</v>
      </c>
      <c r="V135" s="193"/>
      <c r="W135" s="195">
        <v>565.81899999999996</v>
      </c>
      <c r="X135" s="82">
        <v>2.177</v>
      </c>
      <c r="Y135" s="82">
        <v>2.625</v>
      </c>
      <c r="Z135" s="195">
        <f t="shared" si="434"/>
        <v>11316.38</v>
      </c>
      <c r="AA135" s="195">
        <f t="shared" si="435"/>
        <v>4311.0019047619044</v>
      </c>
      <c r="AB135" s="1092">
        <f t="shared" si="436"/>
        <v>17244007.619047616</v>
      </c>
      <c r="AC135" s="499" t="s">
        <v>69</v>
      </c>
      <c r="AD135" s="195">
        <f t="shared" si="437"/>
        <v>673.617431640625</v>
      </c>
      <c r="AE135" s="500" t="s">
        <v>41</v>
      </c>
      <c r="AF135" s="567">
        <f t="shared" si="438"/>
        <v>695.3846435546875</v>
      </c>
      <c r="AG135" s="567">
        <f t="shared" si="439"/>
        <v>256616.16443452379</v>
      </c>
      <c r="AH135" s="567">
        <f t="shared" si="440"/>
        <v>264908.43563988095</v>
      </c>
      <c r="AI135" s="568">
        <f t="shared" si="441"/>
        <v>1026464.6577380951</v>
      </c>
      <c r="AJ135" s="568">
        <f t="shared" si="442"/>
        <v>1059633.7425595238</v>
      </c>
      <c r="AK135" s="569">
        <f t="shared" si="443"/>
        <v>5.9525875910903046E-2</v>
      </c>
      <c r="AL135" s="999">
        <f t="shared" si="444"/>
        <v>6.1449389606454324E-2</v>
      </c>
      <c r="AM135" s="864" t="str">
        <f t="shared" si="406"/>
        <v>311</v>
      </c>
      <c r="AN135" s="865">
        <f t="shared" si="407"/>
        <v>44286</v>
      </c>
      <c r="AO135" s="866">
        <f t="shared" si="408"/>
        <v>256616.16443452379</v>
      </c>
      <c r="AP135" s="865">
        <f t="shared" si="409"/>
        <v>44286</v>
      </c>
      <c r="AQ135" s="850">
        <f t="shared" si="410"/>
        <v>264908.43563988095</v>
      </c>
      <c r="AR135" s="880">
        <v>44285</v>
      </c>
      <c r="AS135" s="869" t="s">
        <v>653</v>
      </c>
      <c r="AT135" s="879">
        <v>167.82907104492199</v>
      </c>
      <c r="AU135" s="879">
        <v>250</v>
      </c>
      <c r="AV135" s="851">
        <f t="shared" si="411"/>
        <v>44285</v>
      </c>
      <c r="AW135" s="852">
        <f t="shared" si="412"/>
        <v>163011064682814.53</v>
      </c>
      <c r="AX135" s="851">
        <f t="shared" si="413"/>
        <v>44285</v>
      </c>
      <c r="AY135" s="852">
        <f t="shared" si="414"/>
        <v>168278589278556.91</v>
      </c>
      <c r="AZ135" s="850">
        <f>AVERAGE(AO135:AO136)</f>
        <v>234764.27641369047</v>
      </c>
      <c r="BA135" s="850">
        <f>STDEV(AO135:AO136)</f>
        <v>30903.236402520663</v>
      </c>
      <c r="BB135" s="850">
        <f>100*BA135/AZ135</f>
        <v>13.163517411850364</v>
      </c>
      <c r="BC135" s="849">
        <f t="shared" si="415"/>
        <v>44285</v>
      </c>
      <c r="BD135" s="850">
        <f>AVERAGE(AQ135:AQ136)</f>
        <v>273308.37286086311</v>
      </c>
      <c r="BE135" s="850">
        <f>STDEV(AQ135:AQ136)</f>
        <v>11879.305140995537</v>
      </c>
      <c r="BF135" s="850">
        <f>100*BE135/BD135</f>
        <v>4.3464841624310937</v>
      </c>
      <c r="BG135" s="849">
        <f t="shared" si="416"/>
        <v>44285</v>
      </c>
      <c r="BH135" s="850">
        <f>AVERAGE(AZ135,BD135)</f>
        <v>254036.32463727679</v>
      </c>
      <c r="BI135" s="852">
        <f>BH135*AT135*3.785*1000000</f>
        <v>161372265221420.38</v>
      </c>
      <c r="BK135" s="382">
        <f t="shared" si="417"/>
        <v>33.680871582031251</v>
      </c>
      <c r="BL135" s="382">
        <f t="shared" si="418"/>
        <v>34.769232177734374</v>
      </c>
      <c r="BM135" s="236">
        <f t="shared" si="419"/>
        <v>44285</v>
      </c>
      <c r="BN135" s="236">
        <f t="shared" si="420"/>
        <v>44286</v>
      </c>
      <c r="BO135" s="235">
        <f t="shared" si="421"/>
        <v>256616.16443452379</v>
      </c>
      <c r="BP135" s="235">
        <f t="shared" si="422"/>
        <v>264908.43563988095</v>
      </c>
      <c r="BQ135" s="235">
        <f t="shared" si="423"/>
        <v>260762.30003720237</v>
      </c>
      <c r="BR135" s="868">
        <f t="shared" si="424"/>
        <v>44285</v>
      </c>
      <c r="BS135" s="869" t="str">
        <f t="shared" si="425"/>
        <v>TUE</v>
      </c>
      <c r="BT135" s="870">
        <f t="shared" si="426"/>
        <v>167.82907104492199</v>
      </c>
      <c r="BU135" s="235">
        <f t="shared" ref="BU135" si="453">BH135</f>
        <v>254036.32463727679</v>
      </c>
      <c r="BV135" s="279">
        <f t="shared" si="428"/>
        <v>165644826980685.72</v>
      </c>
      <c r="BW135" s="279">
        <f t="shared" ref="BW135" si="454">BI135</f>
        <v>161372265221420.38</v>
      </c>
    </row>
    <row r="136" spans="1:75" ht="15" thickBot="1">
      <c r="A136" s="888">
        <v>44286</v>
      </c>
      <c r="B136" s="122" t="s">
        <v>487</v>
      </c>
      <c r="C136" s="769">
        <v>44285</v>
      </c>
      <c r="D136" s="1170">
        <v>44286</v>
      </c>
      <c r="E136" s="924" t="s">
        <v>69</v>
      </c>
      <c r="F136" s="1149">
        <v>27.944750976562499</v>
      </c>
      <c r="G136" s="500" t="s">
        <v>41</v>
      </c>
      <c r="H136" s="998">
        <v>36.97421569824219</v>
      </c>
      <c r="I136" s="414" t="s">
        <v>313</v>
      </c>
      <c r="J136" s="415" t="s">
        <v>133</v>
      </c>
      <c r="K136" s="429" t="s">
        <v>93</v>
      </c>
      <c r="L136" s="390">
        <v>250</v>
      </c>
      <c r="M136" s="390"/>
      <c r="N136" s="390"/>
      <c r="O136" s="564">
        <v>3</v>
      </c>
      <c r="P136" s="564">
        <v>1.5</v>
      </c>
      <c r="Q136" s="564">
        <f t="shared" si="432"/>
        <v>4.5</v>
      </c>
      <c r="R136" s="82">
        <f t="shared" si="433"/>
        <v>2.625</v>
      </c>
      <c r="S136" s="81"/>
      <c r="T136" s="81">
        <v>20</v>
      </c>
      <c r="U136" s="122" t="s">
        <v>487</v>
      </c>
      <c r="V136" s="193"/>
      <c r="W136" s="195">
        <v>566.11199999999997</v>
      </c>
      <c r="X136" s="82">
        <v>2.169</v>
      </c>
      <c r="Y136" s="82">
        <v>2.5840000000000001</v>
      </c>
      <c r="Z136" s="195">
        <f t="shared" si="434"/>
        <v>11322.24</v>
      </c>
      <c r="AA136" s="195">
        <f t="shared" si="435"/>
        <v>4313.2342857142858</v>
      </c>
      <c r="AB136" s="1092">
        <f t="shared" si="436"/>
        <v>17252937.142857142</v>
      </c>
      <c r="AC136" s="499" t="s">
        <v>69</v>
      </c>
      <c r="AD136" s="195">
        <f t="shared" si="437"/>
        <v>558.89501953125</v>
      </c>
      <c r="AE136" s="500" t="s">
        <v>41</v>
      </c>
      <c r="AF136" s="567">
        <f t="shared" si="438"/>
        <v>739.48431396484375</v>
      </c>
      <c r="AG136" s="567">
        <f t="shared" si="439"/>
        <v>212912.38839285713</v>
      </c>
      <c r="AH136" s="567">
        <f t="shared" si="440"/>
        <v>281708.31008184527</v>
      </c>
      <c r="AI136" s="568">
        <f t="shared" si="441"/>
        <v>851649.55357142852</v>
      </c>
      <c r="AJ136" s="568">
        <f t="shared" si="442"/>
        <v>1126833.2403273811</v>
      </c>
      <c r="AK136" s="569">
        <f t="shared" si="443"/>
        <v>4.9362583687613933E-2</v>
      </c>
      <c r="AL136" s="999">
        <f t="shared" si="444"/>
        <v>6.5312545394272142E-2</v>
      </c>
      <c r="AM136" s="864" t="str">
        <f t="shared" si="406"/>
        <v>312</v>
      </c>
      <c r="AN136" s="865">
        <f t="shared" si="407"/>
        <v>44286</v>
      </c>
      <c r="AO136" s="866">
        <f t="shared" si="408"/>
        <v>212912.38839285713</v>
      </c>
      <c r="AP136" s="865">
        <f t="shared" si="409"/>
        <v>44286</v>
      </c>
      <c r="AQ136" s="850">
        <f t="shared" si="410"/>
        <v>281708.31008184527</v>
      </c>
      <c r="AR136" s="880">
        <v>44285</v>
      </c>
      <c r="AS136" s="869" t="s">
        <v>653</v>
      </c>
      <c r="AT136" s="879">
        <v>167.82907104492199</v>
      </c>
      <c r="AU136" s="879">
        <v>250</v>
      </c>
      <c r="AV136" s="851">
        <f t="shared" si="411"/>
        <v>44285</v>
      </c>
      <c r="AW136" s="852">
        <f t="shared" si="412"/>
        <v>135248982434760.69</v>
      </c>
      <c r="AX136" s="851">
        <f t="shared" si="413"/>
        <v>44285</v>
      </c>
      <c r="AY136" s="852">
        <f t="shared" si="414"/>
        <v>178950424489549.47</v>
      </c>
      <c r="AZ136" s="867"/>
      <c r="BA136" s="867"/>
      <c r="BB136" s="867"/>
      <c r="BC136" s="849">
        <f t="shared" si="415"/>
        <v>44285</v>
      </c>
      <c r="BD136" s="867"/>
      <c r="BE136" s="867"/>
      <c r="BF136" s="867"/>
      <c r="BG136" s="849">
        <f t="shared" si="416"/>
        <v>44285</v>
      </c>
      <c r="BH136" s="867"/>
      <c r="BI136" s="867"/>
      <c r="BK136" s="382">
        <f t="shared" si="417"/>
        <v>27.944750976562499</v>
      </c>
      <c r="BL136" s="382">
        <f t="shared" si="418"/>
        <v>36.97421569824219</v>
      </c>
      <c r="BM136" s="236">
        <f t="shared" si="419"/>
        <v>44285</v>
      </c>
      <c r="BN136" s="236">
        <f t="shared" si="420"/>
        <v>44286</v>
      </c>
      <c r="BO136" s="235">
        <f t="shared" si="421"/>
        <v>212912.38839285713</v>
      </c>
      <c r="BP136" s="235">
        <f t="shared" si="422"/>
        <v>281708.31008184527</v>
      </c>
      <c r="BQ136" s="235">
        <f t="shared" si="423"/>
        <v>247310.34923735121</v>
      </c>
      <c r="BR136" s="868">
        <f t="shared" si="424"/>
        <v>44285</v>
      </c>
      <c r="BS136" s="869" t="str">
        <f t="shared" si="425"/>
        <v>TUE</v>
      </c>
      <c r="BT136" s="870">
        <f t="shared" si="426"/>
        <v>167.82907104492199</v>
      </c>
      <c r="BU136" s="235"/>
      <c r="BV136" s="279">
        <f t="shared" si="428"/>
        <v>157099703462155.06</v>
      </c>
      <c r="BW136" s="279"/>
    </row>
    <row r="137" spans="1:75">
      <c r="A137" s="460">
        <v>44293</v>
      </c>
      <c r="B137" s="118" t="s">
        <v>507</v>
      </c>
      <c r="C137" s="1133">
        <f>D137-1</f>
        <v>44286</v>
      </c>
      <c r="D137" s="1191">
        <v>44287</v>
      </c>
      <c r="E137" s="1110" t="s">
        <v>69</v>
      </c>
      <c r="F137" s="1147">
        <v>29.305267333984375</v>
      </c>
      <c r="G137" s="477" t="s">
        <v>41</v>
      </c>
      <c r="H137" s="994">
        <v>44.555462646484372</v>
      </c>
      <c r="I137" s="1155" t="s">
        <v>313</v>
      </c>
      <c r="J137" s="1156" t="s">
        <v>133</v>
      </c>
      <c r="K137" s="462" t="s">
        <v>93</v>
      </c>
      <c r="L137" s="465">
        <v>276</v>
      </c>
      <c r="M137" s="463"/>
      <c r="N137" s="922"/>
      <c r="O137" s="467">
        <v>3</v>
      </c>
      <c r="P137" s="468">
        <v>1.5</v>
      </c>
      <c r="Q137" s="468">
        <f t="shared" si="432"/>
        <v>4.5</v>
      </c>
      <c r="R137" s="466">
        <f t="shared" si="433"/>
        <v>2.625</v>
      </c>
      <c r="S137" s="467"/>
      <c r="T137" s="469">
        <v>20</v>
      </c>
      <c r="U137" s="118" t="s">
        <v>507</v>
      </c>
      <c r="V137" s="923">
        <v>529.29251034823267</v>
      </c>
      <c r="W137" s="145">
        <v>622.80399999999997</v>
      </c>
      <c r="X137" s="472">
        <v>2.1880000000000002</v>
      </c>
      <c r="Y137" s="472">
        <v>2.5870000000000002</v>
      </c>
      <c r="Z137" s="145">
        <f t="shared" si="434"/>
        <v>12456.08</v>
      </c>
      <c r="AA137" s="145">
        <f t="shared" si="435"/>
        <v>4745.1733333333332</v>
      </c>
      <c r="AB137" s="1157">
        <f t="shared" si="436"/>
        <v>17192657.004830915</v>
      </c>
      <c r="AC137" s="1110" t="s">
        <v>69</v>
      </c>
      <c r="AD137" s="194">
        <f t="shared" si="437"/>
        <v>586.1053466796875</v>
      </c>
      <c r="AE137" s="477" t="s">
        <v>41</v>
      </c>
      <c r="AF137" s="586">
        <f t="shared" si="438"/>
        <v>891.1092529296875</v>
      </c>
      <c r="AG137" s="478">
        <f t="shared" si="439"/>
        <v>223278.22730654763</v>
      </c>
      <c r="AH137" s="478">
        <f t="shared" si="440"/>
        <v>339470.19159226195</v>
      </c>
      <c r="AI137" s="478">
        <f t="shared" si="441"/>
        <v>808979.08444401319</v>
      </c>
      <c r="AJ137" s="478">
        <f t="shared" si="442"/>
        <v>1229964.4622908041</v>
      </c>
      <c r="AK137" s="1084">
        <f t="shared" si="443"/>
        <v>4.7053755810791797E-2</v>
      </c>
      <c r="AL137" s="1085">
        <f t="shared" si="444"/>
        <v>7.1540103542180808E-2</v>
      </c>
      <c r="AM137" s="864" t="str">
        <f t="shared" ref="AM137:AM150" si="455">B137</f>
        <v>412</v>
      </c>
      <c r="AN137" s="865">
        <f t="shared" ref="AN137:AN150" si="456">D137</f>
        <v>44287</v>
      </c>
      <c r="AO137" s="866">
        <f t="shared" ref="AO137:AO150" si="457">AG137</f>
        <v>223278.22730654763</v>
      </c>
      <c r="AP137" s="865">
        <f t="shared" ref="AP137:AP150" si="458">D137</f>
        <v>44287</v>
      </c>
      <c r="AQ137" s="850">
        <f t="shared" ref="AQ137:AQ150" si="459">AH137</f>
        <v>339470.19159226195</v>
      </c>
      <c r="AR137" s="880">
        <v>44286</v>
      </c>
      <c r="AS137" s="869" t="s">
        <v>656</v>
      </c>
      <c r="AT137" s="879">
        <v>166.15940856933599</v>
      </c>
      <c r="AU137" s="879">
        <v>276</v>
      </c>
      <c r="AV137" s="851">
        <f t="shared" ref="AV137:AV150" si="460">AR137</f>
        <v>44286</v>
      </c>
      <c r="AW137" s="852">
        <f t="shared" ref="AW137:AW150" si="461">AT137*3.785*1000000*AO137</f>
        <v>140422660470594.77</v>
      </c>
      <c r="AX137" s="851">
        <f t="shared" ref="AX137:AX150" si="462">AR137</f>
        <v>44286</v>
      </c>
      <c r="AY137" s="852">
        <f t="shared" ref="AY137:AY150" si="463">AT137*3.785*1000000*AQ137</f>
        <v>213497339301251.47</v>
      </c>
      <c r="AZ137" s="850">
        <f>AVERAGE(AO137:AO138)</f>
        <v>228414.81817336311</v>
      </c>
      <c r="BA137" s="850">
        <f>STDEV(AO137:AO138)</f>
        <v>7264.2364682122152</v>
      </c>
      <c r="BB137" s="850">
        <f>100*BA137/AZ137</f>
        <v>3.1802824905601259</v>
      </c>
      <c r="BC137" s="849">
        <f t="shared" ref="BC137:BC150" si="464">AR137</f>
        <v>44286</v>
      </c>
      <c r="BD137" s="850">
        <f>AVERAGE(AQ137:AQ138)</f>
        <v>319984.35174851195</v>
      </c>
      <c r="BE137" s="850">
        <f>STDEV(AQ137:AQ138)</f>
        <v>27557.13898126128</v>
      </c>
      <c r="BF137" s="850">
        <f>100*BE137/BD137</f>
        <v>8.612027066535898</v>
      </c>
      <c r="BG137" s="849">
        <f t="shared" ref="BG137:BG150" si="465">BC137</f>
        <v>44286</v>
      </c>
      <c r="BH137" s="850">
        <f>AVERAGE(AZ137,BD137)</f>
        <v>274199.5849609375</v>
      </c>
      <c r="BI137" s="852">
        <f>BH137*AT137*3.785*1000000</f>
        <v>172447782681847.72</v>
      </c>
      <c r="BK137" s="382">
        <f t="shared" ref="BK137:BK150" si="466">F137</f>
        <v>29.305267333984375</v>
      </c>
      <c r="BL137" s="382">
        <f t="shared" ref="BL137:BL150" si="467">H137</f>
        <v>44.555462646484372</v>
      </c>
      <c r="BM137" s="236">
        <f t="shared" ref="BM137:BM150" si="468">C137</f>
        <v>44286</v>
      </c>
      <c r="BN137" s="236">
        <f t="shared" ref="BN137:BN150" si="469">AN137</f>
        <v>44287</v>
      </c>
      <c r="BO137" s="235">
        <f t="shared" ref="BO137:BO150" si="470">AO137</f>
        <v>223278.22730654763</v>
      </c>
      <c r="BP137" s="235">
        <f t="shared" ref="BP137:BP150" si="471">AQ137</f>
        <v>339470.19159226195</v>
      </c>
      <c r="BQ137" s="235">
        <f t="shared" ref="BQ137:BQ150" si="472">AVERAGE(BO137:BP137)</f>
        <v>281374.20944940479</v>
      </c>
      <c r="BR137" s="868">
        <f t="shared" ref="BR137:BR150" si="473">AR137</f>
        <v>44286</v>
      </c>
      <c r="BS137" s="869" t="str">
        <f t="shared" ref="BS137:BS150" si="474">AS137</f>
        <v>WED</v>
      </c>
      <c r="BT137" s="870">
        <f t="shared" ref="BT137:BT150" si="475">AT137</f>
        <v>166.15940856933599</v>
      </c>
      <c r="BU137" s="235">
        <f t="shared" ref="BU137" si="476">BH137</f>
        <v>274199.5849609375</v>
      </c>
      <c r="BV137" s="279">
        <f t="shared" ref="BV137:BV150" si="477">BT137*1000000*3.785*BQ137</f>
        <v>176959999885923.13</v>
      </c>
      <c r="BW137" s="279">
        <f t="shared" ref="BW137" si="478">BI137</f>
        <v>172447782681847.72</v>
      </c>
    </row>
    <row r="138" spans="1:75">
      <c r="A138" s="35">
        <v>44293</v>
      </c>
      <c r="B138" s="119" t="s">
        <v>508</v>
      </c>
      <c r="C138" s="782">
        <f t="shared" ref="C138:C150" si="479">D138-1</f>
        <v>44286</v>
      </c>
      <c r="D138" s="1158">
        <v>44287</v>
      </c>
      <c r="E138" s="924" t="s">
        <v>69</v>
      </c>
      <c r="F138" s="1149">
        <v>30.653622436523438</v>
      </c>
      <c r="G138" s="500" t="s">
        <v>41</v>
      </c>
      <c r="H138" s="998">
        <v>39.4404296875</v>
      </c>
      <c r="I138" s="1160" t="s">
        <v>313</v>
      </c>
      <c r="J138" s="1161" t="s">
        <v>133</v>
      </c>
      <c r="K138" s="484" t="s">
        <v>93</v>
      </c>
      <c r="L138" s="488">
        <v>276</v>
      </c>
      <c r="M138" s="485"/>
      <c r="N138" s="504"/>
      <c r="O138" s="491">
        <v>3</v>
      </c>
      <c r="P138" s="492">
        <v>1.5</v>
      </c>
      <c r="Q138" s="492">
        <f t="shared" si="432"/>
        <v>4.5</v>
      </c>
      <c r="R138" s="490">
        <f t="shared" si="433"/>
        <v>2.625</v>
      </c>
      <c r="S138" s="491"/>
      <c r="T138" s="493">
        <v>20</v>
      </c>
      <c r="U138" s="119" t="s">
        <v>508</v>
      </c>
      <c r="V138" s="925">
        <v>491.52960709849026</v>
      </c>
      <c r="W138" s="129">
        <v>631.63300000000004</v>
      </c>
      <c r="X138" s="223">
        <v>2.1859999999999999</v>
      </c>
      <c r="Y138" s="223">
        <v>2.5499999999999998</v>
      </c>
      <c r="Z138" s="129">
        <f t="shared" si="434"/>
        <v>12632.66</v>
      </c>
      <c r="AA138" s="129">
        <f t="shared" si="435"/>
        <v>4812.4419047619049</v>
      </c>
      <c r="AB138" s="149">
        <f t="shared" si="436"/>
        <v>17436383.712905452</v>
      </c>
      <c r="AC138" s="924" t="s">
        <v>69</v>
      </c>
      <c r="AD138" s="195">
        <f t="shared" si="437"/>
        <v>613.07244873046875</v>
      </c>
      <c r="AE138" s="500" t="s">
        <v>41</v>
      </c>
      <c r="AF138" s="567">
        <f t="shared" si="438"/>
        <v>788.80859375</v>
      </c>
      <c r="AG138" s="497">
        <f t="shared" si="439"/>
        <v>233551.40904017858</v>
      </c>
      <c r="AH138" s="497">
        <f t="shared" si="440"/>
        <v>300498.51190476195</v>
      </c>
      <c r="AI138" s="497">
        <f t="shared" si="441"/>
        <v>846200.7573919514</v>
      </c>
      <c r="AJ138" s="497">
        <f t="shared" si="442"/>
        <v>1088762.7242926157</v>
      </c>
      <c r="AK138" s="959">
        <f t="shared" si="443"/>
        <v>4.8530748767913391E-2</v>
      </c>
      <c r="AL138" s="1086">
        <f t="shared" si="444"/>
        <v>6.2442003010450692E-2</v>
      </c>
      <c r="AM138" s="864" t="str">
        <f t="shared" si="455"/>
        <v>413</v>
      </c>
      <c r="AN138" s="865">
        <f t="shared" si="456"/>
        <v>44287</v>
      </c>
      <c r="AO138" s="866">
        <f t="shared" si="457"/>
        <v>233551.40904017858</v>
      </c>
      <c r="AP138" s="865">
        <f t="shared" si="458"/>
        <v>44287</v>
      </c>
      <c r="AQ138" s="850">
        <f t="shared" si="459"/>
        <v>300498.51190476195</v>
      </c>
      <c r="AR138" s="880">
        <v>44286</v>
      </c>
      <c r="AS138" s="869" t="s">
        <v>656</v>
      </c>
      <c r="AT138" s="879">
        <v>166.15940856933599</v>
      </c>
      <c r="AU138" s="879">
        <v>276</v>
      </c>
      <c r="AV138" s="851">
        <f t="shared" si="460"/>
        <v>44286</v>
      </c>
      <c r="AW138" s="852">
        <f t="shared" si="461"/>
        <v>146883601727324.59</v>
      </c>
      <c r="AX138" s="851">
        <f t="shared" si="462"/>
        <v>44286</v>
      </c>
      <c r="AY138" s="852">
        <f t="shared" si="463"/>
        <v>188987529228220.19</v>
      </c>
      <c r="AZ138" s="867"/>
      <c r="BA138" s="867"/>
      <c r="BB138" s="867"/>
      <c r="BC138" s="849">
        <f t="shared" si="464"/>
        <v>44286</v>
      </c>
      <c r="BD138" s="867"/>
      <c r="BE138" s="867"/>
      <c r="BF138" s="867"/>
      <c r="BG138" s="849">
        <f t="shared" si="465"/>
        <v>44286</v>
      </c>
      <c r="BH138" s="867"/>
      <c r="BI138" s="867"/>
      <c r="BK138" s="382">
        <f t="shared" si="466"/>
        <v>30.653622436523438</v>
      </c>
      <c r="BL138" s="382">
        <f t="shared" si="467"/>
        <v>39.4404296875</v>
      </c>
      <c r="BM138" s="236">
        <f t="shared" si="468"/>
        <v>44286</v>
      </c>
      <c r="BN138" s="236">
        <f t="shared" si="469"/>
        <v>44287</v>
      </c>
      <c r="BO138" s="235">
        <f t="shared" si="470"/>
        <v>233551.40904017858</v>
      </c>
      <c r="BP138" s="235">
        <f t="shared" si="471"/>
        <v>300498.51190476195</v>
      </c>
      <c r="BQ138" s="235">
        <f t="shared" si="472"/>
        <v>267024.96047247027</v>
      </c>
      <c r="BR138" s="868">
        <f t="shared" si="473"/>
        <v>44286</v>
      </c>
      <c r="BS138" s="869" t="str">
        <f t="shared" si="474"/>
        <v>WED</v>
      </c>
      <c r="BT138" s="870">
        <f t="shared" si="475"/>
        <v>166.15940856933599</v>
      </c>
      <c r="BU138" s="235"/>
      <c r="BV138" s="279">
        <f t="shared" si="477"/>
        <v>167935565477772.41</v>
      </c>
      <c r="BW138" s="279"/>
    </row>
    <row r="139" spans="1:75">
      <c r="A139" s="35">
        <v>44293</v>
      </c>
      <c r="B139" s="119" t="s">
        <v>509</v>
      </c>
      <c r="C139" s="782">
        <f t="shared" si="479"/>
        <v>44287</v>
      </c>
      <c r="D139" s="1158">
        <v>44288</v>
      </c>
      <c r="E139" s="924" t="s">
        <v>69</v>
      </c>
      <c r="F139" s="1149">
        <v>25.830493164062499</v>
      </c>
      <c r="G139" s="500" t="s">
        <v>41</v>
      </c>
      <c r="H139" s="998">
        <v>43.80282897949219</v>
      </c>
      <c r="I139" s="1160" t="s">
        <v>313</v>
      </c>
      <c r="J139" s="1161" t="s">
        <v>133</v>
      </c>
      <c r="K139" s="484" t="s">
        <v>93</v>
      </c>
      <c r="L139" s="488">
        <v>288</v>
      </c>
      <c r="M139" s="485"/>
      <c r="N139" s="504"/>
      <c r="O139" s="491">
        <v>3</v>
      </c>
      <c r="P139" s="492">
        <v>1.5</v>
      </c>
      <c r="Q139" s="492">
        <f t="shared" si="432"/>
        <v>4.5</v>
      </c>
      <c r="R139" s="490">
        <f t="shared" si="433"/>
        <v>2.625</v>
      </c>
      <c r="S139" s="491"/>
      <c r="T139" s="493">
        <v>20</v>
      </c>
      <c r="U139" s="119" t="s">
        <v>509</v>
      </c>
      <c r="V139" s="925">
        <v>652.47227013944928</v>
      </c>
      <c r="W139" s="129">
        <v>555.91700000000003</v>
      </c>
      <c r="X139" s="223">
        <v>2.1859999999999999</v>
      </c>
      <c r="Y139" s="223">
        <v>2.5409999999999999</v>
      </c>
      <c r="Z139" s="129">
        <f t="shared" si="434"/>
        <v>11118.34</v>
      </c>
      <c r="AA139" s="129">
        <f t="shared" si="435"/>
        <v>4235.5580952380951</v>
      </c>
      <c r="AB139" s="149">
        <f t="shared" si="436"/>
        <v>14706798.941798942</v>
      </c>
      <c r="AC139" s="924" t="s">
        <v>69</v>
      </c>
      <c r="AD139" s="195">
        <f t="shared" si="437"/>
        <v>516.60986328125</v>
      </c>
      <c r="AE139" s="500" t="s">
        <v>41</v>
      </c>
      <c r="AF139" s="567">
        <f t="shared" si="438"/>
        <v>876.05657958984375</v>
      </c>
      <c r="AG139" s="497">
        <f t="shared" si="439"/>
        <v>196803.75744047621</v>
      </c>
      <c r="AH139" s="497">
        <f t="shared" si="440"/>
        <v>333735.83984375</v>
      </c>
      <c r="AI139" s="497">
        <f t="shared" si="441"/>
        <v>683346.38000165357</v>
      </c>
      <c r="AJ139" s="497">
        <f t="shared" si="442"/>
        <v>1158804.9994574653</v>
      </c>
      <c r="AK139" s="959">
        <f t="shared" si="443"/>
        <v>4.6464657788955005E-2</v>
      </c>
      <c r="AL139" s="1086">
        <f t="shared" si="444"/>
        <v>7.8793828898004889E-2</v>
      </c>
      <c r="AM139" s="864" t="str">
        <f t="shared" si="455"/>
        <v>421</v>
      </c>
      <c r="AN139" s="865">
        <f t="shared" si="456"/>
        <v>44288</v>
      </c>
      <c r="AO139" s="866">
        <f t="shared" si="457"/>
        <v>196803.75744047621</v>
      </c>
      <c r="AP139" s="865">
        <f t="shared" si="458"/>
        <v>44288</v>
      </c>
      <c r="AQ139" s="850">
        <f t="shared" si="459"/>
        <v>333735.83984375</v>
      </c>
      <c r="AR139" s="880">
        <v>44287</v>
      </c>
      <c r="AS139" s="869" t="s">
        <v>657</v>
      </c>
      <c r="AT139" s="879">
        <v>164.58616638183599</v>
      </c>
      <c r="AU139" s="879">
        <v>288</v>
      </c>
      <c r="AV139" s="851">
        <f t="shared" si="460"/>
        <v>44287</v>
      </c>
      <c r="AW139" s="852">
        <f t="shared" si="461"/>
        <v>122600601033841.08</v>
      </c>
      <c r="AX139" s="851">
        <f t="shared" si="462"/>
        <v>44287</v>
      </c>
      <c r="AY139" s="852">
        <f t="shared" si="463"/>
        <v>207903624826638.22</v>
      </c>
      <c r="AZ139" s="850">
        <f>AVERAGE(AO139:AO140)</f>
        <v>218394.81026785716</v>
      </c>
      <c r="BA139" s="850">
        <f>STDEV(AO139:AO140)</f>
        <v>30534.359734396094</v>
      </c>
      <c r="BB139" s="850">
        <f>100*BA139/AZ139</f>
        <v>13.981266174295198</v>
      </c>
      <c r="BC139" s="849">
        <f t="shared" si="464"/>
        <v>44287</v>
      </c>
      <c r="BD139" s="850">
        <f>AVERAGE(AQ139:AQ140)</f>
        <v>334561.04678199405</v>
      </c>
      <c r="BE139" s="850">
        <f>STDEV(AQ139:AQ140)</f>
        <v>1167.0188438290759</v>
      </c>
      <c r="BF139" s="850">
        <f>100*BE139/BD139</f>
        <v>0.34882089683008621</v>
      </c>
      <c r="BG139" s="849">
        <f t="shared" si="465"/>
        <v>44287</v>
      </c>
      <c r="BH139" s="850">
        <f>AVERAGE(AZ139,BD139)</f>
        <v>276477.92852492561</v>
      </c>
      <c r="BI139" s="852">
        <f>BH139*AT139*3.785*1000000</f>
        <v>172234314276236.69</v>
      </c>
      <c r="BK139" s="382">
        <f t="shared" si="466"/>
        <v>25.830493164062499</v>
      </c>
      <c r="BL139" s="382">
        <f t="shared" si="467"/>
        <v>43.80282897949219</v>
      </c>
      <c r="BM139" s="236">
        <f t="shared" si="468"/>
        <v>44287</v>
      </c>
      <c r="BN139" s="236">
        <f t="shared" si="469"/>
        <v>44288</v>
      </c>
      <c r="BO139" s="235">
        <f t="shared" si="470"/>
        <v>196803.75744047621</v>
      </c>
      <c r="BP139" s="235">
        <f t="shared" si="471"/>
        <v>333735.83984375</v>
      </c>
      <c r="BQ139" s="235">
        <f t="shared" si="472"/>
        <v>265269.79864211311</v>
      </c>
      <c r="BR139" s="868">
        <f t="shared" si="473"/>
        <v>44287</v>
      </c>
      <c r="BS139" s="869" t="str">
        <f t="shared" si="474"/>
        <v>THU</v>
      </c>
      <c r="BT139" s="870">
        <f t="shared" si="475"/>
        <v>164.58616638183599</v>
      </c>
      <c r="BU139" s="235">
        <f t="shared" ref="BU139" si="480">BH139</f>
        <v>276477.92852492561</v>
      </c>
      <c r="BV139" s="279">
        <f t="shared" si="477"/>
        <v>165252112930239.66</v>
      </c>
      <c r="BW139" s="279">
        <f t="shared" ref="BW139" si="481">BI139</f>
        <v>172234314276236.69</v>
      </c>
    </row>
    <row r="140" spans="1:75">
      <c r="A140" s="35">
        <v>44293</v>
      </c>
      <c r="B140" s="119" t="s">
        <v>510</v>
      </c>
      <c r="C140" s="782">
        <f t="shared" si="479"/>
        <v>44287</v>
      </c>
      <c r="D140" s="1158">
        <v>44288</v>
      </c>
      <c r="E140" s="924" t="s">
        <v>69</v>
      </c>
      <c r="F140" s="1149">
        <v>31.498144531249999</v>
      </c>
      <c r="G140" s="500" t="s">
        <v>41</v>
      </c>
      <c r="H140" s="998">
        <v>44.019445800781249</v>
      </c>
      <c r="I140" s="1160" t="s">
        <v>313</v>
      </c>
      <c r="J140" s="1161" t="s">
        <v>133</v>
      </c>
      <c r="K140" s="484" t="s">
        <v>93</v>
      </c>
      <c r="L140" s="488">
        <v>288</v>
      </c>
      <c r="M140" s="485"/>
      <c r="N140" s="504"/>
      <c r="O140" s="491">
        <v>3</v>
      </c>
      <c r="P140" s="492">
        <v>1.5</v>
      </c>
      <c r="Q140" s="492">
        <f t="shared" si="432"/>
        <v>4.5</v>
      </c>
      <c r="R140" s="490">
        <f t="shared" si="433"/>
        <v>2.625</v>
      </c>
      <c r="S140" s="491"/>
      <c r="T140" s="493">
        <v>20</v>
      </c>
      <c r="U140" s="119" t="s">
        <v>510</v>
      </c>
      <c r="V140" s="925">
        <v>755.54826968271971</v>
      </c>
      <c r="W140" s="129">
        <v>632.59299999999996</v>
      </c>
      <c r="X140" s="223">
        <v>2.1909999999999998</v>
      </c>
      <c r="Y140" s="223">
        <v>2.5819999999999999</v>
      </c>
      <c r="Z140" s="129">
        <f t="shared" si="434"/>
        <v>12651.859999999999</v>
      </c>
      <c r="AA140" s="129">
        <f t="shared" si="435"/>
        <v>4819.7561904761897</v>
      </c>
      <c r="AB140" s="149">
        <f t="shared" si="436"/>
        <v>16735264.550264549</v>
      </c>
      <c r="AC140" s="924" t="s">
        <v>69</v>
      </c>
      <c r="AD140" s="195">
        <f t="shared" si="437"/>
        <v>629.962890625</v>
      </c>
      <c r="AE140" s="500" t="s">
        <v>41</v>
      </c>
      <c r="AF140" s="567">
        <f t="shared" si="438"/>
        <v>880.388916015625</v>
      </c>
      <c r="AG140" s="497">
        <f t="shared" si="439"/>
        <v>239985.86309523811</v>
      </c>
      <c r="AH140" s="497">
        <f t="shared" si="440"/>
        <v>335386.25372023805</v>
      </c>
      <c r="AI140" s="497">
        <f t="shared" si="441"/>
        <v>833284.2468584656</v>
      </c>
      <c r="AJ140" s="497">
        <f t="shared" si="442"/>
        <v>1164535.603195271</v>
      </c>
      <c r="AK140" s="959">
        <f t="shared" si="443"/>
        <v>4.9792116781643178E-2</v>
      </c>
      <c r="AL140" s="1086">
        <f t="shared" si="444"/>
        <v>6.9585730162650003E-2</v>
      </c>
      <c r="AM140" s="864" t="str">
        <f t="shared" si="455"/>
        <v>422</v>
      </c>
      <c r="AN140" s="865">
        <f t="shared" si="456"/>
        <v>44288</v>
      </c>
      <c r="AO140" s="866">
        <f t="shared" si="457"/>
        <v>239985.86309523811</v>
      </c>
      <c r="AP140" s="865">
        <f t="shared" si="458"/>
        <v>44288</v>
      </c>
      <c r="AQ140" s="850">
        <f t="shared" si="459"/>
        <v>335386.25372023805</v>
      </c>
      <c r="AR140" s="880">
        <v>44287</v>
      </c>
      <c r="AS140" s="869" t="s">
        <v>657</v>
      </c>
      <c r="AT140" s="879">
        <v>164.58616638183599</v>
      </c>
      <c r="AU140" s="879">
        <v>288</v>
      </c>
      <c r="AV140" s="851">
        <f t="shared" si="460"/>
        <v>44287</v>
      </c>
      <c r="AW140" s="852">
        <f t="shared" si="461"/>
        <v>149501266834299</v>
      </c>
      <c r="AX140" s="851">
        <f t="shared" si="462"/>
        <v>44287</v>
      </c>
      <c r="AY140" s="852">
        <f t="shared" si="463"/>
        <v>208931764410168.41</v>
      </c>
      <c r="AZ140" s="867"/>
      <c r="BA140" s="867"/>
      <c r="BB140" s="867"/>
      <c r="BC140" s="849">
        <f t="shared" si="464"/>
        <v>44287</v>
      </c>
      <c r="BD140" s="867"/>
      <c r="BE140" s="867"/>
      <c r="BF140" s="867"/>
      <c r="BG140" s="849">
        <f t="shared" si="465"/>
        <v>44287</v>
      </c>
      <c r="BH140" s="867"/>
      <c r="BI140" s="867"/>
      <c r="BK140" s="382">
        <f t="shared" si="466"/>
        <v>31.498144531249999</v>
      </c>
      <c r="BL140" s="382">
        <f t="shared" si="467"/>
        <v>44.019445800781249</v>
      </c>
      <c r="BM140" s="236">
        <f t="shared" si="468"/>
        <v>44287</v>
      </c>
      <c r="BN140" s="236">
        <f t="shared" si="469"/>
        <v>44288</v>
      </c>
      <c r="BO140" s="235">
        <f t="shared" si="470"/>
        <v>239985.86309523811</v>
      </c>
      <c r="BP140" s="235">
        <f t="shared" si="471"/>
        <v>335386.25372023805</v>
      </c>
      <c r="BQ140" s="235">
        <f t="shared" si="472"/>
        <v>287686.05840773811</v>
      </c>
      <c r="BR140" s="868">
        <f t="shared" si="473"/>
        <v>44287</v>
      </c>
      <c r="BS140" s="869" t="str">
        <f t="shared" si="474"/>
        <v>THU</v>
      </c>
      <c r="BT140" s="870">
        <f t="shared" si="475"/>
        <v>164.58616638183599</v>
      </c>
      <c r="BU140" s="235"/>
      <c r="BV140" s="279">
        <f t="shared" si="477"/>
        <v>179216515622233.72</v>
      </c>
      <c r="BW140" s="279"/>
    </row>
    <row r="141" spans="1:75">
      <c r="A141" s="35">
        <v>44293</v>
      </c>
      <c r="B141" s="119" t="s">
        <v>511</v>
      </c>
      <c r="C141" s="782">
        <f t="shared" si="479"/>
        <v>44288</v>
      </c>
      <c r="D141" s="1158">
        <v>44289</v>
      </c>
      <c r="E141" s="924" t="s">
        <v>69</v>
      </c>
      <c r="F141" s="1149">
        <v>34.74068908691406</v>
      </c>
      <c r="G141" s="500" t="s">
        <v>41</v>
      </c>
      <c r="H141" s="998">
        <v>43.892980957031249</v>
      </c>
      <c r="I141" s="1160" t="s">
        <v>313</v>
      </c>
      <c r="J141" s="1161" t="s">
        <v>133</v>
      </c>
      <c r="K141" s="484" t="s">
        <v>93</v>
      </c>
      <c r="L141" s="488">
        <v>284</v>
      </c>
      <c r="M141" s="485"/>
      <c r="N141" s="504"/>
      <c r="O141" s="491">
        <v>3</v>
      </c>
      <c r="P141" s="492">
        <v>1.5</v>
      </c>
      <c r="Q141" s="492">
        <f t="shared" si="432"/>
        <v>4.5</v>
      </c>
      <c r="R141" s="490">
        <f t="shared" si="433"/>
        <v>2.625</v>
      </c>
      <c r="S141" s="491"/>
      <c r="T141" s="493">
        <v>20</v>
      </c>
      <c r="U141" s="119" t="s">
        <v>511</v>
      </c>
      <c r="V141" s="925">
        <v>805.07589342956032</v>
      </c>
      <c r="W141" s="129">
        <v>741.24599999999998</v>
      </c>
      <c r="X141" s="223">
        <v>2.1779999999999999</v>
      </c>
      <c r="Y141" s="223">
        <v>2.5830000000000002</v>
      </c>
      <c r="Z141" s="129">
        <f t="shared" si="434"/>
        <v>14824.92</v>
      </c>
      <c r="AA141" s="129">
        <f t="shared" si="435"/>
        <v>5647.5885714285714</v>
      </c>
      <c r="AB141" s="149">
        <f t="shared" si="436"/>
        <v>19885875.251509059</v>
      </c>
      <c r="AC141" s="924" t="s">
        <v>69</v>
      </c>
      <c r="AD141" s="195">
        <f t="shared" si="437"/>
        <v>694.81378173828125</v>
      </c>
      <c r="AE141" s="500" t="s">
        <v>41</v>
      </c>
      <c r="AF141" s="567">
        <f t="shared" si="438"/>
        <v>877.859619140625</v>
      </c>
      <c r="AG141" s="497">
        <f t="shared" si="439"/>
        <v>264690.96447172621</v>
      </c>
      <c r="AH141" s="497">
        <f t="shared" si="440"/>
        <v>334422.71205357142</v>
      </c>
      <c r="AI141" s="497">
        <f t="shared" si="441"/>
        <v>932010.43828072608</v>
      </c>
      <c r="AJ141" s="497">
        <f t="shared" si="442"/>
        <v>1177544.760752012</v>
      </c>
      <c r="AK141" s="959">
        <f t="shared" si="443"/>
        <v>4.6867961630705682E-2</v>
      </c>
      <c r="AL141" s="1086">
        <f t="shared" si="444"/>
        <v>5.9215133649329982E-2</v>
      </c>
      <c r="AM141" s="864" t="str">
        <f t="shared" si="455"/>
        <v>431</v>
      </c>
      <c r="AN141" s="865">
        <f t="shared" si="456"/>
        <v>44289</v>
      </c>
      <c r="AO141" s="866">
        <f t="shared" si="457"/>
        <v>264690.96447172621</v>
      </c>
      <c r="AP141" s="865">
        <f t="shared" si="458"/>
        <v>44289</v>
      </c>
      <c r="AQ141" s="850">
        <f t="shared" si="459"/>
        <v>334422.71205357142</v>
      </c>
      <c r="AR141" s="880">
        <v>44288</v>
      </c>
      <c r="AS141" s="869" t="s">
        <v>659</v>
      </c>
      <c r="AT141" s="879">
        <v>164.75492858886699</v>
      </c>
      <c r="AU141" s="879">
        <v>284</v>
      </c>
      <c r="AV141" s="851">
        <f t="shared" si="460"/>
        <v>44288</v>
      </c>
      <c r="AW141" s="852">
        <f t="shared" si="461"/>
        <v>165060598494453.97</v>
      </c>
      <c r="AX141" s="851">
        <f t="shared" si="462"/>
        <v>44288</v>
      </c>
      <c r="AY141" s="852">
        <f t="shared" si="463"/>
        <v>208545135312306.06</v>
      </c>
      <c r="AZ141" s="850">
        <f>AVERAGE(AO141:AO142)</f>
        <v>252157.52883184527</v>
      </c>
      <c r="BA141" s="850">
        <f>STDEV(AO141:AO142)</f>
        <v>17724.954665049965</v>
      </c>
      <c r="BB141" s="850">
        <f>100*BA141/AZ141</f>
        <v>7.0293180406562819</v>
      </c>
      <c r="BC141" s="849">
        <f t="shared" si="464"/>
        <v>44288</v>
      </c>
      <c r="BD141" s="850">
        <f>AVERAGE(AQ141:AQ142)</f>
        <v>312405.26181175595</v>
      </c>
      <c r="BE141" s="850">
        <f>STDEV(AQ141:AQ142)</f>
        <v>31137.376740850224</v>
      </c>
      <c r="BF141" s="850">
        <f>100*BE141/BD141</f>
        <v>9.9669821693376193</v>
      </c>
      <c r="BG141" s="849">
        <f t="shared" si="465"/>
        <v>44288</v>
      </c>
      <c r="BH141" s="850">
        <f>AVERAGE(AZ141,BD141)</f>
        <v>282281.39532180061</v>
      </c>
      <c r="BI141" s="852">
        <f>BH141*AT141*3.785*1000000</f>
        <v>176029945520271.03</v>
      </c>
      <c r="BK141" s="382">
        <f t="shared" si="466"/>
        <v>34.74068908691406</v>
      </c>
      <c r="BL141" s="382">
        <f t="shared" si="467"/>
        <v>43.892980957031249</v>
      </c>
      <c r="BM141" s="236">
        <f t="shared" si="468"/>
        <v>44288</v>
      </c>
      <c r="BN141" s="236">
        <f t="shared" si="469"/>
        <v>44289</v>
      </c>
      <c r="BO141" s="235">
        <f t="shared" si="470"/>
        <v>264690.96447172621</v>
      </c>
      <c r="BP141" s="235">
        <f t="shared" si="471"/>
        <v>334422.71205357142</v>
      </c>
      <c r="BQ141" s="235">
        <f t="shared" si="472"/>
        <v>299556.83826264879</v>
      </c>
      <c r="BR141" s="868">
        <f t="shared" si="473"/>
        <v>44288</v>
      </c>
      <c r="BS141" s="869" t="str">
        <f t="shared" si="474"/>
        <v>FRI</v>
      </c>
      <c r="BT141" s="870">
        <f t="shared" si="475"/>
        <v>164.75492858886699</v>
      </c>
      <c r="BU141" s="235">
        <f t="shared" ref="BU141" si="482">BH141</f>
        <v>282281.39532180061</v>
      </c>
      <c r="BV141" s="279">
        <f t="shared" si="477"/>
        <v>186802866903380</v>
      </c>
      <c r="BW141" s="279">
        <f t="shared" ref="BW141" si="483">BI141</f>
        <v>176029945520271.03</v>
      </c>
    </row>
    <row r="142" spans="1:75">
      <c r="A142" s="35">
        <v>44293</v>
      </c>
      <c r="B142" s="119" t="s">
        <v>512</v>
      </c>
      <c r="C142" s="782">
        <f t="shared" si="479"/>
        <v>44288</v>
      </c>
      <c r="D142" s="1158">
        <v>44289</v>
      </c>
      <c r="E142" s="924" t="s">
        <v>69</v>
      </c>
      <c r="F142" s="1149">
        <v>31.450662231445314</v>
      </c>
      <c r="G142" s="500" t="s">
        <v>41</v>
      </c>
      <c r="H142" s="998">
        <v>38.113400268554685</v>
      </c>
      <c r="I142" s="1160" t="s">
        <v>313</v>
      </c>
      <c r="J142" s="1161" t="s">
        <v>133</v>
      </c>
      <c r="K142" s="484" t="s">
        <v>93</v>
      </c>
      <c r="L142" s="488">
        <v>284</v>
      </c>
      <c r="M142" s="485"/>
      <c r="N142" s="504"/>
      <c r="O142" s="491">
        <v>3</v>
      </c>
      <c r="P142" s="492">
        <v>1.5</v>
      </c>
      <c r="Q142" s="492">
        <f t="shared" si="432"/>
        <v>4.5</v>
      </c>
      <c r="R142" s="490">
        <f t="shared" si="433"/>
        <v>2.625</v>
      </c>
      <c r="S142" s="491"/>
      <c r="T142" s="493">
        <v>20</v>
      </c>
      <c r="U142" s="119" t="s">
        <v>512</v>
      </c>
      <c r="V142" s="925">
        <v>685.46656145837881</v>
      </c>
      <c r="W142" s="129">
        <v>622.04300000000001</v>
      </c>
      <c r="X142" s="223">
        <v>2.1659999999999999</v>
      </c>
      <c r="Y142" s="223">
        <v>2.56</v>
      </c>
      <c r="Z142" s="129">
        <f t="shared" si="434"/>
        <v>12440.86</v>
      </c>
      <c r="AA142" s="129">
        <f t="shared" si="435"/>
        <v>4739.3752380952383</v>
      </c>
      <c r="AB142" s="149">
        <f t="shared" si="436"/>
        <v>16687940.979208585</v>
      </c>
      <c r="AC142" s="924" t="s">
        <v>69</v>
      </c>
      <c r="AD142" s="195">
        <f t="shared" si="437"/>
        <v>629.01324462890625</v>
      </c>
      <c r="AE142" s="500" t="s">
        <v>41</v>
      </c>
      <c r="AF142" s="567">
        <f t="shared" si="438"/>
        <v>762.26800537109375</v>
      </c>
      <c r="AG142" s="497">
        <f t="shared" si="439"/>
        <v>239624.09319196429</v>
      </c>
      <c r="AH142" s="497">
        <f t="shared" si="440"/>
        <v>290387.81156994047</v>
      </c>
      <c r="AI142" s="497">
        <f t="shared" si="441"/>
        <v>843746.80701395881</v>
      </c>
      <c r="AJ142" s="497">
        <f t="shared" si="442"/>
        <v>1022492.2942603538</v>
      </c>
      <c r="AK142" s="959">
        <f t="shared" si="443"/>
        <v>5.0560270321256429E-2</v>
      </c>
      <c r="AL142" s="1086">
        <f t="shared" si="444"/>
        <v>6.1271327333568076E-2</v>
      </c>
      <c r="AM142" s="864" t="str">
        <f t="shared" si="455"/>
        <v>432</v>
      </c>
      <c r="AN142" s="865">
        <f t="shared" si="456"/>
        <v>44289</v>
      </c>
      <c r="AO142" s="866">
        <f t="shared" si="457"/>
        <v>239624.09319196429</v>
      </c>
      <c r="AP142" s="865">
        <f t="shared" si="458"/>
        <v>44289</v>
      </c>
      <c r="AQ142" s="850">
        <f t="shared" si="459"/>
        <v>290387.81156994047</v>
      </c>
      <c r="AR142" s="880">
        <v>44288</v>
      </c>
      <c r="AS142" s="869" t="s">
        <v>659</v>
      </c>
      <c r="AT142" s="879">
        <v>164.75492858886699</v>
      </c>
      <c r="AU142" s="879">
        <v>284</v>
      </c>
      <c r="AV142" s="851">
        <f t="shared" si="460"/>
        <v>44288</v>
      </c>
      <c r="AW142" s="852">
        <f t="shared" si="461"/>
        <v>149428962620223.31</v>
      </c>
      <c r="AX142" s="851">
        <f t="shared" si="462"/>
        <v>44288</v>
      </c>
      <c r="AY142" s="852">
        <f t="shared" si="463"/>
        <v>181085085654100.81</v>
      </c>
      <c r="AZ142" s="867"/>
      <c r="BA142" s="867"/>
      <c r="BB142" s="867"/>
      <c r="BC142" s="849">
        <f t="shared" si="464"/>
        <v>44288</v>
      </c>
      <c r="BD142" s="867"/>
      <c r="BE142" s="867"/>
      <c r="BF142" s="867"/>
      <c r="BG142" s="849">
        <f t="shared" si="465"/>
        <v>44288</v>
      </c>
      <c r="BH142" s="867"/>
      <c r="BI142" s="867"/>
      <c r="BK142" s="382">
        <f t="shared" si="466"/>
        <v>31.450662231445314</v>
      </c>
      <c r="BL142" s="382">
        <f t="shared" si="467"/>
        <v>38.113400268554685</v>
      </c>
      <c r="BM142" s="236">
        <f t="shared" si="468"/>
        <v>44288</v>
      </c>
      <c r="BN142" s="236">
        <f t="shared" si="469"/>
        <v>44289</v>
      </c>
      <c r="BO142" s="235">
        <f t="shared" si="470"/>
        <v>239624.09319196429</v>
      </c>
      <c r="BP142" s="235">
        <f t="shared" si="471"/>
        <v>290387.81156994047</v>
      </c>
      <c r="BQ142" s="235">
        <f t="shared" si="472"/>
        <v>265005.95238095237</v>
      </c>
      <c r="BR142" s="868">
        <f t="shared" si="473"/>
        <v>44288</v>
      </c>
      <c r="BS142" s="869" t="str">
        <f t="shared" si="474"/>
        <v>FRI</v>
      </c>
      <c r="BT142" s="870">
        <f t="shared" si="475"/>
        <v>164.75492858886699</v>
      </c>
      <c r="BU142" s="235"/>
      <c r="BV142" s="279">
        <f t="shared" si="477"/>
        <v>165257024137162.06</v>
      </c>
      <c r="BW142" s="279"/>
    </row>
    <row r="143" spans="1:75">
      <c r="A143" s="35">
        <v>44293</v>
      </c>
      <c r="B143" s="119" t="s">
        <v>513</v>
      </c>
      <c r="C143" s="782">
        <f t="shared" si="479"/>
        <v>44289</v>
      </c>
      <c r="D143" s="1158">
        <v>44290</v>
      </c>
      <c r="E143" s="924" t="s">
        <v>69</v>
      </c>
      <c r="F143" s="1149">
        <v>44.523858642578126</v>
      </c>
      <c r="G143" s="500" t="s">
        <v>41</v>
      </c>
      <c r="H143" s="998">
        <v>50.149050903320315</v>
      </c>
      <c r="I143" s="1160" t="s">
        <v>313</v>
      </c>
      <c r="J143" s="1161" t="s">
        <v>133</v>
      </c>
      <c r="K143" s="484" t="s">
        <v>93</v>
      </c>
      <c r="L143" s="488">
        <v>236</v>
      </c>
      <c r="M143" s="485"/>
      <c r="N143" s="504"/>
      <c r="O143" s="491">
        <v>3</v>
      </c>
      <c r="P143" s="492">
        <v>1.5</v>
      </c>
      <c r="Q143" s="492">
        <f t="shared" si="432"/>
        <v>4.5</v>
      </c>
      <c r="R143" s="490">
        <f t="shared" si="433"/>
        <v>2.625</v>
      </c>
      <c r="S143" s="491"/>
      <c r="T143" s="493">
        <v>20</v>
      </c>
      <c r="U143" s="119" t="s">
        <v>513</v>
      </c>
      <c r="V143" s="925">
        <v>654.57110270933492</v>
      </c>
      <c r="W143" s="129">
        <v>595.32899999999995</v>
      </c>
      <c r="X143" s="223">
        <v>2.1890000000000001</v>
      </c>
      <c r="Y143" s="223">
        <v>2.5760000000000001</v>
      </c>
      <c r="Z143" s="129">
        <f t="shared" si="434"/>
        <v>11906.579999999998</v>
      </c>
      <c r="AA143" s="129">
        <f t="shared" si="435"/>
        <v>4535.8399999999992</v>
      </c>
      <c r="AB143" s="149">
        <f t="shared" si="436"/>
        <v>19219661.016949151</v>
      </c>
      <c r="AC143" s="924" t="s">
        <v>69</v>
      </c>
      <c r="AD143" s="195">
        <f t="shared" si="437"/>
        <v>890.4771728515625</v>
      </c>
      <c r="AE143" s="500" t="s">
        <v>41</v>
      </c>
      <c r="AF143" s="567">
        <f t="shared" si="438"/>
        <v>1002.9810180664063</v>
      </c>
      <c r="AG143" s="497">
        <f t="shared" si="439"/>
        <v>339229.39918154757</v>
      </c>
      <c r="AH143" s="497">
        <f t="shared" si="440"/>
        <v>382088.00688244047</v>
      </c>
      <c r="AI143" s="497">
        <f t="shared" si="441"/>
        <v>1437412.708396388</v>
      </c>
      <c r="AJ143" s="497">
        <f t="shared" si="442"/>
        <v>1619016.9783154258</v>
      </c>
      <c r="AK143" s="959">
        <f t="shared" si="443"/>
        <v>7.4788660795254605E-2</v>
      </c>
      <c r="AL143" s="1086">
        <f t="shared" si="444"/>
        <v>8.4237540760353211E-2</v>
      </c>
      <c r="AM143" s="864" t="str">
        <f t="shared" si="455"/>
        <v>441</v>
      </c>
      <c r="AN143" s="865">
        <f t="shared" si="456"/>
        <v>44290</v>
      </c>
      <c r="AO143" s="866">
        <f t="shared" si="457"/>
        <v>339229.39918154757</v>
      </c>
      <c r="AP143" s="865">
        <f t="shared" si="458"/>
        <v>44290</v>
      </c>
      <c r="AQ143" s="850">
        <f t="shared" si="459"/>
        <v>382088.00688244047</v>
      </c>
      <c r="AR143" s="880">
        <v>44289</v>
      </c>
      <c r="AS143" s="869" t="s">
        <v>660</v>
      </c>
      <c r="AT143" s="879">
        <v>160.88366699218801</v>
      </c>
      <c r="AU143" s="879">
        <v>236</v>
      </c>
      <c r="AV143" s="851">
        <f t="shared" si="460"/>
        <v>44289</v>
      </c>
      <c r="AW143" s="852">
        <f t="shared" si="461"/>
        <v>206571937783781.41</v>
      </c>
      <c r="AX143" s="851">
        <f t="shared" si="462"/>
        <v>44289</v>
      </c>
      <c r="AY143" s="852">
        <f t="shared" si="463"/>
        <v>232670458916822.19</v>
      </c>
      <c r="AZ143" s="850">
        <f>AVERAGE(AO143:AO144)</f>
        <v>361528.08779761905</v>
      </c>
      <c r="BA143" s="850">
        <f>STDEV(AO143:AO144)</f>
        <v>31535.107863982787</v>
      </c>
      <c r="BB143" s="850">
        <f>100*BA143/AZ143</f>
        <v>8.722726927274298</v>
      </c>
      <c r="BC143" s="849">
        <f t="shared" si="464"/>
        <v>44289</v>
      </c>
      <c r="BD143" s="850">
        <f>AVERAGE(AQ143:AQ144)</f>
        <v>395066.92940848216</v>
      </c>
      <c r="BE143" s="850">
        <f>STDEV(AQ143:AQ144)</f>
        <v>18354.968261317779</v>
      </c>
      <c r="BF143" s="850">
        <f>100*BE143/BD143</f>
        <v>4.6460401757241323</v>
      </c>
      <c r="BG143" s="849">
        <f t="shared" si="465"/>
        <v>44289</v>
      </c>
      <c r="BH143" s="850">
        <f>AVERAGE(AZ143,BD143)</f>
        <v>378297.50860305061</v>
      </c>
      <c r="BI143" s="852">
        <f>BH143*AT143*3.785*1000000</f>
        <v>230362255156685.78</v>
      </c>
      <c r="BK143" s="382">
        <f t="shared" si="466"/>
        <v>44.523858642578126</v>
      </c>
      <c r="BL143" s="382">
        <f t="shared" si="467"/>
        <v>50.149050903320315</v>
      </c>
      <c r="BM143" s="236">
        <f t="shared" si="468"/>
        <v>44289</v>
      </c>
      <c r="BN143" s="236">
        <f t="shared" si="469"/>
        <v>44290</v>
      </c>
      <c r="BO143" s="235">
        <f t="shared" si="470"/>
        <v>339229.39918154757</v>
      </c>
      <c r="BP143" s="235">
        <f t="shared" si="471"/>
        <v>382088.00688244047</v>
      </c>
      <c r="BQ143" s="235">
        <f t="shared" si="472"/>
        <v>360658.70303199405</v>
      </c>
      <c r="BR143" s="868">
        <f t="shared" si="473"/>
        <v>44289</v>
      </c>
      <c r="BS143" s="869" t="str">
        <f t="shared" si="474"/>
        <v>SAT</v>
      </c>
      <c r="BT143" s="870">
        <f t="shared" si="475"/>
        <v>160.88366699218801</v>
      </c>
      <c r="BU143" s="235">
        <f t="shared" ref="BU143" si="484">BH143</f>
        <v>378297.50860305061</v>
      </c>
      <c r="BV143" s="279">
        <f t="shared" si="477"/>
        <v>219621198350301.78</v>
      </c>
      <c r="BW143" s="279">
        <f t="shared" ref="BW143" si="485">BI143</f>
        <v>230362255156685.78</v>
      </c>
    </row>
    <row r="144" spans="1:75">
      <c r="A144" s="35">
        <v>44293</v>
      </c>
      <c r="B144" s="119" t="s">
        <v>514</v>
      </c>
      <c r="C144" s="782">
        <f t="shared" si="479"/>
        <v>44289</v>
      </c>
      <c r="D144" s="1158">
        <v>44290</v>
      </c>
      <c r="E144" s="924" t="s">
        <v>69</v>
      </c>
      <c r="F144" s="1149">
        <v>50.377264404296874</v>
      </c>
      <c r="G144" s="500" t="s">
        <v>41</v>
      </c>
      <c r="H144" s="998">
        <v>53.556018066406253</v>
      </c>
      <c r="I144" s="1160" t="s">
        <v>313</v>
      </c>
      <c r="J144" s="1161" t="s">
        <v>133</v>
      </c>
      <c r="K144" s="484" t="s">
        <v>93</v>
      </c>
      <c r="L144" s="488">
        <v>236</v>
      </c>
      <c r="M144" s="485"/>
      <c r="N144" s="504"/>
      <c r="O144" s="491">
        <v>3</v>
      </c>
      <c r="P144" s="492">
        <v>1.5</v>
      </c>
      <c r="Q144" s="492">
        <f t="shared" si="432"/>
        <v>4.5</v>
      </c>
      <c r="R144" s="490">
        <f t="shared" si="433"/>
        <v>2.625</v>
      </c>
      <c r="S144" s="491"/>
      <c r="T144" s="493">
        <v>20</v>
      </c>
      <c r="U144" s="119" t="s">
        <v>514</v>
      </c>
      <c r="V144" s="925">
        <v>699.60352566473466</v>
      </c>
      <c r="W144" s="129">
        <v>663.55700000000002</v>
      </c>
      <c r="X144" s="223">
        <v>2.177</v>
      </c>
      <c r="Y144" s="223">
        <v>2.5830000000000002</v>
      </c>
      <c r="Z144" s="129">
        <f t="shared" si="434"/>
        <v>13271.14</v>
      </c>
      <c r="AA144" s="129">
        <f t="shared" si="435"/>
        <v>5055.672380952381</v>
      </c>
      <c r="AB144" s="149">
        <f t="shared" si="436"/>
        <v>21422340.597255852</v>
      </c>
      <c r="AC144" s="924" t="s">
        <v>69</v>
      </c>
      <c r="AD144" s="195">
        <f t="shared" si="437"/>
        <v>1007.5452880859375</v>
      </c>
      <c r="AE144" s="500" t="s">
        <v>41</v>
      </c>
      <c r="AF144" s="567">
        <f t="shared" si="438"/>
        <v>1071.120361328125</v>
      </c>
      <c r="AG144" s="497">
        <f t="shared" si="439"/>
        <v>383826.77641369047</v>
      </c>
      <c r="AH144" s="497">
        <f t="shared" si="440"/>
        <v>408045.85193452379</v>
      </c>
      <c r="AI144" s="497">
        <f t="shared" si="441"/>
        <v>1626384.6458207224</v>
      </c>
      <c r="AJ144" s="497">
        <f t="shared" si="442"/>
        <v>1729007.8471801856</v>
      </c>
      <c r="AK144" s="959">
        <f t="shared" si="443"/>
        <v>7.5920025565696506E-2</v>
      </c>
      <c r="AL144" s="1086">
        <f t="shared" si="444"/>
        <v>8.0710501232608881E-2</v>
      </c>
      <c r="AM144" s="864" t="str">
        <f t="shared" si="455"/>
        <v>442</v>
      </c>
      <c r="AN144" s="865">
        <f t="shared" si="456"/>
        <v>44290</v>
      </c>
      <c r="AO144" s="866">
        <f t="shared" si="457"/>
        <v>383826.77641369047</v>
      </c>
      <c r="AP144" s="865">
        <f t="shared" si="458"/>
        <v>44290</v>
      </c>
      <c r="AQ144" s="850">
        <f t="shared" si="459"/>
        <v>408045.85193452379</v>
      </c>
      <c r="AR144" s="880">
        <v>44289</v>
      </c>
      <c r="AS144" s="869" t="s">
        <v>660</v>
      </c>
      <c r="AT144" s="879">
        <v>160.88366699218801</v>
      </c>
      <c r="AU144" s="879">
        <v>236</v>
      </c>
      <c r="AV144" s="851">
        <f t="shared" si="460"/>
        <v>44289</v>
      </c>
      <c r="AW144" s="852">
        <f t="shared" si="461"/>
        <v>233729273371867.34</v>
      </c>
      <c r="AX144" s="851">
        <f t="shared" si="462"/>
        <v>44289</v>
      </c>
      <c r="AY144" s="852">
        <f t="shared" si="463"/>
        <v>248477350554272.19</v>
      </c>
      <c r="AZ144" s="867"/>
      <c r="BA144" s="867"/>
      <c r="BB144" s="867"/>
      <c r="BC144" s="849">
        <f t="shared" si="464"/>
        <v>44289</v>
      </c>
      <c r="BD144" s="867"/>
      <c r="BE144" s="867"/>
      <c r="BF144" s="867"/>
      <c r="BG144" s="849">
        <f t="shared" si="465"/>
        <v>44289</v>
      </c>
      <c r="BH144" s="867"/>
      <c r="BI144" s="867"/>
      <c r="BK144" s="382">
        <f t="shared" si="466"/>
        <v>50.377264404296874</v>
      </c>
      <c r="BL144" s="382">
        <f t="shared" si="467"/>
        <v>53.556018066406253</v>
      </c>
      <c r="BM144" s="236">
        <f t="shared" si="468"/>
        <v>44289</v>
      </c>
      <c r="BN144" s="236">
        <f t="shared" si="469"/>
        <v>44290</v>
      </c>
      <c r="BO144" s="235">
        <f t="shared" si="470"/>
        <v>383826.77641369047</v>
      </c>
      <c r="BP144" s="235">
        <f t="shared" si="471"/>
        <v>408045.85193452379</v>
      </c>
      <c r="BQ144" s="235">
        <f t="shared" si="472"/>
        <v>395936.31417410716</v>
      </c>
      <c r="BR144" s="868">
        <f t="shared" si="473"/>
        <v>44289</v>
      </c>
      <c r="BS144" s="869" t="str">
        <f t="shared" si="474"/>
        <v>SAT</v>
      </c>
      <c r="BT144" s="870">
        <f t="shared" si="475"/>
        <v>160.88366699218801</v>
      </c>
      <c r="BU144" s="235"/>
      <c r="BV144" s="279">
        <f t="shared" si="477"/>
        <v>241103311963069.75</v>
      </c>
      <c r="BW144" s="279"/>
    </row>
    <row r="145" spans="1:75">
      <c r="A145" s="35">
        <v>44293</v>
      </c>
      <c r="B145" s="119" t="s">
        <v>515</v>
      </c>
      <c r="C145" s="782">
        <f t="shared" si="479"/>
        <v>44290</v>
      </c>
      <c r="D145" s="1158">
        <v>44291</v>
      </c>
      <c r="E145" s="924" t="s">
        <v>69</v>
      </c>
      <c r="F145" s="1149">
        <v>44.400314331054688</v>
      </c>
      <c r="G145" s="500" t="s">
        <v>41</v>
      </c>
      <c r="H145" s="998">
        <v>48.303604125976563</v>
      </c>
      <c r="I145" s="1160" t="s">
        <v>313</v>
      </c>
      <c r="J145" s="1161" t="s">
        <v>133</v>
      </c>
      <c r="K145" s="484" t="s">
        <v>93</v>
      </c>
      <c r="L145" s="488">
        <v>240</v>
      </c>
      <c r="M145" s="485"/>
      <c r="N145" s="504"/>
      <c r="O145" s="491">
        <v>3</v>
      </c>
      <c r="P145" s="492">
        <v>1.5</v>
      </c>
      <c r="Q145" s="492">
        <f t="shared" si="432"/>
        <v>4.5</v>
      </c>
      <c r="R145" s="490">
        <f t="shared" si="433"/>
        <v>2.625</v>
      </c>
      <c r="S145" s="491"/>
      <c r="T145" s="493">
        <v>20</v>
      </c>
      <c r="U145" s="119" t="s">
        <v>515</v>
      </c>
      <c r="V145" s="925">
        <v>463.05464108329903</v>
      </c>
      <c r="W145" s="129">
        <v>485.59399999999999</v>
      </c>
      <c r="X145" s="223">
        <v>2.2149999999999999</v>
      </c>
      <c r="Y145" s="223">
        <v>2.6190000000000002</v>
      </c>
      <c r="Z145" s="129">
        <f t="shared" si="434"/>
        <v>9711.8799999999992</v>
      </c>
      <c r="AA145" s="129">
        <f t="shared" si="435"/>
        <v>3699.7638095238094</v>
      </c>
      <c r="AB145" s="149">
        <f t="shared" si="436"/>
        <v>15415682.539682539</v>
      </c>
      <c r="AC145" s="924" t="s">
        <v>69</v>
      </c>
      <c r="AD145" s="195">
        <f t="shared" si="437"/>
        <v>888.00628662109375</v>
      </c>
      <c r="AE145" s="500" t="s">
        <v>41</v>
      </c>
      <c r="AF145" s="567">
        <f t="shared" si="438"/>
        <v>966.07208251953125</v>
      </c>
      <c r="AG145" s="497">
        <f t="shared" si="439"/>
        <v>338288.10918898805</v>
      </c>
      <c r="AH145" s="497">
        <f t="shared" si="440"/>
        <v>368027.46000744047</v>
      </c>
      <c r="AI145" s="497">
        <f t="shared" si="441"/>
        <v>1409533.7882874503</v>
      </c>
      <c r="AJ145" s="497">
        <f t="shared" si="442"/>
        <v>1533447.7500310021</v>
      </c>
      <c r="AK145" s="959">
        <f t="shared" si="443"/>
        <v>9.1435055480616922E-2</v>
      </c>
      <c r="AL145" s="1086">
        <f t="shared" si="444"/>
        <v>9.947323098303637E-2</v>
      </c>
      <c r="AM145" s="864" t="str">
        <f t="shared" si="455"/>
        <v>451</v>
      </c>
      <c r="AN145" s="865">
        <f t="shared" si="456"/>
        <v>44291</v>
      </c>
      <c r="AO145" s="866">
        <f t="shared" si="457"/>
        <v>338288.10918898805</v>
      </c>
      <c r="AP145" s="865">
        <f t="shared" si="458"/>
        <v>44291</v>
      </c>
      <c r="AQ145" s="850">
        <f t="shared" si="459"/>
        <v>368027.46000744047</v>
      </c>
      <c r="AR145" s="880">
        <v>44290</v>
      </c>
      <c r="AS145" s="869" t="s">
        <v>654</v>
      </c>
      <c r="AT145" s="879">
        <v>159.78720092773401</v>
      </c>
      <c r="AU145" s="879">
        <v>240</v>
      </c>
      <c r="AV145" s="851">
        <f t="shared" si="460"/>
        <v>44290</v>
      </c>
      <c r="AW145" s="852">
        <f t="shared" si="461"/>
        <v>204594806631770.78</v>
      </c>
      <c r="AX145" s="851">
        <f t="shared" si="462"/>
        <v>44290</v>
      </c>
      <c r="AY145" s="852">
        <f t="shared" si="463"/>
        <v>222581004091216.47</v>
      </c>
      <c r="AZ145" s="850">
        <f>AVERAGE(AO145:AO146)</f>
        <v>305985.44456845237</v>
      </c>
      <c r="BA145" s="850">
        <f>STDEV(AO145:AO146)</f>
        <v>45682.866407151101</v>
      </c>
      <c r="BB145" s="850">
        <f>100*BA145/AZ145</f>
        <v>14.929751469577283</v>
      </c>
      <c r="BC145" s="849">
        <f t="shared" si="464"/>
        <v>44290</v>
      </c>
      <c r="BD145" s="850">
        <f>AVERAGE(AQ145:AQ146)</f>
        <v>371075.03255208337</v>
      </c>
      <c r="BE145" s="850">
        <f>STDEV(AQ145:AQ146)</f>
        <v>4309.9184249498312</v>
      </c>
      <c r="BF145" s="850">
        <f>100*BE145/BD145</f>
        <v>1.1614681794429</v>
      </c>
      <c r="BG145" s="849">
        <f t="shared" si="465"/>
        <v>44290</v>
      </c>
      <c r="BH145" s="850">
        <f>AVERAGE(AZ145,BD145)</f>
        <v>338530.23856026784</v>
      </c>
      <c r="BI145" s="852">
        <f>BH145*AT145*3.785*1000000</f>
        <v>204741245157250.19</v>
      </c>
      <c r="BK145" s="382">
        <f t="shared" si="466"/>
        <v>44.400314331054688</v>
      </c>
      <c r="BL145" s="382">
        <f t="shared" si="467"/>
        <v>48.303604125976563</v>
      </c>
      <c r="BM145" s="236">
        <f t="shared" si="468"/>
        <v>44290</v>
      </c>
      <c r="BN145" s="236">
        <f t="shared" si="469"/>
        <v>44291</v>
      </c>
      <c r="BO145" s="235">
        <f t="shared" si="470"/>
        <v>338288.10918898805</v>
      </c>
      <c r="BP145" s="235">
        <f t="shared" si="471"/>
        <v>368027.46000744047</v>
      </c>
      <c r="BQ145" s="235">
        <f t="shared" si="472"/>
        <v>353157.78459821426</v>
      </c>
      <c r="BR145" s="868">
        <f t="shared" si="473"/>
        <v>44290</v>
      </c>
      <c r="BS145" s="869" t="str">
        <f t="shared" si="474"/>
        <v>SUN</v>
      </c>
      <c r="BT145" s="870">
        <f t="shared" si="475"/>
        <v>159.78720092773401</v>
      </c>
      <c r="BU145" s="235">
        <f t="shared" ref="BU145" si="486">BH145</f>
        <v>338530.23856026784</v>
      </c>
      <c r="BV145" s="279">
        <f t="shared" si="477"/>
        <v>213587905361493.63</v>
      </c>
      <c r="BW145" s="279">
        <f t="shared" ref="BW145" si="487">BI145</f>
        <v>204741245157250.19</v>
      </c>
    </row>
    <row r="146" spans="1:75">
      <c r="A146" s="35">
        <v>44293</v>
      </c>
      <c r="B146" s="119" t="s">
        <v>516</v>
      </c>
      <c r="C146" s="782">
        <f t="shared" si="479"/>
        <v>44290</v>
      </c>
      <c r="D146" s="1158">
        <v>44291</v>
      </c>
      <c r="E146" s="924" t="s">
        <v>69</v>
      </c>
      <c r="F146" s="1149">
        <v>35.92086486816406</v>
      </c>
      <c r="G146" s="500" t="s">
        <v>41</v>
      </c>
      <c r="H146" s="998">
        <v>49.103591918945313</v>
      </c>
      <c r="I146" s="1160" t="s">
        <v>313</v>
      </c>
      <c r="J146" s="1161" t="s">
        <v>133</v>
      </c>
      <c r="K146" s="484" t="s">
        <v>93</v>
      </c>
      <c r="L146" s="488">
        <v>240</v>
      </c>
      <c r="M146" s="485"/>
      <c r="N146" s="504"/>
      <c r="O146" s="491">
        <v>3</v>
      </c>
      <c r="P146" s="492">
        <v>1.5</v>
      </c>
      <c r="Q146" s="492">
        <f t="shared" si="432"/>
        <v>4.5</v>
      </c>
      <c r="R146" s="490">
        <f t="shared" si="433"/>
        <v>2.625</v>
      </c>
      <c r="S146" s="491"/>
      <c r="T146" s="493">
        <v>20</v>
      </c>
      <c r="U146" s="119" t="s">
        <v>516</v>
      </c>
      <c r="V146" s="925">
        <v>566.7096289217103</v>
      </c>
      <c r="W146" s="129">
        <v>518.66200000000003</v>
      </c>
      <c r="X146" s="223">
        <v>2.2160000000000002</v>
      </c>
      <c r="Y146" s="223">
        <v>2.6429999999999998</v>
      </c>
      <c r="Z146" s="129">
        <f t="shared" si="434"/>
        <v>10373.240000000002</v>
      </c>
      <c r="AA146" s="129">
        <f t="shared" si="435"/>
        <v>3951.7104761904766</v>
      </c>
      <c r="AB146" s="149">
        <f t="shared" si="436"/>
        <v>16465460.317460321</v>
      </c>
      <c r="AC146" s="924" t="s">
        <v>69</v>
      </c>
      <c r="AD146" s="195">
        <f t="shared" si="437"/>
        <v>718.41729736328125</v>
      </c>
      <c r="AE146" s="500" t="s">
        <v>41</v>
      </c>
      <c r="AF146" s="567">
        <f t="shared" si="438"/>
        <v>982.07183837890625</v>
      </c>
      <c r="AG146" s="497">
        <f t="shared" si="439"/>
        <v>273682.77994791669</v>
      </c>
      <c r="AH146" s="497">
        <f t="shared" si="440"/>
        <v>374122.60509672621</v>
      </c>
      <c r="AI146" s="497">
        <f t="shared" si="441"/>
        <v>1140344.9164496528</v>
      </c>
      <c r="AJ146" s="497">
        <f t="shared" si="442"/>
        <v>1558844.1879030259</v>
      </c>
      <c r="AK146" s="959">
        <f t="shared" si="443"/>
        <v>6.9256789331325716E-2</v>
      </c>
      <c r="AL146" s="1086">
        <f t="shared" si="444"/>
        <v>9.4673586881138985E-2</v>
      </c>
      <c r="AM146" s="864" t="str">
        <f t="shared" si="455"/>
        <v>452</v>
      </c>
      <c r="AN146" s="865">
        <f t="shared" si="456"/>
        <v>44291</v>
      </c>
      <c r="AO146" s="866">
        <f t="shared" si="457"/>
        <v>273682.77994791669</v>
      </c>
      <c r="AP146" s="865">
        <f t="shared" si="458"/>
        <v>44291</v>
      </c>
      <c r="AQ146" s="850">
        <f t="shared" si="459"/>
        <v>374122.60509672621</v>
      </c>
      <c r="AR146" s="880">
        <v>44290</v>
      </c>
      <c r="AS146" s="869" t="s">
        <v>654</v>
      </c>
      <c r="AT146" s="879">
        <v>159.78720092773401</v>
      </c>
      <c r="AU146" s="879">
        <v>240</v>
      </c>
      <c r="AV146" s="851">
        <f t="shared" si="460"/>
        <v>44290</v>
      </c>
      <c r="AW146" s="852">
        <f t="shared" si="461"/>
        <v>165521855249744.63</v>
      </c>
      <c r="AX146" s="851">
        <f t="shared" si="462"/>
        <v>44290</v>
      </c>
      <c r="AY146" s="852">
        <f t="shared" si="463"/>
        <v>226267314656269</v>
      </c>
      <c r="AZ146" s="867"/>
      <c r="BA146" s="867"/>
      <c r="BB146" s="867"/>
      <c r="BC146" s="849">
        <f t="shared" si="464"/>
        <v>44290</v>
      </c>
      <c r="BD146" s="867"/>
      <c r="BE146" s="867"/>
      <c r="BF146" s="867"/>
      <c r="BG146" s="849">
        <f t="shared" si="465"/>
        <v>44290</v>
      </c>
      <c r="BH146" s="867"/>
      <c r="BI146" s="867"/>
      <c r="BK146" s="382">
        <f t="shared" si="466"/>
        <v>35.92086486816406</v>
      </c>
      <c r="BL146" s="382">
        <f t="shared" si="467"/>
        <v>49.103591918945313</v>
      </c>
      <c r="BM146" s="236">
        <f t="shared" si="468"/>
        <v>44290</v>
      </c>
      <c r="BN146" s="236">
        <f t="shared" si="469"/>
        <v>44291</v>
      </c>
      <c r="BO146" s="235">
        <f t="shared" si="470"/>
        <v>273682.77994791669</v>
      </c>
      <c r="BP146" s="235">
        <f t="shared" si="471"/>
        <v>374122.60509672621</v>
      </c>
      <c r="BQ146" s="235">
        <f t="shared" si="472"/>
        <v>323902.69252232148</v>
      </c>
      <c r="BR146" s="868">
        <f t="shared" si="473"/>
        <v>44290</v>
      </c>
      <c r="BS146" s="869" t="str">
        <f t="shared" si="474"/>
        <v>SUN</v>
      </c>
      <c r="BT146" s="870">
        <f t="shared" si="475"/>
        <v>159.78720092773401</v>
      </c>
      <c r="BU146" s="235"/>
      <c r="BV146" s="279">
        <f t="shared" si="477"/>
        <v>195894584953006.81</v>
      </c>
      <c r="BW146" s="279"/>
    </row>
    <row r="147" spans="1:75">
      <c r="A147" s="35">
        <v>44293</v>
      </c>
      <c r="B147" s="119" t="s">
        <v>517</v>
      </c>
      <c r="C147" s="782">
        <f t="shared" si="479"/>
        <v>44291</v>
      </c>
      <c r="D147" s="1158">
        <v>44292</v>
      </c>
      <c r="E147" s="924" t="s">
        <v>69</v>
      </c>
      <c r="F147" s="1149">
        <v>25.759255981445314</v>
      </c>
      <c r="G147" s="500" t="s">
        <v>41</v>
      </c>
      <c r="H147" s="998">
        <v>27.425085449218749</v>
      </c>
      <c r="I147" s="1160" t="s">
        <v>313</v>
      </c>
      <c r="J147" s="1161" t="s">
        <v>133</v>
      </c>
      <c r="K147" s="484" t="s">
        <v>93</v>
      </c>
      <c r="L147" s="488">
        <v>328</v>
      </c>
      <c r="M147" s="485"/>
      <c r="N147" s="504"/>
      <c r="O147" s="491">
        <v>3</v>
      </c>
      <c r="P147" s="492">
        <v>1.5</v>
      </c>
      <c r="Q147" s="492">
        <f t="shared" si="432"/>
        <v>4.5</v>
      </c>
      <c r="R147" s="490">
        <f>O147/(O147+P147)*Q147*200/200</f>
        <v>3</v>
      </c>
      <c r="S147" s="491"/>
      <c r="T147" s="493">
        <v>20</v>
      </c>
      <c r="U147" s="119" t="s">
        <v>517</v>
      </c>
      <c r="V147" s="925">
        <v>718.13919261334127</v>
      </c>
      <c r="W147" s="129">
        <v>629.11699999999996</v>
      </c>
      <c r="X147" s="223">
        <v>2.2040000000000002</v>
      </c>
      <c r="Y147" s="223">
        <v>2.6150000000000002</v>
      </c>
      <c r="Z147" s="129">
        <f t="shared" si="434"/>
        <v>12582.34</v>
      </c>
      <c r="AA147" s="129">
        <f t="shared" si="435"/>
        <v>4194.1133333333337</v>
      </c>
      <c r="AB147" s="149">
        <f t="shared" si="436"/>
        <v>12786930.894308943</v>
      </c>
      <c r="AC147" s="924" t="s">
        <v>69</v>
      </c>
      <c r="AD147" s="195">
        <f t="shared" si="437"/>
        <v>515.18511962890625</v>
      </c>
      <c r="AE147" s="500" t="s">
        <v>41</v>
      </c>
      <c r="AF147" s="567">
        <f t="shared" si="438"/>
        <v>548.501708984375</v>
      </c>
      <c r="AG147" s="497">
        <f t="shared" si="439"/>
        <v>171728.37320963541</v>
      </c>
      <c r="AH147" s="497">
        <f t="shared" si="440"/>
        <v>182833.90299479166</v>
      </c>
      <c r="AI147" s="497">
        <f t="shared" si="441"/>
        <v>523562.11344401038</v>
      </c>
      <c r="AJ147" s="497">
        <f t="shared" si="442"/>
        <v>557420.43595973065</v>
      </c>
      <c r="AK147" s="959">
        <f t="shared" si="443"/>
        <v>4.0945096033719187E-2</v>
      </c>
      <c r="AL147" s="1086">
        <f t="shared" si="444"/>
        <v>4.3592981034082295E-2</v>
      </c>
      <c r="AM147" s="864" t="str">
        <f t="shared" si="455"/>
        <v>461</v>
      </c>
      <c r="AN147" s="865">
        <f t="shared" si="456"/>
        <v>44292</v>
      </c>
      <c r="AO147" s="866">
        <f t="shared" si="457"/>
        <v>171728.37320963541</v>
      </c>
      <c r="AP147" s="865">
        <f t="shared" si="458"/>
        <v>44292</v>
      </c>
      <c r="AQ147" s="850">
        <f t="shared" si="459"/>
        <v>182833.90299479166</v>
      </c>
      <c r="AR147" s="880">
        <v>44291</v>
      </c>
      <c r="AS147" s="869" t="s">
        <v>655</v>
      </c>
      <c r="AT147" s="879">
        <v>163.484451293945</v>
      </c>
      <c r="AU147" s="879">
        <v>328</v>
      </c>
      <c r="AV147" s="851">
        <f t="shared" si="460"/>
        <v>44291</v>
      </c>
      <c r="AW147" s="852">
        <f t="shared" si="461"/>
        <v>106263567906973.7</v>
      </c>
      <c r="AX147" s="851">
        <f t="shared" si="462"/>
        <v>44291</v>
      </c>
      <c r="AY147" s="852">
        <f t="shared" si="463"/>
        <v>113135543669693.23</v>
      </c>
      <c r="AZ147" s="850">
        <f>AVERAGE(AO147:AO148)</f>
        <v>147870.25451660156</v>
      </c>
      <c r="BA147" s="850">
        <f>STDEV(AO147:AO148)</f>
        <v>33740.475028395565</v>
      </c>
      <c r="BB147" s="850">
        <f>100*BA147/AZ147</f>
        <v>22.817621528207678</v>
      </c>
      <c r="BC147" s="849">
        <f t="shared" si="464"/>
        <v>44291</v>
      </c>
      <c r="BD147" s="850">
        <f>AVERAGE(AQ147:AQ148)</f>
        <v>175602.51363118488</v>
      </c>
      <c r="BE147" s="850">
        <f>STDEV(AQ147:AQ148)</f>
        <v>10226.728912813234</v>
      </c>
      <c r="BF147" s="850">
        <f>100*BE147/BD147</f>
        <v>5.823794148124934</v>
      </c>
      <c r="BG147" s="849">
        <f t="shared" si="465"/>
        <v>44291</v>
      </c>
      <c r="BH147" s="850">
        <f>AVERAGE(AZ147,BD147)</f>
        <v>161736.38407389322</v>
      </c>
      <c r="BI147" s="852">
        <f>BH147*AT147*3.785*1000000</f>
        <v>100080638457362.47</v>
      </c>
      <c r="BK147" s="382">
        <f t="shared" si="466"/>
        <v>25.759255981445314</v>
      </c>
      <c r="BL147" s="382">
        <f t="shared" si="467"/>
        <v>27.425085449218749</v>
      </c>
      <c r="BM147" s="236">
        <f t="shared" si="468"/>
        <v>44291</v>
      </c>
      <c r="BN147" s="236">
        <f t="shared" si="469"/>
        <v>44292</v>
      </c>
      <c r="BO147" s="235">
        <f t="shared" si="470"/>
        <v>171728.37320963541</v>
      </c>
      <c r="BP147" s="235">
        <f t="shared" si="471"/>
        <v>182833.90299479166</v>
      </c>
      <c r="BQ147" s="235">
        <f t="shared" si="472"/>
        <v>177281.13810221353</v>
      </c>
      <c r="BR147" s="868">
        <f t="shared" si="473"/>
        <v>44291</v>
      </c>
      <c r="BS147" s="869" t="str">
        <f t="shared" si="474"/>
        <v>MON</v>
      </c>
      <c r="BT147" s="870">
        <f t="shared" si="475"/>
        <v>163.484451293945</v>
      </c>
      <c r="BU147" s="235">
        <f t="shared" ref="BU147" si="488">BH147</f>
        <v>161736.38407389322</v>
      </c>
      <c r="BV147" s="279">
        <f t="shared" si="477"/>
        <v>109699555788333.48</v>
      </c>
      <c r="BW147" s="279">
        <f t="shared" ref="BW147" si="489">BI147</f>
        <v>100080638457362.47</v>
      </c>
    </row>
    <row r="148" spans="1:75">
      <c r="A148" s="35">
        <v>44293</v>
      </c>
      <c r="B148" s="119" t="s">
        <v>518</v>
      </c>
      <c r="C148" s="782">
        <f t="shared" si="479"/>
        <v>44291</v>
      </c>
      <c r="D148" s="1158">
        <v>44292</v>
      </c>
      <c r="E148" s="924" t="s">
        <v>69</v>
      </c>
      <c r="F148" s="1149">
        <v>18.601820373535155</v>
      </c>
      <c r="G148" s="500" t="s">
        <v>41</v>
      </c>
      <c r="H148" s="998">
        <v>25.255668640136719</v>
      </c>
      <c r="I148" s="1160" t="s">
        <v>313</v>
      </c>
      <c r="J148" s="1161" t="s">
        <v>133</v>
      </c>
      <c r="K148" s="484" t="s">
        <v>93</v>
      </c>
      <c r="L148" s="488">
        <v>328</v>
      </c>
      <c r="M148" s="485"/>
      <c r="N148" s="504"/>
      <c r="O148" s="491">
        <v>3</v>
      </c>
      <c r="P148" s="492">
        <v>1.5</v>
      </c>
      <c r="Q148" s="492">
        <f t="shared" si="432"/>
        <v>4.5</v>
      </c>
      <c r="R148" s="490">
        <f t="shared" ref="R148:R150" si="490">O148/(O148+P148)*Q148*200/200</f>
        <v>3</v>
      </c>
      <c r="S148" s="491"/>
      <c r="T148" s="493">
        <v>20</v>
      </c>
      <c r="U148" s="119" t="s">
        <v>518</v>
      </c>
      <c r="V148" s="925">
        <v>658.60793776712262</v>
      </c>
      <c r="W148" s="129">
        <v>605.43899999999996</v>
      </c>
      <c r="X148" s="223">
        <v>2.1989999999999998</v>
      </c>
      <c r="Y148" s="223">
        <v>2.617</v>
      </c>
      <c r="Z148" s="129">
        <f t="shared" si="434"/>
        <v>12108.779999999999</v>
      </c>
      <c r="AA148" s="129">
        <f t="shared" si="435"/>
        <v>4036.2599999999998</v>
      </c>
      <c r="AB148" s="149">
        <f t="shared" si="436"/>
        <v>12305670.731707316</v>
      </c>
      <c r="AC148" s="924" t="s">
        <v>69</v>
      </c>
      <c r="AD148" s="195">
        <f t="shared" si="437"/>
        <v>372.03640747070313</v>
      </c>
      <c r="AE148" s="500" t="s">
        <v>41</v>
      </c>
      <c r="AF148" s="567">
        <f t="shared" si="438"/>
        <v>505.11337280273438</v>
      </c>
      <c r="AG148" s="497">
        <f t="shared" si="439"/>
        <v>124012.1358235677</v>
      </c>
      <c r="AH148" s="497">
        <f t="shared" si="440"/>
        <v>168371.12426757813</v>
      </c>
      <c r="AI148" s="497">
        <f t="shared" si="441"/>
        <v>378085.77994990151</v>
      </c>
      <c r="AJ148" s="497">
        <f t="shared" si="442"/>
        <v>513326.59837676259</v>
      </c>
      <c r="AK148" s="959">
        <f t="shared" si="443"/>
        <v>3.072451621639035E-2</v>
      </c>
      <c r="AL148" s="1086">
        <f t="shared" si="444"/>
        <v>4.1714637874561637E-2</v>
      </c>
      <c r="AM148" s="864" t="str">
        <f t="shared" si="455"/>
        <v>462</v>
      </c>
      <c r="AN148" s="865">
        <f t="shared" si="456"/>
        <v>44292</v>
      </c>
      <c r="AO148" s="866">
        <f t="shared" si="457"/>
        <v>124012.1358235677</v>
      </c>
      <c r="AP148" s="865">
        <f t="shared" si="458"/>
        <v>44292</v>
      </c>
      <c r="AQ148" s="850">
        <f t="shared" si="459"/>
        <v>168371.12426757813</v>
      </c>
      <c r="AR148" s="880">
        <v>44291</v>
      </c>
      <c r="AS148" s="869" t="s">
        <v>655</v>
      </c>
      <c r="AT148" s="879">
        <v>163.484451293945</v>
      </c>
      <c r="AU148" s="879">
        <v>328</v>
      </c>
      <c r="AV148" s="851">
        <f t="shared" si="460"/>
        <v>44291</v>
      </c>
      <c r="AW148" s="852">
        <f t="shared" si="461"/>
        <v>76737301880159.766</v>
      </c>
      <c r="AX148" s="851">
        <f t="shared" si="462"/>
        <v>44291</v>
      </c>
      <c r="AY148" s="852">
        <f t="shared" si="463"/>
        <v>104186140372623.17</v>
      </c>
      <c r="AZ148" s="867"/>
      <c r="BA148" s="867"/>
      <c r="BB148" s="867"/>
      <c r="BC148" s="849">
        <f t="shared" si="464"/>
        <v>44291</v>
      </c>
      <c r="BD148" s="867"/>
      <c r="BE148" s="867"/>
      <c r="BF148" s="867"/>
      <c r="BG148" s="849">
        <f t="shared" si="465"/>
        <v>44291</v>
      </c>
      <c r="BH148" s="867"/>
      <c r="BI148" s="867"/>
      <c r="BK148" s="382">
        <f t="shared" si="466"/>
        <v>18.601820373535155</v>
      </c>
      <c r="BL148" s="382">
        <f t="shared" si="467"/>
        <v>25.255668640136719</v>
      </c>
      <c r="BM148" s="236">
        <f t="shared" si="468"/>
        <v>44291</v>
      </c>
      <c r="BN148" s="236">
        <f t="shared" si="469"/>
        <v>44292</v>
      </c>
      <c r="BO148" s="235">
        <f t="shared" si="470"/>
        <v>124012.1358235677</v>
      </c>
      <c r="BP148" s="235">
        <f t="shared" si="471"/>
        <v>168371.12426757813</v>
      </c>
      <c r="BQ148" s="235">
        <f t="shared" si="472"/>
        <v>146191.63004557291</v>
      </c>
      <c r="BR148" s="868">
        <f t="shared" si="473"/>
        <v>44291</v>
      </c>
      <c r="BS148" s="869" t="str">
        <f t="shared" si="474"/>
        <v>MON</v>
      </c>
      <c r="BT148" s="870">
        <f t="shared" si="475"/>
        <v>163.484451293945</v>
      </c>
      <c r="BU148" s="235"/>
      <c r="BV148" s="279">
        <f t="shared" si="477"/>
        <v>90461721126391.484</v>
      </c>
      <c r="BW148" s="279"/>
    </row>
    <row r="149" spans="1:75">
      <c r="A149" s="35">
        <v>44293</v>
      </c>
      <c r="B149" s="119" t="s">
        <v>519</v>
      </c>
      <c r="C149" s="782">
        <f t="shared" si="479"/>
        <v>44292</v>
      </c>
      <c r="D149" s="1158">
        <v>44293</v>
      </c>
      <c r="E149" s="924" t="s">
        <v>69</v>
      </c>
      <c r="F149" s="1149">
        <v>42.090417480468751</v>
      </c>
      <c r="G149" s="500" t="s">
        <v>41</v>
      </c>
      <c r="H149" s="998">
        <v>96.710296630859375</v>
      </c>
      <c r="I149" s="1160" t="s">
        <v>313</v>
      </c>
      <c r="J149" s="1161" t="s">
        <v>133</v>
      </c>
      <c r="K149" s="484" t="s">
        <v>93</v>
      </c>
      <c r="L149" s="488">
        <v>302</v>
      </c>
      <c r="M149" s="485"/>
      <c r="N149" s="504"/>
      <c r="O149" s="491">
        <v>3</v>
      </c>
      <c r="P149" s="492">
        <v>1.5</v>
      </c>
      <c r="Q149" s="492">
        <f t="shared" si="432"/>
        <v>4.5</v>
      </c>
      <c r="R149" s="490">
        <f t="shared" si="490"/>
        <v>3</v>
      </c>
      <c r="S149" s="491"/>
      <c r="T149" s="493">
        <v>20</v>
      </c>
      <c r="U149" s="119" t="s">
        <v>519</v>
      </c>
      <c r="V149" s="925">
        <v>812.59469976229229</v>
      </c>
      <c r="W149" s="129">
        <v>764.16399999999999</v>
      </c>
      <c r="X149" s="223">
        <v>2.1829999999999998</v>
      </c>
      <c r="Y149" s="223">
        <v>2.5529999999999999</v>
      </c>
      <c r="Z149" s="129">
        <f t="shared" si="434"/>
        <v>15283.279999999999</v>
      </c>
      <c r="AA149" s="129">
        <f t="shared" si="435"/>
        <v>5094.4266666666663</v>
      </c>
      <c r="AB149" s="149">
        <f t="shared" si="436"/>
        <v>16868962.472406179</v>
      </c>
      <c r="AC149" s="924" t="s">
        <v>69</v>
      </c>
      <c r="AD149" s="195">
        <f t="shared" si="437"/>
        <v>841.808349609375</v>
      </c>
      <c r="AE149" s="500" t="s">
        <v>41</v>
      </c>
      <c r="AF149" s="567">
        <f t="shared" si="438"/>
        <v>1934.2059326171875</v>
      </c>
      <c r="AG149" s="497">
        <f t="shared" si="439"/>
        <v>280602.783203125</v>
      </c>
      <c r="AH149" s="497">
        <f t="shared" si="440"/>
        <v>644735.31087239587</v>
      </c>
      <c r="AI149" s="497">
        <f t="shared" si="441"/>
        <v>929148.28875206958</v>
      </c>
      <c r="AJ149" s="497">
        <f t="shared" si="442"/>
        <v>2134885.1353390589</v>
      </c>
      <c r="AK149" s="959">
        <f t="shared" si="443"/>
        <v>5.5080345947295023E-2</v>
      </c>
      <c r="AL149" s="1086">
        <f t="shared" si="444"/>
        <v>0.12655699120981803</v>
      </c>
      <c r="AM149" s="864" t="str">
        <f t="shared" si="455"/>
        <v>475</v>
      </c>
      <c r="AN149" s="865">
        <f t="shared" si="456"/>
        <v>44293</v>
      </c>
      <c r="AO149" s="866">
        <f t="shared" si="457"/>
        <v>280602.783203125</v>
      </c>
      <c r="AP149" s="865">
        <f t="shared" si="458"/>
        <v>44293</v>
      </c>
      <c r="AQ149" s="850">
        <f t="shared" si="459"/>
        <v>644735.31087239587</v>
      </c>
      <c r="AR149" s="880">
        <v>44292</v>
      </c>
      <c r="AS149" s="869" t="s">
        <v>653</v>
      </c>
      <c r="AT149" s="879">
        <v>171.65498352050801</v>
      </c>
      <c r="AU149" s="879">
        <v>302</v>
      </c>
      <c r="AV149" s="851">
        <f t="shared" si="460"/>
        <v>44292</v>
      </c>
      <c r="AW149" s="852">
        <f t="shared" si="461"/>
        <v>182311588288958.09</v>
      </c>
      <c r="AX149" s="851">
        <f t="shared" si="462"/>
        <v>44292</v>
      </c>
      <c r="AY149" s="852">
        <f t="shared" si="463"/>
        <v>418893630381541.44</v>
      </c>
      <c r="AZ149" s="850">
        <f>AVERAGE(AO149:AO150)</f>
        <v>262937.18465169269</v>
      </c>
      <c r="BA149" s="850">
        <f>STDEV(AO149:AO150)</f>
        <v>24982.929058874055</v>
      </c>
      <c r="BB149" s="850">
        <f>100*BA149/AZ149</f>
        <v>9.5014819193292919</v>
      </c>
      <c r="BC149" s="849">
        <f t="shared" si="464"/>
        <v>44292</v>
      </c>
      <c r="BD149" s="850">
        <f>AVERAGE(AQ149:AQ150)</f>
        <v>705147.44059244799</v>
      </c>
      <c r="BE149" s="850">
        <f>STDEV(AQ149:AQ150)</f>
        <v>85435.653181940361</v>
      </c>
      <c r="BF149" s="850">
        <f>100*BE149/BD149</f>
        <v>12.115998479716435</v>
      </c>
      <c r="BG149" s="849">
        <f t="shared" si="465"/>
        <v>44292</v>
      </c>
      <c r="BH149" s="850">
        <f>AVERAGE(AZ149,BD149)</f>
        <v>484042.31262207031</v>
      </c>
      <c r="BI149" s="852">
        <f>BH149*AT149*3.785*1000000</f>
        <v>314489121618260.69</v>
      </c>
      <c r="BK149" s="382">
        <f t="shared" si="466"/>
        <v>42.090417480468751</v>
      </c>
      <c r="BL149" s="382">
        <f t="shared" si="467"/>
        <v>96.710296630859375</v>
      </c>
      <c r="BM149" s="236">
        <f t="shared" si="468"/>
        <v>44292</v>
      </c>
      <c r="BN149" s="236">
        <f t="shared" si="469"/>
        <v>44293</v>
      </c>
      <c r="BO149" s="235">
        <f t="shared" si="470"/>
        <v>280602.783203125</v>
      </c>
      <c r="BP149" s="235">
        <f t="shared" si="471"/>
        <v>644735.31087239587</v>
      </c>
      <c r="BQ149" s="235">
        <f t="shared" si="472"/>
        <v>462669.04703776044</v>
      </c>
      <c r="BR149" s="868">
        <f t="shared" si="473"/>
        <v>44292</v>
      </c>
      <c r="BS149" s="869" t="str">
        <f t="shared" si="474"/>
        <v>TUE</v>
      </c>
      <c r="BT149" s="870">
        <f t="shared" si="475"/>
        <v>171.65498352050801</v>
      </c>
      <c r="BU149" s="235">
        <f t="shared" ref="BU149" si="491">BH149</f>
        <v>484042.31262207031</v>
      </c>
      <c r="BV149" s="279">
        <f t="shared" si="477"/>
        <v>300602609335249.75</v>
      </c>
      <c r="BW149" s="279">
        <f t="shared" ref="BW149" si="492">BI149</f>
        <v>314489121618260.69</v>
      </c>
    </row>
    <row r="150" spans="1:75" ht="15" thickBot="1">
      <c r="A150" s="35">
        <v>44293</v>
      </c>
      <c r="B150" s="119" t="s">
        <v>520</v>
      </c>
      <c r="C150" s="782">
        <f t="shared" si="479"/>
        <v>44292</v>
      </c>
      <c r="D150" s="1158">
        <v>44293</v>
      </c>
      <c r="E150" s="924" t="s">
        <v>69</v>
      </c>
      <c r="F150" s="1149">
        <v>36.79073791503906</v>
      </c>
      <c r="G150" s="500" t="s">
        <v>41</v>
      </c>
      <c r="H150" s="998">
        <v>114.833935546875</v>
      </c>
      <c r="I150" s="1160" t="s">
        <v>313</v>
      </c>
      <c r="J150" s="1161" t="s">
        <v>133</v>
      </c>
      <c r="K150" s="484" t="s">
        <v>93</v>
      </c>
      <c r="L150" s="488">
        <v>302</v>
      </c>
      <c r="M150" s="485"/>
      <c r="N150" s="504"/>
      <c r="O150" s="491">
        <v>3</v>
      </c>
      <c r="P150" s="492">
        <v>1.5</v>
      </c>
      <c r="Q150" s="492">
        <f t="shared" si="432"/>
        <v>4.5</v>
      </c>
      <c r="R150" s="490">
        <f t="shared" si="490"/>
        <v>3</v>
      </c>
      <c r="S150" s="491"/>
      <c r="T150" s="493">
        <v>20</v>
      </c>
      <c r="U150" s="119" t="s">
        <v>520</v>
      </c>
      <c r="V150" s="925">
        <v>763.20378158513768</v>
      </c>
      <c r="W150" s="129">
        <v>740.673</v>
      </c>
      <c r="X150" s="223">
        <v>2.1890000000000001</v>
      </c>
      <c r="Y150" s="223">
        <v>2.5489999999999999</v>
      </c>
      <c r="Z150" s="129">
        <f t="shared" si="434"/>
        <v>14813.46</v>
      </c>
      <c r="AA150" s="129">
        <f t="shared" si="435"/>
        <v>4937.82</v>
      </c>
      <c r="AB150" s="149">
        <f t="shared" si="436"/>
        <v>16350397.350993378</v>
      </c>
      <c r="AC150" s="924" t="s">
        <v>69</v>
      </c>
      <c r="AD150" s="195">
        <f t="shared" si="437"/>
        <v>735.81475830078125</v>
      </c>
      <c r="AE150" s="500" t="s">
        <v>41</v>
      </c>
      <c r="AF150" s="567">
        <f t="shared" si="438"/>
        <v>2296.6787109375</v>
      </c>
      <c r="AG150" s="497">
        <f t="shared" si="439"/>
        <v>245271.58610026041</v>
      </c>
      <c r="AH150" s="497">
        <f t="shared" si="440"/>
        <v>765559.5703125</v>
      </c>
      <c r="AI150" s="497">
        <f t="shared" si="441"/>
        <v>812157.56986841199</v>
      </c>
      <c r="AJ150" s="497">
        <f t="shared" si="442"/>
        <v>2534965.4646109268</v>
      </c>
      <c r="AK150" s="959">
        <f t="shared" si="443"/>
        <v>4.9672038693241237E-2</v>
      </c>
      <c r="AL150" s="1086">
        <f t="shared" si="444"/>
        <v>0.15503999139549438</v>
      </c>
      <c r="AM150" s="864" t="str">
        <f t="shared" si="455"/>
        <v>476</v>
      </c>
      <c r="AN150" s="865">
        <f t="shared" si="456"/>
        <v>44293</v>
      </c>
      <c r="AO150" s="866">
        <f t="shared" si="457"/>
        <v>245271.58610026041</v>
      </c>
      <c r="AP150" s="865">
        <f t="shared" si="458"/>
        <v>44293</v>
      </c>
      <c r="AQ150" s="850">
        <f t="shared" si="459"/>
        <v>765559.5703125</v>
      </c>
      <c r="AR150" s="880">
        <v>44292</v>
      </c>
      <c r="AS150" s="869" t="s">
        <v>653</v>
      </c>
      <c r="AT150" s="879">
        <v>171.65498352050801</v>
      </c>
      <c r="AU150" s="879">
        <v>302</v>
      </c>
      <c r="AV150" s="851">
        <f t="shared" si="460"/>
        <v>44292</v>
      </c>
      <c r="AW150" s="852">
        <f t="shared" si="461"/>
        <v>159356410915287.13</v>
      </c>
      <c r="AX150" s="851">
        <f t="shared" si="462"/>
        <v>44292</v>
      </c>
      <c r="AY150" s="852">
        <f t="shared" si="463"/>
        <v>497394856887256.31</v>
      </c>
      <c r="AZ150" s="867"/>
      <c r="BA150" s="867"/>
      <c r="BB150" s="867"/>
      <c r="BC150" s="849">
        <f t="shared" si="464"/>
        <v>44292</v>
      </c>
      <c r="BD150" s="867"/>
      <c r="BE150" s="867"/>
      <c r="BF150" s="867"/>
      <c r="BG150" s="849">
        <f t="shared" si="465"/>
        <v>44292</v>
      </c>
      <c r="BH150" s="867"/>
      <c r="BI150" s="867"/>
      <c r="BK150" s="382">
        <f t="shared" si="466"/>
        <v>36.79073791503906</v>
      </c>
      <c r="BL150" s="382">
        <f t="shared" si="467"/>
        <v>114.833935546875</v>
      </c>
      <c r="BM150" s="236">
        <f t="shared" si="468"/>
        <v>44292</v>
      </c>
      <c r="BN150" s="236">
        <f t="shared" si="469"/>
        <v>44293</v>
      </c>
      <c r="BO150" s="235">
        <f t="shared" si="470"/>
        <v>245271.58610026041</v>
      </c>
      <c r="BP150" s="235">
        <f t="shared" si="471"/>
        <v>765559.5703125</v>
      </c>
      <c r="BQ150" s="235">
        <f t="shared" si="472"/>
        <v>505415.57820638019</v>
      </c>
      <c r="BR150" s="868">
        <f t="shared" si="473"/>
        <v>44292</v>
      </c>
      <c r="BS150" s="869" t="str">
        <f t="shared" si="474"/>
        <v>TUE</v>
      </c>
      <c r="BT150" s="870">
        <f t="shared" si="475"/>
        <v>171.65498352050801</v>
      </c>
      <c r="BU150" s="235"/>
      <c r="BV150" s="279">
        <f t="shared" si="477"/>
        <v>328375633901271.69</v>
      </c>
      <c r="BW150" s="279"/>
    </row>
    <row r="151" spans="1:75">
      <c r="A151" s="1167">
        <v>44300</v>
      </c>
      <c r="B151" s="121" t="s">
        <v>529</v>
      </c>
      <c r="C151" s="1168">
        <v>44293</v>
      </c>
      <c r="D151" s="1169">
        <v>44294</v>
      </c>
      <c r="E151" s="1110" t="s">
        <v>69</v>
      </c>
      <c r="F151" s="1147">
        <v>31.650976562499999</v>
      </c>
      <c r="G151" s="477" t="s">
        <v>41</v>
      </c>
      <c r="H151" s="994">
        <v>58.724737548828124</v>
      </c>
      <c r="I151" s="456" t="s">
        <v>313</v>
      </c>
      <c r="J151" s="457" t="s">
        <v>133</v>
      </c>
      <c r="K151" s="582" t="s">
        <v>93</v>
      </c>
      <c r="L151" s="583">
        <v>268</v>
      </c>
      <c r="M151" s="583"/>
      <c r="N151" s="583"/>
      <c r="O151" s="564">
        <v>3</v>
      </c>
      <c r="P151" s="564">
        <v>1.5</v>
      </c>
      <c r="Q151" s="564">
        <f t="shared" si="432"/>
        <v>4.5</v>
      </c>
      <c r="R151" s="82">
        <f>O151/(O151+P151)*Q151*200/200</f>
        <v>3</v>
      </c>
      <c r="S151" s="81"/>
      <c r="T151" s="81">
        <v>20</v>
      </c>
      <c r="U151" s="121" t="s">
        <v>529</v>
      </c>
      <c r="V151" s="470"/>
      <c r="W151" s="194">
        <v>663.29</v>
      </c>
      <c r="X151" s="184">
        <v>2.1869999999999998</v>
      </c>
      <c r="Y151" s="184">
        <v>2.548</v>
      </c>
      <c r="Z151" s="194">
        <f t="shared" si="434"/>
        <v>13265.8</v>
      </c>
      <c r="AA151" s="194">
        <f t="shared" si="435"/>
        <v>4421.9333333333334</v>
      </c>
      <c r="AB151" s="1113">
        <f t="shared" si="436"/>
        <v>16499751.243781092</v>
      </c>
      <c r="AC151" s="476" t="s">
        <v>69</v>
      </c>
      <c r="AD151" s="194">
        <f t="shared" si="437"/>
        <v>633.01953125</v>
      </c>
      <c r="AE151" s="477" t="s">
        <v>41</v>
      </c>
      <c r="AF151" s="586">
        <f t="shared" si="438"/>
        <v>1174.4947509765625</v>
      </c>
      <c r="AG151" s="586">
        <f t="shared" si="439"/>
        <v>211006.51041666666</v>
      </c>
      <c r="AH151" s="586">
        <f t="shared" si="440"/>
        <v>391498.25032552081</v>
      </c>
      <c r="AI151" s="586">
        <f t="shared" si="441"/>
        <v>787337.72543532331</v>
      </c>
      <c r="AJ151" s="586">
        <f t="shared" si="442"/>
        <v>1460814.3668862716</v>
      </c>
      <c r="AK151" s="587">
        <f t="shared" si="443"/>
        <v>4.7718157310527823E-2</v>
      </c>
      <c r="AL151" s="995">
        <f t="shared" si="444"/>
        <v>8.853553882740299E-2</v>
      </c>
      <c r="AM151" s="864" t="str">
        <f t="shared" ref="AM151:AM170" si="493">B151</f>
        <v>485</v>
      </c>
      <c r="AN151" s="865">
        <f t="shared" ref="AN151:AN170" si="494">D151</f>
        <v>44294</v>
      </c>
      <c r="AO151" s="866">
        <f t="shared" ref="AO151:AO170" si="495">AG151</f>
        <v>211006.51041666666</v>
      </c>
      <c r="AP151" s="865">
        <f t="shared" ref="AP151:AP170" si="496">D151</f>
        <v>44294</v>
      </c>
      <c r="AQ151" s="850">
        <f t="shared" ref="AQ151:AQ170" si="497">AH151</f>
        <v>391498.25032552081</v>
      </c>
      <c r="AR151" s="880">
        <v>44293</v>
      </c>
      <c r="AS151" s="869" t="s">
        <v>656</v>
      </c>
      <c r="AT151" s="879">
        <v>182.46389770507801</v>
      </c>
      <c r="AU151" s="879">
        <v>268</v>
      </c>
      <c r="AV151" s="851">
        <f t="shared" ref="AV151:AV158" si="498">AR151</f>
        <v>44293</v>
      </c>
      <c r="AW151" s="852">
        <f t="shared" ref="AW151:AW158" si="499">AT151*3.785*1000000*AO151</f>
        <v>145726551205757.56</v>
      </c>
      <c r="AX151" s="851">
        <f t="shared" ref="AX151:AX158" si="500">AR151</f>
        <v>44293</v>
      </c>
      <c r="AY151" s="852">
        <f t="shared" ref="AY151:AY158" si="501">AT151*3.785*1000000*AQ151</f>
        <v>270378813006142.13</v>
      </c>
      <c r="AZ151" s="850">
        <f>AVERAGE(AO151:AO152)</f>
        <v>211449.52392578125</v>
      </c>
      <c r="BA151" s="850">
        <f>STDEV(AO151:AO152)</f>
        <v>626.51571290435425</v>
      </c>
      <c r="BB151" s="850">
        <f>100*BA151/AZ151</f>
        <v>0.29629563655308166</v>
      </c>
      <c r="BC151" s="849">
        <f t="shared" ref="BC151:BC158" si="502">AR151</f>
        <v>44293</v>
      </c>
      <c r="BD151" s="850">
        <f>AVERAGE(AQ151:AQ152)</f>
        <v>388468.07861328125</v>
      </c>
      <c r="BE151" s="850">
        <f>STDEV(AQ151:AQ152)</f>
        <v>4285.3099317684946</v>
      </c>
      <c r="BF151" s="850">
        <f>100*BE151/BD151</f>
        <v>1.1031305190032119</v>
      </c>
      <c r="BG151" s="849">
        <f t="shared" ref="BG151:BG158" si="503">BC151</f>
        <v>44293</v>
      </c>
      <c r="BH151" s="850">
        <f>AVERAGE(AZ151,BD151)</f>
        <v>299958.80126953125</v>
      </c>
      <c r="BI151" s="852">
        <f>BH151*AT151*3.785*1000000</f>
        <v>207159302935751.25</v>
      </c>
      <c r="BK151" s="382">
        <f t="shared" ref="BK151:BK158" si="504">F151</f>
        <v>31.650976562499999</v>
      </c>
      <c r="BL151" s="382">
        <f t="shared" ref="BL151:BL158" si="505">H151</f>
        <v>58.724737548828124</v>
      </c>
      <c r="BM151" s="236">
        <f t="shared" ref="BM151:BM158" si="506">C151</f>
        <v>44293</v>
      </c>
      <c r="BN151" s="236">
        <f t="shared" ref="BN151:BN158" si="507">AN151</f>
        <v>44294</v>
      </c>
      <c r="BO151" s="235">
        <f t="shared" ref="BO151:BO158" si="508">AO151</f>
        <v>211006.51041666666</v>
      </c>
      <c r="BP151" s="235">
        <f t="shared" ref="BP151:BP158" si="509">AQ151</f>
        <v>391498.25032552081</v>
      </c>
      <c r="BQ151" s="235">
        <f t="shared" ref="BQ151:BQ158" si="510">AVERAGE(BO151:BP151)</f>
        <v>301252.38037109375</v>
      </c>
      <c r="BR151" s="868">
        <f t="shared" ref="BR151:BR158" si="511">AR151</f>
        <v>44293</v>
      </c>
      <c r="BS151" s="869" t="str">
        <f t="shared" ref="BS151:BS158" si="512">AS151</f>
        <v>WED</v>
      </c>
      <c r="BT151" s="870">
        <f t="shared" ref="BT151:BT158" si="513">AT151</f>
        <v>182.46389770507801</v>
      </c>
      <c r="BU151" s="235">
        <f t="shared" ref="BU151" si="514">BH151</f>
        <v>299958.80126953125</v>
      </c>
      <c r="BV151" s="279">
        <f t="shared" ref="BV151:BV162" si="515">BT151*1000000*3.785*BQ151</f>
        <v>208052682105949.84</v>
      </c>
      <c r="BW151" s="279">
        <f t="shared" ref="BW151" si="516">BI151</f>
        <v>207159302935751.25</v>
      </c>
    </row>
    <row r="152" spans="1:75">
      <c r="A152" s="888">
        <v>44300</v>
      </c>
      <c r="B152" s="122" t="s">
        <v>530</v>
      </c>
      <c r="C152" s="769">
        <v>44293</v>
      </c>
      <c r="D152" s="1170">
        <v>44294</v>
      </c>
      <c r="E152" s="924" t="s">
        <v>69</v>
      </c>
      <c r="F152" s="1149">
        <v>31.783880615234374</v>
      </c>
      <c r="G152" s="500" t="s">
        <v>41</v>
      </c>
      <c r="H152" s="998">
        <v>57.815686035156247</v>
      </c>
      <c r="I152" s="414" t="s">
        <v>313</v>
      </c>
      <c r="J152" s="415" t="s">
        <v>133</v>
      </c>
      <c r="K152" s="429" t="s">
        <v>93</v>
      </c>
      <c r="L152" s="390">
        <v>268</v>
      </c>
      <c r="M152" s="390"/>
      <c r="N152" s="390"/>
      <c r="O152" s="564">
        <v>3</v>
      </c>
      <c r="P152" s="564">
        <v>1.5</v>
      </c>
      <c r="Q152" s="564">
        <f t="shared" si="432"/>
        <v>4.5</v>
      </c>
      <c r="R152" s="82">
        <f t="shared" ref="R152:R184" si="517">O152/(O152+P152)*Q152*200/200</f>
        <v>3</v>
      </c>
      <c r="S152" s="81"/>
      <c r="T152" s="81">
        <v>20</v>
      </c>
      <c r="U152" s="122" t="s">
        <v>530</v>
      </c>
      <c r="V152" s="494"/>
      <c r="W152" s="195">
        <v>656.97699999999998</v>
      </c>
      <c r="X152" s="82">
        <v>2.1739999999999999</v>
      </c>
      <c r="Y152" s="82">
        <v>2.492</v>
      </c>
      <c r="Z152" s="195">
        <f t="shared" si="434"/>
        <v>13139.539999999999</v>
      </c>
      <c r="AA152" s="195">
        <f t="shared" si="435"/>
        <v>4379.8466666666664</v>
      </c>
      <c r="AB152" s="1092">
        <f t="shared" si="436"/>
        <v>16342711.442786066</v>
      </c>
      <c r="AC152" s="499" t="s">
        <v>69</v>
      </c>
      <c r="AD152" s="195">
        <f t="shared" si="437"/>
        <v>635.6776123046875</v>
      </c>
      <c r="AE152" s="500" t="s">
        <v>41</v>
      </c>
      <c r="AF152" s="567">
        <f t="shared" si="438"/>
        <v>1156.313720703125</v>
      </c>
      <c r="AG152" s="567">
        <f t="shared" si="439"/>
        <v>211892.53743489584</v>
      </c>
      <c r="AH152" s="567">
        <f t="shared" si="440"/>
        <v>385437.90690104169</v>
      </c>
      <c r="AI152" s="568">
        <f t="shared" si="441"/>
        <v>790643.79639886506</v>
      </c>
      <c r="AJ152" s="568">
        <f t="shared" si="442"/>
        <v>1438201.1451531406</v>
      </c>
      <c r="AK152" s="569">
        <f t="shared" si="443"/>
        <v>4.8378985284468677E-2</v>
      </c>
      <c r="AL152" s="999">
        <f t="shared" si="444"/>
        <v>8.8002602884357073E-2</v>
      </c>
      <c r="AM152" s="864" t="str">
        <f t="shared" si="493"/>
        <v>486</v>
      </c>
      <c r="AN152" s="865">
        <f t="shared" si="494"/>
        <v>44294</v>
      </c>
      <c r="AO152" s="866">
        <f t="shared" si="495"/>
        <v>211892.53743489584</v>
      </c>
      <c r="AP152" s="865">
        <f t="shared" si="496"/>
        <v>44294</v>
      </c>
      <c r="AQ152" s="850">
        <f t="shared" si="497"/>
        <v>385437.90690104169</v>
      </c>
      <c r="AR152" s="880">
        <v>44293</v>
      </c>
      <c r="AS152" s="869" t="s">
        <v>656</v>
      </c>
      <c r="AT152" s="879">
        <v>182.46389770507801</v>
      </c>
      <c r="AU152" s="879">
        <v>268</v>
      </c>
      <c r="AV152" s="851">
        <f t="shared" si="498"/>
        <v>44293</v>
      </c>
      <c r="AW152" s="852">
        <f t="shared" si="499"/>
        <v>146338464370838.09</v>
      </c>
      <c r="AX152" s="851">
        <f t="shared" si="500"/>
        <v>44293</v>
      </c>
      <c r="AY152" s="852">
        <f t="shared" si="501"/>
        <v>266193383160267.22</v>
      </c>
      <c r="AZ152" s="867"/>
      <c r="BA152" s="867"/>
      <c r="BB152" s="867"/>
      <c r="BC152" s="849">
        <f t="shared" si="502"/>
        <v>44293</v>
      </c>
      <c r="BD152" s="867"/>
      <c r="BE152" s="867"/>
      <c r="BF152" s="867"/>
      <c r="BG152" s="849">
        <f t="shared" si="503"/>
        <v>44293</v>
      </c>
      <c r="BH152" s="867"/>
      <c r="BI152" s="867"/>
      <c r="BK152" s="382">
        <f t="shared" si="504"/>
        <v>31.783880615234374</v>
      </c>
      <c r="BL152" s="382">
        <f t="shared" si="505"/>
        <v>57.815686035156247</v>
      </c>
      <c r="BM152" s="236">
        <f t="shared" si="506"/>
        <v>44293</v>
      </c>
      <c r="BN152" s="236">
        <f t="shared" si="507"/>
        <v>44294</v>
      </c>
      <c r="BO152" s="235">
        <f t="shared" si="508"/>
        <v>211892.53743489584</v>
      </c>
      <c r="BP152" s="235">
        <f t="shared" si="509"/>
        <v>385437.90690104169</v>
      </c>
      <c r="BQ152" s="235">
        <f t="shared" si="510"/>
        <v>298665.22216796875</v>
      </c>
      <c r="BR152" s="868">
        <f t="shared" si="511"/>
        <v>44293</v>
      </c>
      <c r="BS152" s="869" t="str">
        <f t="shared" si="512"/>
        <v>WED</v>
      </c>
      <c r="BT152" s="870">
        <f t="shared" si="513"/>
        <v>182.46389770507801</v>
      </c>
      <c r="BU152" s="235"/>
      <c r="BV152" s="279">
        <f t="shared" si="515"/>
        <v>206265923765552.63</v>
      </c>
      <c r="BW152" s="279"/>
    </row>
    <row r="153" spans="1:75">
      <c r="A153" s="888">
        <v>44300</v>
      </c>
      <c r="B153" s="122" t="s">
        <v>531</v>
      </c>
      <c r="C153" s="769">
        <v>44294</v>
      </c>
      <c r="D153" s="1170">
        <v>44295</v>
      </c>
      <c r="E153" s="924" t="s">
        <v>69</v>
      </c>
      <c r="F153" s="1149">
        <v>38.51904296875</v>
      </c>
      <c r="G153" s="500" t="s">
        <v>41</v>
      </c>
      <c r="H153" s="998">
        <v>42.349578857421875</v>
      </c>
      <c r="I153" s="414" t="s">
        <v>313</v>
      </c>
      <c r="J153" s="415" t="s">
        <v>133</v>
      </c>
      <c r="K153" s="429" t="s">
        <v>93</v>
      </c>
      <c r="L153" s="390">
        <v>282</v>
      </c>
      <c r="M153" s="390"/>
      <c r="N153" s="390"/>
      <c r="O153" s="564">
        <v>3</v>
      </c>
      <c r="P153" s="564">
        <v>1.5</v>
      </c>
      <c r="Q153" s="564">
        <f t="shared" si="432"/>
        <v>4.5</v>
      </c>
      <c r="R153" s="82">
        <f t="shared" si="517"/>
        <v>3</v>
      </c>
      <c r="S153" s="81"/>
      <c r="T153" s="81">
        <v>20</v>
      </c>
      <c r="U153" s="122" t="s">
        <v>531</v>
      </c>
      <c r="V153" s="494"/>
      <c r="W153" s="195">
        <v>768.99300000000005</v>
      </c>
      <c r="X153" s="82">
        <v>2.1749999999999998</v>
      </c>
      <c r="Y153" s="82">
        <v>2.5329999999999999</v>
      </c>
      <c r="Z153" s="195">
        <f t="shared" si="434"/>
        <v>15379.86</v>
      </c>
      <c r="AA153" s="195">
        <f t="shared" si="435"/>
        <v>5126.62</v>
      </c>
      <c r="AB153" s="1092">
        <f t="shared" si="436"/>
        <v>18179503.546099294</v>
      </c>
      <c r="AC153" s="499" t="s">
        <v>69</v>
      </c>
      <c r="AD153" s="195">
        <f t="shared" si="437"/>
        <v>770.380859375</v>
      </c>
      <c r="AE153" s="500" t="s">
        <v>41</v>
      </c>
      <c r="AF153" s="567">
        <f t="shared" si="438"/>
        <v>846.9915771484375</v>
      </c>
      <c r="AG153" s="567">
        <f t="shared" si="439"/>
        <v>256793.61979166669</v>
      </c>
      <c r="AH153" s="567">
        <f t="shared" si="440"/>
        <v>282330.52571614581</v>
      </c>
      <c r="AI153" s="568">
        <f t="shared" si="441"/>
        <v>910615.67302009463</v>
      </c>
      <c r="AJ153" s="568">
        <f t="shared" si="442"/>
        <v>1001172.0770076092</v>
      </c>
      <c r="AK153" s="569">
        <f t="shared" si="443"/>
        <v>5.0090238752173298E-2</v>
      </c>
      <c r="AL153" s="999">
        <f t="shared" si="444"/>
        <v>5.5071475107604198E-2</v>
      </c>
      <c r="AM153" s="864" t="str">
        <f t="shared" si="493"/>
        <v>491</v>
      </c>
      <c r="AN153" s="865">
        <f t="shared" si="494"/>
        <v>44295</v>
      </c>
      <c r="AO153" s="866">
        <f t="shared" si="495"/>
        <v>256793.61979166669</v>
      </c>
      <c r="AP153" s="865">
        <f t="shared" si="496"/>
        <v>44295</v>
      </c>
      <c r="AQ153" s="850">
        <f t="shared" si="497"/>
        <v>282330.52571614581</v>
      </c>
      <c r="AR153" s="880">
        <v>44294</v>
      </c>
      <c r="AS153" s="869" t="s">
        <v>657</v>
      </c>
      <c r="AT153" s="879">
        <v>177.10076904296901</v>
      </c>
      <c r="AU153" s="879">
        <v>282</v>
      </c>
      <c r="AV153" s="851">
        <f t="shared" si="498"/>
        <v>44294</v>
      </c>
      <c r="AW153" s="852">
        <f t="shared" si="499"/>
        <v>172135545478384.94</v>
      </c>
      <c r="AX153" s="851">
        <f t="shared" si="500"/>
        <v>44294</v>
      </c>
      <c r="AY153" s="852">
        <f t="shared" si="501"/>
        <v>189253607970384.09</v>
      </c>
      <c r="AZ153" s="850">
        <f>AVERAGE(AO153:AO154)</f>
        <v>276861.24674479169</v>
      </c>
      <c r="BA153" s="850">
        <f>STDEV(AO153:AO154)</f>
        <v>28379.910201753246</v>
      </c>
      <c r="BB153" s="850">
        <f>100*BA153/AZ153</f>
        <v>10.250589613183966</v>
      </c>
      <c r="BC153" s="849">
        <f t="shared" si="502"/>
        <v>44294</v>
      </c>
      <c r="BD153" s="850">
        <f>AVERAGE(AQ153:AQ154)</f>
        <v>311491.90266927081</v>
      </c>
      <c r="BE153" s="850">
        <f>STDEV(AQ153:AQ154)</f>
        <v>41240.414784583576</v>
      </c>
      <c r="BF153" s="850">
        <f>100*BE153/BD153</f>
        <v>13.239642645982659</v>
      </c>
      <c r="BG153" s="849">
        <f t="shared" si="503"/>
        <v>44294</v>
      </c>
      <c r="BH153" s="850">
        <f>AVERAGE(AZ153,BD153)</f>
        <v>294176.57470703125</v>
      </c>
      <c r="BI153" s="852">
        <f>BH153*AT153*3.785*1000000</f>
        <v>197194327472932.69</v>
      </c>
      <c r="BK153" s="382">
        <f t="shared" si="504"/>
        <v>38.51904296875</v>
      </c>
      <c r="BL153" s="382">
        <f t="shared" si="505"/>
        <v>42.349578857421875</v>
      </c>
      <c r="BM153" s="236">
        <f t="shared" si="506"/>
        <v>44294</v>
      </c>
      <c r="BN153" s="236">
        <f t="shared" si="507"/>
        <v>44295</v>
      </c>
      <c r="BO153" s="235">
        <f t="shared" si="508"/>
        <v>256793.61979166669</v>
      </c>
      <c r="BP153" s="235">
        <f t="shared" si="509"/>
        <v>282330.52571614581</v>
      </c>
      <c r="BQ153" s="235">
        <f t="shared" si="510"/>
        <v>269562.07275390625</v>
      </c>
      <c r="BR153" s="868">
        <f t="shared" si="511"/>
        <v>44294</v>
      </c>
      <c r="BS153" s="869" t="str">
        <f t="shared" si="512"/>
        <v>THU</v>
      </c>
      <c r="BT153" s="870">
        <f t="shared" si="513"/>
        <v>177.10076904296901</v>
      </c>
      <c r="BU153" s="235">
        <f t="shared" ref="BU153" si="518">BH153</f>
        <v>294176.57470703125</v>
      </c>
      <c r="BV153" s="279">
        <f t="shared" si="515"/>
        <v>180694576724384.56</v>
      </c>
      <c r="BW153" s="279">
        <f t="shared" ref="BW153" si="519">BI153</f>
        <v>197194327472932.69</v>
      </c>
    </row>
    <row r="154" spans="1:75">
      <c r="A154" s="888">
        <v>44300</v>
      </c>
      <c r="B154" s="122" t="s">
        <v>532</v>
      </c>
      <c r="C154" s="769">
        <v>44294</v>
      </c>
      <c r="D154" s="1170">
        <v>44295</v>
      </c>
      <c r="E154" s="924" t="s">
        <v>69</v>
      </c>
      <c r="F154" s="1149">
        <v>44.539331054687501</v>
      </c>
      <c r="G154" s="500" t="s">
        <v>41</v>
      </c>
      <c r="H154" s="998">
        <v>51.097991943359375</v>
      </c>
      <c r="I154" s="414" t="s">
        <v>313</v>
      </c>
      <c r="J154" s="415" t="s">
        <v>133</v>
      </c>
      <c r="K154" s="429" t="s">
        <v>93</v>
      </c>
      <c r="L154" s="390">
        <v>282</v>
      </c>
      <c r="M154" s="390"/>
      <c r="N154" s="390"/>
      <c r="O154" s="564">
        <v>3</v>
      </c>
      <c r="P154" s="564">
        <v>1.5</v>
      </c>
      <c r="Q154" s="564">
        <f t="shared" si="432"/>
        <v>4.5</v>
      </c>
      <c r="R154" s="82">
        <f t="shared" si="517"/>
        <v>3</v>
      </c>
      <c r="S154" s="81"/>
      <c r="T154" s="81">
        <v>20</v>
      </c>
      <c r="U154" s="122" t="s">
        <v>532</v>
      </c>
      <c r="V154" s="494"/>
      <c r="W154" s="195">
        <v>725.23699999999997</v>
      </c>
      <c r="X154" s="82">
        <v>2.1709999999999998</v>
      </c>
      <c r="Y154" s="82">
        <v>2.552</v>
      </c>
      <c r="Z154" s="195">
        <f t="shared" si="434"/>
        <v>14504.74</v>
      </c>
      <c r="AA154" s="195">
        <f t="shared" si="435"/>
        <v>4834.913333333333</v>
      </c>
      <c r="AB154" s="1092">
        <f t="shared" si="436"/>
        <v>17145082.742316786</v>
      </c>
      <c r="AC154" s="499" t="s">
        <v>69</v>
      </c>
      <c r="AD154" s="195">
        <f t="shared" si="437"/>
        <v>890.78662109375</v>
      </c>
      <c r="AE154" s="500" t="s">
        <v>41</v>
      </c>
      <c r="AF154" s="567">
        <f t="shared" si="438"/>
        <v>1021.9598388671875</v>
      </c>
      <c r="AG154" s="567">
        <f t="shared" si="439"/>
        <v>296928.87369791669</v>
      </c>
      <c r="AH154" s="567">
        <f t="shared" si="440"/>
        <v>340653.27962239581</v>
      </c>
      <c r="AI154" s="568">
        <f t="shared" si="441"/>
        <v>1052939.2684323287</v>
      </c>
      <c r="AJ154" s="568">
        <f t="shared" si="442"/>
        <v>1207990.3532709072</v>
      </c>
      <c r="AK154" s="569">
        <f t="shared" si="443"/>
        <v>6.1413484219210411E-2</v>
      </c>
      <c r="AL154" s="999">
        <f t="shared" si="444"/>
        <v>7.045695675118531E-2</v>
      </c>
      <c r="AM154" s="864" t="str">
        <f t="shared" si="493"/>
        <v>492</v>
      </c>
      <c r="AN154" s="865">
        <f t="shared" si="494"/>
        <v>44295</v>
      </c>
      <c r="AO154" s="866">
        <f t="shared" si="495"/>
        <v>296928.87369791669</v>
      </c>
      <c r="AP154" s="865">
        <f t="shared" si="496"/>
        <v>44295</v>
      </c>
      <c r="AQ154" s="850">
        <f t="shared" si="497"/>
        <v>340653.27962239581</v>
      </c>
      <c r="AR154" s="880">
        <v>44294</v>
      </c>
      <c r="AS154" s="869" t="s">
        <v>657</v>
      </c>
      <c r="AT154" s="879">
        <v>177.10076904296901</v>
      </c>
      <c r="AU154" s="879">
        <v>282</v>
      </c>
      <c r="AV154" s="851">
        <f t="shared" si="498"/>
        <v>44294</v>
      </c>
      <c r="AW154" s="852">
        <f t="shared" si="499"/>
        <v>199039266177017.44</v>
      </c>
      <c r="AX154" s="851">
        <f t="shared" si="500"/>
        <v>44294</v>
      </c>
      <c r="AY154" s="852">
        <f t="shared" si="501"/>
        <v>228348890265944.22</v>
      </c>
      <c r="AZ154" s="867"/>
      <c r="BA154" s="867"/>
      <c r="BB154" s="867"/>
      <c r="BC154" s="849">
        <f t="shared" si="502"/>
        <v>44294</v>
      </c>
      <c r="BD154" s="867"/>
      <c r="BE154" s="867"/>
      <c r="BF154" s="867"/>
      <c r="BG154" s="849">
        <f t="shared" si="503"/>
        <v>44294</v>
      </c>
      <c r="BH154" s="867"/>
      <c r="BI154" s="867"/>
      <c r="BK154" s="382">
        <f t="shared" si="504"/>
        <v>44.539331054687501</v>
      </c>
      <c r="BL154" s="382">
        <f t="shared" si="505"/>
        <v>51.097991943359375</v>
      </c>
      <c r="BM154" s="236">
        <f t="shared" si="506"/>
        <v>44294</v>
      </c>
      <c r="BN154" s="236">
        <f t="shared" si="507"/>
        <v>44295</v>
      </c>
      <c r="BO154" s="235">
        <f t="shared" si="508"/>
        <v>296928.87369791669</v>
      </c>
      <c r="BP154" s="235">
        <f t="shared" si="509"/>
        <v>340653.27962239581</v>
      </c>
      <c r="BQ154" s="235">
        <f t="shared" si="510"/>
        <v>318791.07666015625</v>
      </c>
      <c r="BR154" s="868">
        <f t="shared" si="511"/>
        <v>44294</v>
      </c>
      <c r="BS154" s="869" t="str">
        <f t="shared" si="512"/>
        <v>THU</v>
      </c>
      <c r="BT154" s="870">
        <f t="shared" si="513"/>
        <v>177.10076904296901</v>
      </c>
      <c r="BU154" s="235"/>
      <c r="BV154" s="279">
        <f t="shared" si="515"/>
        <v>213694078221480.88</v>
      </c>
      <c r="BW154" s="279"/>
    </row>
    <row r="155" spans="1:75">
      <c r="A155" s="888">
        <v>44300</v>
      </c>
      <c r="B155" s="122" t="s">
        <v>348</v>
      </c>
      <c r="C155" s="769">
        <v>44295</v>
      </c>
      <c r="D155" s="1170">
        <v>44296</v>
      </c>
      <c r="E155" s="924" t="s">
        <v>69</v>
      </c>
      <c r="F155" s="1149">
        <v>34.0836181640625</v>
      </c>
      <c r="G155" s="500" t="s">
        <v>41</v>
      </c>
      <c r="H155" s="998">
        <v>46.374627685546876</v>
      </c>
      <c r="I155" s="414" t="s">
        <v>313</v>
      </c>
      <c r="J155" s="415" t="s">
        <v>133</v>
      </c>
      <c r="K155" s="429" t="s">
        <v>93</v>
      </c>
      <c r="L155" s="390">
        <v>256</v>
      </c>
      <c r="M155" s="390"/>
      <c r="N155" s="390"/>
      <c r="O155" s="564">
        <v>3</v>
      </c>
      <c r="P155" s="564">
        <v>1.5</v>
      </c>
      <c r="Q155" s="564">
        <f t="shared" si="432"/>
        <v>4.5</v>
      </c>
      <c r="R155" s="82">
        <f t="shared" si="517"/>
        <v>3</v>
      </c>
      <c r="S155" s="81"/>
      <c r="T155" s="81">
        <v>20</v>
      </c>
      <c r="U155" s="122" t="s">
        <v>348</v>
      </c>
      <c r="V155" s="494"/>
      <c r="W155" s="195">
        <v>656.86</v>
      </c>
      <c r="X155" s="82">
        <v>2.2149999999999999</v>
      </c>
      <c r="Y155" s="82">
        <v>2.59</v>
      </c>
      <c r="Z155" s="195">
        <f t="shared" si="434"/>
        <v>13137.2</v>
      </c>
      <c r="AA155" s="195">
        <f t="shared" si="435"/>
        <v>4379.0666666666666</v>
      </c>
      <c r="AB155" s="1092">
        <f t="shared" si="436"/>
        <v>17105729.166666668</v>
      </c>
      <c r="AC155" s="499" t="s">
        <v>69</v>
      </c>
      <c r="AD155" s="195">
        <f t="shared" si="437"/>
        <v>681.67236328125</v>
      </c>
      <c r="AE155" s="500" t="s">
        <v>41</v>
      </c>
      <c r="AF155" s="567">
        <f t="shared" si="438"/>
        <v>927.4925537109375</v>
      </c>
      <c r="AG155" s="567">
        <f t="shared" si="439"/>
        <v>227224.12109375</v>
      </c>
      <c r="AH155" s="567">
        <f t="shared" si="440"/>
        <v>309164.1845703125</v>
      </c>
      <c r="AI155" s="568">
        <f t="shared" si="441"/>
        <v>887594.22302246094</v>
      </c>
      <c r="AJ155" s="568">
        <f t="shared" si="442"/>
        <v>1207672.5959777832</v>
      </c>
      <c r="AK155" s="569">
        <f t="shared" si="443"/>
        <v>5.1888710172734671E-2</v>
      </c>
      <c r="AL155" s="999">
        <f t="shared" si="444"/>
        <v>7.0600474508337965E-2</v>
      </c>
      <c r="AM155" s="864" t="str">
        <f t="shared" si="493"/>
        <v>101</v>
      </c>
      <c r="AN155" s="865">
        <f t="shared" si="494"/>
        <v>44296</v>
      </c>
      <c r="AO155" s="866">
        <f t="shared" si="495"/>
        <v>227224.12109375</v>
      </c>
      <c r="AP155" s="865">
        <f t="shared" si="496"/>
        <v>44296</v>
      </c>
      <c r="AQ155" s="850">
        <f t="shared" si="497"/>
        <v>309164.1845703125</v>
      </c>
      <c r="AR155" s="880">
        <v>44295</v>
      </c>
      <c r="AS155" s="869" t="s">
        <v>659</v>
      </c>
      <c r="AT155" s="879">
        <v>175.87957763671901</v>
      </c>
      <c r="AU155" s="879">
        <v>256</v>
      </c>
      <c r="AV155" s="851">
        <f t="shared" si="498"/>
        <v>44295</v>
      </c>
      <c r="AW155" s="852">
        <f t="shared" si="499"/>
        <v>151264052061302.44</v>
      </c>
      <c r="AX155" s="851">
        <f t="shared" si="500"/>
        <v>44295</v>
      </c>
      <c r="AY155" s="852">
        <f t="shared" si="501"/>
        <v>205811896576943.97</v>
      </c>
      <c r="AZ155" s="850">
        <f>AVERAGE(AO155:AO156)</f>
        <v>239890.90983072919</v>
      </c>
      <c r="BA155" s="850">
        <f>STDEV(AO155:AO156)</f>
        <v>17913.544423550709</v>
      </c>
      <c r="BB155" s="850">
        <f>100*BA155/AZ155</f>
        <v>7.467371079709018</v>
      </c>
      <c r="BC155" s="849">
        <f t="shared" si="502"/>
        <v>44295</v>
      </c>
      <c r="BD155" s="850">
        <f>AVERAGE(AQ155:AQ156)</f>
        <v>320498.11808268225</v>
      </c>
      <c r="BE155" s="850">
        <f>STDEV(AQ155:AQ156)</f>
        <v>16028.602488228275</v>
      </c>
      <c r="BF155" s="850">
        <f>100*BE155/BD155</f>
        <v>5.0011533871450711</v>
      </c>
      <c r="BG155" s="849">
        <f t="shared" si="503"/>
        <v>44295</v>
      </c>
      <c r="BH155" s="850">
        <f>AVERAGE(AZ155,BD155)</f>
        <v>280194.51395670569</v>
      </c>
      <c r="BI155" s="852">
        <f>BH155*AT155*3.785*1000000</f>
        <v>186526665137595.97</v>
      </c>
      <c r="BK155" s="382">
        <f t="shared" si="504"/>
        <v>34.0836181640625</v>
      </c>
      <c r="BL155" s="382">
        <f t="shared" si="505"/>
        <v>46.374627685546876</v>
      </c>
      <c r="BM155" s="236">
        <f t="shared" si="506"/>
        <v>44295</v>
      </c>
      <c r="BN155" s="236">
        <f t="shared" si="507"/>
        <v>44296</v>
      </c>
      <c r="BO155" s="235">
        <f t="shared" si="508"/>
        <v>227224.12109375</v>
      </c>
      <c r="BP155" s="235">
        <f t="shared" si="509"/>
        <v>309164.1845703125</v>
      </c>
      <c r="BQ155" s="235">
        <f t="shared" si="510"/>
        <v>268194.15283203125</v>
      </c>
      <c r="BR155" s="868">
        <f t="shared" si="511"/>
        <v>44295</v>
      </c>
      <c r="BS155" s="869" t="str">
        <f t="shared" si="512"/>
        <v>FRI</v>
      </c>
      <c r="BT155" s="870">
        <f t="shared" si="513"/>
        <v>175.87957763671901</v>
      </c>
      <c r="BU155" s="235">
        <f t="shared" ref="BU155" si="520">BH155</f>
        <v>280194.51395670569</v>
      </c>
      <c r="BV155" s="279">
        <f t="shared" si="515"/>
        <v>178537974319123.22</v>
      </c>
      <c r="BW155" s="279">
        <f t="shared" ref="BW155" si="521">BI155</f>
        <v>186526665137595.97</v>
      </c>
    </row>
    <row r="156" spans="1:75">
      <c r="A156" s="888">
        <v>44300</v>
      </c>
      <c r="B156" s="122" t="s">
        <v>437</v>
      </c>
      <c r="C156" s="769">
        <v>44295</v>
      </c>
      <c r="D156" s="1170">
        <v>44296</v>
      </c>
      <c r="E156" s="924" t="s">
        <v>69</v>
      </c>
      <c r="F156" s="1149">
        <v>37.883654785156253</v>
      </c>
      <c r="G156" s="500" t="s">
        <v>41</v>
      </c>
      <c r="H156" s="998">
        <v>49.77480773925781</v>
      </c>
      <c r="I156" s="414" t="s">
        <v>313</v>
      </c>
      <c r="J156" s="415" t="s">
        <v>133</v>
      </c>
      <c r="K156" s="429" t="s">
        <v>93</v>
      </c>
      <c r="L156" s="390">
        <v>256</v>
      </c>
      <c r="M156" s="390"/>
      <c r="N156" s="390"/>
      <c r="O156" s="564">
        <v>3</v>
      </c>
      <c r="P156" s="564">
        <v>1.5</v>
      </c>
      <c r="Q156" s="564">
        <f t="shared" si="432"/>
        <v>4.5</v>
      </c>
      <c r="R156" s="82">
        <f t="shared" si="517"/>
        <v>3</v>
      </c>
      <c r="S156" s="81"/>
      <c r="T156" s="81">
        <v>20</v>
      </c>
      <c r="U156" s="122" t="s">
        <v>437</v>
      </c>
      <c r="V156" s="494"/>
      <c r="W156" s="195">
        <v>670.32</v>
      </c>
      <c r="X156" s="82">
        <v>2.2000000000000002</v>
      </c>
      <c r="Y156" s="82">
        <v>2.5510000000000002</v>
      </c>
      <c r="Z156" s="195">
        <f t="shared" si="434"/>
        <v>13406.400000000001</v>
      </c>
      <c r="AA156" s="195">
        <f t="shared" si="435"/>
        <v>4468.8</v>
      </c>
      <c r="AB156" s="1092">
        <f t="shared" si="436"/>
        <v>17456250</v>
      </c>
      <c r="AC156" s="499" t="s">
        <v>69</v>
      </c>
      <c r="AD156" s="195">
        <f t="shared" si="437"/>
        <v>757.673095703125</v>
      </c>
      <c r="AE156" s="500" t="s">
        <v>41</v>
      </c>
      <c r="AF156" s="567">
        <f t="shared" si="438"/>
        <v>995.49615478515625</v>
      </c>
      <c r="AG156" s="567">
        <f t="shared" si="439"/>
        <v>252557.69856770834</v>
      </c>
      <c r="AH156" s="567">
        <f t="shared" si="440"/>
        <v>331832.05159505206</v>
      </c>
      <c r="AI156" s="568">
        <f t="shared" si="441"/>
        <v>986553.51003011072</v>
      </c>
      <c r="AJ156" s="568">
        <f t="shared" si="442"/>
        <v>1296218.9515431721</v>
      </c>
      <c r="AK156" s="569">
        <f t="shared" si="443"/>
        <v>5.6515775726751767E-2</v>
      </c>
      <c r="AL156" s="999">
        <f t="shared" si="444"/>
        <v>7.4255292605409071E-2</v>
      </c>
      <c r="AM156" s="864" t="str">
        <f t="shared" si="493"/>
        <v>102</v>
      </c>
      <c r="AN156" s="865">
        <f t="shared" si="494"/>
        <v>44296</v>
      </c>
      <c r="AO156" s="866">
        <f t="shared" si="495"/>
        <v>252557.69856770834</v>
      </c>
      <c r="AP156" s="865">
        <f t="shared" si="496"/>
        <v>44296</v>
      </c>
      <c r="AQ156" s="850">
        <f t="shared" si="497"/>
        <v>331832.05159505206</v>
      </c>
      <c r="AR156" s="880">
        <v>44295</v>
      </c>
      <c r="AS156" s="869" t="s">
        <v>659</v>
      </c>
      <c r="AT156" s="879">
        <v>175.87957763671901</v>
      </c>
      <c r="AU156" s="879">
        <v>256</v>
      </c>
      <c r="AV156" s="851">
        <f t="shared" si="498"/>
        <v>44295</v>
      </c>
      <c r="AW156" s="852">
        <f t="shared" si="499"/>
        <v>168128721021068.41</v>
      </c>
      <c r="AX156" s="851">
        <f t="shared" si="500"/>
        <v>44295</v>
      </c>
      <c r="AY156" s="852">
        <f t="shared" si="501"/>
        <v>220901990891069.13</v>
      </c>
      <c r="AZ156" s="867"/>
      <c r="BA156" s="867"/>
      <c r="BB156" s="867"/>
      <c r="BC156" s="849">
        <f t="shared" si="502"/>
        <v>44295</v>
      </c>
      <c r="BD156" s="867"/>
      <c r="BE156" s="867"/>
      <c r="BF156" s="867"/>
      <c r="BG156" s="849">
        <f t="shared" si="503"/>
        <v>44295</v>
      </c>
      <c r="BH156" s="867"/>
      <c r="BI156" s="867"/>
      <c r="BK156" s="382">
        <f t="shared" si="504"/>
        <v>37.883654785156253</v>
      </c>
      <c r="BL156" s="382">
        <f t="shared" si="505"/>
        <v>49.77480773925781</v>
      </c>
      <c r="BM156" s="236">
        <f t="shared" si="506"/>
        <v>44295</v>
      </c>
      <c r="BN156" s="236">
        <f t="shared" si="507"/>
        <v>44296</v>
      </c>
      <c r="BO156" s="235">
        <f t="shared" si="508"/>
        <v>252557.69856770834</v>
      </c>
      <c r="BP156" s="235">
        <f t="shared" si="509"/>
        <v>331832.05159505206</v>
      </c>
      <c r="BQ156" s="235">
        <f t="shared" si="510"/>
        <v>292194.87508138019</v>
      </c>
      <c r="BR156" s="868">
        <f t="shared" si="511"/>
        <v>44295</v>
      </c>
      <c r="BS156" s="869" t="str">
        <f t="shared" si="512"/>
        <v>FRI</v>
      </c>
      <c r="BT156" s="870">
        <f t="shared" si="513"/>
        <v>175.87957763671901</v>
      </c>
      <c r="BU156" s="235"/>
      <c r="BV156" s="279">
        <f t="shared" si="515"/>
        <v>194515355956068.78</v>
      </c>
      <c r="BW156" s="279"/>
    </row>
    <row r="157" spans="1:75">
      <c r="A157" s="888">
        <v>44300</v>
      </c>
      <c r="B157" s="122" t="s">
        <v>282</v>
      </c>
      <c r="C157" s="769">
        <v>44296</v>
      </c>
      <c r="D157" s="1170">
        <v>44297</v>
      </c>
      <c r="E157" s="924" t="s">
        <v>69</v>
      </c>
      <c r="F157" s="1149">
        <v>39.78118896484375</v>
      </c>
      <c r="G157" s="500" t="s">
        <v>41</v>
      </c>
      <c r="H157" s="998">
        <v>48.660516357421876</v>
      </c>
      <c r="I157" s="414" t="s">
        <v>313</v>
      </c>
      <c r="J157" s="415" t="s">
        <v>133</v>
      </c>
      <c r="K157" s="429" t="s">
        <v>93</v>
      </c>
      <c r="L157" s="390">
        <v>250</v>
      </c>
      <c r="M157" s="390"/>
      <c r="N157" s="390"/>
      <c r="O157" s="564">
        <v>3</v>
      </c>
      <c r="P157" s="564">
        <v>1.5</v>
      </c>
      <c r="Q157" s="564">
        <f t="shared" si="432"/>
        <v>4.5</v>
      </c>
      <c r="R157" s="82">
        <f t="shared" si="517"/>
        <v>3</v>
      </c>
      <c r="S157" s="81"/>
      <c r="T157" s="81">
        <v>20</v>
      </c>
      <c r="U157" s="122" t="s">
        <v>282</v>
      </c>
      <c r="V157" s="494"/>
      <c r="W157" s="195">
        <v>725.34100000000001</v>
      </c>
      <c r="X157" s="82">
        <v>2.173</v>
      </c>
      <c r="Y157" s="82">
        <v>2.569</v>
      </c>
      <c r="Z157" s="195">
        <f t="shared" si="434"/>
        <v>14506.82</v>
      </c>
      <c r="AA157" s="195">
        <f t="shared" si="435"/>
        <v>4835.6066666666666</v>
      </c>
      <c r="AB157" s="1092">
        <f t="shared" si="436"/>
        <v>19342426.666666668</v>
      </c>
      <c r="AC157" s="499" t="s">
        <v>69</v>
      </c>
      <c r="AD157" s="195">
        <f t="shared" si="437"/>
        <v>795.623779296875</v>
      </c>
      <c r="AE157" s="500" t="s">
        <v>41</v>
      </c>
      <c r="AF157" s="567">
        <f t="shared" si="438"/>
        <v>973.2103271484375</v>
      </c>
      <c r="AG157" s="567">
        <f t="shared" si="439"/>
        <v>265207.92643229169</v>
      </c>
      <c r="AH157" s="567">
        <f t="shared" si="440"/>
        <v>324403.4423828125</v>
      </c>
      <c r="AI157" s="568">
        <f t="shared" si="441"/>
        <v>1060831.7057291667</v>
      </c>
      <c r="AJ157" s="568">
        <f t="shared" si="442"/>
        <v>1297613.76953125</v>
      </c>
      <c r="AK157" s="569">
        <f t="shared" si="443"/>
        <v>5.4844809496283474E-2</v>
      </c>
      <c r="AL157" s="999">
        <f t="shared" si="444"/>
        <v>6.7086399855270665E-2</v>
      </c>
      <c r="AM157" s="864" t="str">
        <f t="shared" si="493"/>
        <v>111</v>
      </c>
      <c r="AN157" s="865">
        <f t="shared" si="494"/>
        <v>44297</v>
      </c>
      <c r="AO157" s="866">
        <f t="shared" si="495"/>
        <v>265207.92643229169</v>
      </c>
      <c r="AP157" s="865">
        <f t="shared" si="496"/>
        <v>44297</v>
      </c>
      <c r="AQ157" s="850">
        <f t="shared" si="497"/>
        <v>324403.4423828125</v>
      </c>
      <c r="AR157" s="880">
        <v>44296</v>
      </c>
      <c r="AS157" s="869" t="s">
        <v>660</v>
      </c>
      <c r="AT157" s="879">
        <v>169.95205688476599</v>
      </c>
      <c r="AU157" s="879">
        <v>250</v>
      </c>
      <c r="AV157" s="851">
        <f t="shared" si="498"/>
        <v>44296</v>
      </c>
      <c r="AW157" s="852">
        <f t="shared" si="499"/>
        <v>170599914388394.69</v>
      </c>
      <c r="AX157" s="851">
        <f t="shared" si="500"/>
        <v>44296</v>
      </c>
      <c r="AY157" s="852">
        <f t="shared" si="501"/>
        <v>208678527230737.25</v>
      </c>
      <c r="AZ157" s="850">
        <f>AVERAGE(AO157:AO162)</f>
        <v>294799.05870225694</v>
      </c>
      <c r="BA157" s="850">
        <f>STDEV(AO157:AO162)</f>
        <v>29315.665451918223</v>
      </c>
      <c r="BB157" s="850">
        <f>100*BA157/AZ157</f>
        <v>9.9442873328597177</v>
      </c>
      <c r="BC157" s="849">
        <f t="shared" si="502"/>
        <v>44296</v>
      </c>
      <c r="BD157" s="850">
        <f>AVERAGE(AQ157:AQ162)</f>
        <v>330236.819797092</v>
      </c>
      <c r="BE157" s="850">
        <f>STDEV(AQ157:AQ162)</f>
        <v>30589.907969893178</v>
      </c>
      <c r="BF157" s="850">
        <f>100*BE157/BD157</f>
        <v>9.2630216063395334</v>
      </c>
      <c r="BG157" s="849">
        <f t="shared" si="503"/>
        <v>44296</v>
      </c>
      <c r="BH157" s="850">
        <f>AVERAGE(AZ157,BD157)</f>
        <v>312517.93924967444</v>
      </c>
      <c r="BI157" s="852">
        <f>BH157*AT157*3.785*1000000</f>
        <v>201032957038874.91</v>
      </c>
      <c r="BK157" s="382">
        <f t="shared" si="504"/>
        <v>39.78118896484375</v>
      </c>
      <c r="BL157" s="382">
        <f t="shared" si="505"/>
        <v>48.660516357421876</v>
      </c>
      <c r="BM157" s="236">
        <f t="shared" si="506"/>
        <v>44296</v>
      </c>
      <c r="BN157" s="236">
        <f t="shared" si="507"/>
        <v>44297</v>
      </c>
      <c r="BO157" s="235">
        <f t="shared" si="508"/>
        <v>265207.92643229169</v>
      </c>
      <c r="BP157" s="235">
        <f t="shared" si="509"/>
        <v>324403.4423828125</v>
      </c>
      <c r="BQ157" s="235">
        <f t="shared" si="510"/>
        <v>294805.68440755212</v>
      </c>
      <c r="BR157" s="868">
        <f t="shared" si="511"/>
        <v>44296</v>
      </c>
      <c r="BS157" s="869" t="str">
        <f t="shared" si="512"/>
        <v>SAT</v>
      </c>
      <c r="BT157" s="870">
        <f t="shared" si="513"/>
        <v>169.95205688476599</v>
      </c>
      <c r="BU157" s="235">
        <f t="shared" ref="BU157" si="522">BH157</f>
        <v>312517.93924967444</v>
      </c>
      <c r="BV157" s="279">
        <f t="shared" si="515"/>
        <v>189639220809565.97</v>
      </c>
      <c r="BW157" s="279">
        <f t="shared" ref="BW157" si="523">BI157</f>
        <v>201032957038874.91</v>
      </c>
    </row>
    <row r="158" spans="1:75">
      <c r="A158" s="888">
        <v>44300</v>
      </c>
      <c r="B158" s="122" t="s">
        <v>438</v>
      </c>
      <c r="C158" s="769">
        <v>44296</v>
      </c>
      <c r="D158" s="1170">
        <v>44297</v>
      </c>
      <c r="E158" s="924" t="s">
        <v>69</v>
      </c>
      <c r="F158" s="1149">
        <v>48.566729736328128</v>
      </c>
      <c r="G158" s="500" t="s">
        <v>41</v>
      </c>
      <c r="H158" s="998">
        <v>57.116546630859375</v>
      </c>
      <c r="I158" s="414" t="s">
        <v>313</v>
      </c>
      <c r="J158" s="415" t="s">
        <v>133</v>
      </c>
      <c r="K158" s="429" t="s">
        <v>93</v>
      </c>
      <c r="L158" s="390">
        <v>250</v>
      </c>
      <c r="M158" s="390"/>
      <c r="N158" s="390"/>
      <c r="O158" s="564">
        <v>3</v>
      </c>
      <c r="P158" s="564">
        <v>1.5</v>
      </c>
      <c r="Q158" s="564">
        <f t="shared" si="432"/>
        <v>4.5</v>
      </c>
      <c r="R158" s="82">
        <f t="shared" si="517"/>
        <v>3</v>
      </c>
      <c r="S158" s="81"/>
      <c r="T158" s="81">
        <v>20</v>
      </c>
      <c r="U158" s="122" t="s">
        <v>438</v>
      </c>
      <c r="V158" s="494"/>
      <c r="W158" s="195">
        <v>771.63900000000001</v>
      </c>
      <c r="X158" s="82">
        <v>2.1720000000000002</v>
      </c>
      <c r="Y158" s="82">
        <v>2.5649999999999999</v>
      </c>
      <c r="Z158" s="195">
        <f t="shared" si="434"/>
        <v>15432.78</v>
      </c>
      <c r="AA158" s="195">
        <f t="shared" si="435"/>
        <v>5144.26</v>
      </c>
      <c r="AB158" s="1092">
        <f t="shared" si="436"/>
        <v>20577040</v>
      </c>
      <c r="AC158" s="499" t="s">
        <v>69</v>
      </c>
      <c r="AD158" s="195">
        <f t="shared" si="437"/>
        <v>971.3345947265625</v>
      </c>
      <c r="AE158" s="500" t="s">
        <v>41</v>
      </c>
      <c r="AF158" s="567">
        <f t="shared" si="438"/>
        <v>1142.3309326171875</v>
      </c>
      <c r="AG158" s="567">
        <f t="shared" si="439"/>
        <v>323778.1982421875</v>
      </c>
      <c r="AH158" s="567">
        <f t="shared" si="440"/>
        <v>380776.9775390625</v>
      </c>
      <c r="AI158" s="568">
        <f t="shared" si="441"/>
        <v>1295112.79296875</v>
      </c>
      <c r="AJ158" s="568">
        <f t="shared" si="442"/>
        <v>1523107.91015625</v>
      </c>
      <c r="AK158" s="569">
        <f t="shared" si="443"/>
        <v>6.2939703328017529E-2</v>
      </c>
      <c r="AL158" s="999">
        <f t="shared" si="444"/>
        <v>7.4019776904562073E-2</v>
      </c>
      <c r="AM158" s="864" t="str">
        <f t="shared" si="493"/>
        <v>112</v>
      </c>
      <c r="AN158" s="865">
        <f t="shared" si="494"/>
        <v>44297</v>
      </c>
      <c r="AO158" s="866">
        <f t="shared" si="495"/>
        <v>323778.1982421875</v>
      </c>
      <c r="AP158" s="865">
        <f t="shared" si="496"/>
        <v>44297</v>
      </c>
      <c r="AQ158" s="850">
        <f t="shared" si="497"/>
        <v>380776.9775390625</v>
      </c>
      <c r="AR158" s="880">
        <v>44296</v>
      </c>
      <c r="AS158" s="869" t="s">
        <v>660</v>
      </c>
      <c r="AT158" s="879">
        <v>169.95205688476599</v>
      </c>
      <c r="AU158" s="879">
        <v>250</v>
      </c>
      <c r="AV158" s="851">
        <f t="shared" si="498"/>
        <v>44296</v>
      </c>
      <c r="AW158" s="852">
        <f t="shared" si="499"/>
        <v>208276327348186.97</v>
      </c>
      <c r="AX158" s="851">
        <f t="shared" si="500"/>
        <v>44296</v>
      </c>
      <c r="AY158" s="852">
        <f t="shared" si="501"/>
        <v>244941848620879.53</v>
      </c>
      <c r="AZ158" s="867"/>
      <c r="BA158" s="867"/>
      <c r="BB158" s="867"/>
      <c r="BC158" s="849">
        <f t="shared" si="502"/>
        <v>44296</v>
      </c>
      <c r="BD158" s="867"/>
      <c r="BE158" s="867"/>
      <c r="BF158" s="867"/>
      <c r="BG158" s="849">
        <f t="shared" si="503"/>
        <v>44296</v>
      </c>
      <c r="BH158" s="867"/>
      <c r="BI158" s="867"/>
      <c r="BK158" s="382">
        <f t="shared" si="504"/>
        <v>48.566729736328128</v>
      </c>
      <c r="BL158" s="382">
        <f t="shared" si="505"/>
        <v>57.116546630859375</v>
      </c>
      <c r="BM158" s="236">
        <f t="shared" si="506"/>
        <v>44296</v>
      </c>
      <c r="BN158" s="236">
        <f t="shared" si="507"/>
        <v>44297</v>
      </c>
      <c r="BO158" s="235">
        <f t="shared" si="508"/>
        <v>323778.1982421875</v>
      </c>
      <c r="BP158" s="235">
        <f t="shared" si="509"/>
        <v>380776.9775390625</v>
      </c>
      <c r="BQ158" s="235">
        <f t="shared" si="510"/>
        <v>352277.587890625</v>
      </c>
      <c r="BR158" s="868">
        <f t="shared" si="511"/>
        <v>44296</v>
      </c>
      <c r="BS158" s="869" t="str">
        <f t="shared" si="512"/>
        <v>SAT</v>
      </c>
      <c r="BT158" s="870">
        <f t="shared" si="513"/>
        <v>169.95205688476599</v>
      </c>
      <c r="BU158" s="235"/>
      <c r="BV158" s="279">
        <f t="shared" si="515"/>
        <v>226609087984533.25</v>
      </c>
      <c r="BW158" s="279"/>
    </row>
    <row r="159" spans="1:75">
      <c r="A159" s="888">
        <v>44300</v>
      </c>
      <c r="B159" s="122">
        <v>113</v>
      </c>
      <c r="C159" s="769">
        <v>44296</v>
      </c>
      <c r="D159" s="1170">
        <v>44297</v>
      </c>
      <c r="E159" s="924" t="s">
        <v>69</v>
      </c>
      <c r="F159" s="1149">
        <v>44.126153564453126</v>
      </c>
      <c r="G159" s="500" t="s">
        <v>41</v>
      </c>
      <c r="H159" s="998">
        <v>51.026535034179688</v>
      </c>
      <c r="I159" s="414" t="s">
        <v>313</v>
      </c>
      <c r="J159" s="415" t="s">
        <v>133</v>
      </c>
      <c r="K159" s="429" t="s">
        <v>93</v>
      </c>
      <c r="L159" s="390">
        <v>250</v>
      </c>
      <c r="M159" s="390"/>
      <c r="N159" s="390"/>
      <c r="O159" s="564">
        <v>3</v>
      </c>
      <c r="P159" s="564">
        <v>1.5</v>
      </c>
      <c r="Q159" s="564">
        <f t="shared" si="432"/>
        <v>4.5</v>
      </c>
      <c r="R159" s="82">
        <f t="shared" si="517"/>
        <v>3</v>
      </c>
      <c r="S159" s="81"/>
      <c r="T159" s="81">
        <v>20</v>
      </c>
      <c r="U159" s="122">
        <v>113</v>
      </c>
      <c r="V159" s="193"/>
      <c r="W159" s="195">
        <v>718.21199999999999</v>
      </c>
      <c r="X159" s="82">
        <v>2.1880000000000002</v>
      </c>
      <c r="Y159" s="82">
        <v>2.5430000000000001</v>
      </c>
      <c r="Z159" s="195">
        <f t="shared" si="434"/>
        <v>14364.24</v>
      </c>
      <c r="AA159" s="195">
        <f t="shared" si="435"/>
        <v>4788.08</v>
      </c>
      <c r="AB159" s="1092">
        <f t="shared" si="436"/>
        <v>19152320</v>
      </c>
      <c r="AC159" s="499" t="s">
        <v>69</v>
      </c>
      <c r="AD159" s="195">
        <f t="shared" si="437"/>
        <v>882.5230712890625</v>
      </c>
      <c r="AE159" s="500" t="s">
        <v>41</v>
      </c>
      <c r="AF159" s="567">
        <f t="shared" si="438"/>
        <v>1020.5307006835938</v>
      </c>
      <c r="AG159" s="567">
        <f t="shared" si="439"/>
        <v>294174.35709635419</v>
      </c>
      <c r="AH159" s="567">
        <f t="shared" si="440"/>
        <v>340176.90022786456</v>
      </c>
      <c r="AI159" s="568">
        <f t="shared" si="441"/>
        <v>1176697.4283854167</v>
      </c>
      <c r="AJ159" s="568">
        <f t="shared" si="442"/>
        <v>1360707.6009114583</v>
      </c>
      <c r="AK159" s="569">
        <f t="shared" si="443"/>
        <v>6.1438897657590134E-2</v>
      </c>
      <c r="AL159" s="999">
        <f t="shared" si="444"/>
        <v>7.1046619987106444E-2</v>
      </c>
      <c r="AM159" s="864">
        <f t="shared" si="493"/>
        <v>113</v>
      </c>
      <c r="AN159" s="865">
        <f t="shared" si="494"/>
        <v>44297</v>
      </c>
      <c r="AO159" s="866">
        <f t="shared" si="495"/>
        <v>294174.35709635419</v>
      </c>
      <c r="AP159" s="865">
        <f t="shared" si="496"/>
        <v>44297</v>
      </c>
      <c r="AQ159" s="850">
        <f t="shared" si="497"/>
        <v>340176.90022786456</v>
      </c>
      <c r="AR159" s="880">
        <v>44296</v>
      </c>
      <c r="AS159" s="869" t="s">
        <v>660</v>
      </c>
      <c r="AT159" s="879">
        <v>169.95205688476599</v>
      </c>
      <c r="AU159" s="879">
        <v>250</v>
      </c>
      <c r="AV159" s="851">
        <f t="shared" ref="AV159:AV162" si="524">AR159</f>
        <v>44296</v>
      </c>
      <c r="AW159" s="852">
        <f t="shared" ref="AW159:AW162" si="525">AT159*3.785*1000000*AO159</f>
        <v>189233107814791.22</v>
      </c>
      <c r="AX159" s="851">
        <f t="shared" ref="AX159:AX162" si="526">AR159</f>
        <v>44296</v>
      </c>
      <c r="AY159" s="852">
        <f t="shared" ref="AY159:AY162" si="527">AT159*3.785*1000000*AQ159</f>
        <v>218825096355479.59</v>
      </c>
      <c r="AZ159" s="867"/>
      <c r="BA159" s="867"/>
      <c r="BB159" s="867"/>
      <c r="BC159" s="849">
        <f t="shared" ref="BC159:BC162" si="528">AR159</f>
        <v>44296</v>
      </c>
      <c r="BD159" s="867"/>
      <c r="BE159" s="867"/>
      <c r="BF159" s="867"/>
      <c r="BG159" s="849">
        <f t="shared" ref="BG159:BG162" si="529">BC159</f>
        <v>44296</v>
      </c>
      <c r="BH159" s="867"/>
      <c r="BI159" s="867"/>
      <c r="BK159" s="382">
        <f t="shared" ref="BK159:BK162" si="530">F159</f>
        <v>44.126153564453126</v>
      </c>
      <c r="BL159" s="382">
        <f t="shared" ref="BL159:BL162" si="531">H159</f>
        <v>51.026535034179688</v>
      </c>
      <c r="BM159" s="236">
        <f t="shared" ref="BM159:BM162" si="532">C159</f>
        <v>44296</v>
      </c>
      <c r="BN159" s="236">
        <f t="shared" ref="BN159:BN162" si="533">AN159</f>
        <v>44297</v>
      </c>
      <c r="BO159" s="235">
        <f t="shared" ref="BO159:BO162" si="534">AO159</f>
        <v>294174.35709635419</v>
      </c>
      <c r="BP159" s="235">
        <f t="shared" ref="BP159:BP162" si="535">AQ159</f>
        <v>340176.90022786456</v>
      </c>
      <c r="BQ159" s="235">
        <f t="shared" ref="BQ159:BQ162" si="536">AVERAGE(BO159:BP159)</f>
        <v>317175.62866210938</v>
      </c>
      <c r="BR159" s="868">
        <f t="shared" ref="BR159:BR162" si="537">AR159</f>
        <v>44296</v>
      </c>
      <c r="BS159" s="869" t="str">
        <f t="shared" ref="BS159:BS162" si="538">AS159</f>
        <v>SAT</v>
      </c>
      <c r="BT159" s="870">
        <f t="shared" ref="BT159:BT162" si="539">AT159</f>
        <v>169.95205688476599</v>
      </c>
      <c r="BV159" s="279">
        <f t="shared" si="515"/>
        <v>204029102085135.41</v>
      </c>
    </row>
    <row r="160" spans="1:75">
      <c r="A160" s="888">
        <v>44300</v>
      </c>
      <c r="B160" s="122">
        <v>114</v>
      </c>
      <c r="C160" s="769">
        <v>44296</v>
      </c>
      <c r="D160" s="1170">
        <v>44297</v>
      </c>
      <c r="E160" s="924" t="s">
        <v>69</v>
      </c>
      <c r="F160" s="1149">
        <v>38.201901245117185</v>
      </c>
      <c r="G160" s="500" t="s">
        <v>41</v>
      </c>
      <c r="H160" s="998">
        <v>44.567230224609375</v>
      </c>
      <c r="I160" s="414" t="s">
        <v>313</v>
      </c>
      <c r="J160" s="415" t="s">
        <v>133</v>
      </c>
      <c r="K160" s="429" t="s">
        <v>93</v>
      </c>
      <c r="L160" s="390">
        <v>250</v>
      </c>
      <c r="M160" s="390"/>
      <c r="N160" s="390"/>
      <c r="O160" s="564">
        <v>3</v>
      </c>
      <c r="P160" s="564">
        <v>1.5</v>
      </c>
      <c r="Q160" s="564">
        <f t="shared" si="432"/>
        <v>4.5</v>
      </c>
      <c r="R160" s="82">
        <f t="shared" si="517"/>
        <v>3</v>
      </c>
      <c r="S160" s="81"/>
      <c r="T160" s="81">
        <v>20</v>
      </c>
      <c r="U160" s="122">
        <v>114</v>
      </c>
      <c r="V160" s="193"/>
      <c r="W160" s="195">
        <v>700.03899999999999</v>
      </c>
      <c r="X160" s="82">
        <v>2.1859999999999999</v>
      </c>
      <c r="Y160" s="82">
        <v>2.573</v>
      </c>
      <c r="Z160" s="195">
        <f t="shared" si="434"/>
        <v>14000.779999999999</v>
      </c>
      <c r="AA160" s="195">
        <f t="shared" si="435"/>
        <v>4666.9266666666663</v>
      </c>
      <c r="AB160" s="1092">
        <f t="shared" si="436"/>
        <v>18667706.666666664</v>
      </c>
      <c r="AC160" s="499" t="s">
        <v>69</v>
      </c>
      <c r="AD160" s="195">
        <f t="shared" si="437"/>
        <v>764.03802490234375</v>
      </c>
      <c r="AE160" s="500" t="s">
        <v>41</v>
      </c>
      <c r="AF160" s="567">
        <f t="shared" si="438"/>
        <v>891.3446044921875</v>
      </c>
      <c r="AG160" s="567">
        <f t="shared" si="439"/>
        <v>254679.34163411459</v>
      </c>
      <c r="AH160" s="567">
        <f t="shared" si="440"/>
        <v>297114.8681640625</v>
      </c>
      <c r="AI160" s="568">
        <f t="shared" si="441"/>
        <v>1018717.3665364584</v>
      </c>
      <c r="AJ160" s="568">
        <f t="shared" si="442"/>
        <v>1188459.47265625</v>
      </c>
      <c r="AK160" s="569">
        <f t="shared" si="443"/>
        <v>5.457110424578801E-2</v>
      </c>
      <c r="AL160" s="999">
        <f t="shared" si="444"/>
        <v>6.3663924759348234E-2</v>
      </c>
      <c r="AM160" s="864">
        <f t="shared" si="493"/>
        <v>114</v>
      </c>
      <c r="AN160" s="865">
        <f t="shared" si="494"/>
        <v>44297</v>
      </c>
      <c r="AO160" s="866">
        <f t="shared" si="495"/>
        <v>254679.34163411459</v>
      </c>
      <c r="AP160" s="865">
        <f t="shared" si="496"/>
        <v>44297</v>
      </c>
      <c r="AQ160" s="850">
        <f t="shared" si="497"/>
        <v>297114.8681640625</v>
      </c>
      <c r="AR160" s="880">
        <v>44296</v>
      </c>
      <c r="AS160" s="869" t="s">
        <v>660</v>
      </c>
      <c r="AT160" s="879">
        <v>169.95205688476599</v>
      </c>
      <c r="AU160" s="879">
        <v>250</v>
      </c>
      <c r="AV160" s="851">
        <f t="shared" si="524"/>
        <v>44296</v>
      </c>
      <c r="AW160" s="852">
        <f t="shared" si="525"/>
        <v>163827207066396.41</v>
      </c>
      <c r="AX160" s="851">
        <f t="shared" si="526"/>
        <v>44296</v>
      </c>
      <c r="AY160" s="852">
        <f t="shared" si="527"/>
        <v>191124646062375.38</v>
      </c>
      <c r="AZ160" s="867"/>
      <c r="BA160" s="867"/>
      <c r="BB160" s="867"/>
      <c r="BC160" s="849">
        <f t="shared" si="528"/>
        <v>44296</v>
      </c>
      <c r="BD160" s="867"/>
      <c r="BE160" s="867"/>
      <c r="BF160" s="867"/>
      <c r="BG160" s="849">
        <f t="shared" si="529"/>
        <v>44296</v>
      </c>
      <c r="BH160" s="867"/>
      <c r="BI160" s="867"/>
      <c r="BK160" s="382">
        <f t="shared" si="530"/>
        <v>38.201901245117185</v>
      </c>
      <c r="BL160" s="382">
        <f t="shared" si="531"/>
        <v>44.567230224609375</v>
      </c>
      <c r="BM160" s="236">
        <f t="shared" si="532"/>
        <v>44296</v>
      </c>
      <c r="BN160" s="236">
        <f t="shared" si="533"/>
        <v>44297</v>
      </c>
      <c r="BO160" s="235">
        <f t="shared" si="534"/>
        <v>254679.34163411459</v>
      </c>
      <c r="BP160" s="235">
        <f t="shared" si="535"/>
        <v>297114.8681640625</v>
      </c>
      <c r="BQ160" s="235">
        <f t="shared" si="536"/>
        <v>275897.10489908856</v>
      </c>
      <c r="BR160" s="868">
        <f t="shared" si="537"/>
        <v>44296</v>
      </c>
      <c r="BS160" s="869" t="str">
        <f t="shared" si="538"/>
        <v>SAT</v>
      </c>
      <c r="BT160" s="870">
        <f t="shared" si="539"/>
        <v>169.95205688476599</v>
      </c>
      <c r="BV160" s="279">
        <f t="shared" si="515"/>
        <v>177475926564385.91</v>
      </c>
    </row>
    <row r="161" spans="1:75">
      <c r="A161" s="888">
        <v>44300</v>
      </c>
      <c r="B161" s="122">
        <v>115</v>
      </c>
      <c r="C161" s="769">
        <v>44296</v>
      </c>
      <c r="D161" s="1170">
        <v>44297</v>
      </c>
      <c r="E161" s="924" t="s">
        <v>69</v>
      </c>
      <c r="F161" s="1149">
        <v>46.17697448730469</v>
      </c>
      <c r="G161" s="500" t="s">
        <v>41</v>
      </c>
      <c r="H161" s="998">
        <v>50.651910400390626</v>
      </c>
      <c r="I161" s="414" t="s">
        <v>313</v>
      </c>
      <c r="J161" s="415" t="s">
        <v>133</v>
      </c>
      <c r="K161" s="429" t="s">
        <v>93</v>
      </c>
      <c r="L161" s="390">
        <v>250</v>
      </c>
      <c r="M161" s="390"/>
      <c r="N161" s="390"/>
      <c r="O161" s="564">
        <v>3</v>
      </c>
      <c r="P161" s="564">
        <v>1.5</v>
      </c>
      <c r="Q161" s="564">
        <f t="shared" si="432"/>
        <v>4.5</v>
      </c>
      <c r="R161" s="82">
        <f t="shared" si="517"/>
        <v>3</v>
      </c>
      <c r="S161" s="81"/>
      <c r="T161" s="81">
        <v>20</v>
      </c>
      <c r="U161" s="122">
        <v>115</v>
      </c>
      <c r="V161" s="494"/>
      <c r="W161" s="195">
        <v>759.04899999999998</v>
      </c>
      <c r="X161" s="82">
        <v>2.1930000000000001</v>
      </c>
      <c r="Y161" s="82">
        <v>2.5609999999999999</v>
      </c>
      <c r="Z161" s="195">
        <f t="shared" si="434"/>
        <v>15180.98</v>
      </c>
      <c r="AA161" s="195">
        <f t="shared" si="435"/>
        <v>5060.3266666666668</v>
      </c>
      <c r="AB161" s="1092">
        <f t="shared" si="436"/>
        <v>20241306.666666668</v>
      </c>
      <c r="AC161" s="499" t="s">
        <v>69</v>
      </c>
      <c r="AD161" s="195">
        <f t="shared" si="437"/>
        <v>923.53948974609375</v>
      </c>
      <c r="AE161" s="500" t="s">
        <v>41</v>
      </c>
      <c r="AF161" s="567">
        <f t="shared" si="438"/>
        <v>1013.0382080078125</v>
      </c>
      <c r="AG161" s="567">
        <f t="shared" si="439"/>
        <v>307846.49658203125</v>
      </c>
      <c r="AH161" s="567">
        <f t="shared" si="440"/>
        <v>337679.40266927081</v>
      </c>
      <c r="AI161" s="568">
        <f t="shared" si="441"/>
        <v>1231385.986328125</v>
      </c>
      <c r="AJ161" s="568">
        <f t="shared" si="442"/>
        <v>1350717.6106770833</v>
      </c>
      <c r="AK161" s="569">
        <f t="shared" si="443"/>
        <v>6.0835301129841007E-2</v>
      </c>
      <c r="AL161" s="999">
        <f t="shared" si="444"/>
        <v>6.673075177016323E-2</v>
      </c>
      <c r="AM161" s="864">
        <f t="shared" si="493"/>
        <v>115</v>
      </c>
      <c r="AN161" s="865">
        <f t="shared" si="494"/>
        <v>44297</v>
      </c>
      <c r="AO161" s="866">
        <f t="shared" si="495"/>
        <v>307846.49658203125</v>
      </c>
      <c r="AP161" s="865">
        <f t="shared" si="496"/>
        <v>44297</v>
      </c>
      <c r="AQ161" s="850">
        <f t="shared" si="497"/>
        <v>337679.40266927081</v>
      </c>
      <c r="AR161" s="880">
        <v>44296</v>
      </c>
      <c r="AS161" s="869" t="s">
        <v>660</v>
      </c>
      <c r="AT161" s="879">
        <v>169.95205688476599</v>
      </c>
      <c r="AU161" s="879">
        <v>250</v>
      </c>
      <c r="AV161" s="851">
        <f t="shared" si="524"/>
        <v>44296</v>
      </c>
      <c r="AW161" s="852">
        <f t="shared" si="525"/>
        <v>198027964956280.84</v>
      </c>
      <c r="AX161" s="851">
        <f t="shared" si="526"/>
        <v>44296</v>
      </c>
      <c r="AY161" s="852">
        <f t="shared" si="527"/>
        <v>217218534759025.59</v>
      </c>
      <c r="AZ161" s="867"/>
      <c r="BA161" s="867"/>
      <c r="BB161" s="867"/>
      <c r="BC161" s="849">
        <f t="shared" si="528"/>
        <v>44296</v>
      </c>
      <c r="BD161" s="867"/>
      <c r="BE161" s="867"/>
      <c r="BF161" s="867"/>
      <c r="BG161" s="849">
        <f t="shared" si="529"/>
        <v>44296</v>
      </c>
      <c r="BH161" s="867"/>
      <c r="BI161" s="867"/>
      <c r="BK161" s="382">
        <f t="shared" si="530"/>
        <v>46.17697448730469</v>
      </c>
      <c r="BL161" s="382">
        <f t="shared" si="531"/>
        <v>50.651910400390626</v>
      </c>
      <c r="BM161" s="236">
        <f t="shared" si="532"/>
        <v>44296</v>
      </c>
      <c r="BN161" s="236">
        <f t="shared" si="533"/>
        <v>44297</v>
      </c>
      <c r="BO161" s="235">
        <f t="shared" si="534"/>
        <v>307846.49658203125</v>
      </c>
      <c r="BP161" s="235">
        <f t="shared" si="535"/>
        <v>337679.40266927081</v>
      </c>
      <c r="BQ161" s="235">
        <f t="shared" si="536"/>
        <v>322762.949625651</v>
      </c>
      <c r="BR161" s="868">
        <f t="shared" si="537"/>
        <v>44296</v>
      </c>
      <c r="BS161" s="869" t="str">
        <f t="shared" si="538"/>
        <v>SAT</v>
      </c>
      <c r="BT161" s="870">
        <f t="shared" si="539"/>
        <v>169.95205688476599</v>
      </c>
      <c r="BV161" s="279">
        <f t="shared" si="515"/>
        <v>207623249857653.22</v>
      </c>
    </row>
    <row r="162" spans="1:75">
      <c r="A162" s="888">
        <v>44300</v>
      </c>
      <c r="B162" s="122">
        <v>116</v>
      </c>
      <c r="C162" s="769">
        <v>44296</v>
      </c>
      <c r="D162" s="1170">
        <v>44297</v>
      </c>
      <c r="E162" s="924" t="s">
        <v>69</v>
      </c>
      <c r="F162" s="1149">
        <v>48.466204833984378</v>
      </c>
      <c r="G162" s="500" t="s">
        <v>41</v>
      </c>
      <c r="H162" s="998">
        <v>45.190399169921875</v>
      </c>
      <c r="I162" s="414" t="s">
        <v>313</v>
      </c>
      <c r="J162" s="415" t="s">
        <v>133</v>
      </c>
      <c r="K162" s="429" t="s">
        <v>93</v>
      </c>
      <c r="L162" s="390">
        <v>250</v>
      </c>
      <c r="M162" s="390"/>
      <c r="N162" s="390"/>
      <c r="O162" s="564">
        <v>3</v>
      </c>
      <c r="P162" s="564">
        <v>1.5</v>
      </c>
      <c r="Q162" s="564">
        <f t="shared" si="432"/>
        <v>4.5</v>
      </c>
      <c r="R162" s="82">
        <f t="shared" si="517"/>
        <v>3</v>
      </c>
      <c r="S162" s="81"/>
      <c r="T162" s="81">
        <v>20</v>
      </c>
      <c r="U162" s="122">
        <v>116</v>
      </c>
      <c r="V162" s="494"/>
      <c r="W162" s="195">
        <v>693.68499999999995</v>
      </c>
      <c r="X162" s="82">
        <v>2.19</v>
      </c>
      <c r="Y162" s="82">
        <v>2.5840000000000001</v>
      </c>
      <c r="Z162" s="195">
        <f t="shared" si="434"/>
        <v>13873.699999999999</v>
      </c>
      <c r="AA162" s="195">
        <f t="shared" si="435"/>
        <v>4624.5666666666666</v>
      </c>
      <c r="AB162" s="1092">
        <f t="shared" si="436"/>
        <v>18498266.666666668</v>
      </c>
      <c r="AC162" s="499" t="s">
        <v>69</v>
      </c>
      <c r="AD162" s="195">
        <f t="shared" si="437"/>
        <v>969.3240966796875</v>
      </c>
      <c r="AE162" s="500" t="s">
        <v>41</v>
      </c>
      <c r="AF162" s="567">
        <f t="shared" si="438"/>
        <v>903.8079833984375</v>
      </c>
      <c r="AG162" s="567">
        <f t="shared" si="439"/>
        <v>323108.0322265625</v>
      </c>
      <c r="AH162" s="567">
        <f t="shared" si="440"/>
        <v>301269.32779947919</v>
      </c>
      <c r="AI162" s="568">
        <f t="shared" si="441"/>
        <v>1292432.12890625</v>
      </c>
      <c r="AJ162" s="568">
        <f t="shared" si="442"/>
        <v>1205077.3111979167</v>
      </c>
      <c r="AK162" s="569">
        <f t="shared" si="443"/>
        <v>6.9867742323942966E-2</v>
      </c>
      <c r="AL162" s="999">
        <f t="shared" si="444"/>
        <v>6.514541783363037E-2</v>
      </c>
      <c r="AM162" s="864">
        <f t="shared" si="493"/>
        <v>116</v>
      </c>
      <c r="AN162" s="865">
        <f t="shared" si="494"/>
        <v>44297</v>
      </c>
      <c r="AO162" s="866">
        <f t="shared" si="495"/>
        <v>323108.0322265625</v>
      </c>
      <c r="AP162" s="865">
        <f t="shared" si="496"/>
        <v>44297</v>
      </c>
      <c r="AQ162" s="850">
        <f t="shared" si="497"/>
        <v>301269.32779947919</v>
      </c>
      <c r="AR162" s="880">
        <v>44296</v>
      </c>
      <c r="AS162" s="869" t="s">
        <v>660</v>
      </c>
      <c r="AT162" s="879">
        <v>169.95205688476599</v>
      </c>
      <c r="AU162" s="879">
        <v>250</v>
      </c>
      <c r="AV162" s="851">
        <f t="shared" si="524"/>
        <v>44296</v>
      </c>
      <c r="AW162" s="852">
        <f t="shared" si="525"/>
        <v>207845230636902.13</v>
      </c>
      <c r="AX162" s="851">
        <f t="shared" si="526"/>
        <v>44296</v>
      </c>
      <c r="AY162" s="852">
        <f t="shared" si="527"/>
        <v>193797079227049.56</v>
      </c>
      <c r="AZ162" s="867"/>
      <c r="BA162" s="867"/>
      <c r="BB162" s="867"/>
      <c r="BC162" s="849">
        <f t="shared" si="528"/>
        <v>44296</v>
      </c>
      <c r="BD162" s="867"/>
      <c r="BE162" s="867"/>
      <c r="BF162" s="867"/>
      <c r="BG162" s="849">
        <f t="shared" si="529"/>
        <v>44296</v>
      </c>
      <c r="BH162" s="867"/>
      <c r="BI162" s="867"/>
      <c r="BK162" s="382">
        <f t="shared" si="530"/>
        <v>48.466204833984378</v>
      </c>
      <c r="BL162" s="382">
        <f t="shared" si="531"/>
        <v>45.190399169921875</v>
      </c>
      <c r="BM162" s="236">
        <f t="shared" si="532"/>
        <v>44296</v>
      </c>
      <c r="BN162" s="236">
        <f t="shared" si="533"/>
        <v>44297</v>
      </c>
      <c r="BO162" s="235">
        <f t="shared" si="534"/>
        <v>323108.0322265625</v>
      </c>
      <c r="BP162" s="235">
        <f t="shared" si="535"/>
        <v>301269.32779947919</v>
      </c>
      <c r="BQ162" s="235">
        <f t="shared" si="536"/>
        <v>312188.68001302087</v>
      </c>
      <c r="BR162" s="868">
        <f t="shared" si="537"/>
        <v>44296</v>
      </c>
      <c r="BS162" s="869" t="str">
        <f t="shared" si="538"/>
        <v>SAT</v>
      </c>
      <c r="BT162" s="870">
        <f t="shared" si="539"/>
        <v>169.95205688476599</v>
      </c>
      <c r="BV162" s="279">
        <f t="shared" si="515"/>
        <v>200821154931975.84</v>
      </c>
    </row>
    <row r="163" spans="1:75">
      <c r="A163" s="888">
        <v>44300</v>
      </c>
      <c r="B163" s="122" t="s">
        <v>533</v>
      </c>
      <c r="C163" s="769">
        <v>44297</v>
      </c>
      <c r="D163" s="1170">
        <v>44298</v>
      </c>
      <c r="E163" s="924" t="s">
        <v>69</v>
      </c>
      <c r="F163" s="1149">
        <v>41.61370849609375</v>
      </c>
      <c r="G163" s="500" t="s">
        <v>41</v>
      </c>
      <c r="H163" s="998">
        <v>41.260583496093751</v>
      </c>
      <c r="I163" s="414" t="s">
        <v>313</v>
      </c>
      <c r="J163" s="415" t="s">
        <v>133</v>
      </c>
      <c r="K163" s="429" t="s">
        <v>93</v>
      </c>
      <c r="L163" s="390">
        <v>252</v>
      </c>
      <c r="M163" s="390"/>
      <c r="N163" s="390"/>
      <c r="O163" s="564">
        <v>3</v>
      </c>
      <c r="P163" s="564">
        <v>1.5</v>
      </c>
      <c r="Q163" s="564">
        <f t="shared" si="432"/>
        <v>4.5</v>
      </c>
      <c r="R163" s="82">
        <f t="shared" si="517"/>
        <v>3</v>
      </c>
      <c r="S163" s="81"/>
      <c r="T163" s="81">
        <v>20</v>
      </c>
      <c r="U163" s="122" t="s">
        <v>533</v>
      </c>
      <c r="V163" s="193"/>
      <c r="W163" s="195">
        <v>747.74199999999996</v>
      </c>
      <c r="X163" s="82">
        <v>2.1819999999999999</v>
      </c>
      <c r="Y163" s="82">
        <v>2.5529999999999999</v>
      </c>
      <c r="Z163" s="195">
        <f t="shared" si="434"/>
        <v>14954.84</v>
      </c>
      <c r="AA163" s="195">
        <f t="shared" si="435"/>
        <v>4984.9466666666667</v>
      </c>
      <c r="AB163" s="1092">
        <f t="shared" si="436"/>
        <v>19781534.391534392</v>
      </c>
      <c r="AC163" s="499" t="s">
        <v>69</v>
      </c>
      <c r="AD163" s="195">
        <f t="shared" si="437"/>
        <v>832.274169921875</v>
      </c>
      <c r="AE163" s="500" t="s">
        <v>41</v>
      </c>
      <c r="AF163" s="567">
        <f t="shared" si="438"/>
        <v>825.211669921875</v>
      </c>
      <c r="AG163" s="567">
        <f t="shared" si="439"/>
        <v>277424.72330729169</v>
      </c>
      <c r="AH163" s="567">
        <f t="shared" si="440"/>
        <v>275070.556640625</v>
      </c>
      <c r="AI163" s="568">
        <f t="shared" si="441"/>
        <v>1100891.7591559193</v>
      </c>
      <c r="AJ163" s="568">
        <f t="shared" si="442"/>
        <v>1091549.8279389881</v>
      </c>
      <c r="AK163" s="569">
        <f t="shared" si="443"/>
        <v>5.5652495775406152E-2</v>
      </c>
      <c r="AL163" s="999">
        <f t="shared" si="444"/>
        <v>5.5180240639276311E-2</v>
      </c>
      <c r="AM163" s="864" t="str">
        <f t="shared" si="493"/>
        <v>123</v>
      </c>
      <c r="AN163" s="865">
        <f t="shared" si="494"/>
        <v>44298</v>
      </c>
      <c r="AO163" s="866">
        <f t="shared" si="495"/>
        <v>277424.72330729169</v>
      </c>
      <c r="AP163" s="865">
        <f t="shared" si="496"/>
        <v>44298</v>
      </c>
      <c r="AQ163" s="850">
        <f t="shared" si="497"/>
        <v>275070.556640625</v>
      </c>
      <c r="AR163" s="880">
        <v>44297</v>
      </c>
      <c r="AS163" s="869" t="s">
        <v>654</v>
      </c>
      <c r="AT163" s="879">
        <v>169.55038452148401</v>
      </c>
      <c r="AU163" s="879">
        <v>252</v>
      </c>
      <c r="AV163" s="851">
        <f t="shared" ref="AV163:AV164" si="540">AR163</f>
        <v>44297</v>
      </c>
      <c r="AW163" s="852">
        <f t="shared" ref="AW163:AW164" si="541">AT163*3.785*1000000*AO163</f>
        <v>178036818319879.19</v>
      </c>
      <c r="AX163" s="851">
        <f t="shared" ref="AX163:AX164" si="542">AR163</f>
        <v>44297</v>
      </c>
      <c r="AY163" s="852">
        <f t="shared" ref="AY163:AY164" si="543">AT163*3.785*1000000*AQ163</f>
        <v>176526036086300.81</v>
      </c>
      <c r="AZ163" s="850">
        <f>AVERAGE(AO163:AO166)</f>
        <v>278006.69352213544</v>
      </c>
      <c r="BA163" s="850">
        <f>STDEV(AO163:AO166)</f>
        <v>20068.71250665886</v>
      </c>
      <c r="BB163" s="850">
        <f>100*BA163/AZ163</f>
        <v>7.2187875235676469</v>
      </c>
      <c r="BC163" s="849">
        <f t="shared" ref="BC163:BC164" si="544">AR163</f>
        <v>44297</v>
      </c>
      <c r="BD163" s="850">
        <f>AVERAGE(AQ163:AQ166)</f>
        <v>312604.69563802081</v>
      </c>
      <c r="BE163" s="850">
        <f>STDEV(AQ163:AQ166)</f>
        <v>34032.343726987077</v>
      </c>
      <c r="BF163" s="850">
        <f>100*BE163/BD163</f>
        <v>10.886702663735631</v>
      </c>
      <c r="BG163" s="849">
        <f t="shared" ref="BG163:BG164" si="545">BC163</f>
        <v>44297</v>
      </c>
      <c r="BH163" s="850">
        <f>AVERAGE(AZ163,BD163)</f>
        <v>295305.69458007813</v>
      </c>
      <c r="BI163" s="852">
        <f>BH163*AT163*3.785*1000000</f>
        <v>189511899545245.84</v>
      </c>
      <c r="BK163" s="382">
        <f t="shared" ref="BK163:BK164" si="546">F163</f>
        <v>41.61370849609375</v>
      </c>
      <c r="BL163" s="382">
        <f t="shared" ref="BL163:BL164" si="547">H163</f>
        <v>41.260583496093751</v>
      </c>
      <c r="BM163" s="236">
        <f t="shared" ref="BM163:BM164" si="548">C163</f>
        <v>44297</v>
      </c>
      <c r="BN163" s="236">
        <f t="shared" ref="BN163:BN164" si="549">AN163</f>
        <v>44298</v>
      </c>
      <c r="BO163" s="235">
        <f t="shared" ref="BO163:BO164" si="550">AO163</f>
        <v>277424.72330729169</v>
      </c>
      <c r="BP163" s="235">
        <f t="shared" ref="BP163:BP164" si="551">AQ163</f>
        <v>275070.556640625</v>
      </c>
      <c r="BQ163" s="235">
        <f t="shared" ref="BQ163:BQ164" si="552">AVERAGE(BO163:BP163)</f>
        <v>276247.63997395837</v>
      </c>
      <c r="BR163" s="868">
        <f t="shared" ref="BR163:BR164" si="553">AR163</f>
        <v>44297</v>
      </c>
      <c r="BS163" s="869" t="str">
        <f t="shared" ref="BS163:BS164" si="554">AS163</f>
        <v>SUN</v>
      </c>
      <c r="BT163" s="870">
        <f t="shared" ref="BT163:BT164" si="555">AT163</f>
        <v>169.55038452148401</v>
      </c>
      <c r="BU163" s="235">
        <f t="shared" ref="BU163" si="556">BH163</f>
        <v>295305.69458007813</v>
      </c>
      <c r="BV163" s="279">
        <f t="shared" ref="BV163:BV166" si="557">BT163*1000000*3.785*BQ163</f>
        <v>177281427203090</v>
      </c>
      <c r="BW163" s="279">
        <f t="shared" ref="BW163" si="558">BI163</f>
        <v>189511899545245.84</v>
      </c>
    </row>
    <row r="164" spans="1:75">
      <c r="A164" s="888">
        <v>44300</v>
      </c>
      <c r="B164" s="122" t="s">
        <v>534</v>
      </c>
      <c r="C164" s="769">
        <v>44297</v>
      </c>
      <c r="D164" s="1170">
        <v>44298</v>
      </c>
      <c r="E164" s="924" t="s">
        <v>69</v>
      </c>
      <c r="F164" s="1149">
        <v>41.014379882812499</v>
      </c>
      <c r="G164" s="500" t="s">
        <v>41</v>
      </c>
      <c r="H164" s="998">
        <v>53.633496093749997</v>
      </c>
      <c r="I164" s="414" t="s">
        <v>313</v>
      </c>
      <c r="J164" s="415" t="s">
        <v>133</v>
      </c>
      <c r="K164" s="429" t="s">
        <v>93</v>
      </c>
      <c r="L164" s="390">
        <v>252</v>
      </c>
      <c r="M164" s="390"/>
      <c r="N164" s="390"/>
      <c r="O164" s="564">
        <v>3</v>
      </c>
      <c r="P164" s="564">
        <v>1.5</v>
      </c>
      <c r="Q164" s="564">
        <f t="shared" si="432"/>
        <v>4.5</v>
      </c>
      <c r="R164" s="82">
        <f t="shared" si="517"/>
        <v>3</v>
      </c>
      <c r="S164" s="81"/>
      <c r="T164" s="81">
        <v>20</v>
      </c>
      <c r="U164" s="122" t="s">
        <v>534</v>
      </c>
      <c r="V164" s="193"/>
      <c r="W164" s="195">
        <v>692.28300000000002</v>
      </c>
      <c r="X164" s="82">
        <v>2.1789999999999998</v>
      </c>
      <c r="Y164" s="82">
        <v>2.5489999999999999</v>
      </c>
      <c r="Z164" s="195">
        <f t="shared" si="434"/>
        <v>13845.66</v>
      </c>
      <c r="AA164" s="195">
        <f t="shared" si="435"/>
        <v>4615.22</v>
      </c>
      <c r="AB164" s="1092">
        <f t="shared" si="436"/>
        <v>18314365.079365078</v>
      </c>
      <c r="AC164" s="499" t="s">
        <v>69</v>
      </c>
      <c r="AD164" s="195">
        <f t="shared" si="437"/>
        <v>820.28759765625</v>
      </c>
      <c r="AE164" s="500" t="s">
        <v>41</v>
      </c>
      <c r="AF164" s="567">
        <f t="shared" si="438"/>
        <v>1072.669921875</v>
      </c>
      <c r="AG164" s="567">
        <f t="shared" si="439"/>
        <v>273429.19921875</v>
      </c>
      <c r="AH164" s="567">
        <f t="shared" si="440"/>
        <v>357556.640625</v>
      </c>
      <c r="AI164" s="568">
        <f t="shared" si="441"/>
        <v>1085036.5048363097</v>
      </c>
      <c r="AJ164" s="568">
        <f t="shared" si="442"/>
        <v>1418875.5580357143</v>
      </c>
      <c r="AK164" s="569">
        <f t="shared" si="443"/>
        <v>5.9245106239518376E-2</v>
      </c>
      <c r="AL164" s="999">
        <f t="shared" si="444"/>
        <v>7.7473368685566452E-2</v>
      </c>
      <c r="AM164" s="864" t="str">
        <f t="shared" si="493"/>
        <v>124</v>
      </c>
      <c r="AN164" s="865">
        <f t="shared" si="494"/>
        <v>44298</v>
      </c>
      <c r="AO164" s="866">
        <f t="shared" si="495"/>
        <v>273429.19921875</v>
      </c>
      <c r="AP164" s="865">
        <f t="shared" si="496"/>
        <v>44298</v>
      </c>
      <c r="AQ164" s="850">
        <f t="shared" si="497"/>
        <v>357556.640625</v>
      </c>
      <c r="AR164" s="880">
        <v>44297</v>
      </c>
      <c r="AS164" s="869" t="s">
        <v>654</v>
      </c>
      <c r="AT164" s="879">
        <v>169.55038452148401</v>
      </c>
      <c r="AU164" s="879">
        <v>252</v>
      </c>
      <c r="AV164" s="851">
        <f t="shared" si="540"/>
        <v>44297</v>
      </c>
      <c r="AW164" s="852">
        <f t="shared" si="541"/>
        <v>175472697906369.88</v>
      </c>
      <c r="AX164" s="851">
        <f t="shared" si="542"/>
        <v>44297</v>
      </c>
      <c r="AY164" s="852">
        <f t="shared" si="543"/>
        <v>229461332454886.88</v>
      </c>
      <c r="AZ164" s="867"/>
      <c r="BA164" s="867"/>
      <c r="BB164" s="867"/>
      <c r="BC164" s="849">
        <f t="shared" si="544"/>
        <v>44297</v>
      </c>
      <c r="BD164" s="867"/>
      <c r="BE164" s="867"/>
      <c r="BF164" s="867"/>
      <c r="BG164" s="849">
        <f t="shared" si="545"/>
        <v>44297</v>
      </c>
      <c r="BH164" s="867"/>
      <c r="BI164" s="867"/>
      <c r="BK164" s="382">
        <f t="shared" si="546"/>
        <v>41.014379882812499</v>
      </c>
      <c r="BL164" s="382">
        <f t="shared" si="547"/>
        <v>53.633496093749997</v>
      </c>
      <c r="BM164" s="236">
        <f t="shared" si="548"/>
        <v>44297</v>
      </c>
      <c r="BN164" s="236">
        <f t="shared" si="549"/>
        <v>44298</v>
      </c>
      <c r="BO164" s="235">
        <f t="shared" si="550"/>
        <v>273429.19921875</v>
      </c>
      <c r="BP164" s="235">
        <f t="shared" si="551"/>
        <v>357556.640625</v>
      </c>
      <c r="BQ164" s="235">
        <f t="shared" si="552"/>
        <v>315492.919921875</v>
      </c>
      <c r="BR164" s="868">
        <f t="shared" si="553"/>
        <v>44297</v>
      </c>
      <c r="BS164" s="869" t="str">
        <f t="shared" si="554"/>
        <v>SUN</v>
      </c>
      <c r="BT164" s="870">
        <f t="shared" si="555"/>
        <v>169.55038452148401</v>
      </c>
      <c r="BU164" s="235"/>
      <c r="BV164" s="279">
        <f t="shared" si="557"/>
        <v>202467015180628.38</v>
      </c>
      <c r="BW164" s="279"/>
    </row>
    <row r="165" spans="1:75">
      <c r="A165" s="888">
        <v>44300</v>
      </c>
      <c r="B165" s="122" t="s">
        <v>538</v>
      </c>
      <c r="C165" s="769">
        <v>44297</v>
      </c>
      <c r="D165" s="1170">
        <v>44298</v>
      </c>
      <c r="E165" s="924" t="s">
        <v>69</v>
      </c>
      <c r="F165" s="1149">
        <v>45.72164611816406</v>
      </c>
      <c r="G165" s="500" t="s">
        <v>41</v>
      </c>
      <c r="H165" s="998">
        <v>45.889392089843753</v>
      </c>
      <c r="I165" s="414" t="s">
        <v>313</v>
      </c>
      <c r="J165" s="415" t="s">
        <v>133</v>
      </c>
      <c r="K165" s="429" t="s">
        <v>93</v>
      </c>
      <c r="L165" s="390">
        <v>252</v>
      </c>
      <c r="M165" s="390"/>
      <c r="N165" s="390"/>
      <c r="O165" s="564">
        <v>3</v>
      </c>
      <c r="P165" s="564">
        <v>1.5</v>
      </c>
      <c r="Q165" s="564">
        <f t="shared" si="432"/>
        <v>4.5</v>
      </c>
      <c r="R165" s="82">
        <f t="shared" si="517"/>
        <v>3</v>
      </c>
      <c r="S165" s="81"/>
      <c r="T165" s="81">
        <v>20</v>
      </c>
      <c r="U165" s="122" t="s">
        <v>538</v>
      </c>
      <c r="V165" s="193"/>
      <c r="W165" s="195">
        <v>712.91099999999994</v>
      </c>
      <c r="X165" s="82">
        <v>2.2000000000000002</v>
      </c>
      <c r="Y165" s="82">
        <v>2.5760000000000001</v>
      </c>
      <c r="Z165" s="195">
        <f t="shared" si="434"/>
        <v>14258.22</v>
      </c>
      <c r="AA165" s="195">
        <f t="shared" si="435"/>
        <v>4752.74</v>
      </c>
      <c r="AB165" s="1092">
        <f t="shared" si="436"/>
        <v>18860079.365079366</v>
      </c>
      <c r="AC165" s="499" t="s">
        <v>69</v>
      </c>
      <c r="AD165" s="195">
        <f t="shared" si="437"/>
        <v>914.43292236328125</v>
      </c>
      <c r="AE165" s="500" t="s">
        <v>41</v>
      </c>
      <c r="AF165" s="567">
        <f t="shared" si="438"/>
        <v>917.787841796875</v>
      </c>
      <c r="AG165" s="567">
        <f t="shared" si="439"/>
        <v>304810.97412109375</v>
      </c>
      <c r="AH165" s="567">
        <f t="shared" si="440"/>
        <v>305929.28059895831</v>
      </c>
      <c r="AI165" s="568">
        <f t="shared" si="441"/>
        <v>1209567.3576233878</v>
      </c>
      <c r="AJ165" s="568">
        <f t="shared" si="442"/>
        <v>1214005.0817418981</v>
      </c>
      <c r="AK165" s="569">
        <f t="shared" si="443"/>
        <v>6.4133736354417409E-2</v>
      </c>
      <c r="AL165" s="999">
        <f t="shared" si="444"/>
        <v>6.4369033567785811E-2</v>
      </c>
      <c r="AM165" s="864" t="str">
        <f t="shared" si="493"/>
        <v>125</v>
      </c>
      <c r="AN165" s="865">
        <f t="shared" si="494"/>
        <v>44298</v>
      </c>
      <c r="AO165" s="866">
        <f t="shared" si="495"/>
        <v>304810.97412109375</v>
      </c>
      <c r="AP165" s="865">
        <f t="shared" si="496"/>
        <v>44298</v>
      </c>
      <c r="AQ165" s="850">
        <f t="shared" si="497"/>
        <v>305929.28059895831</v>
      </c>
      <c r="AR165" s="880">
        <v>44297</v>
      </c>
      <c r="AS165" s="869" t="s">
        <v>654</v>
      </c>
      <c r="AT165" s="879">
        <v>169.55038452148401</v>
      </c>
      <c r="AU165" s="879">
        <v>252</v>
      </c>
      <c r="AV165" s="851">
        <f t="shared" ref="AV165:AV166" si="559">AR165</f>
        <v>44297</v>
      </c>
      <c r="AW165" s="852">
        <f t="shared" ref="AW165:AW166" si="560">AT165*3.785*1000000*AO165</f>
        <v>195611895632649.34</v>
      </c>
      <c r="AX165" s="851">
        <f t="shared" ref="AX165:AX166" si="561">AR165</f>
        <v>44297</v>
      </c>
      <c r="AY165" s="852">
        <f t="shared" ref="AY165:AY166" si="562">AT165*3.785*1000000*AQ165</f>
        <v>196329566807921.56</v>
      </c>
      <c r="AZ165" s="867"/>
      <c r="BA165" s="867"/>
      <c r="BB165" s="867"/>
      <c r="BC165" s="849">
        <f t="shared" ref="BC165:BC166" si="563">AR165</f>
        <v>44297</v>
      </c>
      <c r="BD165" s="867"/>
      <c r="BE165" s="867"/>
      <c r="BF165" s="867"/>
      <c r="BG165" s="849">
        <f t="shared" ref="BG165:BG166" si="564">BC165</f>
        <v>44297</v>
      </c>
      <c r="BH165" s="867"/>
      <c r="BI165" s="867"/>
      <c r="BK165" s="382">
        <f t="shared" ref="BK165:BK166" si="565">F165</f>
        <v>45.72164611816406</v>
      </c>
      <c r="BL165" s="382">
        <f t="shared" ref="BL165:BL166" si="566">H165</f>
        <v>45.889392089843753</v>
      </c>
      <c r="BM165" s="236">
        <f t="shared" ref="BM165:BM166" si="567">C165</f>
        <v>44297</v>
      </c>
      <c r="BN165" s="236">
        <f t="shared" ref="BN165:BN166" si="568">AN165</f>
        <v>44298</v>
      </c>
      <c r="BO165" s="235">
        <f t="shared" ref="BO165:BO166" si="569">AO165</f>
        <v>304810.97412109375</v>
      </c>
      <c r="BP165" s="235">
        <f t="shared" ref="BP165:BP166" si="570">AQ165</f>
        <v>305929.28059895831</v>
      </c>
      <c r="BQ165" s="235">
        <f t="shared" ref="BQ165:BQ166" si="571">AVERAGE(BO165:BP165)</f>
        <v>305370.127360026</v>
      </c>
      <c r="BR165" s="868">
        <f t="shared" ref="BR165:BR166" si="572">AR165</f>
        <v>44297</v>
      </c>
      <c r="BS165" s="869" t="str">
        <f t="shared" ref="BS165:BS166" si="573">AS165</f>
        <v>SUN</v>
      </c>
      <c r="BT165" s="870">
        <f t="shared" ref="BT165:BT166" si="574">AT165</f>
        <v>169.55038452148401</v>
      </c>
      <c r="BV165" s="279">
        <f t="shared" si="557"/>
        <v>195970731220285.44</v>
      </c>
    </row>
    <row r="166" spans="1:75">
      <c r="A166" s="888">
        <v>44300</v>
      </c>
      <c r="B166" s="122" t="s">
        <v>539</v>
      </c>
      <c r="C166" s="769">
        <v>44297</v>
      </c>
      <c r="D166" s="1170">
        <v>44298</v>
      </c>
      <c r="E166" s="924" t="s">
        <v>69</v>
      </c>
      <c r="F166" s="1149">
        <v>38.454281616210935</v>
      </c>
      <c r="G166" s="500" t="s">
        <v>41</v>
      </c>
      <c r="H166" s="998">
        <v>46.779345703125003</v>
      </c>
      <c r="I166" s="414" t="s">
        <v>313</v>
      </c>
      <c r="J166" s="415" t="s">
        <v>133</v>
      </c>
      <c r="K166" s="429" t="s">
        <v>93</v>
      </c>
      <c r="L166" s="390">
        <v>252</v>
      </c>
      <c r="M166" s="390"/>
      <c r="N166" s="390"/>
      <c r="O166" s="564">
        <v>3</v>
      </c>
      <c r="P166" s="564">
        <v>1.5</v>
      </c>
      <c r="Q166" s="564">
        <f t="shared" si="432"/>
        <v>4.5</v>
      </c>
      <c r="R166" s="82">
        <f t="shared" si="517"/>
        <v>3</v>
      </c>
      <c r="S166" s="81"/>
      <c r="T166" s="81">
        <v>20</v>
      </c>
      <c r="U166" s="122" t="s">
        <v>539</v>
      </c>
      <c r="V166" s="193"/>
      <c r="W166" s="195">
        <v>695.74400000000003</v>
      </c>
      <c r="X166" s="82">
        <v>2.1789999999999998</v>
      </c>
      <c r="Y166" s="82">
        <v>2.5649999999999999</v>
      </c>
      <c r="Z166" s="195">
        <f t="shared" si="434"/>
        <v>13914.880000000001</v>
      </c>
      <c r="AA166" s="195">
        <f t="shared" si="435"/>
        <v>4638.293333333334</v>
      </c>
      <c r="AB166" s="1092">
        <f t="shared" si="436"/>
        <v>18405925.925925929</v>
      </c>
      <c r="AC166" s="499" t="s">
        <v>69</v>
      </c>
      <c r="AD166" s="195">
        <f t="shared" si="437"/>
        <v>769.08563232421875</v>
      </c>
      <c r="AE166" s="500" t="s">
        <v>41</v>
      </c>
      <c r="AF166" s="567">
        <f t="shared" si="438"/>
        <v>935.5869140625</v>
      </c>
      <c r="AG166" s="567">
        <f t="shared" si="439"/>
        <v>256361.87744140625</v>
      </c>
      <c r="AH166" s="567">
        <f t="shared" si="440"/>
        <v>311862.3046875</v>
      </c>
      <c r="AI166" s="568">
        <f t="shared" si="441"/>
        <v>1017309.0374658979</v>
      </c>
      <c r="AJ166" s="568">
        <f t="shared" si="442"/>
        <v>1237548.828125</v>
      </c>
      <c r="AK166" s="569">
        <f t="shared" si="443"/>
        <v>5.5270734086403817E-2</v>
      </c>
      <c r="AL166" s="999">
        <f t="shared" si="444"/>
        <v>6.7236434238922643E-2</v>
      </c>
      <c r="AM166" s="864" t="str">
        <f t="shared" si="493"/>
        <v>126</v>
      </c>
      <c r="AN166" s="865">
        <f t="shared" si="494"/>
        <v>44298</v>
      </c>
      <c r="AO166" s="866">
        <f t="shared" si="495"/>
        <v>256361.87744140625</v>
      </c>
      <c r="AP166" s="865">
        <f t="shared" si="496"/>
        <v>44298</v>
      </c>
      <c r="AQ166" s="850">
        <f t="shared" si="497"/>
        <v>311862.3046875</v>
      </c>
      <c r="AR166" s="880">
        <v>44297</v>
      </c>
      <c r="AS166" s="869" t="s">
        <v>654</v>
      </c>
      <c r="AT166" s="879">
        <v>169.55038452148401</v>
      </c>
      <c r="AU166" s="879">
        <v>252</v>
      </c>
      <c r="AV166" s="851">
        <f t="shared" si="559"/>
        <v>44297</v>
      </c>
      <c r="AW166" s="852">
        <f t="shared" si="560"/>
        <v>164519774784539.38</v>
      </c>
      <c r="AX166" s="851">
        <f t="shared" si="561"/>
        <v>44297</v>
      </c>
      <c r="AY166" s="852">
        <f t="shared" si="562"/>
        <v>200137074369420.16</v>
      </c>
      <c r="AZ166" s="867"/>
      <c r="BA166" s="867"/>
      <c r="BB166" s="867"/>
      <c r="BC166" s="849">
        <f t="shared" si="563"/>
        <v>44297</v>
      </c>
      <c r="BD166" s="867"/>
      <c r="BE166" s="867"/>
      <c r="BF166" s="867"/>
      <c r="BG166" s="849">
        <f t="shared" si="564"/>
        <v>44297</v>
      </c>
      <c r="BH166" s="867"/>
      <c r="BI166" s="867"/>
      <c r="BK166" s="382">
        <f t="shared" si="565"/>
        <v>38.454281616210935</v>
      </c>
      <c r="BL166" s="382">
        <f t="shared" si="566"/>
        <v>46.779345703125003</v>
      </c>
      <c r="BM166" s="236">
        <f t="shared" si="567"/>
        <v>44297</v>
      </c>
      <c r="BN166" s="236">
        <f t="shared" si="568"/>
        <v>44298</v>
      </c>
      <c r="BO166" s="235">
        <f t="shared" si="569"/>
        <v>256361.87744140625</v>
      </c>
      <c r="BP166" s="235">
        <f t="shared" si="570"/>
        <v>311862.3046875</v>
      </c>
      <c r="BQ166" s="235">
        <f t="shared" si="571"/>
        <v>284112.09106445313</v>
      </c>
      <c r="BR166" s="868">
        <f t="shared" si="572"/>
        <v>44297</v>
      </c>
      <c r="BS166" s="869" t="str">
        <f t="shared" si="573"/>
        <v>SUN</v>
      </c>
      <c r="BT166" s="870">
        <f t="shared" si="574"/>
        <v>169.55038452148401</v>
      </c>
      <c r="BV166" s="279">
        <f t="shared" si="557"/>
        <v>182328424576979.75</v>
      </c>
    </row>
    <row r="167" spans="1:75">
      <c r="A167" s="888">
        <v>44300</v>
      </c>
      <c r="B167" s="122" t="s">
        <v>439</v>
      </c>
      <c r="C167" s="769">
        <v>44298</v>
      </c>
      <c r="D167" s="1170">
        <v>44299</v>
      </c>
      <c r="E167" s="924" t="s">
        <v>69</v>
      </c>
      <c r="F167" s="1149">
        <v>34.691857910156251</v>
      </c>
      <c r="G167" s="500" t="s">
        <v>41</v>
      </c>
      <c r="H167" s="998">
        <v>47.459368896484378</v>
      </c>
      <c r="I167" s="414" t="s">
        <v>313</v>
      </c>
      <c r="J167" s="415" t="s">
        <v>133</v>
      </c>
      <c r="K167" s="429" t="s">
        <v>93</v>
      </c>
      <c r="L167" s="390">
        <v>304</v>
      </c>
      <c r="M167" s="390"/>
      <c r="N167" s="390"/>
      <c r="O167" s="564">
        <v>3</v>
      </c>
      <c r="P167" s="564">
        <v>1.5</v>
      </c>
      <c r="Q167" s="564">
        <f t="shared" si="432"/>
        <v>4.5</v>
      </c>
      <c r="R167" s="82">
        <f t="shared" si="517"/>
        <v>3</v>
      </c>
      <c r="S167" s="81"/>
      <c r="T167" s="81">
        <v>20</v>
      </c>
      <c r="U167" s="122" t="s">
        <v>439</v>
      </c>
      <c r="V167" s="494"/>
      <c r="W167" s="195">
        <v>721.47900000000004</v>
      </c>
      <c r="X167" s="82">
        <v>2.19</v>
      </c>
      <c r="Y167" s="82">
        <v>2.46</v>
      </c>
      <c r="Z167" s="195">
        <f t="shared" si="434"/>
        <v>14429.580000000002</v>
      </c>
      <c r="AA167" s="195">
        <f t="shared" si="435"/>
        <v>4809.8600000000006</v>
      </c>
      <c r="AB167" s="1092">
        <f t="shared" si="436"/>
        <v>15821907.894736845</v>
      </c>
      <c r="AC167" s="499" t="s">
        <v>69</v>
      </c>
      <c r="AD167" s="195">
        <f t="shared" si="437"/>
        <v>693.837158203125</v>
      </c>
      <c r="AE167" s="500" t="s">
        <v>41</v>
      </c>
      <c r="AF167" s="567">
        <f t="shared" si="438"/>
        <v>949.1873779296875</v>
      </c>
      <c r="AG167" s="567">
        <f t="shared" si="439"/>
        <v>231279.052734375</v>
      </c>
      <c r="AH167" s="567">
        <f t="shared" si="440"/>
        <v>316395.79264322919</v>
      </c>
      <c r="AI167" s="568">
        <f t="shared" si="441"/>
        <v>760786.35767886508</v>
      </c>
      <c r="AJ167" s="568">
        <f t="shared" si="442"/>
        <v>1040775.6336948328</v>
      </c>
      <c r="AK167" s="569">
        <f t="shared" si="443"/>
        <v>4.8084362691299738E-2</v>
      </c>
      <c r="AL167" s="999">
        <f t="shared" si="444"/>
        <v>6.578066568324839E-2</v>
      </c>
      <c r="AM167" s="864" t="str">
        <f t="shared" si="493"/>
        <v>131</v>
      </c>
      <c r="AN167" s="865">
        <f t="shared" si="494"/>
        <v>44299</v>
      </c>
      <c r="AO167" s="866">
        <f t="shared" si="495"/>
        <v>231279.052734375</v>
      </c>
      <c r="AP167" s="865">
        <f t="shared" si="496"/>
        <v>44299</v>
      </c>
      <c r="AQ167" s="850">
        <f t="shared" si="497"/>
        <v>316395.79264322919</v>
      </c>
      <c r="AR167" s="880">
        <v>44298</v>
      </c>
      <c r="AS167" s="869" t="s">
        <v>655</v>
      </c>
      <c r="AT167" s="879">
        <v>172.83961486816401</v>
      </c>
      <c r="AU167" s="879">
        <v>304</v>
      </c>
      <c r="AV167" s="851">
        <f t="shared" ref="AV167:AV170" si="575">AR167</f>
        <v>44298</v>
      </c>
      <c r="AW167" s="852">
        <f t="shared" ref="AW167:AW170" si="576">AT167*3.785*1000000*AO167</f>
        <v>151302280390370.78</v>
      </c>
      <c r="AX167" s="851">
        <f t="shared" ref="AX167:AX170" si="577">AR167</f>
        <v>44298</v>
      </c>
      <c r="AY167" s="852">
        <f t="shared" ref="AY167:AY170" si="578">AT167*3.785*1000000*AQ167</f>
        <v>206985476491984.75</v>
      </c>
      <c r="AZ167" s="850">
        <f>AVERAGE(AO167:AO168)</f>
        <v>227643.63606770831</v>
      </c>
      <c r="BA167" s="850">
        <f>STDEV(AO167:AO168)</f>
        <v>5141.2555548771961</v>
      </c>
      <c r="BB167" s="850">
        <f>100*BA167/AZ167</f>
        <v>2.2584666295472569</v>
      </c>
      <c r="BC167" s="849">
        <f t="shared" ref="BC167:BC170" si="579">AR167</f>
        <v>44298</v>
      </c>
      <c r="BD167" s="850">
        <f>AVERAGE(AQ167:AQ168)</f>
        <v>288016.07259114587</v>
      </c>
      <c r="BE167" s="850">
        <f>STDEV(AQ167:AQ168)</f>
        <v>40134.984994007944</v>
      </c>
      <c r="BF167" s="850">
        <f>100*BE167/BD167</f>
        <v>13.934981000515791</v>
      </c>
      <c r="BG167" s="849">
        <f t="shared" ref="BG167:BG170" si="580">BC167</f>
        <v>44298</v>
      </c>
      <c r="BH167" s="850">
        <f>AVERAGE(AZ167,BD167)</f>
        <v>257829.85432942709</v>
      </c>
      <c r="BI167" s="852">
        <f>BH167*AT167*3.785*1000000</f>
        <v>168671760159632.25</v>
      </c>
      <c r="BK167" s="382">
        <f t="shared" ref="BK167:BK170" si="581">F167</f>
        <v>34.691857910156251</v>
      </c>
      <c r="BL167" s="382">
        <f t="shared" ref="BL167:BL170" si="582">H167</f>
        <v>47.459368896484378</v>
      </c>
      <c r="BM167" s="236">
        <f t="shared" ref="BM167:BM170" si="583">C167</f>
        <v>44298</v>
      </c>
      <c r="BN167" s="236">
        <f t="shared" ref="BN167:BN170" si="584">AN167</f>
        <v>44299</v>
      </c>
      <c r="BO167" s="235">
        <f t="shared" ref="BO167:BO170" si="585">AO167</f>
        <v>231279.052734375</v>
      </c>
      <c r="BP167" s="235">
        <f t="shared" ref="BP167:BP170" si="586">AQ167</f>
        <v>316395.79264322919</v>
      </c>
      <c r="BQ167" s="235">
        <f t="shared" ref="BQ167:BQ170" si="587">AVERAGE(BO167:BP167)</f>
        <v>273837.42268880212</v>
      </c>
      <c r="BR167" s="868">
        <f t="shared" ref="BR167:BR170" si="588">AR167</f>
        <v>44298</v>
      </c>
      <c r="BS167" s="869" t="str">
        <f t="shared" ref="BS167:BS170" si="589">AS167</f>
        <v>MON</v>
      </c>
      <c r="BT167" s="870">
        <f t="shared" ref="BT167:BT170" si="590">AT167</f>
        <v>172.83961486816401</v>
      </c>
      <c r="BU167" s="235">
        <f t="shared" ref="BU167" si="591">BH167</f>
        <v>257829.85432942709</v>
      </c>
      <c r="BV167" s="279">
        <f t="shared" ref="BV167:BV170" si="592">BT167*1000000*3.785*BQ167</f>
        <v>179143878441177.78</v>
      </c>
      <c r="BW167" s="279">
        <f t="shared" ref="BW167" si="593">BI167</f>
        <v>168671760159632.25</v>
      </c>
    </row>
    <row r="168" spans="1:75">
      <c r="A168" s="888">
        <v>44300</v>
      </c>
      <c r="B168" s="122" t="s">
        <v>288</v>
      </c>
      <c r="C168" s="769">
        <v>44298</v>
      </c>
      <c r="D168" s="1170">
        <v>44299</v>
      </c>
      <c r="E168" s="924" t="s">
        <v>69</v>
      </c>
      <c r="F168" s="1149">
        <v>33.601232910156249</v>
      </c>
      <c r="G168" s="500" t="s">
        <v>41</v>
      </c>
      <c r="H168" s="998">
        <v>38.945452880859378</v>
      </c>
      <c r="I168" s="414" t="s">
        <v>313</v>
      </c>
      <c r="J168" s="415" t="s">
        <v>133</v>
      </c>
      <c r="K168" s="429" t="s">
        <v>93</v>
      </c>
      <c r="L168" s="390">
        <v>304</v>
      </c>
      <c r="M168" s="390"/>
      <c r="N168" s="390"/>
      <c r="O168" s="564">
        <v>3</v>
      </c>
      <c r="P168" s="564">
        <v>1.5</v>
      </c>
      <c r="Q168" s="564">
        <f t="shared" si="432"/>
        <v>4.5</v>
      </c>
      <c r="R168" s="82">
        <f t="shared" si="517"/>
        <v>3</v>
      </c>
      <c r="S168" s="81"/>
      <c r="T168" s="81">
        <v>20</v>
      </c>
      <c r="U168" s="122" t="s">
        <v>288</v>
      </c>
      <c r="V168" s="494"/>
      <c r="W168" s="195">
        <v>758.71199999999999</v>
      </c>
      <c r="X168" s="82">
        <v>2.2090000000000001</v>
      </c>
      <c r="Y168" s="82">
        <v>2.5259999999999998</v>
      </c>
      <c r="Z168" s="195">
        <f t="shared" si="434"/>
        <v>15174.24</v>
      </c>
      <c r="AA168" s="195">
        <f t="shared" si="435"/>
        <v>5058.08</v>
      </c>
      <c r="AB168" s="1092">
        <f t="shared" si="436"/>
        <v>16638421.052631579</v>
      </c>
      <c r="AC168" s="499" t="s">
        <v>69</v>
      </c>
      <c r="AD168" s="195">
        <f t="shared" si="437"/>
        <v>672.024658203125</v>
      </c>
      <c r="AE168" s="500" t="s">
        <v>41</v>
      </c>
      <c r="AF168" s="567">
        <f t="shared" si="438"/>
        <v>778.9090576171875</v>
      </c>
      <c r="AG168" s="567">
        <f t="shared" si="439"/>
        <v>224008.21940104166</v>
      </c>
      <c r="AH168" s="567">
        <f t="shared" si="440"/>
        <v>259636.3525390625</v>
      </c>
      <c r="AI168" s="568">
        <f t="shared" si="441"/>
        <v>736869.14276658441</v>
      </c>
      <c r="AJ168" s="568">
        <f t="shared" si="442"/>
        <v>854066.94914165291</v>
      </c>
      <c r="AK168" s="569">
        <f t="shared" si="443"/>
        <v>4.4287203721776185E-2</v>
      </c>
      <c r="AL168" s="999">
        <f t="shared" si="444"/>
        <v>5.1331009501443731E-2</v>
      </c>
      <c r="AM168" s="864" t="str">
        <f t="shared" si="493"/>
        <v>132</v>
      </c>
      <c r="AN168" s="865">
        <f t="shared" si="494"/>
        <v>44299</v>
      </c>
      <c r="AO168" s="866">
        <f t="shared" si="495"/>
        <v>224008.21940104166</v>
      </c>
      <c r="AP168" s="865">
        <f t="shared" si="496"/>
        <v>44299</v>
      </c>
      <c r="AQ168" s="850">
        <f t="shared" si="497"/>
        <v>259636.3525390625</v>
      </c>
      <c r="AR168" s="880">
        <v>44298</v>
      </c>
      <c r="AS168" s="869" t="s">
        <v>655</v>
      </c>
      <c r="AT168" s="879">
        <v>172.83961486816401</v>
      </c>
      <c r="AU168" s="879">
        <v>304</v>
      </c>
      <c r="AV168" s="851">
        <f t="shared" si="575"/>
        <v>44298</v>
      </c>
      <c r="AW168" s="852">
        <f t="shared" si="576"/>
        <v>146545716185072.34</v>
      </c>
      <c r="AX168" s="851">
        <f t="shared" si="577"/>
        <v>44298</v>
      </c>
      <c r="AY168" s="852">
        <f t="shared" si="578"/>
        <v>169853567571101</v>
      </c>
      <c r="AZ168" s="867"/>
      <c r="BA168" s="867"/>
      <c r="BB168" s="867"/>
      <c r="BC168" s="849">
        <f t="shared" si="579"/>
        <v>44298</v>
      </c>
      <c r="BD168" s="867"/>
      <c r="BE168" s="867"/>
      <c r="BF168" s="867"/>
      <c r="BG168" s="849">
        <f t="shared" si="580"/>
        <v>44298</v>
      </c>
      <c r="BH168" s="867"/>
      <c r="BI168" s="867"/>
      <c r="BK168" s="382">
        <f t="shared" si="581"/>
        <v>33.601232910156249</v>
      </c>
      <c r="BL168" s="382">
        <f t="shared" si="582"/>
        <v>38.945452880859378</v>
      </c>
      <c r="BM168" s="236">
        <f t="shared" si="583"/>
        <v>44298</v>
      </c>
      <c r="BN168" s="236">
        <f t="shared" si="584"/>
        <v>44299</v>
      </c>
      <c r="BO168" s="235">
        <f t="shared" si="585"/>
        <v>224008.21940104166</v>
      </c>
      <c r="BP168" s="235">
        <f t="shared" si="586"/>
        <v>259636.3525390625</v>
      </c>
      <c r="BQ168" s="235">
        <f t="shared" si="587"/>
        <v>241822.28597005206</v>
      </c>
      <c r="BR168" s="868">
        <f t="shared" si="588"/>
        <v>44298</v>
      </c>
      <c r="BS168" s="869" t="str">
        <f t="shared" si="589"/>
        <v>MON</v>
      </c>
      <c r="BT168" s="870">
        <f t="shared" si="590"/>
        <v>172.83961486816401</v>
      </c>
      <c r="BU168" s="235"/>
      <c r="BV168" s="279">
        <f t="shared" si="592"/>
        <v>158199641878086.66</v>
      </c>
      <c r="BW168" s="279"/>
    </row>
    <row r="169" spans="1:75">
      <c r="A169" s="888">
        <v>44300</v>
      </c>
      <c r="B169" s="122" t="s">
        <v>440</v>
      </c>
      <c r="C169" s="769">
        <v>44299</v>
      </c>
      <c r="D169" s="1170">
        <v>44300</v>
      </c>
      <c r="E169" s="924" t="s">
        <v>69</v>
      </c>
      <c r="F169" s="1149">
        <v>49.51333923339844</v>
      </c>
      <c r="G169" s="500" t="s">
        <v>41</v>
      </c>
      <c r="H169" s="998">
        <v>50.099136352539063</v>
      </c>
      <c r="I169" s="414" t="s">
        <v>313</v>
      </c>
      <c r="J169" s="415" t="s">
        <v>133</v>
      </c>
      <c r="K169" s="429" t="s">
        <v>93</v>
      </c>
      <c r="L169" s="390">
        <v>324</v>
      </c>
      <c r="M169" s="390"/>
      <c r="N169" s="390"/>
      <c r="O169" s="564">
        <v>3</v>
      </c>
      <c r="P169" s="564">
        <v>1.5</v>
      </c>
      <c r="Q169" s="564">
        <f t="shared" si="432"/>
        <v>4.5</v>
      </c>
      <c r="R169" s="82">
        <f t="shared" si="517"/>
        <v>3</v>
      </c>
      <c r="S169" s="81"/>
      <c r="T169" s="81">
        <v>20</v>
      </c>
      <c r="U169" s="122" t="s">
        <v>440</v>
      </c>
      <c r="V169" s="193"/>
      <c r="W169" s="195">
        <v>813.40599999999995</v>
      </c>
      <c r="X169" s="82">
        <v>2.1920000000000002</v>
      </c>
      <c r="Y169" s="82">
        <v>2.5329999999999999</v>
      </c>
      <c r="Z169" s="195">
        <f t="shared" si="434"/>
        <v>16268.119999999999</v>
      </c>
      <c r="AA169" s="195">
        <f t="shared" si="435"/>
        <v>5422.706666666666</v>
      </c>
      <c r="AB169" s="1092">
        <f t="shared" si="436"/>
        <v>16736748.971193412</v>
      </c>
      <c r="AC169" s="499" t="s">
        <v>69</v>
      </c>
      <c r="AD169" s="195">
        <f t="shared" si="437"/>
        <v>990.26678466796875</v>
      </c>
      <c r="AE169" s="500" t="s">
        <v>41</v>
      </c>
      <c r="AF169" s="567">
        <f t="shared" si="438"/>
        <v>1001.9827270507813</v>
      </c>
      <c r="AG169" s="567">
        <f t="shared" si="439"/>
        <v>330088.92822265625</v>
      </c>
      <c r="AH169" s="567">
        <f t="shared" si="440"/>
        <v>333994.24235026044</v>
      </c>
      <c r="AI169" s="568">
        <f t="shared" si="441"/>
        <v>1018792.9883415317</v>
      </c>
      <c r="AJ169" s="568">
        <f t="shared" si="442"/>
        <v>1030846.4270069767</v>
      </c>
      <c r="AK169" s="569">
        <f t="shared" si="443"/>
        <v>6.0871617904709872E-2</v>
      </c>
      <c r="AL169" s="999">
        <f t="shared" si="444"/>
        <v>6.1591795920535458E-2</v>
      </c>
      <c r="AM169" s="864" t="str">
        <f t="shared" si="493"/>
        <v>141</v>
      </c>
      <c r="AN169" s="865">
        <f t="shared" si="494"/>
        <v>44300</v>
      </c>
      <c r="AO169" s="866">
        <f t="shared" si="495"/>
        <v>330088.92822265625</v>
      </c>
      <c r="AP169" s="865">
        <f t="shared" si="496"/>
        <v>44300</v>
      </c>
      <c r="AQ169" s="850">
        <f t="shared" si="497"/>
        <v>333994.24235026044</v>
      </c>
      <c r="AR169" s="880">
        <v>44299</v>
      </c>
      <c r="AS169" s="869" t="s">
        <v>653</v>
      </c>
      <c r="AT169" s="879">
        <v>168.75</v>
      </c>
      <c r="AU169" s="879">
        <v>324</v>
      </c>
      <c r="AV169" s="851">
        <f t="shared" si="575"/>
        <v>44299</v>
      </c>
      <c r="AW169" s="852">
        <f t="shared" si="576"/>
        <v>210833987623214.72</v>
      </c>
      <c r="AX169" s="851">
        <f t="shared" si="577"/>
        <v>44299</v>
      </c>
      <c r="AY169" s="852">
        <f t="shared" si="578"/>
        <v>213328384981155.41</v>
      </c>
      <c r="AZ169" s="850">
        <f>AVERAGE(AO169:AO170)</f>
        <v>281161.41764322919</v>
      </c>
      <c r="BA169" s="850">
        <f>STDEV(AO169:AO170)</f>
        <v>69193.949034578938</v>
      </c>
      <c r="BB169" s="850">
        <f>100*BA169/AZ169</f>
        <v>24.610044157047319</v>
      </c>
      <c r="BC169" s="849">
        <f t="shared" si="579"/>
        <v>44299</v>
      </c>
      <c r="BD169" s="850">
        <f>AVERAGE(AQ169:AQ170)</f>
        <v>307667.12443033856</v>
      </c>
      <c r="BE169" s="850">
        <f>STDEV(AQ169:AQ170)</f>
        <v>37232.167220549258</v>
      </c>
      <c r="BF169" s="850">
        <f>100*BE169/BD169</f>
        <v>12.1014447967057</v>
      </c>
      <c r="BG169" s="849">
        <f t="shared" si="580"/>
        <v>44299</v>
      </c>
      <c r="BH169" s="850">
        <f>AVERAGE(AZ169,BD169)</f>
        <v>294414.27103678387</v>
      </c>
      <c r="BI169" s="852">
        <f>BH169*AT169*3.785*1000000</f>
        <v>188047915178775.78</v>
      </c>
      <c r="BK169" s="382">
        <f t="shared" si="581"/>
        <v>49.51333923339844</v>
      </c>
      <c r="BL169" s="382">
        <f t="shared" si="582"/>
        <v>50.099136352539063</v>
      </c>
      <c r="BM169" s="236">
        <f t="shared" si="583"/>
        <v>44299</v>
      </c>
      <c r="BN169" s="236">
        <f t="shared" si="584"/>
        <v>44300</v>
      </c>
      <c r="BO169" s="235">
        <f t="shared" si="585"/>
        <v>330088.92822265625</v>
      </c>
      <c r="BP169" s="235">
        <f t="shared" si="586"/>
        <v>333994.24235026044</v>
      </c>
      <c r="BQ169" s="235">
        <f t="shared" si="587"/>
        <v>332041.58528645837</v>
      </c>
      <c r="BR169" s="868">
        <f t="shared" si="588"/>
        <v>44299</v>
      </c>
      <c r="BS169" s="869" t="str">
        <f t="shared" si="589"/>
        <v>TUE</v>
      </c>
      <c r="BT169" s="870">
        <f t="shared" si="590"/>
        <v>168.75</v>
      </c>
      <c r="BU169" s="235">
        <f t="shared" ref="BU169" si="594">BH169</f>
        <v>294414.27103678387</v>
      </c>
      <c r="BV169" s="279">
        <f t="shared" si="592"/>
        <v>212081186302185.09</v>
      </c>
      <c r="BW169" s="279">
        <f t="shared" ref="BW169" si="595">BI169</f>
        <v>188047915178775.78</v>
      </c>
    </row>
    <row r="170" spans="1:75" ht="15" thickBot="1">
      <c r="A170" s="888">
        <v>44300</v>
      </c>
      <c r="B170" s="122" t="s">
        <v>441</v>
      </c>
      <c r="C170" s="769">
        <v>44299</v>
      </c>
      <c r="D170" s="1170">
        <v>44300</v>
      </c>
      <c r="E170" s="924" t="s">
        <v>69</v>
      </c>
      <c r="F170" s="1149">
        <v>34.835086059570315</v>
      </c>
      <c r="G170" s="500" t="s">
        <v>41</v>
      </c>
      <c r="H170" s="998">
        <v>42.201000976562497</v>
      </c>
      <c r="I170" s="414" t="s">
        <v>313</v>
      </c>
      <c r="J170" s="415" t="s">
        <v>133</v>
      </c>
      <c r="K170" s="429" t="s">
        <v>93</v>
      </c>
      <c r="L170" s="390">
        <v>324</v>
      </c>
      <c r="M170" s="390"/>
      <c r="N170" s="390"/>
      <c r="O170" s="564">
        <v>3</v>
      </c>
      <c r="P170" s="564">
        <v>1.5</v>
      </c>
      <c r="Q170" s="564">
        <f t="shared" si="432"/>
        <v>4.5</v>
      </c>
      <c r="R170" s="82">
        <f t="shared" si="517"/>
        <v>3</v>
      </c>
      <c r="S170" s="81"/>
      <c r="T170" s="81">
        <v>20</v>
      </c>
      <c r="U170" s="122" t="s">
        <v>441</v>
      </c>
      <c r="V170" s="193"/>
      <c r="W170" s="195">
        <v>763.90899999999999</v>
      </c>
      <c r="X170" s="82">
        <v>2.206</v>
      </c>
      <c r="Y170" s="82">
        <v>2.5179999999999998</v>
      </c>
      <c r="Z170" s="195">
        <f t="shared" si="434"/>
        <v>15278.18</v>
      </c>
      <c r="AA170" s="195">
        <f t="shared" si="435"/>
        <v>5092.7266666666665</v>
      </c>
      <c r="AB170" s="1092">
        <f t="shared" si="436"/>
        <v>15718292.181069957</v>
      </c>
      <c r="AC170" s="499" t="s">
        <v>69</v>
      </c>
      <c r="AD170" s="195">
        <f t="shared" si="437"/>
        <v>696.70172119140625</v>
      </c>
      <c r="AE170" s="500" t="s">
        <v>41</v>
      </c>
      <c r="AF170" s="567">
        <f t="shared" si="438"/>
        <v>844.02001953125</v>
      </c>
      <c r="AG170" s="567">
        <f t="shared" si="439"/>
        <v>232233.90706380209</v>
      </c>
      <c r="AH170" s="567">
        <f t="shared" si="440"/>
        <v>281340.00651041669</v>
      </c>
      <c r="AI170" s="568">
        <f t="shared" si="441"/>
        <v>716771.3180981545</v>
      </c>
      <c r="AJ170" s="568">
        <f t="shared" si="442"/>
        <v>868333.3534272121</v>
      </c>
      <c r="AK170" s="569">
        <f t="shared" si="443"/>
        <v>4.5601093925546517E-2</v>
      </c>
      <c r="AL170" s="999">
        <f t="shared" si="444"/>
        <v>5.5243492322465761E-2</v>
      </c>
      <c r="AM170" s="864" t="str">
        <f t="shared" si="493"/>
        <v>142</v>
      </c>
      <c r="AN170" s="865">
        <f t="shared" si="494"/>
        <v>44300</v>
      </c>
      <c r="AO170" s="866">
        <f t="shared" si="495"/>
        <v>232233.90706380209</v>
      </c>
      <c r="AP170" s="865">
        <f t="shared" si="496"/>
        <v>44300</v>
      </c>
      <c r="AQ170" s="850">
        <f t="shared" si="497"/>
        <v>281340.00651041669</v>
      </c>
      <c r="AR170" s="880">
        <v>44299</v>
      </c>
      <c r="AS170" s="869" t="s">
        <v>653</v>
      </c>
      <c r="AT170" s="879">
        <v>168.75</v>
      </c>
      <c r="AU170" s="879">
        <v>324</v>
      </c>
      <c r="AV170" s="851">
        <f t="shared" si="575"/>
        <v>44299</v>
      </c>
      <c r="AW170" s="852">
        <f t="shared" si="576"/>
        <v>148332150827407.84</v>
      </c>
      <c r="AX170" s="851">
        <f t="shared" si="577"/>
        <v>44299</v>
      </c>
      <c r="AY170" s="852">
        <f t="shared" si="578"/>
        <v>179697137283325.22</v>
      </c>
      <c r="AZ170" s="867"/>
      <c r="BA170" s="867"/>
      <c r="BB170" s="867"/>
      <c r="BC170" s="849">
        <f t="shared" si="579"/>
        <v>44299</v>
      </c>
      <c r="BD170" s="867"/>
      <c r="BE170" s="867"/>
      <c r="BF170" s="867"/>
      <c r="BG170" s="849">
        <f t="shared" si="580"/>
        <v>44299</v>
      </c>
      <c r="BH170" s="867"/>
      <c r="BI170" s="867"/>
      <c r="BK170" s="382">
        <f t="shared" si="581"/>
        <v>34.835086059570315</v>
      </c>
      <c r="BL170" s="382">
        <f t="shared" si="582"/>
        <v>42.201000976562497</v>
      </c>
      <c r="BM170" s="236">
        <f t="shared" si="583"/>
        <v>44299</v>
      </c>
      <c r="BN170" s="236">
        <f t="shared" si="584"/>
        <v>44300</v>
      </c>
      <c r="BO170" s="235">
        <f t="shared" si="585"/>
        <v>232233.90706380209</v>
      </c>
      <c r="BP170" s="235">
        <f t="shared" si="586"/>
        <v>281340.00651041669</v>
      </c>
      <c r="BQ170" s="235">
        <f t="shared" si="587"/>
        <v>256786.95678710938</v>
      </c>
      <c r="BR170" s="868">
        <f t="shared" si="588"/>
        <v>44299</v>
      </c>
      <c r="BS170" s="869" t="str">
        <f t="shared" si="589"/>
        <v>TUE</v>
      </c>
      <c r="BT170" s="870">
        <f t="shared" si="590"/>
        <v>168.75</v>
      </c>
      <c r="BU170" s="235"/>
      <c r="BV170" s="279">
        <f t="shared" si="592"/>
        <v>164014644055366.53</v>
      </c>
      <c r="BW170" s="279"/>
    </row>
    <row r="171" spans="1:75">
      <c r="A171" s="460">
        <v>44307</v>
      </c>
      <c r="B171" s="118">
        <v>151</v>
      </c>
      <c r="C171" s="1133">
        <f>D171-1</f>
        <v>44300</v>
      </c>
      <c r="D171" s="1191">
        <v>44301</v>
      </c>
      <c r="E171" s="1110" t="s">
        <v>69</v>
      </c>
      <c r="F171" s="1147">
        <v>42.36361999511719</v>
      </c>
      <c r="G171" s="477" t="s">
        <v>41</v>
      </c>
      <c r="H171" s="994">
        <v>42.49813537597656</v>
      </c>
      <c r="I171" s="1155" t="s">
        <v>313</v>
      </c>
      <c r="J171" s="1156" t="s">
        <v>133</v>
      </c>
      <c r="K171" s="462" t="s">
        <v>93</v>
      </c>
      <c r="L171" s="465">
        <v>340</v>
      </c>
      <c r="M171" s="463"/>
      <c r="N171" s="922"/>
      <c r="O171" s="491">
        <v>3</v>
      </c>
      <c r="P171" s="492">
        <v>1.5</v>
      </c>
      <c r="Q171" s="492">
        <f t="shared" si="432"/>
        <v>4.5</v>
      </c>
      <c r="R171" s="490">
        <f t="shared" si="517"/>
        <v>3</v>
      </c>
      <c r="S171" s="491"/>
      <c r="T171" s="493">
        <v>20</v>
      </c>
      <c r="U171" s="118">
        <v>151</v>
      </c>
      <c r="V171" s="923">
        <v>758.44385684435167</v>
      </c>
      <c r="W171" s="145">
        <v>553.47699999999998</v>
      </c>
      <c r="X171" s="472">
        <v>2.165</v>
      </c>
      <c r="Y171" s="472">
        <v>2.4569999999999999</v>
      </c>
      <c r="Z171" s="145">
        <f t="shared" si="434"/>
        <v>11069.539999999999</v>
      </c>
      <c r="AA171" s="145">
        <f t="shared" si="435"/>
        <v>3689.8466666666664</v>
      </c>
      <c r="AB171" s="1157">
        <f t="shared" si="436"/>
        <v>10852490.196078431</v>
      </c>
      <c r="AC171" s="1110" t="s">
        <v>69</v>
      </c>
      <c r="AD171" s="194">
        <f t="shared" si="437"/>
        <v>847.27239990234375</v>
      </c>
      <c r="AE171" s="477" t="s">
        <v>41</v>
      </c>
      <c r="AF171" s="586">
        <f t="shared" si="438"/>
        <v>849.96270751953125</v>
      </c>
      <c r="AG171" s="478">
        <f t="shared" si="439"/>
        <v>282424.13330078125</v>
      </c>
      <c r="AH171" s="478">
        <f t="shared" si="440"/>
        <v>283320.90250651044</v>
      </c>
      <c r="AI171" s="478">
        <f t="shared" si="441"/>
        <v>830659.2155905331</v>
      </c>
      <c r="AJ171" s="478">
        <f t="shared" si="442"/>
        <v>833296.77207797195</v>
      </c>
      <c r="AK171" s="1084">
        <f t="shared" si="443"/>
        <v>7.6540886062324523E-2</v>
      </c>
      <c r="AL171" s="1085">
        <f t="shared" si="444"/>
        <v>7.6783923046443783E-2</v>
      </c>
      <c r="AM171" s="864">
        <f t="shared" ref="AM171:AM184" si="596">B171</f>
        <v>151</v>
      </c>
      <c r="AN171" s="865">
        <f t="shared" ref="AN171:AN184" si="597">D171</f>
        <v>44301</v>
      </c>
      <c r="AO171" s="866">
        <f t="shared" ref="AO171:AO184" si="598">AG171</f>
        <v>282424.13330078125</v>
      </c>
      <c r="AP171" s="865">
        <f t="shared" ref="AP171:AP184" si="599">D171</f>
        <v>44301</v>
      </c>
      <c r="AQ171" s="850">
        <f t="shared" ref="AQ171:AQ184" si="600">AH171</f>
        <v>283320.90250651044</v>
      </c>
      <c r="AR171" s="880">
        <v>44300</v>
      </c>
      <c r="AS171" s="869" t="s">
        <v>656</v>
      </c>
      <c r="AT171" s="879">
        <v>169.441650390625</v>
      </c>
      <c r="AU171" s="879">
        <v>340</v>
      </c>
      <c r="AV171" s="851">
        <f t="shared" ref="AV171:AV184" si="601">AR171</f>
        <v>44300</v>
      </c>
      <c r="AW171" s="852">
        <f t="shared" ref="AW171:AW184" si="602">AT171*3.785*1000000*AO171</f>
        <v>181128946606330.38</v>
      </c>
      <c r="AX171" s="851">
        <f t="shared" ref="AX171:AX184" si="603">AR171</f>
        <v>44300</v>
      </c>
      <c r="AY171" s="852">
        <f t="shared" ref="AY171:AY184" si="604">AT171*3.785*1000000*AQ171</f>
        <v>181704077561622.13</v>
      </c>
      <c r="AZ171" s="850">
        <f>AVERAGE(AO171:AO172)</f>
        <v>269229.39046223962</v>
      </c>
      <c r="BA171" s="850">
        <f>STDEV(AO171:AO172)</f>
        <v>18660.184274290881</v>
      </c>
      <c r="BB171" s="850">
        <f>100*BA171/AZ171</f>
        <v>6.9309610820175438</v>
      </c>
      <c r="BC171" s="849">
        <f t="shared" ref="BC171:BC184" si="605">AR171</f>
        <v>44300</v>
      </c>
      <c r="BD171" s="850">
        <f>AVERAGE(AQ171:AQ172)</f>
        <v>267059.1939290365</v>
      </c>
      <c r="BE171" s="850">
        <f>STDEV(AQ171:AQ172)</f>
        <v>22997.528817622577</v>
      </c>
      <c r="BF171" s="850">
        <f>100*BE171/BD171</f>
        <v>8.6113975254989832</v>
      </c>
      <c r="BG171" s="849">
        <f t="shared" ref="BG171:BG184" si="606">BC171</f>
        <v>44300</v>
      </c>
      <c r="BH171" s="850">
        <f>AVERAGE(AZ171,BD171)</f>
        <v>268144.29219563806</v>
      </c>
      <c r="BI171" s="852">
        <f>BH171*AT171*3.785*1000000</f>
        <v>171970761196141.81</v>
      </c>
      <c r="BK171" s="382">
        <f t="shared" ref="BK171:BK184" si="607">F171</f>
        <v>42.36361999511719</v>
      </c>
      <c r="BL171" s="382">
        <f t="shared" ref="BL171:BL184" si="608">H171</f>
        <v>42.49813537597656</v>
      </c>
      <c r="BM171" s="236">
        <f t="shared" ref="BM171:BM184" si="609">C171</f>
        <v>44300</v>
      </c>
      <c r="BN171" s="236">
        <f t="shared" ref="BN171:BN184" si="610">AN171</f>
        <v>44301</v>
      </c>
      <c r="BO171" s="235">
        <f t="shared" ref="BO171:BO184" si="611">AO171</f>
        <v>282424.13330078125</v>
      </c>
      <c r="BP171" s="235">
        <f t="shared" ref="BP171:BP184" si="612">AQ171</f>
        <v>283320.90250651044</v>
      </c>
      <c r="BQ171" s="235">
        <f t="shared" ref="BQ171:BQ184" si="613">AVERAGE(BO171:BP171)</f>
        <v>282872.51790364587</v>
      </c>
      <c r="BR171" s="868">
        <f t="shared" ref="BR171:BR184" si="614">AR171</f>
        <v>44300</v>
      </c>
      <c r="BS171" s="869" t="str">
        <f t="shared" ref="BS171:BS184" si="615">AS171</f>
        <v>WED</v>
      </c>
      <c r="BT171" s="870">
        <f t="shared" ref="BT171:BT184" si="616">AT171</f>
        <v>169.441650390625</v>
      </c>
      <c r="BU171" s="235">
        <f t="shared" ref="BU171" si="617">BH171</f>
        <v>268144.29219563806</v>
      </c>
      <c r="BV171" s="279">
        <f t="shared" ref="BV171:BV184" si="618">BT171*1000000*3.785*BQ171</f>
        <v>181416512083976.25</v>
      </c>
      <c r="BW171" s="279">
        <f t="shared" ref="BW171" si="619">BI171</f>
        <v>171970761196141.81</v>
      </c>
    </row>
    <row r="172" spans="1:75">
      <c r="A172" s="35">
        <v>44307</v>
      </c>
      <c r="B172" s="119" t="s">
        <v>368</v>
      </c>
      <c r="C172" s="782">
        <f>D172-1</f>
        <v>44300</v>
      </c>
      <c r="D172" s="1158">
        <v>44301</v>
      </c>
      <c r="E172" s="924" t="s">
        <v>69</v>
      </c>
      <c r="F172" s="1149">
        <v>38.405197143554688</v>
      </c>
      <c r="G172" s="500" t="s">
        <v>41</v>
      </c>
      <c r="H172" s="998">
        <v>37.619622802734376</v>
      </c>
      <c r="I172" s="1160" t="s">
        <v>313</v>
      </c>
      <c r="J172" s="1161" t="s">
        <v>133</v>
      </c>
      <c r="K172" s="484" t="s">
        <v>93</v>
      </c>
      <c r="L172" s="488">
        <v>340</v>
      </c>
      <c r="M172" s="485"/>
      <c r="N172" s="504"/>
      <c r="O172" s="491">
        <v>3</v>
      </c>
      <c r="P172" s="492">
        <v>1.5</v>
      </c>
      <c r="Q172" s="492">
        <f t="shared" si="432"/>
        <v>4.5</v>
      </c>
      <c r="R172" s="490">
        <f t="shared" si="517"/>
        <v>3</v>
      </c>
      <c r="S172" s="491"/>
      <c r="T172" s="493">
        <v>20</v>
      </c>
      <c r="U172" s="119" t="s">
        <v>368</v>
      </c>
      <c r="V172" s="925">
        <v>795.96502160264981</v>
      </c>
      <c r="W172" s="129">
        <v>788.28599999999994</v>
      </c>
      <c r="X172" s="223">
        <v>2.1850000000000001</v>
      </c>
      <c r="Y172" s="223">
        <v>2.5110000000000001</v>
      </c>
      <c r="Z172" s="129">
        <f t="shared" si="434"/>
        <v>15765.72</v>
      </c>
      <c r="AA172" s="129">
        <f t="shared" si="435"/>
        <v>5255.24</v>
      </c>
      <c r="AB172" s="149">
        <f t="shared" si="436"/>
        <v>15456588.235294117</v>
      </c>
      <c r="AC172" s="924" t="s">
        <v>69</v>
      </c>
      <c r="AD172" s="195">
        <f t="shared" si="437"/>
        <v>768.10394287109375</v>
      </c>
      <c r="AE172" s="500" t="s">
        <v>41</v>
      </c>
      <c r="AF172" s="567">
        <f t="shared" si="438"/>
        <v>752.3924560546875</v>
      </c>
      <c r="AG172" s="497">
        <f t="shared" si="439"/>
        <v>256034.64762369794</v>
      </c>
      <c r="AH172" s="497">
        <f t="shared" si="440"/>
        <v>250797.4853515625</v>
      </c>
      <c r="AI172" s="497">
        <f t="shared" si="441"/>
        <v>753043.08124617033</v>
      </c>
      <c r="AJ172" s="497">
        <f t="shared" si="442"/>
        <v>737639.66279871331</v>
      </c>
      <c r="AK172" s="959">
        <f t="shared" si="443"/>
        <v>4.8719877231810142E-2</v>
      </c>
      <c r="AL172" s="1086">
        <f t="shared" si="444"/>
        <v>4.7723317175155183E-2</v>
      </c>
      <c r="AM172" s="864" t="str">
        <f t="shared" si="596"/>
        <v>152</v>
      </c>
      <c r="AN172" s="865">
        <f t="shared" si="597"/>
        <v>44301</v>
      </c>
      <c r="AO172" s="866">
        <f t="shared" si="598"/>
        <v>256034.64762369794</v>
      </c>
      <c r="AP172" s="865">
        <f t="shared" si="599"/>
        <v>44301</v>
      </c>
      <c r="AQ172" s="850">
        <f t="shared" si="600"/>
        <v>250797.4853515625</v>
      </c>
      <c r="AR172" s="880">
        <v>44300</v>
      </c>
      <c r="AS172" s="869" t="s">
        <v>656</v>
      </c>
      <c r="AT172" s="879">
        <v>169.441650390625</v>
      </c>
      <c r="AU172" s="879">
        <v>340</v>
      </c>
      <c r="AV172" s="851">
        <f t="shared" si="601"/>
        <v>44300</v>
      </c>
      <c r="AW172" s="852">
        <f t="shared" si="602"/>
        <v>164204402353299.56</v>
      </c>
      <c r="AX172" s="851">
        <f t="shared" si="603"/>
        <v>44300</v>
      </c>
      <c r="AY172" s="852">
        <f t="shared" si="604"/>
        <v>160845618263315.16</v>
      </c>
      <c r="AZ172" s="867"/>
      <c r="BA172" s="867"/>
      <c r="BB172" s="867"/>
      <c r="BC172" s="849">
        <f t="shared" si="605"/>
        <v>44300</v>
      </c>
      <c r="BD172" s="867"/>
      <c r="BE172" s="867"/>
      <c r="BF172" s="867"/>
      <c r="BG172" s="849">
        <f t="shared" si="606"/>
        <v>44300</v>
      </c>
      <c r="BH172" s="867"/>
      <c r="BI172" s="867"/>
      <c r="BK172" s="382">
        <f t="shared" si="607"/>
        <v>38.405197143554688</v>
      </c>
      <c r="BL172" s="382">
        <f t="shared" si="608"/>
        <v>37.619622802734376</v>
      </c>
      <c r="BM172" s="236">
        <f t="shared" si="609"/>
        <v>44300</v>
      </c>
      <c r="BN172" s="236">
        <f t="shared" si="610"/>
        <v>44301</v>
      </c>
      <c r="BO172" s="235">
        <f t="shared" si="611"/>
        <v>256034.64762369794</v>
      </c>
      <c r="BP172" s="235">
        <f t="shared" si="612"/>
        <v>250797.4853515625</v>
      </c>
      <c r="BQ172" s="235">
        <f t="shared" si="613"/>
        <v>253416.06648763022</v>
      </c>
      <c r="BR172" s="868">
        <f t="shared" si="614"/>
        <v>44300</v>
      </c>
      <c r="BS172" s="869" t="str">
        <f t="shared" si="615"/>
        <v>WED</v>
      </c>
      <c r="BT172" s="870">
        <f t="shared" si="616"/>
        <v>169.441650390625</v>
      </c>
      <c r="BU172" s="235"/>
      <c r="BV172" s="279">
        <f t="shared" si="618"/>
        <v>162525010308307.34</v>
      </c>
      <c r="BW172" s="279"/>
    </row>
    <row r="173" spans="1:75">
      <c r="A173" s="35">
        <v>44307</v>
      </c>
      <c r="B173" s="119" t="s">
        <v>215</v>
      </c>
      <c r="C173" s="782">
        <f t="shared" ref="C173:C184" si="620">D173-1</f>
        <v>44301</v>
      </c>
      <c r="D173" s="1158">
        <v>44302</v>
      </c>
      <c r="E173" s="924" t="s">
        <v>69</v>
      </c>
      <c r="F173" s="1149">
        <v>40.936010742187499</v>
      </c>
      <c r="G173" s="500" t="s">
        <v>41</v>
      </c>
      <c r="H173" s="998">
        <v>71.261743164062494</v>
      </c>
      <c r="I173" s="1160" t="s">
        <v>313</v>
      </c>
      <c r="J173" s="1161" t="s">
        <v>133</v>
      </c>
      <c r="K173" s="484" t="s">
        <v>93</v>
      </c>
      <c r="L173" s="488">
        <v>328</v>
      </c>
      <c r="M173" s="485"/>
      <c r="N173" s="504"/>
      <c r="O173" s="491">
        <v>3</v>
      </c>
      <c r="P173" s="492">
        <v>1.5</v>
      </c>
      <c r="Q173" s="492">
        <f t="shared" si="432"/>
        <v>4.5</v>
      </c>
      <c r="R173" s="490">
        <f t="shared" si="517"/>
        <v>3</v>
      </c>
      <c r="S173" s="491"/>
      <c r="T173" s="493">
        <v>20</v>
      </c>
      <c r="U173" s="119" t="s">
        <v>215</v>
      </c>
      <c r="V173" s="925">
        <v>1163.1261374500045</v>
      </c>
      <c r="W173" s="129">
        <v>944.33399999999995</v>
      </c>
      <c r="X173" s="223">
        <v>2.1829999999999998</v>
      </c>
      <c r="Y173" s="223">
        <v>2.5569999999999999</v>
      </c>
      <c r="Z173" s="129">
        <f t="shared" si="434"/>
        <v>18886.68</v>
      </c>
      <c r="AA173" s="129">
        <f t="shared" si="435"/>
        <v>6295.56</v>
      </c>
      <c r="AB173" s="149">
        <f t="shared" si="436"/>
        <v>19193780.487804879</v>
      </c>
      <c r="AC173" s="924" t="s">
        <v>69</v>
      </c>
      <c r="AD173" s="195">
        <f t="shared" si="437"/>
        <v>818.72021484375</v>
      </c>
      <c r="AE173" s="500" t="s">
        <v>41</v>
      </c>
      <c r="AF173" s="567">
        <f t="shared" si="438"/>
        <v>1425.23486328125</v>
      </c>
      <c r="AG173" s="497">
        <f t="shared" si="439"/>
        <v>272906.73828125</v>
      </c>
      <c r="AH173" s="497">
        <f t="shared" si="440"/>
        <v>475078.28776041669</v>
      </c>
      <c r="AI173" s="497">
        <f t="shared" si="441"/>
        <v>832032.73866234755</v>
      </c>
      <c r="AJ173" s="497">
        <f t="shared" si="442"/>
        <v>1448409.4139037095</v>
      </c>
      <c r="AK173" s="959">
        <f t="shared" si="443"/>
        <v>4.3349080666572948E-2</v>
      </c>
      <c r="AL173" s="1086">
        <f t="shared" si="444"/>
        <v>7.5462435074944351E-2</v>
      </c>
      <c r="AM173" s="864" t="str">
        <f t="shared" si="596"/>
        <v>161</v>
      </c>
      <c r="AN173" s="865">
        <f t="shared" si="597"/>
        <v>44302</v>
      </c>
      <c r="AO173" s="866">
        <f t="shared" si="598"/>
        <v>272906.73828125</v>
      </c>
      <c r="AP173" s="865">
        <f t="shared" si="599"/>
        <v>44302</v>
      </c>
      <c r="AQ173" s="850">
        <f t="shared" si="600"/>
        <v>475078.28776041669</v>
      </c>
      <c r="AR173" s="880">
        <v>44301</v>
      </c>
      <c r="AS173" s="869" t="s">
        <v>657</v>
      </c>
      <c r="AT173" s="879">
        <v>168.506103515625</v>
      </c>
      <c r="AU173" s="879">
        <v>328</v>
      </c>
      <c r="AV173" s="851">
        <f t="shared" si="601"/>
        <v>44301</v>
      </c>
      <c r="AW173" s="852">
        <f t="shared" si="602"/>
        <v>174058717379177.22</v>
      </c>
      <c r="AX173" s="851">
        <f t="shared" si="603"/>
        <v>44301</v>
      </c>
      <c r="AY173" s="852">
        <f t="shared" si="604"/>
        <v>303002842447423.38</v>
      </c>
      <c r="AZ173" s="850">
        <f>AVERAGE(AO173:AO174)</f>
        <v>244303.67024739581</v>
      </c>
      <c r="BA173" s="850">
        <f>STDEV(AO173:AO174)</f>
        <v>40450.846738957021</v>
      </c>
      <c r="BB173" s="850">
        <f>100*BA173/AZ173</f>
        <v>16.557609100998846</v>
      </c>
      <c r="BC173" s="849">
        <f t="shared" si="605"/>
        <v>44301</v>
      </c>
      <c r="BD173" s="850">
        <f>AVERAGE(AQ173:AQ174)</f>
        <v>369961.84285481775</v>
      </c>
      <c r="BE173" s="850">
        <f>STDEV(AQ173:AQ174)</f>
        <v>148657.10201394212</v>
      </c>
      <c r="BF173" s="850">
        <f>100*BE173/BD173</f>
        <v>40.181738977951539</v>
      </c>
      <c r="BG173" s="849">
        <f t="shared" si="606"/>
        <v>44301</v>
      </c>
      <c r="BH173" s="850">
        <f>AVERAGE(AZ173,BD173)</f>
        <v>307132.75655110681</v>
      </c>
      <c r="BI173" s="852">
        <f>BH173*AT173*3.785*1000000</f>
        <v>195887921299045.63</v>
      </c>
      <c r="BK173" s="382">
        <f t="shared" si="607"/>
        <v>40.936010742187499</v>
      </c>
      <c r="BL173" s="382">
        <f t="shared" si="608"/>
        <v>71.261743164062494</v>
      </c>
      <c r="BM173" s="236">
        <f t="shared" si="609"/>
        <v>44301</v>
      </c>
      <c r="BN173" s="236">
        <f t="shared" si="610"/>
        <v>44302</v>
      </c>
      <c r="BO173" s="235">
        <f t="shared" si="611"/>
        <v>272906.73828125</v>
      </c>
      <c r="BP173" s="235">
        <f t="shared" si="612"/>
        <v>475078.28776041669</v>
      </c>
      <c r="BQ173" s="235">
        <f t="shared" si="613"/>
        <v>373992.51302083337</v>
      </c>
      <c r="BR173" s="868">
        <f t="shared" si="614"/>
        <v>44301</v>
      </c>
      <c r="BS173" s="869" t="str">
        <f t="shared" si="615"/>
        <v>THU</v>
      </c>
      <c r="BT173" s="870">
        <f t="shared" si="616"/>
        <v>168.506103515625</v>
      </c>
      <c r="BU173" s="235">
        <f t="shared" ref="BU173" si="621">BH173</f>
        <v>307132.75655110681</v>
      </c>
      <c r="BV173" s="279">
        <f t="shared" si="618"/>
        <v>238530779913300.31</v>
      </c>
      <c r="BW173" s="279">
        <f t="shared" ref="BW173" si="622">BI173</f>
        <v>195887921299045.63</v>
      </c>
    </row>
    <row r="174" spans="1:75">
      <c r="A174" s="35">
        <v>44307</v>
      </c>
      <c r="B174" s="119" t="s">
        <v>444</v>
      </c>
      <c r="C174" s="782">
        <f t="shared" si="620"/>
        <v>44301</v>
      </c>
      <c r="D174" s="1158">
        <v>44302</v>
      </c>
      <c r="E174" s="924" t="s">
        <v>69</v>
      </c>
      <c r="F174" s="1149">
        <v>32.355090332031253</v>
      </c>
      <c r="G174" s="500" t="s">
        <v>41</v>
      </c>
      <c r="H174" s="998">
        <v>39.726809692382815</v>
      </c>
      <c r="I174" s="1160" t="s">
        <v>313</v>
      </c>
      <c r="J174" s="1161" t="s">
        <v>133</v>
      </c>
      <c r="K174" s="484" t="s">
        <v>93</v>
      </c>
      <c r="L174" s="488">
        <v>328</v>
      </c>
      <c r="M174" s="485"/>
      <c r="N174" s="504"/>
      <c r="O174" s="491">
        <v>3</v>
      </c>
      <c r="P174" s="492">
        <v>1.5</v>
      </c>
      <c r="Q174" s="492">
        <f t="shared" si="432"/>
        <v>4.5</v>
      </c>
      <c r="R174" s="490">
        <f t="shared" si="517"/>
        <v>3</v>
      </c>
      <c r="S174" s="491"/>
      <c r="T174" s="493">
        <v>20</v>
      </c>
      <c r="U174" s="119" t="s">
        <v>444</v>
      </c>
      <c r="V174" s="925">
        <v>923.35688019002373</v>
      </c>
      <c r="W174" s="129">
        <v>796.67499999999995</v>
      </c>
      <c r="X174" s="223">
        <v>2.1970000000000001</v>
      </c>
      <c r="Y174" s="223">
        <v>2.516</v>
      </c>
      <c r="Z174" s="129">
        <f t="shared" si="434"/>
        <v>15933.5</v>
      </c>
      <c r="AA174" s="129">
        <f t="shared" si="435"/>
        <v>5311.166666666667</v>
      </c>
      <c r="AB174" s="149">
        <f t="shared" si="436"/>
        <v>16192581.300813008</v>
      </c>
      <c r="AC174" s="924" t="s">
        <v>69</v>
      </c>
      <c r="AD174" s="195">
        <f t="shared" si="437"/>
        <v>647.101806640625</v>
      </c>
      <c r="AE174" s="500" t="s">
        <v>41</v>
      </c>
      <c r="AF174" s="567">
        <f t="shared" si="438"/>
        <v>794.53619384765625</v>
      </c>
      <c r="AG174" s="497">
        <f t="shared" si="439"/>
        <v>215700.60221354166</v>
      </c>
      <c r="AH174" s="497">
        <f t="shared" si="440"/>
        <v>264845.39794921875</v>
      </c>
      <c r="AI174" s="497">
        <f t="shared" si="441"/>
        <v>657623.7872364074</v>
      </c>
      <c r="AJ174" s="497">
        <f t="shared" si="442"/>
        <v>807455.4815524962</v>
      </c>
      <c r="AK174" s="959">
        <f t="shared" si="443"/>
        <v>4.0612659280172277E-2</v>
      </c>
      <c r="AL174" s="1086">
        <f t="shared" si="444"/>
        <v>4.986576670836014E-2</v>
      </c>
      <c r="AM174" s="864" t="str">
        <f t="shared" si="596"/>
        <v>162</v>
      </c>
      <c r="AN174" s="865">
        <f t="shared" si="597"/>
        <v>44302</v>
      </c>
      <c r="AO174" s="866">
        <f t="shared" si="598"/>
        <v>215700.60221354166</v>
      </c>
      <c r="AP174" s="865">
        <f t="shared" si="599"/>
        <v>44302</v>
      </c>
      <c r="AQ174" s="850">
        <f t="shared" si="600"/>
        <v>264845.39794921875</v>
      </c>
      <c r="AR174" s="880">
        <v>44301</v>
      </c>
      <c r="AS174" s="869" t="s">
        <v>657</v>
      </c>
      <c r="AT174" s="879">
        <v>168.506103515625</v>
      </c>
      <c r="AU174" s="879">
        <v>328</v>
      </c>
      <c r="AV174" s="851">
        <f t="shared" si="601"/>
        <v>44301</v>
      </c>
      <c r="AW174" s="852">
        <f t="shared" si="602"/>
        <v>137572895398840.59</v>
      </c>
      <c r="AX174" s="851">
        <f t="shared" si="603"/>
        <v>44301</v>
      </c>
      <c r="AY174" s="852">
        <f t="shared" si="604"/>
        <v>168917229970741.19</v>
      </c>
      <c r="AZ174" s="867"/>
      <c r="BA174" s="867"/>
      <c r="BB174" s="867"/>
      <c r="BC174" s="849">
        <f t="shared" si="605"/>
        <v>44301</v>
      </c>
      <c r="BD174" s="867"/>
      <c r="BE174" s="867"/>
      <c r="BF174" s="867"/>
      <c r="BG174" s="849">
        <f t="shared" si="606"/>
        <v>44301</v>
      </c>
      <c r="BH174" s="867"/>
      <c r="BI174" s="867"/>
      <c r="BK174" s="382">
        <f t="shared" si="607"/>
        <v>32.355090332031253</v>
      </c>
      <c r="BL174" s="382">
        <f t="shared" si="608"/>
        <v>39.726809692382815</v>
      </c>
      <c r="BM174" s="236">
        <f t="shared" si="609"/>
        <v>44301</v>
      </c>
      <c r="BN174" s="236">
        <f t="shared" si="610"/>
        <v>44302</v>
      </c>
      <c r="BO174" s="235">
        <f t="shared" si="611"/>
        <v>215700.60221354166</v>
      </c>
      <c r="BP174" s="235">
        <f t="shared" si="612"/>
        <v>264845.39794921875</v>
      </c>
      <c r="BQ174" s="235">
        <f t="shared" si="613"/>
        <v>240273.00008138019</v>
      </c>
      <c r="BR174" s="868">
        <f t="shared" si="614"/>
        <v>44301</v>
      </c>
      <c r="BS174" s="869" t="str">
        <f t="shared" si="615"/>
        <v>THU</v>
      </c>
      <c r="BT174" s="870">
        <f t="shared" si="616"/>
        <v>168.506103515625</v>
      </c>
      <c r="BU174" s="235"/>
      <c r="BV174" s="279">
        <f t="shared" si="618"/>
        <v>153245062684790.88</v>
      </c>
      <c r="BW174" s="279"/>
    </row>
    <row r="175" spans="1:75">
      <c r="A175" s="35">
        <v>44307</v>
      </c>
      <c r="B175" s="119" t="s">
        <v>370</v>
      </c>
      <c r="C175" s="782">
        <f t="shared" si="620"/>
        <v>44302</v>
      </c>
      <c r="D175" s="1158">
        <v>44303</v>
      </c>
      <c r="E175" s="924" t="s">
        <v>69</v>
      </c>
      <c r="F175" s="1149">
        <v>38.05350036621094</v>
      </c>
      <c r="G175" s="500" t="s">
        <v>41</v>
      </c>
      <c r="H175" s="998">
        <v>37.597875976562499</v>
      </c>
      <c r="I175" s="1160" t="s">
        <v>313</v>
      </c>
      <c r="J175" s="1161" t="s">
        <v>133</v>
      </c>
      <c r="K175" s="484" t="s">
        <v>93</v>
      </c>
      <c r="L175" s="488">
        <v>304</v>
      </c>
      <c r="M175" s="485"/>
      <c r="N175" s="504"/>
      <c r="O175" s="491">
        <v>3</v>
      </c>
      <c r="P175" s="492">
        <v>1.5</v>
      </c>
      <c r="Q175" s="492">
        <f t="shared" si="432"/>
        <v>4.5</v>
      </c>
      <c r="R175" s="490">
        <f t="shared" si="517"/>
        <v>3</v>
      </c>
      <c r="S175" s="491"/>
      <c r="T175" s="493">
        <v>20</v>
      </c>
      <c r="U175" s="119" t="s">
        <v>370</v>
      </c>
      <c r="V175" s="925">
        <v>841.23055476706077</v>
      </c>
      <c r="W175" s="129">
        <v>742.55700000000002</v>
      </c>
      <c r="X175" s="223">
        <v>2.1840000000000002</v>
      </c>
      <c r="Y175" s="223">
        <v>2.5489999999999999</v>
      </c>
      <c r="Z175" s="129">
        <f t="shared" si="434"/>
        <v>14851.14</v>
      </c>
      <c r="AA175" s="129">
        <f t="shared" si="435"/>
        <v>4950.38</v>
      </c>
      <c r="AB175" s="149">
        <f t="shared" si="436"/>
        <v>16284144.736842105</v>
      </c>
      <c r="AC175" s="924" t="s">
        <v>69</v>
      </c>
      <c r="AD175" s="195">
        <f t="shared" si="437"/>
        <v>761.07000732421875</v>
      </c>
      <c r="AE175" s="500" t="s">
        <v>41</v>
      </c>
      <c r="AF175" s="567">
        <f t="shared" si="438"/>
        <v>751.95751953125</v>
      </c>
      <c r="AG175" s="497">
        <f t="shared" si="439"/>
        <v>253690.00244140625</v>
      </c>
      <c r="AH175" s="497">
        <f t="shared" si="440"/>
        <v>250652.50651041666</v>
      </c>
      <c r="AI175" s="497">
        <f t="shared" si="441"/>
        <v>834506.58697831002</v>
      </c>
      <c r="AJ175" s="497">
        <f t="shared" si="442"/>
        <v>824514.8240474232</v>
      </c>
      <c r="AK175" s="959">
        <f t="shared" si="443"/>
        <v>5.1246571463484873E-2</v>
      </c>
      <c r="AL175" s="1086">
        <f t="shared" si="444"/>
        <v>5.0632983025629685E-2</v>
      </c>
      <c r="AM175" s="864" t="str">
        <f t="shared" si="596"/>
        <v>171</v>
      </c>
      <c r="AN175" s="865">
        <f t="shared" si="597"/>
        <v>44303</v>
      </c>
      <c r="AO175" s="866">
        <f t="shared" si="598"/>
        <v>253690.00244140625</v>
      </c>
      <c r="AP175" s="865">
        <f t="shared" si="599"/>
        <v>44303</v>
      </c>
      <c r="AQ175" s="850">
        <f t="shared" si="600"/>
        <v>250652.50651041666</v>
      </c>
      <c r="AR175" s="880">
        <v>44302</v>
      </c>
      <c r="AS175" s="869" t="s">
        <v>659</v>
      </c>
      <c r="AT175" s="879">
        <v>168.57745361328099</v>
      </c>
      <c r="AU175" s="879">
        <v>304</v>
      </c>
      <c r="AV175" s="851">
        <f t="shared" si="601"/>
        <v>44302</v>
      </c>
      <c r="AW175" s="852">
        <f t="shared" si="602"/>
        <v>161870879331852.56</v>
      </c>
      <c r="AX175" s="851">
        <f t="shared" si="603"/>
        <v>44302</v>
      </c>
      <c r="AY175" s="852">
        <f t="shared" si="604"/>
        <v>159932757480047.34</v>
      </c>
      <c r="AZ175" s="850">
        <f>AVERAGE(AO175:AO176)</f>
        <v>280586.14095052087</v>
      </c>
      <c r="BA175" s="850">
        <f>STDEV(AO175:AO176)</f>
        <v>38036.88385505513</v>
      </c>
      <c r="BB175" s="850">
        <f>100*BA175/AZ175</f>
        <v>13.556223313881576</v>
      </c>
      <c r="BC175" s="849">
        <f t="shared" si="605"/>
        <v>44302</v>
      </c>
      <c r="BD175" s="850">
        <f>AVERAGE(AQ175:AQ176)</f>
        <v>290192.36246744794</v>
      </c>
      <c r="BE175" s="850">
        <f>STDEV(AQ175:AQ176)</f>
        <v>55917.800548711995</v>
      </c>
      <c r="BF175" s="850">
        <f>100*BE175/BD175</f>
        <v>19.269218553256902</v>
      </c>
      <c r="BG175" s="849">
        <f t="shared" si="606"/>
        <v>44302</v>
      </c>
      <c r="BH175" s="850">
        <f>AVERAGE(AZ175,BD175)</f>
        <v>285389.25170898438</v>
      </c>
      <c r="BI175" s="852">
        <f>BH175*AT175*3.785*1000000</f>
        <v>182097081798335.59</v>
      </c>
      <c r="BK175" s="382">
        <f t="shared" si="607"/>
        <v>38.05350036621094</v>
      </c>
      <c r="BL175" s="382">
        <f t="shared" si="608"/>
        <v>37.597875976562499</v>
      </c>
      <c r="BM175" s="236">
        <f t="shared" si="609"/>
        <v>44302</v>
      </c>
      <c r="BN175" s="236">
        <f t="shared" si="610"/>
        <v>44303</v>
      </c>
      <c r="BO175" s="235">
        <f t="shared" si="611"/>
        <v>253690.00244140625</v>
      </c>
      <c r="BP175" s="235">
        <f t="shared" si="612"/>
        <v>250652.50651041666</v>
      </c>
      <c r="BQ175" s="235">
        <f t="shared" si="613"/>
        <v>252171.25447591144</v>
      </c>
      <c r="BR175" s="868">
        <f t="shared" si="614"/>
        <v>44302</v>
      </c>
      <c r="BS175" s="869" t="str">
        <f t="shared" si="615"/>
        <v>FRI</v>
      </c>
      <c r="BT175" s="870">
        <f t="shared" si="616"/>
        <v>168.57745361328099</v>
      </c>
      <c r="BU175" s="235">
        <f t="shared" ref="BU175" si="623">BH175</f>
        <v>285389.25170898438</v>
      </c>
      <c r="BV175" s="279">
        <f t="shared" si="618"/>
        <v>160901818405949.94</v>
      </c>
      <c r="BW175" s="279">
        <f t="shared" ref="BW175" si="624">BI175</f>
        <v>182097081798335.59</v>
      </c>
    </row>
    <row r="176" spans="1:75">
      <c r="A176" s="35">
        <v>44307</v>
      </c>
      <c r="B176" s="119" t="s">
        <v>540</v>
      </c>
      <c r="C176" s="782">
        <f t="shared" si="620"/>
        <v>44302</v>
      </c>
      <c r="D176" s="1158">
        <v>44303</v>
      </c>
      <c r="E176" s="924" t="s">
        <v>69</v>
      </c>
      <c r="F176" s="1149">
        <v>46.12234191894531</v>
      </c>
      <c r="G176" s="500" t="s">
        <v>41</v>
      </c>
      <c r="H176" s="998">
        <v>49.459832763671876</v>
      </c>
      <c r="I176" s="1160" t="s">
        <v>313</v>
      </c>
      <c r="J176" s="1161" t="s">
        <v>133</v>
      </c>
      <c r="K176" s="484" t="s">
        <v>93</v>
      </c>
      <c r="L176" s="488">
        <v>304</v>
      </c>
      <c r="M176" s="485"/>
      <c r="N176" s="504"/>
      <c r="O176" s="491">
        <v>3</v>
      </c>
      <c r="P176" s="492">
        <v>1.5</v>
      </c>
      <c r="Q176" s="492">
        <f t="shared" si="432"/>
        <v>4.5</v>
      </c>
      <c r="R176" s="490">
        <f t="shared" si="517"/>
        <v>3</v>
      </c>
      <c r="S176" s="491"/>
      <c r="T176" s="493">
        <v>20</v>
      </c>
      <c r="U176" s="119" t="s">
        <v>540</v>
      </c>
      <c r="V176" s="925">
        <v>904.19940726809807</v>
      </c>
      <c r="W176" s="129">
        <v>829.12599999999998</v>
      </c>
      <c r="X176" s="223">
        <v>2.1920000000000002</v>
      </c>
      <c r="Y176" s="223">
        <v>2.5569999999999999</v>
      </c>
      <c r="Z176" s="129">
        <f t="shared" si="434"/>
        <v>16582.52</v>
      </c>
      <c r="AA176" s="129">
        <f t="shared" si="435"/>
        <v>5527.5066666666671</v>
      </c>
      <c r="AB176" s="149">
        <f t="shared" si="436"/>
        <v>18182587.719298247</v>
      </c>
      <c r="AC176" s="924" t="s">
        <v>69</v>
      </c>
      <c r="AD176" s="195">
        <f t="shared" si="437"/>
        <v>922.44683837890625</v>
      </c>
      <c r="AE176" s="500" t="s">
        <v>41</v>
      </c>
      <c r="AF176" s="567">
        <f t="shared" si="438"/>
        <v>989.1966552734375</v>
      </c>
      <c r="AG176" s="497">
        <f t="shared" si="439"/>
        <v>307482.27945963544</v>
      </c>
      <c r="AH176" s="497">
        <f t="shared" si="440"/>
        <v>329732.21842447919</v>
      </c>
      <c r="AI176" s="497">
        <f t="shared" si="441"/>
        <v>1011454.8666435375</v>
      </c>
      <c r="AJ176" s="497">
        <f t="shared" si="442"/>
        <v>1084645.4553436816</v>
      </c>
      <c r="AK176" s="959">
        <f t="shared" si="443"/>
        <v>5.562766324894565E-2</v>
      </c>
      <c r="AL176" s="1086">
        <f t="shared" si="444"/>
        <v>5.9652975257888277E-2</v>
      </c>
      <c r="AM176" s="864" t="str">
        <f t="shared" si="596"/>
        <v>172</v>
      </c>
      <c r="AN176" s="865">
        <f t="shared" si="597"/>
        <v>44303</v>
      </c>
      <c r="AO176" s="866">
        <f t="shared" si="598"/>
        <v>307482.27945963544</v>
      </c>
      <c r="AP176" s="865">
        <f t="shared" si="599"/>
        <v>44303</v>
      </c>
      <c r="AQ176" s="850">
        <f t="shared" si="600"/>
        <v>329732.21842447919</v>
      </c>
      <c r="AR176" s="880">
        <v>44302</v>
      </c>
      <c r="AS176" s="869" t="s">
        <v>659</v>
      </c>
      <c r="AT176" s="879">
        <v>168.57745361328099</v>
      </c>
      <c r="AU176" s="879">
        <v>304</v>
      </c>
      <c r="AV176" s="851">
        <f t="shared" si="601"/>
        <v>44302</v>
      </c>
      <c r="AW176" s="852">
        <f t="shared" si="602"/>
        <v>196193884174010.19</v>
      </c>
      <c r="AX176" s="851">
        <f t="shared" si="603"/>
        <v>44302</v>
      </c>
      <c r="AY176" s="852">
        <f t="shared" si="604"/>
        <v>210390806207432.28</v>
      </c>
      <c r="AZ176" s="867"/>
      <c r="BA176" s="867"/>
      <c r="BB176" s="867"/>
      <c r="BC176" s="849">
        <f t="shared" si="605"/>
        <v>44302</v>
      </c>
      <c r="BD176" s="867"/>
      <c r="BE176" s="867"/>
      <c r="BF176" s="867"/>
      <c r="BG176" s="849">
        <f t="shared" si="606"/>
        <v>44302</v>
      </c>
      <c r="BH176" s="867"/>
      <c r="BI176" s="867"/>
      <c r="BK176" s="382">
        <f t="shared" si="607"/>
        <v>46.12234191894531</v>
      </c>
      <c r="BL176" s="382">
        <f t="shared" si="608"/>
        <v>49.459832763671876</v>
      </c>
      <c r="BM176" s="236">
        <f t="shared" si="609"/>
        <v>44302</v>
      </c>
      <c r="BN176" s="236">
        <f t="shared" si="610"/>
        <v>44303</v>
      </c>
      <c r="BO176" s="235">
        <f t="shared" si="611"/>
        <v>307482.27945963544</v>
      </c>
      <c r="BP176" s="235">
        <f t="shared" si="612"/>
        <v>329732.21842447919</v>
      </c>
      <c r="BQ176" s="235">
        <f t="shared" si="613"/>
        <v>318607.24894205731</v>
      </c>
      <c r="BR176" s="868">
        <f t="shared" si="614"/>
        <v>44302</v>
      </c>
      <c r="BS176" s="869" t="str">
        <f t="shared" si="615"/>
        <v>FRI</v>
      </c>
      <c r="BT176" s="870">
        <f t="shared" si="616"/>
        <v>168.57745361328099</v>
      </c>
      <c r="BU176" s="235"/>
      <c r="BV176" s="279">
        <f t="shared" si="618"/>
        <v>203292345190721.22</v>
      </c>
      <c r="BW176" s="279"/>
    </row>
    <row r="177" spans="1:75">
      <c r="A177" s="35">
        <v>44307</v>
      </c>
      <c r="B177" s="119" t="s">
        <v>246</v>
      </c>
      <c r="C177" s="782">
        <f t="shared" si="620"/>
        <v>44303</v>
      </c>
      <c r="D177" s="1158">
        <v>44304</v>
      </c>
      <c r="E177" s="924" t="s">
        <v>69</v>
      </c>
      <c r="F177" s="1149">
        <v>35.389538574218747</v>
      </c>
      <c r="G177" s="500" t="s">
        <v>41</v>
      </c>
      <c r="H177" s="998">
        <v>33.99078369140625</v>
      </c>
      <c r="I177" s="1160" t="s">
        <v>313</v>
      </c>
      <c r="J177" s="1161" t="s">
        <v>133</v>
      </c>
      <c r="K177" s="484" t="s">
        <v>93</v>
      </c>
      <c r="L177" s="488">
        <v>280</v>
      </c>
      <c r="M177" s="485"/>
      <c r="N177" s="504"/>
      <c r="O177" s="491">
        <v>3</v>
      </c>
      <c r="P177" s="492">
        <v>1.5</v>
      </c>
      <c r="Q177" s="492">
        <f t="shared" si="432"/>
        <v>4.5</v>
      </c>
      <c r="R177" s="490">
        <f t="shared" si="517"/>
        <v>3</v>
      </c>
      <c r="S177" s="491"/>
      <c r="T177" s="493">
        <v>20</v>
      </c>
      <c r="U177" s="119" t="s">
        <v>246</v>
      </c>
      <c r="V177" s="925">
        <v>792.07616132636747</v>
      </c>
      <c r="W177" s="129">
        <v>817.14200000000005</v>
      </c>
      <c r="X177" s="223">
        <v>2.2029999999999998</v>
      </c>
      <c r="Y177" s="223">
        <v>2.577</v>
      </c>
      <c r="Z177" s="129">
        <f t="shared" si="434"/>
        <v>16342.84</v>
      </c>
      <c r="AA177" s="129">
        <f t="shared" si="435"/>
        <v>5447.6133333333337</v>
      </c>
      <c r="AB177" s="149">
        <f t="shared" si="436"/>
        <v>19455761.904761907</v>
      </c>
      <c r="AC177" s="924" t="s">
        <v>69</v>
      </c>
      <c r="AD177" s="195">
        <f t="shared" si="437"/>
        <v>707.790771484375</v>
      </c>
      <c r="AE177" s="500" t="s">
        <v>41</v>
      </c>
      <c r="AF177" s="567">
        <f t="shared" si="438"/>
        <v>679.815673828125</v>
      </c>
      <c r="AG177" s="497">
        <f t="shared" si="439"/>
        <v>235930.25716145834</v>
      </c>
      <c r="AH177" s="497">
        <f t="shared" si="440"/>
        <v>226605.224609375</v>
      </c>
      <c r="AI177" s="497">
        <f t="shared" si="441"/>
        <v>842608.06129092269</v>
      </c>
      <c r="AJ177" s="497">
        <f t="shared" si="442"/>
        <v>809304.37360491068</v>
      </c>
      <c r="AK177" s="959">
        <f t="shared" si="443"/>
        <v>4.3308921306478863E-2</v>
      </c>
      <c r="AL177" s="1086">
        <f t="shared" si="444"/>
        <v>4.1597156542444579E-2</v>
      </c>
      <c r="AM177" s="864" t="str">
        <f t="shared" si="596"/>
        <v>184</v>
      </c>
      <c r="AN177" s="865">
        <f t="shared" si="597"/>
        <v>44304</v>
      </c>
      <c r="AO177" s="866">
        <f t="shared" si="598"/>
        <v>235930.25716145834</v>
      </c>
      <c r="AP177" s="865">
        <f t="shared" si="599"/>
        <v>44304</v>
      </c>
      <c r="AQ177" s="850">
        <f t="shared" si="600"/>
        <v>226605.224609375</v>
      </c>
      <c r="AR177" s="880">
        <v>44303</v>
      </c>
      <c r="AS177" s="869" t="s">
        <v>660</v>
      </c>
      <c r="AT177" s="879">
        <v>164.05136108398401</v>
      </c>
      <c r="AU177" s="879">
        <v>280</v>
      </c>
      <c r="AV177" s="851">
        <f t="shared" si="601"/>
        <v>44303</v>
      </c>
      <c r="AW177" s="852">
        <f t="shared" si="602"/>
        <v>146497213074156.66</v>
      </c>
      <c r="AX177" s="851">
        <f t="shared" si="603"/>
        <v>44303</v>
      </c>
      <c r="AY177" s="852">
        <f t="shared" si="604"/>
        <v>140706979565568.91</v>
      </c>
      <c r="AZ177" s="850">
        <f>AVERAGE(AO177:AO178)</f>
        <v>234375.86466471356</v>
      </c>
      <c r="BA177" s="850">
        <f>STDEV(AO177:AO178)</f>
        <v>2198.242950147468</v>
      </c>
      <c r="BB177" s="850">
        <f>100*BA177/AZ177</f>
        <v>0.93791353187844873</v>
      </c>
      <c r="BC177" s="849">
        <f t="shared" si="605"/>
        <v>44303</v>
      </c>
      <c r="BD177" s="850">
        <f>AVERAGE(AQ177:AQ178)</f>
        <v>233552.32747395831</v>
      </c>
      <c r="BE177" s="850">
        <f>STDEV(AQ177:AQ178)</f>
        <v>9824.687090294723</v>
      </c>
      <c r="BF177" s="850">
        <f>100*BE177/BD177</f>
        <v>4.2066320625257747</v>
      </c>
      <c r="BG177" s="849">
        <f t="shared" si="606"/>
        <v>44303</v>
      </c>
      <c r="BH177" s="850">
        <f>AVERAGE(AZ177,BD177)</f>
        <v>233964.09606933594</v>
      </c>
      <c r="BI177" s="852">
        <f>BH177*AT177*3.785*1000000</f>
        <v>145276356012768.13</v>
      </c>
      <c r="BK177" s="382">
        <f t="shared" si="607"/>
        <v>35.389538574218747</v>
      </c>
      <c r="BL177" s="382">
        <f t="shared" si="608"/>
        <v>33.99078369140625</v>
      </c>
      <c r="BM177" s="236">
        <f t="shared" si="609"/>
        <v>44303</v>
      </c>
      <c r="BN177" s="236">
        <f t="shared" si="610"/>
        <v>44304</v>
      </c>
      <c r="BO177" s="235">
        <f t="shared" si="611"/>
        <v>235930.25716145834</v>
      </c>
      <c r="BP177" s="235">
        <f t="shared" si="612"/>
        <v>226605.224609375</v>
      </c>
      <c r="BQ177" s="235">
        <f t="shared" si="613"/>
        <v>231267.74088541669</v>
      </c>
      <c r="BR177" s="868">
        <f t="shared" si="614"/>
        <v>44303</v>
      </c>
      <c r="BS177" s="869" t="str">
        <f t="shared" si="615"/>
        <v>SAT</v>
      </c>
      <c r="BT177" s="870">
        <f t="shared" si="616"/>
        <v>164.05136108398401</v>
      </c>
      <c r="BU177" s="235">
        <f t="shared" ref="BU177" si="625">BH177</f>
        <v>233964.09606933594</v>
      </c>
      <c r="BV177" s="279">
        <f t="shared" si="618"/>
        <v>143602096319862.78</v>
      </c>
      <c r="BW177" s="279">
        <f t="shared" ref="BW177" si="626">BI177</f>
        <v>145276356012768.13</v>
      </c>
    </row>
    <row r="178" spans="1:75">
      <c r="A178" s="35">
        <v>44307</v>
      </c>
      <c r="B178" s="119" t="s">
        <v>291</v>
      </c>
      <c r="C178" s="782">
        <f t="shared" si="620"/>
        <v>44303</v>
      </c>
      <c r="D178" s="1158">
        <v>44304</v>
      </c>
      <c r="E178" s="924" t="s">
        <v>69</v>
      </c>
      <c r="F178" s="1149">
        <v>34.923220825195315</v>
      </c>
      <c r="G178" s="500" t="s">
        <v>41</v>
      </c>
      <c r="H178" s="998">
        <v>36.074914550781251</v>
      </c>
      <c r="I178" s="1160" t="s">
        <v>313</v>
      </c>
      <c r="J178" s="1161" t="s">
        <v>133</v>
      </c>
      <c r="K178" s="484" t="s">
        <v>93</v>
      </c>
      <c r="L178" s="488">
        <v>280</v>
      </c>
      <c r="M178" s="485"/>
      <c r="N178" s="504"/>
      <c r="O178" s="491">
        <v>3</v>
      </c>
      <c r="P178" s="492">
        <v>1.5</v>
      </c>
      <c r="Q178" s="492">
        <f t="shared" si="432"/>
        <v>4.5</v>
      </c>
      <c r="R178" s="490">
        <f t="shared" si="517"/>
        <v>3</v>
      </c>
      <c r="S178" s="491"/>
      <c r="T178" s="493">
        <v>20</v>
      </c>
      <c r="U178" s="119" t="s">
        <v>291</v>
      </c>
      <c r="V178" s="925">
        <v>792.5764435231448</v>
      </c>
      <c r="W178" s="129">
        <v>754.78499999999997</v>
      </c>
      <c r="X178" s="223">
        <v>2.2069999999999999</v>
      </c>
      <c r="Y178" s="223">
        <v>2.5550000000000002</v>
      </c>
      <c r="Z178" s="129">
        <f t="shared" si="434"/>
        <v>15095.699999999999</v>
      </c>
      <c r="AA178" s="129">
        <f t="shared" si="435"/>
        <v>5031.8999999999996</v>
      </c>
      <c r="AB178" s="149">
        <f t="shared" si="436"/>
        <v>17971071.428571425</v>
      </c>
      <c r="AC178" s="924" t="s">
        <v>69</v>
      </c>
      <c r="AD178" s="195">
        <f t="shared" si="437"/>
        <v>698.46441650390625</v>
      </c>
      <c r="AE178" s="500" t="s">
        <v>41</v>
      </c>
      <c r="AF178" s="567">
        <f t="shared" si="438"/>
        <v>721.498291015625</v>
      </c>
      <c r="AG178" s="497">
        <f t="shared" si="439"/>
        <v>232821.47216796875</v>
      </c>
      <c r="AH178" s="497">
        <f t="shared" si="440"/>
        <v>240499.43033854166</v>
      </c>
      <c r="AI178" s="497">
        <f t="shared" si="441"/>
        <v>831505.25774274557</v>
      </c>
      <c r="AJ178" s="497">
        <f t="shared" si="442"/>
        <v>858926.53692336311</v>
      </c>
      <c r="AK178" s="959">
        <f t="shared" si="443"/>
        <v>4.6269097590963405E-2</v>
      </c>
      <c r="AL178" s="1086">
        <f t="shared" si="444"/>
        <v>4.7794954259532521E-2</v>
      </c>
      <c r="AM178" s="864" t="str">
        <f t="shared" si="596"/>
        <v>185</v>
      </c>
      <c r="AN178" s="865">
        <f t="shared" si="597"/>
        <v>44304</v>
      </c>
      <c r="AO178" s="866">
        <f t="shared" si="598"/>
        <v>232821.47216796875</v>
      </c>
      <c r="AP178" s="865">
        <f t="shared" si="599"/>
        <v>44304</v>
      </c>
      <c r="AQ178" s="850">
        <f t="shared" si="600"/>
        <v>240499.43033854166</v>
      </c>
      <c r="AR178" s="880">
        <v>44303</v>
      </c>
      <c r="AS178" s="869" t="s">
        <v>660</v>
      </c>
      <c r="AT178" s="879">
        <v>164.05136108398401</v>
      </c>
      <c r="AU178" s="879">
        <v>280</v>
      </c>
      <c r="AV178" s="851">
        <f t="shared" si="601"/>
        <v>44303</v>
      </c>
      <c r="AW178" s="852">
        <f t="shared" si="602"/>
        <v>144566861524201.31</v>
      </c>
      <c r="AX178" s="851">
        <f t="shared" si="603"/>
        <v>44303</v>
      </c>
      <c r="AY178" s="852">
        <f t="shared" si="604"/>
        <v>149334369887145.72</v>
      </c>
      <c r="AZ178" s="867"/>
      <c r="BA178" s="867"/>
      <c r="BB178" s="867"/>
      <c r="BC178" s="849">
        <f t="shared" si="605"/>
        <v>44303</v>
      </c>
      <c r="BD178" s="867"/>
      <c r="BE178" s="867"/>
      <c r="BF178" s="867"/>
      <c r="BG178" s="849">
        <f t="shared" si="606"/>
        <v>44303</v>
      </c>
      <c r="BH178" s="867"/>
      <c r="BI178" s="867"/>
      <c r="BK178" s="382">
        <f t="shared" si="607"/>
        <v>34.923220825195315</v>
      </c>
      <c r="BL178" s="382">
        <f t="shared" si="608"/>
        <v>36.074914550781251</v>
      </c>
      <c r="BM178" s="236">
        <f t="shared" si="609"/>
        <v>44303</v>
      </c>
      <c r="BN178" s="236">
        <f t="shared" si="610"/>
        <v>44304</v>
      </c>
      <c r="BO178" s="235">
        <f t="shared" si="611"/>
        <v>232821.47216796875</v>
      </c>
      <c r="BP178" s="235">
        <f t="shared" si="612"/>
        <v>240499.43033854166</v>
      </c>
      <c r="BQ178" s="235">
        <f t="shared" si="613"/>
        <v>236660.45125325519</v>
      </c>
      <c r="BR178" s="868">
        <f t="shared" si="614"/>
        <v>44303</v>
      </c>
      <c r="BS178" s="869" t="str">
        <f t="shared" si="615"/>
        <v>SAT</v>
      </c>
      <c r="BT178" s="870">
        <f t="shared" si="616"/>
        <v>164.05136108398401</v>
      </c>
      <c r="BU178" s="235"/>
      <c r="BV178" s="279">
        <f t="shared" si="618"/>
        <v>146950615705673.5</v>
      </c>
      <c r="BW178" s="279"/>
    </row>
    <row r="179" spans="1:75">
      <c r="A179" s="35">
        <v>44307</v>
      </c>
      <c r="B179" s="119" t="s">
        <v>460</v>
      </c>
      <c r="C179" s="782">
        <f t="shared" si="620"/>
        <v>44304</v>
      </c>
      <c r="D179" s="1158">
        <v>44305</v>
      </c>
      <c r="E179" s="924" t="s">
        <v>69</v>
      </c>
      <c r="F179" s="1149">
        <v>35.782516479492188</v>
      </c>
      <c r="G179" s="500" t="s">
        <v>41</v>
      </c>
      <c r="H179" s="998">
        <v>40.709649658203126</v>
      </c>
      <c r="I179" s="1160" t="s">
        <v>313</v>
      </c>
      <c r="J179" s="1161" t="s">
        <v>133</v>
      </c>
      <c r="K179" s="484" t="s">
        <v>93</v>
      </c>
      <c r="L179" s="488">
        <v>196</v>
      </c>
      <c r="M179" s="485"/>
      <c r="N179" s="504"/>
      <c r="O179" s="491">
        <v>3</v>
      </c>
      <c r="P179" s="492">
        <v>1.5</v>
      </c>
      <c r="Q179" s="492">
        <f t="shared" si="432"/>
        <v>4.5</v>
      </c>
      <c r="R179" s="490">
        <f t="shared" si="517"/>
        <v>3</v>
      </c>
      <c r="S179" s="491"/>
      <c r="T179" s="493">
        <v>20</v>
      </c>
      <c r="U179" s="119" t="s">
        <v>460</v>
      </c>
      <c r="V179" s="925">
        <v>706.14769120789708</v>
      </c>
      <c r="W179" s="129">
        <v>697.71699999999998</v>
      </c>
      <c r="X179" s="223">
        <v>2.1850000000000001</v>
      </c>
      <c r="Y179" s="223">
        <v>2.472</v>
      </c>
      <c r="Z179" s="129">
        <f t="shared" si="434"/>
        <v>13954.34</v>
      </c>
      <c r="AA179" s="129">
        <f t="shared" si="435"/>
        <v>4651.4466666666667</v>
      </c>
      <c r="AB179" s="149">
        <f t="shared" si="436"/>
        <v>23731870.748299319</v>
      </c>
      <c r="AC179" s="924" t="s">
        <v>69</v>
      </c>
      <c r="AD179" s="195">
        <f t="shared" si="437"/>
        <v>715.65032958984375</v>
      </c>
      <c r="AE179" s="500" t="s">
        <v>41</v>
      </c>
      <c r="AF179" s="567">
        <f t="shared" si="438"/>
        <v>814.1929931640625</v>
      </c>
      <c r="AG179" s="497">
        <f t="shared" si="439"/>
        <v>238550.10986328125</v>
      </c>
      <c r="AH179" s="497">
        <f t="shared" si="440"/>
        <v>271397.66438802081</v>
      </c>
      <c r="AI179" s="497">
        <f t="shared" si="441"/>
        <v>1217092.3972616389</v>
      </c>
      <c r="AJ179" s="497">
        <f t="shared" si="442"/>
        <v>1384681.9611633713</v>
      </c>
      <c r="AK179" s="959">
        <f t="shared" si="443"/>
        <v>5.128514351734613E-2</v>
      </c>
      <c r="AL179" s="1086">
        <f t="shared" si="444"/>
        <v>5.8346936735385727E-2</v>
      </c>
      <c r="AM179" s="864" t="str">
        <f t="shared" si="596"/>
        <v>191</v>
      </c>
      <c r="AN179" s="865">
        <f t="shared" si="597"/>
        <v>44305</v>
      </c>
      <c r="AO179" s="866">
        <f t="shared" si="598"/>
        <v>238550.10986328125</v>
      </c>
      <c r="AP179" s="865">
        <f t="shared" si="599"/>
        <v>44305</v>
      </c>
      <c r="AQ179" s="850">
        <f t="shared" si="600"/>
        <v>271397.66438802081</v>
      </c>
      <c r="AR179" s="880">
        <v>44304</v>
      </c>
      <c r="AS179" s="869" t="s">
        <v>654</v>
      </c>
      <c r="AT179" s="879">
        <v>164.36868286132801</v>
      </c>
      <c r="AU179" s="879">
        <v>196</v>
      </c>
      <c r="AV179" s="851">
        <f t="shared" si="601"/>
        <v>44304</v>
      </c>
      <c r="AW179" s="852">
        <f t="shared" si="602"/>
        <v>148410483437360.19</v>
      </c>
      <c r="AX179" s="851">
        <f t="shared" si="603"/>
        <v>44304</v>
      </c>
      <c r="AY179" s="852">
        <f t="shared" si="604"/>
        <v>168846112033572.47</v>
      </c>
      <c r="AZ179" s="850">
        <f>AVERAGE(AO179:AO180)</f>
        <v>208440.23640950519</v>
      </c>
      <c r="BA179" s="850">
        <f>STDEV(AO179:AO180)</f>
        <v>42581.791399668007</v>
      </c>
      <c r="BB179" s="850">
        <f>100*BA179/AZ179</f>
        <v>20.428777156062665</v>
      </c>
      <c r="BC179" s="849">
        <f t="shared" si="605"/>
        <v>44304</v>
      </c>
      <c r="BD179" s="850">
        <f>AVERAGE(AQ179:AQ180)</f>
        <v>223560.17049153644</v>
      </c>
      <c r="BE179" s="850">
        <f>STDEV(AQ179:AQ180)</f>
        <v>67652.432658348378</v>
      </c>
      <c r="BF179" s="850">
        <f>100*BE179/BD179</f>
        <v>30.261397864209258</v>
      </c>
      <c r="BG179" s="849">
        <f t="shared" si="606"/>
        <v>44304</v>
      </c>
      <c r="BH179" s="850">
        <f>AVERAGE(AZ179,BD179)</f>
        <v>216000.20345052081</v>
      </c>
      <c r="BI179" s="852">
        <f>BH179*AT179*3.785*1000000</f>
        <v>134381386933891.66</v>
      </c>
      <c r="BK179" s="382">
        <f t="shared" si="607"/>
        <v>35.782516479492188</v>
      </c>
      <c r="BL179" s="382">
        <f t="shared" si="608"/>
        <v>40.709649658203126</v>
      </c>
      <c r="BM179" s="236">
        <f t="shared" si="609"/>
        <v>44304</v>
      </c>
      <c r="BN179" s="236">
        <f t="shared" si="610"/>
        <v>44305</v>
      </c>
      <c r="BO179" s="235">
        <f t="shared" si="611"/>
        <v>238550.10986328125</v>
      </c>
      <c r="BP179" s="235">
        <f t="shared" si="612"/>
        <v>271397.66438802081</v>
      </c>
      <c r="BQ179" s="235">
        <f t="shared" si="613"/>
        <v>254973.88712565103</v>
      </c>
      <c r="BR179" s="868">
        <f t="shared" si="614"/>
        <v>44304</v>
      </c>
      <c r="BS179" s="869" t="str">
        <f t="shared" si="615"/>
        <v>SUN</v>
      </c>
      <c r="BT179" s="870">
        <f t="shared" si="616"/>
        <v>164.36868286132801</v>
      </c>
      <c r="BU179" s="235">
        <f t="shared" ref="BU179" si="627">BH179</f>
        <v>216000.20345052081</v>
      </c>
      <c r="BV179" s="279">
        <f t="shared" si="618"/>
        <v>158628297735466.31</v>
      </c>
      <c r="BW179" s="279">
        <f t="shared" ref="BW179" si="628">BI179</f>
        <v>134381386933891.66</v>
      </c>
    </row>
    <row r="180" spans="1:75">
      <c r="A180" s="35">
        <v>44307</v>
      </c>
      <c r="B180" s="119" t="s">
        <v>293</v>
      </c>
      <c r="C180" s="782">
        <f t="shared" si="620"/>
        <v>44304</v>
      </c>
      <c r="D180" s="1158">
        <v>44305</v>
      </c>
      <c r="E180" s="924" t="s">
        <v>69</v>
      </c>
      <c r="F180" s="1149">
        <v>26.749554443359376</v>
      </c>
      <c r="G180" s="500" t="s">
        <v>41</v>
      </c>
      <c r="H180" s="998">
        <v>26.358401489257812</v>
      </c>
      <c r="I180" s="1160" t="s">
        <v>313</v>
      </c>
      <c r="J180" s="1161" t="s">
        <v>133</v>
      </c>
      <c r="K180" s="484" t="s">
        <v>93</v>
      </c>
      <c r="L180" s="488">
        <v>196</v>
      </c>
      <c r="M180" s="485"/>
      <c r="N180" s="504"/>
      <c r="O180" s="491">
        <v>3</v>
      </c>
      <c r="P180" s="492">
        <v>1.5</v>
      </c>
      <c r="Q180" s="492">
        <f t="shared" si="432"/>
        <v>4.5</v>
      </c>
      <c r="R180" s="490">
        <f t="shared" si="517"/>
        <v>3</v>
      </c>
      <c r="S180" s="491"/>
      <c r="T180" s="493">
        <v>20</v>
      </c>
      <c r="U180" s="119" t="s">
        <v>293</v>
      </c>
      <c r="V180" s="925">
        <v>722.95717301961463</v>
      </c>
      <c r="W180" s="129">
        <v>686.89300000000003</v>
      </c>
      <c r="X180" s="223">
        <v>2.1829999999999998</v>
      </c>
      <c r="Y180" s="223">
        <v>2.528</v>
      </c>
      <c r="Z180" s="129">
        <f t="shared" si="434"/>
        <v>13737.86</v>
      </c>
      <c r="AA180" s="129">
        <f t="shared" si="435"/>
        <v>4579.2866666666669</v>
      </c>
      <c r="AB180" s="149">
        <f t="shared" si="436"/>
        <v>23363707.482993197</v>
      </c>
      <c r="AC180" s="924" t="s">
        <v>69</v>
      </c>
      <c r="AD180" s="195">
        <f t="shared" si="437"/>
        <v>534.9910888671875</v>
      </c>
      <c r="AE180" s="500" t="s">
        <v>41</v>
      </c>
      <c r="AF180" s="567">
        <f t="shared" si="438"/>
        <v>527.16802978515625</v>
      </c>
      <c r="AG180" s="497">
        <f t="shared" si="439"/>
        <v>178330.36295572916</v>
      </c>
      <c r="AH180" s="497">
        <f t="shared" si="440"/>
        <v>175722.67659505209</v>
      </c>
      <c r="AI180" s="497">
        <f t="shared" si="441"/>
        <v>909848.79059045482</v>
      </c>
      <c r="AJ180" s="497">
        <f t="shared" si="442"/>
        <v>896544.26834210253</v>
      </c>
      <c r="AK180" s="959">
        <f t="shared" si="443"/>
        <v>3.8942825801630492E-2</v>
      </c>
      <c r="AL180" s="1086">
        <f t="shared" si="444"/>
        <v>3.8373373275397783E-2</v>
      </c>
      <c r="AM180" s="864" t="str">
        <f t="shared" si="596"/>
        <v>192</v>
      </c>
      <c r="AN180" s="865">
        <f t="shared" si="597"/>
        <v>44305</v>
      </c>
      <c r="AO180" s="866">
        <f t="shared" si="598"/>
        <v>178330.36295572916</v>
      </c>
      <c r="AP180" s="865">
        <f t="shared" si="599"/>
        <v>44305</v>
      </c>
      <c r="AQ180" s="850">
        <f t="shared" si="600"/>
        <v>175722.67659505209</v>
      </c>
      <c r="AR180" s="880">
        <v>44304</v>
      </c>
      <c r="AS180" s="869" t="s">
        <v>654</v>
      </c>
      <c r="AT180" s="879">
        <v>164.36868286132801</v>
      </c>
      <c r="AU180" s="879">
        <v>196</v>
      </c>
      <c r="AV180" s="851">
        <f t="shared" si="601"/>
        <v>44304</v>
      </c>
      <c r="AW180" s="852">
        <f t="shared" si="602"/>
        <v>110945643215121.66</v>
      </c>
      <c r="AX180" s="851">
        <f t="shared" si="603"/>
        <v>44304</v>
      </c>
      <c r="AY180" s="852">
        <f t="shared" si="604"/>
        <v>109323309049512.19</v>
      </c>
      <c r="AZ180" s="867"/>
      <c r="BA180" s="867"/>
      <c r="BB180" s="867"/>
      <c r="BC180" s="849">
        <f t="shared" si="605"/>
        <v>44304</v>
      </c>
      <c r="BD180" s="867"/>
      <c r="BE180" s="867"/>
      <c r="BF180" s="867"/>
      <c r="BG180" s="849">
        <f t="shared" si="606"/>
        <v>44304</v>
      </c>
      <c r="BH180" s="867"/>
      <c r="BI180" s="867"/>
      <c r="BK180" s="382">
        <f t="shared" si="607"/>
        <v>26.749554443359376</v>
      </c>
      <c r="BL180" s="382">
        <f t="shared" si="608"/>
        <v>26.358401489257812</v>
      </c>
      <c r="BM180" s="236">
        <f t="shared" si="609"/>
        <v>44304</v>
      </c>
      <c r="BN180" s="236">
        <f t="shared" si="610"/>
        <v>44305</v>
      </c>
      <c r="BO180" s="235">
        <f t="shared" si="611"/>
        <v>178330.36295572916</v>
      </c>
      <c r="BP180" s="235">
        <f t="shared" si="612"/>
        <v>175722.67659505209</v>
      </c>
      <c r="BQ180" s="235">
        <f t="shared" si="613"/>
        <v>177026.51977539063</v>
      </c>
      <c r="BR180" s="868">
        <f t="shared" si="614"/>
        <v>44304</v>
      </c>
      <c r="BS180" s="869" t="str">
        <f t="shared" si="615"/>
        <v>SUN</v>
      </c>
      <c r="BT180" s="870">
        <f t="shared" si="616"/>
        <v>164.36868286132801</v>
      </c>
      <c r="BU180" s="235"/>
      <c r="BV180" s="279">
        <f t="shared" si="618"/>
        <v>110134476132316.92</v>
      </c>
      <c r="BW180" s="279"/>
    </row>
    <row r="181" spans="1:75">
      <c r="A181" s="35">
        <v>44307</v>
      </c>
      <c r="B181" s="119" t="s">
        <v>541</v>
      </c>
      <c r="C181" s="782">
        <f t="shared" si="620"/>
        <v>44305</v>
      </c>
      <c r="D181" s="1158">
        <v>44306</v>
      </c>
      <c r="E181" s="924" t="s">
        <v>69</v>
      </c>
      <c r="F181" s="1149">
        <v>52.332586669921874</v>
      </c>
      <c r="G181" s="500" t="s">
        <v>41</v>
      </c>
      <c r="H181" s="998">
        <v>44.02651672363281</v>
      </c>
      <c r="I181" s="1160" t="s">
        <v>313</v>
      </c>
      <c r="J181" s="1161" t="s">
        <v>133</v>
      </c>
      <c r="K181" s="484" t="s">
        <v>93</v>
      </c>
      <c r="L181" s="488">
        <v>304</v>
      </c>
      <c r="M181" s="485"/>
      <c r="N181" s="504"/>
      <c r="O181" s="491">
        <v>3</v>
      </c>
      <c r="P181" s="492">
        <v>1.5</v>
      </c>
      <c r="Q181" s="492">
        <f t="shared" si="432"/>
        <v>4.5</v>
      </c>
      <c r="R181" s="490">
        <f t="shared" si="517"/>
        <v>3</v>
      </c>
      <c r="S181" s="491"/>
      <c r="T181" s="493">
        <v>20</v>
      </c>
      <c r="U181" s="119" t="s">
        <v>541</v>
      </c>
      <c r="V181" s="925">
        <v>998.57498489333489</v>
      </c>
      <c r="W181" s="129">
        <v>796.62300000000005</v>
      </c>
      <c r="X181" s="223">
        <v>2.181</v>
      </c>
      <c r="Y181" s="223">
        <v>2.524</v>
      </c>
      <c r="Z181" s="129">
        <f t="shared" si="434"/>
        <v>15932.460000000001</v>
      </c>
      <c r="AA181" s="129">
        <f t="shared" si="435"/>
        <v>5310.8200000000006</v>
      </c>
      <c r="AB181" s="149">
        <f t="shared" si="436"/>
        <v>17469802.631578952</v>
      </c>
      <c r="AC181" s="924" t="s">
        <v>69</v>
      </c>
      <c r="AD181" s="195">
        <f t="shared" si="437"/>
        <v>1046.6517333984375</v>
      </c>
      <c r="AE181" s="500" t="s">
        <v>41</v>
      </c>
      <c r="AF181" s="567">
        <f t="shared" si="438"/>
        <v>880.53033447265625</v>
      </c>
      <c r="AG181" s="497">
        <f t="shared" si="439"/>
        <v>348883.9111328125</v>
      </c>
      <c r="AH181" s="497">
        <f t="shared" si="440"/>
        <v>293510.11149088544</v>
      </c>
      <c r="AI181" s="497">
        <f t="shared" si="441"/>
        <v>1147644.4445158306</v>
      </c>
      <c r="AJ181" s="497">
        <f t="shared" si="442"/>
        <v>965493.78779896523</v>
      </c>
      <c r="AK181" s="959">
        <f t="shared" si="443"/>
        <v>6.5693040082852081E-2</v>
      </c>
      <c r="AL181" s="1086">
        <f t="shared" si="444"/>
        <v>5.5266439361696576E-2</v>
      </c>
      <c r="AM181" s="864" t="str">
        <f t="shared" si="596"/>
        <v>201</v>
      </c>
      <c r="AN181" s="865">
        <f t="shared" si="597"/>
        <v>44306</v>
      </c>
      <c r="AO181" s="866">
        <f t="shared" si="598"/>
        <v>348883.9111328125</v>
      </c>
      <c r="AP181" s="865">
        <f t="shared" si="599"/>
        <v>44306</v>
      </c>
      <c r="AQ181" s="850">
        <f t="shared" si="600"/>
        <v>293510.11149088544</v>
      </c>
      <c r="AR181" s="880">
        <v>44305</v>
      </c>
      <c r="AS181" s="869" t="s">
        <v>655</v>
      </c>
      <c r="AT181" s="879">
        <v>168.994873046875</v>
      </c>
      <c r="AU181" s="879">
        <v>304</v>
      </c>
      <c r="AV181" s="851">
        <f t="shared" si="601"/>
        <v>44305</v>
      </c>
      <c r="AW181" s="852">
        <f t="shared" si="602"/>
        <v>223162056741900.28</v>
      </c>
      <c r="AX181" s="851">
        <f t="shared" si="603"/>
        <v>44305</v>
      </c>
      <c r="AY181" s="852">
        <f t="shared" si="604"/>
        <v>187742449751189.34</v>
      </c>
      <c r="AZ181" s="850">
        <f>AVERAGE(AO181:AO182)</f>
        <v>310334.0962727865</v>
      </c>
      <c r="BA181" s="850">
        <f>STDEV(AO181:AO182)</f>
        <v>54517.671002020601</v>
      </c>
      <c r="BB181" s="850">
        <f>100*BA181/AZ181</f>
        <v>17.567412558528236</v>
      </c>
      <c r="BC181" s="849">
        <f t="shared" si="605"/>
        <v>44305</v>
      </c>
      <c r="BD181" s="850">
        <f>AVERAGE(AQ181:AQ182)</f>
        <v>318769.90763346356</v>
      </c>
      <c r="BE181" s="850">
        <f>STDEV(AQ181:AQ182)</f>
        <v>35722.746287613576</v>
      </c>
      <c r="BF181" s="850">
        <f>100*BE181/BD181</f>
        <v>11.206436188665979</v>
      </c>
      <c r="BG181" s="849">
        <f t="shared" si="606"/>
        <v>44305</v>
      </c>
      <c r="BH181" s="850">
        <f>AVERAGE(AZ181,BD181)</f>
        <v>314552.001953125</v>
      </c>
      <c r="BI181" s="852">
        <f>BH181*AT181*3.785*1000000</f>
        <v>201201802284942.56</v>
      </c>
      <c r="BK181" s="382">
        <f t="shared" si="607"/>
        <v>52.332586669921874</v>
      </c>
      <c r="BL181" s="382">
        <f t="shared" si="608"/>
        <v>44.02651672363281</v>
      </c>
      <c r="BM181" s="236">
        <f t="shared" si="609"/>
        <v>44305</v>
      </c>
      <c r="BN181" s="236">
        <f t="shared" si="610"/>
        <v>44306</v>
      </c>
      <c r="BO181" s="235">
        <f t="shared" si="611"/>
        <v>348883.9111328125</v>
      </c>
      <c r="BP181" s="235">
        <f t="shared" si="612"/>
        <v>293510.11149088544</v>
      </c>
      <c r="BQ181" s="235">
        <f t="shared" si="613"/>
        <v>321197.011311849</v>
      </c>
      <c r="BR181" s="868">
        <f t="shared" si="614"/>
        <v>44305</v>
      </c>
      <c r="BS181" s="869" t="str">
        <f t="shared" si="615"/>
        <v>MON</v>
      </c>
      <c r="BT181" s="870">
        <f t="shared" si="616"/>
        <v>168.994873046875</v>
      </c>
      <c r="BU181" s="235">
        <f t="shared" ref="BU181" si="629">BH181</f>
        <v>314552.001953125</v>
      </c>
      <c r="BV181" s="279">
        <f t="shared" si="618"/>
        <v>205452253246544.84</v>
      </c>
      <c r="BW181" s="279">
        <f t="shared" ref="BW181" si="630">BI181</f>
        <v>201201802284942.56</v>
      </c>
    </row>
    <row r="182" spans="1:75">
      <c r="A182" s="35">
        <v>44307</v>
      </c>
      <c r="B182" s="119" t="s">
        <v>461</v>
      </c>
      <c r="C182" s="782">
        <f t="shared" si="620"/>
        <v>44305</v>
      </c>
      <c r="D182" s="1158">
        <v>44306</v>
      </c>
      <c r="E182" s="924" t="s">
        <v>69</v>
      </c>
      <c r="F182" s="1149">
        <v>40.767642211914065</v>
      </c>
      <c r="G182" s="500" t="s">
        <v>41</v>
      </c>
      <c r="H182" s="998">
        <v>51.604455566406251</v>
      </c>
      <c r="I182" s="1160" t="s">
        <v>313</v>
      </c>
      <c r="J182" s="1161" t="s">
        <v>133</v>
      </c>
      <c r="K182" s="484" t="s">
        <v>93</v>
      </c>
      <c r="L182" s="488">
        <v>304</v>
      </c>
      <c r="M182" s="485"/>
      <c r="N182" s="504"/>
      <c r="O182" s="491">
        <v>3</v>
      </c>
      <c r="P182" s="492">
        <v>1.5</v>
      </c>
      <c r="Q182" s="492">
        <f t="shared" si="432"/>
        <v>4.5</v>
      </c>
      <c r="R182" s="490">
        <f t="shared" si="517"/>
        <v>3</v>
      </c>
      <c r="S182" s="491"/>
      <c r="T182" s="493">
        <v>20</v>
      </c>
      <c r="U182" s="119" t="s">
        <v>461</v>
      </c>
      <c r="V182" s="925">
        <v>888.76403389019549</v>
      </c>
      <c r="W182" s="129">
        <v>804.31</v>
      </c>
      <c r="X182" s="223">
        <v>2.169</v>
      </c>
      <c r="Y182" s="223">
        <v>2.5110000000000001</v>
      </c>
      <c r="Z182" s="129">
        <f t="shared" si="434"/>
        <v>16086.199999999999</v>
      </c>
      <c r="AA182" s="129">
        <f t="shared" si="435"/>
        <v>5362.0666666666666</v>
      </c>
      <c r="AB182" s="149">
        <f t="shared" si="436"/>
        <v>17638377.192982458</v>
      </c>
      <c r="AC182" s="924" t="s">
        <v>69</v>
      </c>
      <c r="AD182" s="195">
        <f t="shared" si="437"/>
        <v>815.35284423828125</v>
      </c>
      <c r="AE182" s="500" t="s">
        <v>41</v>
      </c>
      <c r="AF182" s="567">
        <f t="shared" si="438"/>
        <v>1032.089111328125</v>
      </c>
      <c r="AG182" s="497">
        <f t="shared" si="439"/>
        <v>271784.28141276044</v>
      </c>
      <c r="AH182" s="497">
        <f t="shared" si="440"/>
        <v>344029.70377604169</v>
      </c>
      <c r="AI182" s="497">
        <f t="shared" si="441"/>
        <v>894027.24148934346</v>
      </c>
      <c r="AJ182" s="497">
        <f t="shared" si="442"/>
        <v>1131676.6571580321</v>
      </c>
      <c r="AK182" s="959">
        <f t="shared" si="443"/>
        <v>5.0686479357354833E-2</v>
      </c>
      <c r="AL182" s="1086">
        <f t="shared" si="444"/>
        <v>6.4159907953906151E-2</v>
      </c>
      <c r="AM182" s="864" t="str">
        <f t="shared" si="596"/>
        <v>202</v>
      </c>
      <c r="AN182" s="865">
        <f t="shared" si="597"/>
        <v>44306</v>
      </c>
      <c r="AO182" s="866">
        <f t="shared" si="598"/>
        <v>271784.28141276044</v>
      </c>
      <c r="AP182" s="865">
        <f t="shared" si="599"/>
        <v>44306</v>
      </c>
      <c r="AQ182" s="850">
        <f t="shared" si="600"/>
        <v>344029.70377604169</v>
      </c>
      <c r="AR182" s="880">
        <v>44305</v>
      </c>
      <c r="AS182" s="869" t="s">
        <v>655</v>
      </c>
      <c r="AT182" s="879">
        <v>168.994873046875</v>
      </c>
      <c r="AU182" s="879">
        <v>304</v>
      </c>
      <c r="AV182" s="851">
        <f t="shared" si="601"/>
        <v>44305</v>
      </c>
      <c r="AW182" s="852">
        <f t="shared" si="602"/>
        <v>173845618255243</v>
      </c>
      <c r="AX182" s="851">
        <f t="shared" si="603"/>
        <v>44305</v>
      </c>
      <c r="AY182" s="852">
        <f t="shared" si="604"/>
        <v>220057084391437.69</v>
      </c>
      <c r="AZ182" s="867"/>
      <c r="BA182" s="867"/>
      <c r="BB182" s="867"/>
      <c r="BC182" s="849">
        <f t="shared" si="605"/>
        <v>44305</v>
      </c>
      <c r="BD182" s="867"/>
      <c r="BE182" s="867"/>
      <c r="BF182" s="867"/>
      <c r="BG182" s="849">
        <f t="shared" si="606"/>
        <v>44305</v>
      </c>
      <c r="BH182" s="867"/>
      <c r="BI182" s="867"/>
      <c r="BK182" s="382">
        <f t="shared" si="607"/>
        <v>40.767642211914065</v>
      </c>
      <c r="BL182" s="382">
        <f t="shared" si="608"/>
        <v>51.604455566406251</v>
      </c>
      <c r="BM182" s="236">
        <f t="shared" si="609"/>
        <v>44305</v>
      </c>
      <c r="BN182" s="236">
        <f t="shared" si="610"/>
        <v>44306</v>
      </c>
      <c r="BO182" s="235">
        <f t="shared" si="611"/>
        <v>271784.28141276044</v>
      </c>
      <c r="BP182" s="235">
        <f t="shared" si="612"/>
        <v>344029.70377604169</v>
      </c>
      <c r="BQ182" s="235">
        <f t="shared" si="613"/>
        <v>307906.99259440106</v>
      </c>
      <c r="BR182" s="868">
        <f t="shared" si="614"/>
        <v>44305</v>
      </c>
      <c r="BS182" s="869" t="str">
        <f t="shared" si="615"/>
        <v>MON</v>
      </c>
      <c r="BT182" s="870">
        <f t="shared" si="616"/>
        <v>168.994873046875</v>
      </c>
      <c r="BU182" s="235"/>
      <c r="BV182" s="279">
        <f t="shared" si="618"/>
        <v>196951351323340.34</v>
      </c>
      <c r="BW182" s="279"/>
    </row>
    <row r="183" spans="1:75">
      <c r="A183" s="35">
        <v>44307</v>
      </c>
      <c r="B183" s="119" t="s">
        <v>463</v>
      </c>
      <c r="C183" s="782">
        <f t="shared" si="620"/>
        <v>44306</v>
      </c>
      <c r="D183" s="1158">
        <v>44307</v>
      </c>
      <c r="E183" s="924" t="s">
        <v>69</v>
      </c>
      <c r="F183" s="1149">
        <v>33.662429809570313</v>
      </c>
      <c r="G183" s="500" t="s">
        <v>41</v>
      </c>
      <c r="H183" s="998">
        <v>39.183752441406249</v>
      </c>
      <c r="I183" s="1160" t="s">
        <v>313</v>
      </c>
      <c r="J183" s="1161" t="s">
        <v>133</v>
      </c>
      <c r="K183" s="484" t="s">
        <v>93</v>
      </c>
      <c r="L183" s="488">
        <v>300</v>
      </c>
      <c r="M183" s="485"/>
      <c r="N183" s="504"/>
      <c r="O183" s="491">
        <v>3</v>
      </c>
      <c r="P183" s="492">
        <v>1.5</v>
      </c>
      <c r="Q183" s="492">
        <f t="shared" si="432"/>
        <v>4.5</v>
      </c>
      <c r="R183" s="490">
        <f t="shared" si="517"/>
        <v>3</v>
      </c>
      <c r="S183" s="491"/>
      <c r="T183" s="493">
        <v>20</v>
      </c>
      <c r="U183" s="119" t="s">
        <v>463</v>
      </c>
      <c r="V183" s="925">
        <v>896.75520818005157</v>
      </c>
      <c r="W183" s="129">
        <v>753.48900000000003</v>
      </c>
      <c r="X183" s="223">
        <v>2.1829999999999998</v>
      </c>
      <c r="Y183" s="223">
        <v>2.613</v>
      </c>
      <c r="Z183" s="129">
        <f t="shared" si="434"/>
        <v>15069.78</v>
      </c>
      <c r="AA183" s="129">
        <f t="shared" si="435"/>
        <v>5023.26</v>
      </c>
      <c r="AB183" s="149">
        <f t="shared" si="436"/>
        <v>16744200</v>
      </c>
      <c r="AC183" s="924" t="s">
        <v>69</v>
      </c>
      <c r="AD183" s="195">
        <f t="shared" si="437"/>
        <v>673.24859619140625</v>
      </c>
      <c r="AE183" s="500" t="s">
        <v>41</v>
      </c>
      <c r="AF183" s="567">
        <f t="shared" si="438"/>
        <v>783.675048828125</v>
      </c>
      <c r="AG183" s="497">
        <f t="shared" si="439"/>
        <v>224416.19873046875</v>
      </c>
      <c r="AH183" s="497">
        <f t="shared" si="440"/>
        <v>261225.01627604169</v>
      </c>
      <c r="AI183" s="497">
        <f t="shared" si="441"/>
        <v>748053.99576822913</v>
      </c>
      <c r="AJ183" s="497">
        <f t="shared" si="442"/>
        <v>870750.05425347225</v>
      </c>
      <c r="AK183" s="959">
        <f t="shared" si="443"/>
        <v>4.4675409739983345E-2</v>
      </c>
      <c r="AL183" s="1086">
        <f t="shared" si="444"/>
        <v>5.2003084904233839E-2</v>
      </c>
      <c r="AM183" s="864" t="str">
        <f t="shared" si="596"/>
        <v>211</v>
      </c>
      <c r="AN183" s="865">
        <f t="shared" si="597"/>
        <v>44307</v>
      </c>
      <c r="AO183" s="866">
        <f t="shared" si="598"/>
        <v>224416.19873046875</v>
      </c>
      <c r="AP183" s="865">
        <f t="shared" si="599"/>
        <v>44307</v>
      </c>
      <c r="AQ183" s="850">
        <f t="shared" si="600"/>
        <v>261225.01627604169</v>
      </c>
      <c r="AR183" s="880">
        <v>44306</v>
      </c>
      <c r="AS183" s="869" t="s">
        <v>653</v>
      </c>
      <c r="AT183" s="879">
        <v>165.90293884277301</v>
      </c>
      <c r="AU183" s="879">
        <v>300</v>
      </c>
      <c r="AV183" s="851">
        <f t="shared" si="601"/>
        <v>44306</v>
      </c>
      <c r="AW183" s="852">
        <f t="shared" si="602"/>
        <v>140920496591172.84</v>
      </c>
      <c r="AX183" s="851">
        <f t="shared" si="603"/>
        <v>44306</v>
      </c>
      <c r="AY183" s="852">
        <f t="shared" si="604"/>
        <v>164034322049405.09</v>
      </c>
      <c r="AZ183" s="850">
        <f>AVERAGE(AO183:AO184)</f>
        <v>216654.70377604169</v>
      </c>
      <c r="BA183" s="850">
        <f>STDEV(AO183:AO184)</f>
        <v>10976.411428841122</v>
      </c>
      <c r="BB183" s="850">
        <f>100*BA183/AZ183</f>
        <v>5.0663157723026213</v>
      </c>
      <c r="BC183" s="849">
        <f t="shared" si="605"/>
        <v>44306</v>
      </c>
      <c r="BD183" s="850">
        <f>AVERAGE(AQ183:AQ184)</f>
        <v>262220.22501627606</v>
      </c>
      <c r="BE183" s="850">
        <f>STDEV(AQ183:AQ184)</f>
        <v>1407.4376978316957</v>
      </c>
      <c r="BF183" s="850">
        <f>100*BE183/BD183</f>
        <v>0.53673880332622537</v>
      </c>
      <c r="BG183" s="849">
        <f t="shared" si="606"/>
        <v>44306</v>
      </c>
      <c r="BH183" s="850">
        <f>AVERAGE(AZ183,BD183)</f>
        <v>239437.46439615887</v>
      </c>
      <c r="BI183" s="852">
        <f>BH183*AT183*3.785*1000000</f>
        <v>150352989561875.66</v>
      </c>
      <c r="BK183" s="382">
        <f t="shared" si="607"/>
        <v>33.662429809570313</v>
      </c>
      <c r="BL183" s="382">
        <f t="shared" si="608"/>
        <v>39.183752441406249</v>
      </c>
      <c r="BM183" s="236">
        <f t="shared" si="609"/>
        <v>44306</v>
      </c>
      <c r="BN183" s="236">
        <f t="shared" si="610"/>
        <v>44307</v>
      </c>
      <c r="BO183" s="235">
        <f t="shared" si="611"/>
        <v>224416.19873046875</v>
      </c>
      <c r="BP183" s="235">
        <f t="shared" si="612"/>
        <v>261225.01627604169</v>
      </c>
      <c r="BQ183" s="235">
        <f t="shared" si="613"/>
        <v>242820.60750325522</v>
      </c>
      <c r="BR183" s="868">
        <f t="shared" si="614"/>
        <v>44306</v>
      </c>
      <c r="BS183" s="869" t="str">
        <f t="shared" si="615"/>
        <v>TUE</v>
      </c>
      <c r="BT183" s="870">
        <f t="shared" si="616"/>
        <v>165.90293884277301</v>
      </c>
      <c r="BU183" s="235">
        <f t="shared" ref="BU183" si="631">BH183</f>
        <v>239437.46439615887</v>
      </c>
      <c r="BV183" s="279">
        <f t="shared" si="618"/>
        <v>152477409320289</v>
      </c>
      <c r="BW183" s="279">
        <f t="shared" ref="BW183" si="632">BI183</f>
        <v>150352989561875.66</v>
      </c>
    </row>
    <row r="184" spans="1:75" ht="15" thickBot="1">
      <c r="A184" s="35">
        <v>44307</v>
      </c>
      <c r="B184" s="119" t="s">
        <v>542</v>
      </c>
      <c r="C184" s="782">
        <f t="shared" si="620"/>
        <v>44306</v>
      </c>
      <c r="D184" s="1158">
        <v>44307</v>
      </c>
      <c r="E184" s="924" t="s">
        <v>69</v>
      </c>
      <c r="F184" s="1149">
        <v>31.333981323242188</v>
      </c>
      <c r="G184" s="500" t="s">
        <v>41</v>
      </c>
      <c r="H184" s="998">
        <v>39.482315063476563</v>
      </c>
      <c r="I184" s="1160" t="s">
        <v>313</v>
      </c>
      <c r="J184" s="1161" t="s">
        <v>133</v>
      </c>
      <c r="K184" s="484" t="s">
        <v>93</v>
      </c>
      <c r="L184" s="488">
        <v>300</v>
      </c>
      <c r="M184" s="485"/>
      <c r="N184" s="504"/>
      <c r="O184" s="491">
        <v>3</v>
      </c>
      <c r="P184" s="492">
        <v>1.5</v>
      </c>
      <c r="Q184" s="492">
        <f t="shared" si="432"/>
        <v>4.5</v>
      </c>
      <c r="R184" s="490">
        <f t="shared" si="517"/>
        <v>3</v>
      </c>
      <c r="S184" s="491"/>
      <c r="T184" s="493">
        <v>20</v>
      </c>
      <c r="U184" s="119" t="s">
        <v>542</v>
      </c>
      <c r="V184" s="925">
        <v>734.53036783839639</v>
      </c>
      <c r="W184" s="129">
        <v>705.03200000000004</v>
      </c>
      <c r="X184" s="223">
        <v>2.1800000000000002</v>
      </c>
      <c r="Y184" s="223">
        <v>2.5289999999999999</v>
      </c>
      <c r="Z184" s="129">
        <f t="shared" si="434"/>
        <v>14100.640000000001</v>
      </c>
      <c r="AA184" s="129">
        <f t="shared" si="435"/>
        <v>4700.213333333334</v>
      </c>
      <c r="AB184" s="149">
        <f t="shared" si="436"/>
        <v>15667377.77777778</v>
      </c>
      <c r="AC184" s="924" t="s">
        <v>69</v>
      </c>
      <c r="AD184" s="195">
        <f t="shared" si="437"/>
        <v>626.67962646484375</v>
      </c>
      <c r="AE184" s="500" t="s">
        <v>41</v>
      </c>
      <c r="AF184" s="567">
        <f t="shared" si="438"/>
        <v>789.64630126953125</v>
      </c>
      <c r="AG184" s="497">
        <f t="shared" si="439"/>
        <v>208893.20882161459</v>
      </c>
      <c r="AH184" s="497">
        <f t="shared" si="440"/>
        <v>263215.43375651044</v>
      </c>
      <c r="AI184" s="497">
        <f t="shared" si="441"/>
        <v>696310.69607204874</v>
      </c>
      <c r="AJ184" s="497">
        <f t="shared" si="442"/>
        <v>877384.77918836812</v>
      </c>
      <c r="AK184" s="959">
        <f t="shared" si="443"/>
        <v>4.4443346292426703E-2</v>
      </c>
      <c r="AL184" s="1086">
        <f t="shared" si="444"/>
        <v>5.6000741900334397E-2</v>
      </c>
      <c r="AM184" s="864" t="str">
        <f t="shared" si="596"/>
        <v>214</v>
      </c>
      <c r="AN184" s="865">
        <f t="shared" si="597"/>
        <v>44307</v>
      </c>
      <c r="AO184" s="866">
        <f t="shared" si="598"/>
        <v>208893.20882161459</v>
      </c>
      <c r="AP184" s="865">
        <f t="shared" si="599"/>
        <v>44307</v>
      </c>
      <c r="AQ184" s="850">
        <f t="shared" si="600"/>
        <v>263215.43375651044</v>
      </c>
      <c r="AR184" s="880">
        <v>44306</v>
      </c>
      <c r="AS184" s="869" t="s">
        <v>653</v>
      </c>
      <c r="AT184" s="879">
        <v>165.90293884277301</v>
      </c>
      <c r="AU184" s="879">
        <v>300</v>
      </c>
      <c r="AV184" s="851">
        <f t="shared" si="601"/>
        <v>44306</v>
      </c>
      <c r="AW184" s="852">
        <f t="shared" si="602"/>
        <v>131172949582934.11</v>
      </c>
      <c r="AX184" s="851">
        <f t="shared" si="603"/>
        <v>44306</v>
      </c>
      <c r="AY184" s="852">
        <f t="shared" si="604"/>
        <v>165284190023990.5</v>
      </c>
      <c r="AZ184" s="867"/>
      <c r="BA184" s="867"/>
      <c r="BB184" s="867"/>
      <c r="BC184" s="849">
        <f t="shared" si="605"/>
        <v>44306</v>
      </c>
      <c r="BD184" s="867"/>
      <c r="BE184" s="867"/>
      <c r="BF184" s="867"/>
      <c r="BG184" s="849">
        <f t="shared" si="606"/>
        <v>44306</v>
      </c>
      <c r="BH184" s="867"/>
      <c r="BI184" s="867"/>
      <c r="BK184" s="382">
        <f t="shared" si="607"/>
        <v>31.333981323242188</v>
      </c>
      <c r="BL184" s="382">
        <f t="shared" si="608"/>
        <v>39.482315063476563</v>
      </c>
      <c r="BM184" s="236">
        <f t="shared" si="609"/>
        <v>44306</v>
      </c>
      <c r="BN184" s="236">
        <f t="shared" si="610"/>
        <v>44307</v>
      </c>
      <c r="BO184" s="235">
        <f t="shared" si="611"/>
        <v>208893.20882161459</v>
      </c>
      <c r="BP184" s="235">
        <f t="shared" si="612"/>
        <v>263215.43375651044</v>
      </c>
      <c r="BQ184" s="235">
        <f t="shared" si="613"/>
        <v>236054.3212890625</v>
      </c>
      <c r="BR184" s="868">
        <f t="shared" si="614"/>
        <v>44306</v>
      </c>
      <c r="BS184" s="869" t="str">
        <f t="shared" si="615"/>
        <v>TUE</v>
      </c>
      <c r="BT184" s="870">
        <f t="shared" si="616"/>
        <v>165.90293884277301</v>
      </c>
      <c r="BU184" s="235"/>
      <c r="BV184" s="279">
        <f t="shared" si="618"/>
        <v>148228569803462.31</v>
      </c>
      <c r="BW184" s="279"/>
    </row>
    <row r="185" spans="1:75">
      <c r="A185" s="1167">
        <v>44314</v>
      </c>
      <c r="B185" s="121" t="s">
        <v>549</v>
      </c>
      <c r="C185" s="1168">
        <v>44307</v>
      </c>
      <c r="D185" s="1169">
        <v>44308</v>
      </c>
      <c r="E185" s="1110" t="s">
        <v>69</v>
      </c>
      <c r="F185" s="1147">
        <v>38.872790527343753</v>
      </c>
      <c r="G185" s="477" t="s">
        <v>41</v>
      </c>
      <c r="H185" s="994">
        <v>48.011886596679688</v>
      </c>
      <c r="I185" s="456" t="s">
        <v>313</v>
      </c>
      <c r="J185" s="457" t="s">
        <v>133</v>
      </c>
      <c r="K185" s="582" t="s">
        <v>93</v>
      </c>
      <c r="L185" s="583">
        <v>316</v>
      </c>
      <c r="M185" s="583"/>
      <c r="N185" s="583"/>
      <c r="O185" s="564">
        <v>3</v>
      </c>
      <c r="P185" s="564">
        <v>1.5</v>
      </c>
      <c r="Q185" s="564">
        <f t="shared" si="432"/>
        <v>4.5</v>
      </c>
      <c r="R185" s="82">
        <f>O185/(O185+P185)*Q185*200/200</f>
        <v>3</v>
      </c>
      <c r="S185" s="81"/>
      <c r="T185" s="81">
        <v>20</v>
      </c>
      <c r="U185" s="121" t="s">
        <v>549</v>
      </c>
      <c r="V185" s="470">
        <v>898.85195421671597</v>
      </c>
      <c r="W185" s="194">
        <v>805.39300000000003</v>
      </c>
      <c r="X185" s="184">
        <v>2.1840000000000002</v>
      </c>
      <c r="Y185" s="184">
        <v>2.4849999999999999</v>
      </c>
      <c r="Z185" s="194">
        <f t="shared" si="434"/>
        <v>16107.86</v>
      </c>
      <c r="AA185" s="194">
        <f t="shared" si="435"/>
        <v>5369.2866666666669</v>
      </c>
      <c r="AB185" s="1113">
        <f t="shared" si="436"/>
        <v>16991413.502109706</v>
      </c>
      <c r="AC185" s="476" t="s">
        <v>69</v>
      </c>
      <c r="AD185" s="194">
        <f t="shared" si="437"/>
        <v>777.455810546875</v>
      </c>
      <c r="AE185" s="477" t="s">
        <v>41</v>
      </c>
      <c r="AF185" s="586">
        <f t="shared" si="438"/>
        <v>960.23773193359375</v>
      </c>
      <c r="AG185" s="586">
        <f t="shared" si="439"/>
        <v>259151.93684895831</v>
      </c>
      <c r="AH185" s="586">
        <f t="shared" si="440"/>
        <v>320079.24397786456</v>
      </c>
      <c r="AI185" s="586">
        <f t="shared" si="441"/>
        <v>820101.06597771624</v>
      </c>
      <c r="AJ185" s="586">
        <f t="shared" si="442"/>
        <v>1012908.9999299512</v>
      </c>
      <c r="AK185" s="587">
        <f t="shared" si="443"/>
        <v>4.8265617564771171E-2</v>
      </c>
      <c r="AL185" s="995">
        <f t="shared" si="444"/>
        <v>5.9612992162434597E-2</v>
      </c>
      <c r="AM185" s="864" t="str">
        <f t="shared" ref="AM185:AM198" si="633">B185</f>
        <v>221</v>
      </c>
      <c r="AN185" s="865">
        <f t="shared" ref="AN185:AN198" si="634">D185</f>
        <v>44308</v>
      </c>
      <c r="AO185" s="866">
        <f t="shared" ref="AO185:AO198" si="635">AG185</f>
        <v>259151.93684895831</v>
      </c>
      <c r="AP185" s="865">
        <f t="shared" ref="AP185:AP198" si="636">D185</f>
        <v>44308</v>
      </c>
      <c r="AQ185" s="850">
        <f t="shared" ref="AQ185:AQ198" si="637">AH185</f>
        <v>320079.24397786456</v>
      </c>
      <c r="AR185" s="880">
        <v>44307</v>
      </c>
      <c r="AS185" s="869" t="s">
        <v>656</v>
      </c>
      <c r="AT185" s="879">
        <v>165.81393432617199</v>
      </c>
      <c r="AU185" s="879">
        <v>316</v>
      </c>
      <c r="AV185" s="851">
        <f t="shared" ref="AV185:AV198" si="638">AR185</f>
        <v>44307</v>
      </c>
      <c r="AW185" s="852">
        <f t="shared" ref="AW185:AW198" si="639">AT185*3.785*1000000*AO185</f>
        <v>162645243467701.47</v>
      </c>
      <c r="AX185" s="851">
        <f t="shared" ref="AX185:AX198" si="640">AR185</f>
        <v>44307</v>
      </c>
      <c r="AY185" s="852">
        <f t="shared" ref="AY185:AY198" si="641">AT185*3.785*1000000*AQ185</f>
        <v>200883571231340.63</v>
      </c>
      <c r="AZ185" s="850">
        <f>AVERAGE(AO185:AO186)</f>
        <v>261166.11735026041</v>
      </c>
      <c r="BA185" s="850">
        <f>STDEV(AO185:AO186)</f>
        <v>2848.4813820088593</v>
      </c>
      <c r="BB185" s="850">
        <f>100*BA185/AZ185</f>
        <v>1.0906779987040378</v>
      </c>
      <c r="BC185" s="849">
        <f t="shared" ref="BC185:BC198" si="642">AR185</f>
        <v>44307</v>
      </c>
      <c r="BD185" s="850">
        <f>AVERAGE(AQ185:AQ186)</f>
        <v>282071.4213053385</v>
      </c>
      <c r="BE185" s="850">
        <f>STDEV(AQ185:AQ186)</f>
        <v>53751.178299758198</v>
      </c>
      <c r="BF185" s="850">
        <f>100*BE185/BD185</f>
        <v>19.055875299601258</v>
      </c>
      <c r="BG185" s="849">
        <f t="shared" ref="BG185:BG198" si="643">BC185</f>
        <v>44307</v>
      </c>
      <c r="BH185" s="850">
        <f>AVERAGE(AZ185,BD185)</f>
        <v>271618.76932779944</v>
      </c>
      <c r="BI185" s="852">
        <f>BH185*AT185*3.785*1000000</f>
        <v>170469499108800.34</v>
      </c>
      <c r="BK185" s="382">
        <f t="shared" ref="BK185:BK198" si="644">F185</f>
        <v>38.872790527343753</v>
      </c>
      <c r="BL185" s="382">
        <f t="shared" ref="BL185:BL198" si="645">H185</f>
        <v>48.011886596679688</v>
      </c>
      <c r="BM185" s="236">
        <f t="shared" ref="BM185:BM198" si="646">C185</f>
        <v>44307</v>
      </c>
      <c r="BN185" s="236">
        <f t="shared" ref="BN185:BN198" si="647">AN185</f>
        <v>44308</v>
      </c>
      <c r="BO185" s="235">
        <f t="shared" ref="BO185:BO198" si="648">AO185</f>
        <v>259151.93684895831</v>
      </c>
      <c r="BP185" s="235">
        <f t="shared" ref="BP185:BP198" si="649">AQ185</f>
        <v>320079.24397786456</v>
      </c>
      <c r="BQ185" s="235">
        <f t="shared" ref="BQ185:BQ198" si="650">AVERAGE(BO185:BP185)</f>
        <v>289615.59041341144</v>
      </c>
      <c r="BR185" s="868">
        <f t="shared" ref="BR185:BR198" si="651">AR185</f>
        <v>44307</v>
      </c>
      <c r="BS185" s="869" t="str">
        <f t="shared" ref="BS185:BS198" si="652">AS185</f>
        <v>WED</v>
      </c>
      <c r="BT185" s="870">
        <f t="shared" ref="BT185:BT198" si="653">AT185</f>
        <v>165.81393432617199</v>
      </c>
      <c r="BU185" s="235">
        <f t="shared" ref="BU185" si="654">BH185</f>
        <v>271618.76932779944</v>
      </c>
      <c r="BV185" s="279">
        <f t="shared" ref="BV185:BV198" si="655">BT185*1000000*3.785*BQ185</f>
        <v>181764407349521.06</v>
      </c>
      <c r="BW185" s="279">
        <f t="shared" ref="BW185" si="656">BI185</f>
        <v>170469499108800.34</v>
      </c>
    </row>
    <row r="186" spans="1:75">
      <c r="A186" s="888">
        <v>44314</v>
      </c>
      <c r="B186" s="122" t="s">
        <v>465</v>
      </c>
      <c r="C186" s="769">
        <v>44307</v>
      </c>
      <c r="D186" s="1170">
        <v>44308</v>
      </c>
      <c r="E186" s="924" t="s">
        <v>69</v>
      </c>
      <c r="F186" s="1149">
        <v>39.477044677734376</v>
      </c>
      <c r="G186" s="500" t="s">
        <v>41</v>
      </c>
      <c r="H186" s="998">
        <v>36.609539794921872</v>
      </c>
      <c r="I186" s="414" t="s">
        <v>313</v>
      </c>
      <c r="J186" s="415" t="s">
        <v>133</v>
      </c>
      <c r="K186" s="429" t="s">
        <v>93</v>
      </c>
      <c r="L186" s="390">
        <v>316</v>
      </c>
      <c r="M186" s="390"/>
      <c r="N186" s="390"/>
      <c r="O186" s="564">
        <v>3</v>
      </c>
      <c r="P186" s="564">
        <v>1.5</v>
      </c>
      <c r="Q186" s="564">
        <f t="shared" si="432"/>
        <v>4.5</v>
      </c>
      <c r="R186" s="82">
        <f t="shared" ref="R186:R212" si="657">O186/(O186+P186)*Q186*200/200</f>
        <v>3</v>
      </c>
      <c r="S186" s="81"/>
      <c r="T186" s="81">
        <v>20</v>
      </c>
      <c r="U186" s="122" t="s">
        <v>465</v>
      </c>
      <c r="V186" s="494">
        <v>826.69243669363084</v>
      </c>
      <c r="W186" s="195">
        <v>779.79499999999996</v>
      </c>
      <c r="X186" s="82">
        <v>2.194</v>
      </c>
      <c r="Y186" s="82">
        <v>2.4849999999999999</v>
      </c>
      <c r="Z186" s="195">
        <f t="shared" si="434"/>
        <v>15595.9</v>
      </c>
      <c r="AA186" s="195">
        <f t="shared" si="435"/>
        <v>5198.6333333333332</v>
      </c>
      <c r="AB186" s="1092">
        <f t="shared" si="436"/>
        <v>16451371.308016876</v>
      </c>
      <c r="AC186" s="499" t="s">
        <v>69</v>
      </c>
      <c r="AD186" s="195">
        <f t="shared" si="437"/>
        <v>789.5408935546875</v>
      </c>
      <c r="AE186" s="500" t="s">
        <v>41</v>
      </c>
      <c r="AF186" s="567">
        <f t="shared" si="438"/>
        <v>732.1907958984375</v>
      </c>
      <c r="AG186" s="567">
        <f t="shared" si="439"/>
        <v>263180.2978515625</v>
      </c>
      <c r="AH186" s="567">
        <f t="shared" si="440"/>
        <v>244063.5986328125</v>
      </c>
      <c r="AI186" s="568">
        <f t="shared" si="441"/>
        <v>832849.04383405857</v>
      </c>
      <c r="AJ186" s="568">
        <f t="shared" si="442"/>
        <v>772353.16023041937</v>
      </c>
      <c r="AK186" s="569">
        <f t="shared" si="443"/>
        <v>5.0624901003128227E-2</v>
      </c>
      <c r="AL186" s="999">
        <f t="shared" si="444"/>
        <v>4.6947646233845917E-2</v>
      </c>
      <c r="AM186" s="864" t="str">
        <f t="shared" si="633"/>
        <v>222</v>
      </c>
      <c r="AN186" s="865">
        <f t="shared" si="634"/>
        <v>44308</v>
      </c>
      <c r="AO186" s="866">
        <f t="shared" si="635"/>
        <v>263180.2978515625</v>
      </c>
      <c r="AP186" s="865">
        <f t="shared" si="636"/>
        <v>44308</v>
      </c>
      <c r="AQ186" s="850">
        <f t="shared" si="637"/>
        <v>244063.5986328125</v>
      </c>
      <c r="AR186" s="880">
        <v>44307</v>
      </c>
      <c r="AS186" s="869" t="s">
        <v>656</v>
      </c>
      <c r="AT186" s="879">
        <v>165.81393432617199</v>
      </c>
      <c r="AU186" s="879">
        <v>316</v>
      </c>
      <c r="AV186" s="851">
        <f t="shared" si="638"/>
        <v>44307</v>
      </c>
      <c r="AW186" s="852">
        <f t="shared" si="639"/>
        <v>165173465961466.66</v>
      </c>
      <c r="AX186" s="851">
        <f t="shared" si="640"/>
        <v>44307</v>
      </c>
      <c r="AY186" s="852">
        <f t="shared" si="641"/>
        <v>153175715774692.75</v>
      </c>
      <c r="AZ186" s="867"/>
      <c r="BA186" s="867"/>
      <c r="BB186" s="867"/>
      <c r="BC186" s="849">
        <f t="shared" si="642"/>
        <v>44307</v>
      </c>
      <c r="BD186" s="867"/>
      <c r="BE186" s="867"/>
      <c r="BF186" s="867"/>
      <c r="BG186" s="849">
        <f t="shared" si="643"/>
        <v>44307</v>
      </c>
      <c r="BH186" s="867"/>
      <c r="BI186" s="867"/>
      <c r="BK186" s="382">
        <f t="shared" si="644"/>
        <v>39.477044677734376</v>
      </c>
      <c r="BL186" s="382">
        <f t="shared" si="645"/>
        <v>36.609539794921872</v>
      </c>
      <c r="BM186" s="236">
        <f t="shared" si="646"/>
        <v>44307</v>
      </c>
      <c r="BN186" s="236">
        <f t="shared" si="647"/>
        <v>44308</v>
      </c>
      <c r="BO186" s="235">
        <f t="shared" si="648"/>
        <v>263180.2978515625</v>
      </c>
      <c r="BP186" s="235">
        <f t="shared" si="649"/>
        <v>244063.5986328125</v>
      </c>
      <c r="BQ186" s="235">
        <f t="shared" si="650"/>
        <v>253621.9482421875</v>
      </c>
      <c r="BR186" s="868">
        <f t="shared" si="651"/>
        <v>44307</v>
      </c>
      <c r="BS186" s="869" t="str">
        <f t="shared" si="652"/>
        <v>WED</v>
      </c>
      <c r="BT186" s="870">
        <f t="shared" si="653"/>
        <v>165.81393432617199</v>
      </c>
      <c r="BU186" s="235"/>
      <c r="BV186" s="279">
        <f t="shared" si="655"/>
        <v>159174590868079.72</v>
      </c>
      <c r="BW186" s="279"/>
    </row>
    <row r="187" spans="1:75">
      <c r="A187" s="888">
        <v>44314</v>
      </c>
      <c r="B187" s="122" t="s">
        <v>467</v>
      </c>
      <c r="C187" s="769">
        <v>44308</v>
      </c>
      <c r="D187" s="1170">
        <v>44309</v>
      </c>
      <c r="E187" s="924" t="s">
        <v>69</v>
      </c>
      <c r="F187" s="1149">
        <v>59.318005371093747</v>
      </c>
      <c r="G187" s="500" t="s">
        <v>41</v>
      </c>
      <c r="H187" s="998">
        <v>63.952014160156253</v>
      </c>
      <c r="I187" s="414" t="s">
        <v>313</v>
      </c>
      <c r="J187" s="415" t="s">
        <v>133</v>
      </c>
      <c r="K187" s="429" t="s">
        <v>93</v>
      </c>
      <c r="L187" s="390">
        <v>348</v>
      </c>
      <c r="M187" s="390"/>
      <c r="N187" s="390"/>
      <c r="O187" s="564">
        <v>3</v>
      </c>
      <c r="P187" s="564">
        <v>1.5</v>
      </c>
      <c r="Q187" s="564">
        <f t="shared" si="432"/>
        <v>4.5</v>
      </c>
      <c r="R187" s="82">
        <f t="shared" si="657"/>
        <v>3</v>
      </c>
      <c r="S187" s="81"/>
      <c r="T187" s="81">
        <v>20</v>
      </c>
      <c r="U187" s="122" t="s">
        <v>467</v>
      </c>
      <c r="V187" s="494">
        <v>889.63157142209946</v>
      </c>
      <c r="W187" s="195">
        <v>853.58699999999999</v>
      </c>
      <c r="X187" s="82">
        <v>2.1859999999999999</v>
      </c>
      <c r="Y187" s="82">
        <v>2.5</v>
      </c>
      <c r="Z187" s="195">
        <f t="shared" si="434"/>
        <v>17071.739999999998</v>
      </c>
      <c r="AA187" s="195">
        <f t="shared" si="435"/>
        <v>5690.579999999999</v>
      </c>
      <c r="AB187" s="1092">
        <f t="shared" si="436"/>
        <v>16352241.379310343</v>
      </c>
      <c r="AC187" s="499" t="s">
        <v>69</v>
      </c>
      <c r="AD187" s="195">
        <f t="shared" si="437"/>
        <v>1186.360107421875</v>
      </c>
      <c r="AE187" s="500" t="s">
        <v>41</v>
      </c>
      <c r="AF187" s="567">
        <f t="shared" si="438"/>
        <v>1279.040283203125</v>
      </c>
      <c r="AG187" s="567">
        <f t="shared" si="439"/>
        <v>395453.369140625</v>
      </c>
      <c r="AH187" s="567">
        <f t="shared" si="440"/>
        <v>426346.76106770831</v>
      </c>
      <c r="AI187" s="568">
        <f t="shared" si="441"/>
        <v>1136360.2561512212</v>
      </c>
      <c r="AJ187" s="568">
        <f t="shared" si="442"/>
        <v>1225134.3708842194</v>
      </c>
      <c r="AK187" s="569">
        <f t="shared" si="443"/>
        <v>6.9492629774227765E-2</v>
      </c>
      <c r="AL187" s="999">
        <f t="shared" si="444"/>
        <v>7.4921495008893363E-2</v>
      </c>
      <c r="AM187" s="864" t="str">
        <f t="shared" si="633"/>
        <v>231</v>
      </c>
      <c r="AN187" s="865">
        <f t="shared" si="634"/>
        <v>44309</v>
      </c>
      <c r="AO187" s="866">
        <f t="shared" si="635"/>
        <v>395453.369140625</v>
      </c>
      <c r="AP187" s="865">
        <f t="shared" si="636"/>
        <v>44309</v>
      </c>
      <c r="AQ187" s="850">
        <f t="shared" si="637"/>
        <v>426346.76106770831</v>
      </c>
      <c r="AR187" s="880">
        <v>44308</v>
      </c>
      <c r="AS187" s="869" t="s">
        <v>657</v>
      </c>
      <c r="AT187" s="879">
        <v>166.33706665039099</v>
      </c>
      <c r="AU187" s="879">
        <v>348</v>
      </c>
      <c r="AV187" s="851">
        <f t="shared" si="638"/>
        <v>44308</v>
      </c>
      <c r="AW187" s="852">
        <f t="shared" si="639"/>
        <v>248971824694192.13</v>
      </c>
      <c r="AX187" s="851">
        <f t="shared" si="640"/>
        <v>44308</v>
      </c>
      <c r="AY187" s="852">
        <f t="shared" si="641"/>
        <v>268421865481032.91</v>
      </c>
      <c r="AZ187" s="850">
        <f>AVERAGE(AO187:AO188)</f>
        <v>383750.26448567712</v>
      </c>
      <c r="BA187" s="850">
        <f>STDEV(AO187:AO188)</f>
        <v>16550.689324899031</v>
      </c>
      <c r="BB187" s="850">
        <f>100*BA187/AZ187</f>
        <v>4.3128802392048282</v>
      </c>
      <c r="BC187" s="849">
        <f t="shared" si="642"/>
        <v>44308</v>
      </c>
      <c r="BD187" s="850">
        <f>AVERAGE(AQ187:AQ188)</f>
        <v>399326.66015625</v>
      </c>
      <c r="BE187" s="850">
        <f>STDEV(AQ187:AQ188)</f>
        <v>38212.193165673976</v>
      </c>
      <c r="BF187" s="850">
        <f>100*BE187/BD187</f>
        <v>9.5691565273208088</v>
      </c>
      <c r="BG187" s="849">
        <f t="shared" si="643"/>
        <v>44308</v>
      </c>
      <c r="BH187" s="850">
        <f>AVERAGE(AZ187,BD187)</f>
        <v>391538.46232096356</v>
      </c>
      <c r="BI187" s="852">
        <f>BH187*AT187*3.785*1000000</f>
        <v>246507054962891.03</v>
      </c>
      <c r="BK187" s="382">
        <f t="shared" si="644"/>
        <v>59.318005371093747</v>
      </c>
      <c r="BL187" s="382">
        <f t="shared" si="645"/>
        <v>63.952014160156253</v>
      </c>
      <c r="BM187" s="236">
        <f t="shared" si="646"/>
        <v>44308</v>
      </c>
      <c r="BN187" s="236">
        <f t="shared" si="647"/>
        <v>44309</v>
      </c>
      <c r="BO187" s="235">
        <f t="shared" si="648"/>
        <v>395453.369140625</v>
      </c>
      <c r="BP187" s="235">
        <f t="shared" si="649"/>
        <v>426346.76106770831</v>
      </c>
      <c r="BQ187" s="235">
        <f t="shared" si="650"/>
        <v>410900.06510416663</v>
      </c>
      <c r="BR187" s="868">
        <f t="shared" si="651"/>
        <v>44308</v>
      </c>
      <c r="BS187" s="869" t="str">
        <f t="shared" si="652"/>
        <v>THU</v>
      </c>
      <c r="BT187" s="870">
        <f t="shared" si="653"/>
        <v>166.33706665039099</v>
      </c>
      <c r="BU187" s="235">
        <f t="shared" ref="BU187" si="658">BH187</f>
        <v>391538.46232096356</v>
      </c>
      <c r="BV187" s="279">
        <f t="shared" si="655"/>
        <v>258696845087612.5</v>
      </c>
      <c r="BW187" s="279">
        <f t="shared" ref="BW187" si="659">BI187</f>
        <v>246507054962891.03</v>
      </c>
    </row>
    <row r="188" spans="1:75">
      <c r="A188" s="888">
        <v>44314</v>
      </c>
      <c r="B188" s="122" t="s">
        <v>468</v>
      </c>
      <c r="C188" s="769">
        <v>44308</v>
      </c>
      <c r="D188" s="1170">
        <v>44309</v>
      </c>
      <c r="E188" s="924" t="s">
        <v>69</v>
      </c>
      <c r="F188" s="1149">
        <v>55.807073974609374</v>
      </c>
      <c r="G188" s="500" t="s">
        <v>41</v>
      </c>
      <c r="H188" s="998">
        <v>55.845983886718749</v>
      </c>
      <c r="I188" s="414" t="s">
        <v>313</v>
      </c>
      <c r="J188" s="415" t="s">
        <v>133</v>
      </c>
      <c r="K188" s="429" t="s">
        <v>93</v>
      </c>
      <c r="L188" s="390">
        <v>348</v>
      </c>
      <c r="M188" s="390"/>
      <c r="N188" s="390"/>
      <c r="O188" s="564">
        <v>3</v>
      </c>
      <c r="P188" s="564">
        <v>1.5</v>
      </c>
      <c r="Q188" s="564">
        <f t="shared" si="432"/>
        <v>4.5</v>
      </c>
      <c r="R188" s="82">
        <f t="shared" si="657"/>
        <v>3</v>
      </c>
      <c r="S188" s="81"/>
      <c r="T188" s="81">
        <v>20</v>
      </c>
      <c r="U188" s="122" t="s">
        <v>468</v>
      </c>
      <c r="V188" s="494">
        <v>913.01248859560519</v>
      </c>
      <c r="W188" s="195">
        <v>739.95500000000004</v>
      </c>
      <c r="X188" s="82">
        <v>2.1819999999999999</v>
      </c>
      <c r="Y188" s="82">
        <v>2.5499999999999998</v>
      </c>
      <c r="Z188" s="195">
        <f t="shared" si="434"/>
        <v>14799.1</v>
      </c>
      <c r="AA188" s="195">
        <f t="shared" si="435"/>
        <v>4933.0333333333338</v>
      </c>
      <c r="AB188" s="1092">
        <f t="shared" si="436"/>
        <v>14175383.141762454</v>
      </c>
      <c r="AC188" s="499" t="s">
        <v>69</v>
      </c>
      <c r="AD188" s="195">
        <f t="shared" si="437"/>
        <v>1116.1414794921875</v>
      </c>
      <c r="AE188" s="500" t="s">
        <v>41</v>
      </c>
      <c r="AF188" s="567">
        <f t="shared" si="438"/>
        <v>1116.919677734375</v>
      </c>
      <c r="AG188" s="567">
        <f t="shared" si="439"/>
        <v>372047.15983072919</v>
      </c>
      <c r="AH188" s="567">
        <f t="shared" si="440"/>
        <v>372306.55924479169</v>
      </c>
      <c r="AI188" s="568">
        <f t="shared" si="441"/>
        <v>1069101.0339963483</v>
      </c>
      <c r="AJ188" s="568">
        <f t="shared" si="442"/>
        <v>1069846.4346114704</v>
      </c>
      <c r="AK188" s="569">
        <f t="shared" si="443"/>
        <v>7.541955115460991E-2</v>
      </c>
      <c r="AL188" s="999">
        <f t="shared" si="444"/>
        <v>7.5472135314605282E-2</v>
      </c>
      <c r="AM188" s="864" t="str">
        <f t="shared" si="633"/>
        <v>232</v>
      </c>
      <c r="AN188" s="865">
        <f t="shared" si="634"/>
        <v>44309</v>
      </c>
      <c r="AO188" s="866">
        <f t="shared" si="635"/>
        <v>372047.15983072919</v>
      </c>
      <c r="AP188" s="865">
        <f t="shared" si="636"/>
        <v>44309</v>
      </c>
      <c r="AQ188" s="850">
        <f t="shared" si="637"/>
        <v>372306.55924479169</v>
      </c>
      <c r="AR188" s="880">
        <v>44308</v>
      </c>
      <c r="AS188" s="869" t="s">
        <v>657</v>
      </c>
      <c r="AT188" s="879">
        <v>166.33706665039099</v>
      </c>
      <c r="AU188" s="879">
        <v>348</v>
      </c>
      <c r="AV188" s="851">
        <f t="shared" si="638"/>
        <v>44308</v>
      </c>
      <c r="AW188" s="852">
        <f t="shared" si="639"/>
        <v>234235607744712.38</v>
      </c>
      <c r="AX188" s="851">
        <f t="shared" si="640"/>
        <v>44308</v>
      </c>
      <c r="AY188" s="852">
        <f t="shared" si="641"/>
        <v>234398921931626.72</v>
      </c>
      <c r="AZ188" s="867"/>
      <c r="BA188" s="867"/>
      <c r="BB188" s="867"/>
      <c r="BC188" s="849">
        <f t="shared" si="642"/>
        <v>44308</v>
      </c>
      <c r="BD188" s="867"/>
      <c r="BE188" s="867"/>
      <c r="BF188" s="867"/>
      <c r="BG188" s="849">
        <f t="shared" si="643"/>
        <v>44308</v>
      </c>
      <c r="BH188" s="867"/>
      <c r="BI188" s="867"/>
      <c r="BK188" s="382">
        <f t="shared" si="644"/>
        <v>55.807073974609374</v>
      </c>
      <c r="BL188" s="382">
        <f t="shared" si="645"/>
        <v>55.845983886718749</v>
      </c>
      <c r="BM188" s="236">
        <f t="shared" si="646"/>
        <v>44308</v>
      </c>
      <c r="BN188" s="236">
        <f t="shared" si="647"/>
        <v>44309</v>
      </c>
      <c r="BO188" s="235">
        <f t="shared" si="648"/>
        <v>372047.15983072919</v>
      </c>
      <c r="BP188" s="235">
        <f t="shared" si="649"/>
        <v>372306.55924479169</v>
      </c>
      <c r="BQ188" s="235">
        <f t="shared" si="650"/>
        <v>372176.85953776044</v>
      </c>
      <c r="BR188" s="868">
        <f t="shared" si="651"/>
        <v>44308</v>
      </c>
      <c r="BS188" s="869" t="str">
        <f t="shared" si="652"/>
        <v>THU</v>
      </c>
      <c r="BT188" s="870">
        <f t="shared" si="653"/>
        <v>166.33706665039099</v>
      </c>
      <c r="BU188" s="235"/>
      <c r="BV188" s="279">
        <f t="shared" si="655"/>
        <v>234317264838169.56</v>
      </c>
      <c r="BW188" s="279"/>
    </row>
    <row r="189" spans="1:75">
      <c r="A189" s="888">
        <v>44314</v>
      </c>
      <c r="B189" s="122" t="s">
        <v>298</v>
      </c>
      <c r="C189" s="769">
        <v>44309</v>
      </c>
      <c r="D189" s="1170">
        <v>44310</v>
      </c>
      <c r="E189" s="924" t="s">
        <v>69</v>
      </c>
      <c r="F189" s="1149">
        <v>40.833300781250003</v>
      </c>
      <c r="G189" s="500" t="s">
        <v>41</v>
      </c>
      <c r="H189" s="998">
        <v>51.039260864257813</v>
      </c>
      <c r="I189" s="414" t="s">
        <v>313</v>
      </c>
      <c r="J189" s="415" t="s">
        <v>133</v>
      </c>
      <c r="K189" s="429" t="s">
        <v>93</v>
      </c>
      <c r="L189" s="390">
        <v>342</v>
      </c>
      <c r="M189" s="390"/>
      <c r="N189" s="390"/>
      <c r="O189" s="564">
        <v>3</v>
      </c>
      <c r="P189" s="564">
        <v>1.5</v>
      </c>
      <c r="Q189" s="564">
        <f t="shared" si="432"/>
        <v>4.5</v>
      </c>
      <c r="R189" s="82">
        <f t="shared" si="657"/>
        <v>3</v>
      </c>
      <c r="S189" s="81"/>
      <c r="T189" s="81">
        <v>20</v>
      </c>
      <c r="U189" s="122" t="s">
        <v>298</v>
      </c>
      <c r="V189" s="494">
        <v>945.73713816633074</v>
      </c>
      <c r="W189" s="195">
        <v>885.678</v>
      </c>
      <c r="X189" s="82">
        <v>2.1960000000000002</v>
      </c>
      <c r="Y189" s="82">
        <v>2.5659999999999998</v>
      </c>
      <c r="Z189" s="195">
        <f t="shared" si="434"/>
        <v>17713.560000000001</v>
      </c>
      <c r="AA189" s="195">
        <f t="shared" si="435"/>
        <v>5904.52</v>
      </c>
      <c r="AB189" s="1092">
        <f t="shared" si="436"/>
        <v>17264678.362573098</v>
      </c>
      <c r="AC189" s="499" t="s">
        <v>69</v>
      </c>
      <c r="AD189" s="195">
        <f t="shared" si="437"/>
        <v>816.666015625</v>
      </c>
      <c r="AE189" s="500" t="s">
        <v>41</v>
      </c>
      <c r="AF189" s="567">
        <f t="shared" si="438"/>
        <v>1020.7852172851563</v>
      </c>
      <c r="AG189" s="567">
        <f t="shared" si="439"/>
        <v>272222.00520833331</v>
      </c>
      <c r="AH189" s="567">
        <f t="shared" si="440"/>
        <v>340261.73909505206</v>
      </c>
      <c r="AI189" s="568">
        <f t="shared" si="441"/>
        <v>795970.77546296292</v>
      </c>
      <c r="AJ189" s="568">
        <f t="shared" si="442"/>
        <v>994917.36577500601</v>
      </c>
      <c r="AK189" s="569">
        <f t="shared" si="443"/>
        <v>4.6104002562161413E-2</v>
      </c>
      <c r="AL189" s="999">
        <f t="shared" si="444"/>
        <v>5.7627332805215675E-2</v>
      </c>
      <c r="AM189" s="864" t="str">
        <f t="shared" si="633"/>
        <v>241</v>
      </c>
      <c r="AN189" s="865">
        <f t="shared" si="634"/>
        <v>44310</v>
      </c>
      <c r="AO189" s="866">
        <f t="shared" si="635"/>
        <v>272222.00520833331</v>
      </c>
      <c r="AP189" s="865">
        <f t="shared" si="636"/>
        <v>44310</v>
      </c>
      <c r="AQ189" s="850">
        <f t="shared" si="637"/>
        <v>340261.73909505206</v>
      </c>
      <c r="AR189" s="880">
        <v>44309</v>
      </c>
      <c r="AS189" s="869" t="s">
        <v>659</v>
      </c>
      <c r="AT189" s="879">
        <v>165.547119140625</v>
      </c>
      <c r="AU189" s="879">
        <v>342</v>
      </c>
      <c r="AV189" s="851">
        <f t="shared" si="638"/>
        <v>44309</v>
      </c>
      <c r="AW189" s="852">
        <f t="shared" si="639"/>
        <v>170573177638976.56</v>
      </c>
      <c r="AX189" s="851">
        <f t="shared" si="640"/>
        <v>44309</v>
      </c>
      <c r="AY189" s="852">
        <f t="shared" si="641"/>
        <v>213206592251751.94</v>
      </c>
      <c r="AZ189" s="850">
        <f>AVERAGE(AO189:AO190)</f>
        <v>247843.85172526041</v>
      </c>
      <c r="BA189" s="850">
        <f>STDEV(AO189:AO190)</f>
        <v>34475.915281374611</v>
      </c>
      <c r="BB189" s="850">
        <f>100*BA189/AZ189</f>
        <v>13.910337109992874</v>
      </c>
      <c r="BC189" s="849">
        <f t="shared" si="642"/>
        <v>44309</v>
      </c>
      <c r="BD189" s="850">
        <f>AVERAGE(AQ189:AQ190)</f>
        <v>340155.81258138019</v>
      </c>
      <c r="BE189" s="850">
        <f>STDEV(AQ189:AQ190)</f>
        <v>149.80271224966469</v>
      </c>
      <c r="BF189" s="850">
        <f>100*BE189/BD189</f>
        <v>4.403943919489111E-2</v>
      </c>
      <c r="BG189" s="849">
        <f t="shared" si="643"/>
        <v>44309</v>
      </c>
      <c r="BH189" s="850">
        <f>AVERAGE(AZ189,BD189)</f>
        <v>293999.83215332031</v>
      </c>
      <c r="BI189" s="852">
        <f>BH189*AT189*3.785*1000000</f>
        <v>184219073536463.84</v>
      </c>
      <c r="BK189" s="382">
        <f t="shared" si="644"/>
        <v>40.833300781250003</v>
      </c>
      <c r="BL189" s="382">
        <f t="shared" si="645"/>
        <v>51.039260864257813</v>
      </c>
      <c r="BM189" s="236">
        <f t="shared" si="646"/>
        <v>44309</v>
      </c>
      <c r="BN189" s="236">
        <f t="shared" si="647"/>
        <v>44310</v>
      </c>
      <c r="BO189" s="235">
        <f t="shared" si="648"/>
        <v>272222.00520833331</v>
      </c>
      <c r="BP189" s="235">
        <f t="shared" si="649"/>
        <v>340261.73909505206</v>
      </c>
      <c r="BQ189" s="235">
        <f t="shared" si="650"/>
        <v>306241.87215169269</v>
      </c>
      <c r="BR189" s="868">
        <f t="shared" si="651"/>
        <v>44309</v>
      </c>
      <c r="BS189" s="869" t="str">
        <f t="shared" si="652"/>
        <v>FRI</v>
      </c>
      <c r="BT189" s="870">
        <f t="shared" si="653"/>
        <v>165.547119140625</v>
      </c>
      <c r="BU189" s="235">
        <f t="shared" ref="BU189" si="660">BH189</f>
        <v>293999.83215332031</v>
      </c>
      <c r="BV189" s="279">
        <f t="shared" si="655"/>
        <v>191889884945364.25</v>
      </c>
      <c r="BW189" s="279">
        <f t="shared" ref="BW189" si="661">BI189</f>
        <v>184219073536463.84</v>
      </c>
    </row>
    <row r="190" spans="1:75">
      <c r="A190" s="888">
        <v>44314</v>
      </c>
      <c r="B190" s="122" t="s">
        <v>299</v>
      </c>
      <c r="C190" s="769">
        <v>44309</v>
      </c>
      <c r="D190" s="1170">
        <v>44310</v>
      </c>
      <c r="E190" s="924" t="s">
        <v>69</v>
      </c>
      <c r="F190" s="1149">
        <v>33.519854736328128</v>
      </c>
      <c r="G190" s="500" t="s">
        <v>41</v>
      </c>
      <c r="H190" s="998">
        <v>51.007482910156249</v>
      </c>
      <c r="I190" s="414" t="s">
        <v>313</v>
      </c>
      <c r="J190" s="415" t="s">
        <v>133</v>
      </c>
      <c r="K190" s="429" t="s">
        <v>93</v>
      </c>
      <c r="L190" s="390">
        <v>342</v>
      </c>
      <c r="M190" s="390"/>
      <c r="N190" s="390"/>
      <c r="O190" s="564">
        <v>3</v>
      </c>
      <c r="P190" s="564">
        <v>1.5</v>
      </c>
      <c r="Q190" s="564">
        <f t="shared" si="432"/>
        <v>4.5</v>
      </c>
      <c r="R190" s="82">
        <f t="shared" si="657"/>
        <v>3</v>
      </c>
      <c r="S190" s="81"/>
      <c r="T190" s="81">
        <v>20</v>
      </c>
      <c r="U190" s="122" t="s">
        <v>299</v>
      </c>
      <c r="V190" s="494">
        <v>971.81409416785993</v>
      </c>
      <c r="W190" s="195">
        <v>888.63800000000003</v>
      </c>
      <c r="X190" s="82">
        <v>2.2149999999999999</v>
      </c>
      <c r="Y190" s="82">
        <v>2.5680000000000001</v>
      </c>
      <c r="Z190" s="195">
        <f t="shared" si="434"/>
        <v>17772.760000000002</v>
      </c>
      <c r="AA190" s="195">
        <f t="shared" si="435"/>
        <v>5924.253333333334</v>
      </c>
      <c r="AB190" s="1092">
        <f t="shared" si="436"/>
        <v>17322378.167641327</v>
      </c>
      <c r="AC190" s="499" t="s">
        <v>69</v>
      </c>
      <c r="AD190" s="195">
        <f t="shared" si="437"/>
        <v>670.3970947265625</v>
      </c>
      <c r="AE190" s="500" t="s">
        <v>41</v>
      </c>
      <c r="AF190" s="567">
        <f t="shared" si="438"/>
        <v>1020.149658203125</v>
      </c>
      <c r="AG190" s="567">
        <f t="shared" si="439"/>
        <v>223465.6982421875</v>
      </c>
      <c r="AH190" s="567">
        <f t="shared" si="440"/>
        <v>340049.88606770831</v>
      </c>
      <c r="AI190" s="568">
        <f t="shared" si="441"/>
        <v>653408.47439236112</v>
      </c>
      <c r="AJ190" s="568">
        <f t="shared" si="442"/>
        <v>994297.91247867933</v>
      </c>
      <c r="AK190" s="569">
        <f t="shared" si="443"/>
        <v>3.7720483184748028E-2</v>
      </c>
      <c r="AL190" s="999">
        <f t="shared" si="444"/>
        <v>5.739961931647785E-2</v>
      </c>
      <c r="AM190" s="864" t="str">
        <f t="shared" si="633"/>
        <v>242</v>
      </c>
      <c r="AN190" s="865">
        <f t="shared" si="634"/>
        <v>44310</v>
      </c>
      <c r="AO190" s="866">
        <f t="shared" si="635"/>
        <v>223465.6982421875</v>
      </c>
      <c r="AP190" s="865">
        <f t="shared" si="636"/>
        <v>44310</v>
      </c>
      <c r="AQ190" s="850">
        <f t="shared" si="637"/>
        <v>340049.88606770831</v>
      </c>
      <c r="AR190" s="880">
        <v>44309</v>
      </c>
      <c r="AS190" s="869" t="s">
        <v>659</v>
      </c>
      <c r="AT190" s="879">
        <v>165.547119140625</v>
      </c>
      <c r="AU190" s="879">
        <v>342</v>
      </c>
      <c r="AV190" s="851">
        <f t="shared" si="638"/>
        <v>44309</v>
      </c>
      <c r="AW190" s="852">
        <f t="shared" si="639"/>
        <v>140022678230259.86</v>
      </c>
      <c r="AX190" s="851">
        <f t="shared" si="640"/>
        <v>44309</v>
      </c>
      <c r="AY190" s="852">
        <f t="shared" si="641"/>
        <v>213073846024867</v>
      </c>
      <c r="AZ190" s="867"/>
      <c r="BA190" s="867"/>
      <c r="BB190" s="867"/>
      <c r="BC190" s="849">
        <f t="shared" si="642"/>
        <v>44309</v>
      </c>
      <c r="BD190" s="867"/>
      <c r="BE190" s="867"/>
      <c r="BF190" s="867"/>
      <c r="BG190" s="849">
        <f t="shared" si="643"/>
        <v>44309</v>
      </c>
      <c r="BH190" s="867"/>
      <c r="BI190" s="867"/>
      <c r="BK190" s="382">
        <f t="shared" si="644"/>
        <v>33.519854736328128</v>
      </c>
      <c r="BL190" s="382">
        <f t="shared" si="645"/>
        <v>51.007482910156249</v>
      </c>
      <c r="BM190" s="236">
        <f t="shared" si="646"/>
        <v>44309</v>
      </c>
      <c r="BN190" s="236">
        <f t="shared" si="647"/>
        <v>44310</v>
      </c>
      <c r="BO190" s="235">
        <f t="shared" si="648"/>
        <v>223465.6982421875</v>
      </c>
      <c r="BP190" s="235">
        <f t="shared" si="649"/>
        <v>340049.88606770831</v>
      </c>
      <c r="BQ190" s="235">
        <f t="shared" si="650"/>
        <v>281757.79215494788</v>
      </c>
      <c r="BR190" s="868">
        <f t="shared" si="651"/>
        <v>44309</v>
      </c>
      <c r="BS190" s="869" t="str">
        <f t="shared" si="652"/>
        <v>FRI</v>
      </c>
      <c r="BT190" s="870">
        <f t="shared" si="653"/>
        <v>165.547119140625</v>
      </c>
      <c r="BU190" s="235"/>
      <c r="BV190" s="279">
        <f t="shared" si="655"/>
        <v>176548262127563.41</v>
      </c>
      <c r="BW190" s="279"/>
    </row>
    <row r="191" spans="1:75">
      <c r="A191" s="888">
        <v>44314</v>
      </c>
      <c r="B191" s="122" t="s">
        <v>300</v>
      </c>
      <c r="C191" s="769">
        <v>44310</v>
      </c>
      <c r="D191" s="1170">
        <v>44311</v>
      </c>
      <c r="E191" s="924" t="s">
        <v>69</v>
      </c>
      <c r="F191" s="1149">
        <v>39.446911621093747</v>
      </c>
      <c r="G191" s="500" t="s">
        <v>41</v>
      </c>
      <c r="H191" s="998">
        <v>37.330780029296875</v>
      </c>
      <c r="I191" s="414" t="s">
        <v>313</v>
      </c>
      <c r="J191" s="415" t="s">
        <v>133</v>
      </c>
      <c r="K191" s="429" t="s">
        <v>93</v>
      </c>
      <c r="L191" s="390">
        <v>312</v>
      </c>
      <c r="M191" s="390"/>
      <c r="N191" s="390"/>
      <c r="O191" s="564">
        <v>3</v>
      </c>
      <c r="P191" s="564">
        <v>1.5</v>
      </c>
      <c r="Q191" s="564">
        <f t="shared" ref="Q191:Q212" si="662">O191+P191</f>
        <v>4.5</v>
      </c>
      <c r="R191" s="82">
        <f t="shared" si="657"/>
        <v>3</v>
      </c>
      <c r="S191" s="81"/>
      <c r="T191" s="81">
        <v>20</v>
      </c>
      <c r="U191" s="122" t="s">
        <v>300</v>
      </c>
      <c r="V191" s="494">
        <v>733.18110295986867</v>
      </c>
      <c r="W191" s="195">
        <v>701.43399999999997</v>
      </c>
      <c r="X191" s="82">
        <v>2.2000000000000002</v>
      </c>
      <c r="Y191" s="82">
        <v>2.5009999999999999</v>
      </c>
      <c r="Z191" s="195">
        <f t="shared" ref="Z191:Z212" si="663">T191*W191</f>
        <v>14028.68</v>
      </c>
      <c r="AA191" s="195">
        <f t="shared" ref="AA191:AA212" si="664">Z191/R191</f>
        <v>4676.2266666666665</v>
      </c>
      <c r="AB191" s="1092">
        <f t="shared" ref="AB191:AB212" si="665">AA191*1000/(L191/1000)</f>
        <v>14987905.98290598</v>
      </c>
      <c r="AC191" s="499" t="s">
        <v>69</v>
      </c>
      <c r="AD191" s="195">
        <f t="shared" ref="AD191:AD212" si="666">T191*F191</f>
        <v>788.938232421875</v>
      </c>
      <c r="AE191" s="500" t="s">
        <v>41</v>
      </c>
      <c r="AF191" s="567">
        <f t="shared" ref="AF191:AF212" si="667">T191*H191</f>
        <v>746.6156005859375</v>
      </c>
      <c r="AG191" s="567">
        <f t="shared" ref="AG191:AG212" si="668">AD191/R191*1000</f>
        <v>262979.41080729169</v>
      </c>
      <c r="AH191" s="567">
        <f t="shared" ref="AH191:AH212" si="669">AF191/R191*1000</f>
        <v>248871.86686197916</v>
      </c>
      <c r="AI191" s="568">
        <f t="shared" ref="AI191:AI212" si="670">AG191/L191*1000</f>
        <v>842882.72694644774</v>
      </c>
      <c r="AJ191" s="568">
        <f t="shared" ref="AJ191:AJ212" si="671">AH191/L191*1000</f>
        <v>797666.23994224088</v>
      </c>
      <c r="AK191" s="569">
        <f t="shared" ref="AK191:AK212" si="672">AD191/Z191</f>
        <v>5.6237524301778571E-2</v>
      </c>
      <c r="AL191" s="999">
        <f t="shared" ref="AL191:AL212" si="673">AF191/Z191</f>
        <v>5.3220659433812552E-2</v>
      </c>
      <c r="AM191" s="864" t="str">
        <f t="shared" si="633"/>
        <v>251</v>
      </c>
      <c r="AN191" s="865">
        <f t="shared" si="634"/>
        <v>44311</v>
      </c>
      <c r="AO191" s="866">
        <f t="shared" si="635"/>
        <v>262979.41080729169</v>
      </c>
      <c r="AP191" s="865">
        <f t="shared" si="636"/>
        <v>44311</v>
      </c>
      <c r="AQ191" s="850">
        <f t="shared" si="637"/>
        <v>248871.86686197916</v>
      </c>
      <c r="AR191" s="880">
        <v>44310</v>
      </c>
      <c r="AS191" s="869" t="s">
        <v>660</v>
      </c>
      <c r="AT191" s="879">
        <v>160.5419921875</v>
      </c>
      <c r="AU191" s="879">
        <v>312</v>
      </c>
      <c r="AV191" s="851">
        <f t="shared" si="638"/>
        <v>44310</v>
      </c>
      <c r="AW191" s="852">
        <f t="shared" si="639"/>
        <v>159799817780401.34</v>
      </c>
      <c r="AX191" s="851">
        <f t="shared" si="640"/>
        <v>44310</v>
      </c>
      <c r="AY191" s="852">
        <f t="shared" si="641"/>
        <v>151227348381107.06</v>
      </c>
      <c r="AZ191" s="850">
        <f>AVERAGE(AO191:AO192)</f>
        <v>264822.03165690106</v>
      </c>
      <c r="BA191" s="850">
        <f>STDEV(AO191:AO192)</f>
        <v>2605.8593958290135</v>
      </c>
      <c r="BB191" s="850">
        <f>100*BA191/AZ191</f>
        <v>0.9840040043213325</v>
      </c>
      <c r="BC191" s="849">
        <f t="shared" si="642"/>
        <v>44310</v>
      </c>
      <c r="BD191" s="850">
        <f>AVERAGE(AQ191:AQ192)</f>
        <v>252132.99560546875</v>
      </c>
      <c r="BE191" s="850">
        <f>STDEV(AQ191:AQ192)</f>
        <v>4611.9324976877124</v>
      </c>
      <c r="BF191" s="850">
        <f>100*BE191/BD191</f>
        <v>1.8291665819511962</v>
      </c>
      <c r="BG191" s="849">
        <f t="shared" si="643"/>
        <v>44310</v>
      </c>
      <c r="BH191" s="850">
        <f>AVERAGE(AZ191,BD191)</f>
        <v>258477.51363118491</v>
      </c>
      <c r="BI191" s="852">
        <f>BH191*AT191*3.785*1000000</f>
        <v>157064233476673.69</v>
      </c>
      <c r="BK191" s="382">
        <f t="shared" si="644"/>
        <v>39.446911621093747</v>
      </c>
      <c r="BL191" s="382">
        <f t="shared" si="645"/>
        <v>37.330780029296875</v>
      </c>
      <c r="BM191" s="236">
        <f t="shared" si="646"/>
        <v>44310</v>
      </c>
      <c r="BN191" s="236">
        <f t="shared" si="647"/>
        <v>44311</v>
      </c>
      <c r="BO191" s="235">
        <f t="shared" si="648"/>
        <v>262979.41080729169</v>
      </c>
      <c r="BP191" s="235">
        <f t="shared" si="649"/>
        <v>248871.86686197916</v>
      </c>
      <c r="BQ191" s="235">
        <f t="shared" si="650"/>
        <v>255925.63883463544</v>
      </c>
      <c r="BR191" s="868">
        <f t="shared" si="651"/>
        <v>44310</v>
      </c>
      <c r="BS191" s="869" t="str">
        <f t="shared" si="652"/>
        <v>SAT</v>
      </c>
      <c r="BT191" s="870">
        <f t="shared" si="653"/>
        <v>160.5419921875</v>
      </c>
      <c r="BU191" s="235">
        <f t="shared" ref="BU191" si="674">BH191</f>
        <v>258477.51363118491</v>
      </c>
      <c r="BV191" s="279">
        <f t="shared" si="655"/>
        <v>155513583080754.19</v>
      </c>
      <c r="BW191" s="279">
        <f t="shared" ref="BW191" si="675">BI191</f>
        <v>157064233476673.69</v>
      </c>
    </row>
    <row r="192" spans="1:75">
      <c r="A192" s="888">
        <v>44314</v>
      </c>
      <c r="B192" s="122" t="s">
        <v>301</v>
      </c>
      <c r="C192" s="769">
        <v>44310</v>
      </c>
      <c r="D192" s="1170">
        <v>44311</v>
      </c>
      <c r="E192" s="924" t="s">
        <v>69</v>
      </c>
      <c r="F192" s="1149">
        <v>39.999697875976565</v>
      </c>
      <c r="G192" s="500" t="s">
        <v>41</v>
      </c>
      <c r="H192" s="998">
        <v>38.309118652343749</v>
      </c>
      <c r="I192" s="414" t="s">
        <v>313</v>
      </c>
      <c r="J192" s="415" t="s">
        <v>133</v>
      </c>
      <c r="K192" s="429" t="s">
        <v>93</v>
      </c>
      <c r="L192" s="390">
        <v>312</v>
      </c>
      <c r="M192" s="390"/>
      <c r="N192" s="390"/>
      <c r="O192" s="564">
        <v>3</v>
      </c>
      <c r="P192" s="564">
        <v>1.5</v>
      </c>
      <c r="Q192" s="564">
        <f t="shared" si="662"/>
        <v>4.5</v>
      </c>
      <c r="R192" s="82">
        <f t="shared" si="657"/>
        <v>3</v>
      </c>
      <c r="S192" s="81"/>
      <c r="T192" s="81">
        <v>20</v>
      </c>
      <c r="U192" s="122" t="s">
        <v>301</v>
      </c>
      <c r="V192" s="494">
        <v>716.55974400903835</v>
      </c>
      <c r="W192" s="195">
        <v>705.63900000000001</v>
      </c>
      <c r="X192" s="82">
        <v>2.202</v>
      </c>
      <c r="Y192" s="82">
        <v>2.5609999999999999</v>
      </c>
      <c r="Z192" s="195">
        <f t="shared" si="663"/>
        <v>14112.78</v>
      </c>
      <c r="AA192" s="195">
        <f t="shared" si="664"/>
        <v>4704.26</v>
      </c>
      <c r="AB192" s="1092">
        <f t="shared" si="665"/>
        <v>15077756.41025641</v>
      </c>
      <c r="AC192" s="499" t="s">
        <v>69</v>
      </c>
      <c r="AD192" s="195">
        <f t="shared" si="666"/>
        <v>799.99395751953125</v>
      </c>
      <c r="AE192" s="500" t="s">
        <v>41</v>
      </c>
      <c r="AF192" s="567">
        <f t="shared" si="667"/>
        <v>766.182373046875</v>
      </c>
      <c r="AG192" s="567">
        <f t="shared" si="668"/>
        <v>266664.65250651044</v>
      </c>
      <c r="AH192" s="567">
        <f t="shared" si="669"/>
        <v>255394.12434895834</v>
      </c>
      <c r="AI192" s="568">
        <f t="shared" si="670"/>
        <v>854694.39905932837</v>
      </c>
      <c r="AJ192" s="568">
        <f t="shared" si="671"/>
        <v>818570.9113748665</v>
      </c>
      <c r="AK192" s="569">
        <f t="shared" si="672"/>
        <v>5.6685781080661017E-2</v>
      </c>
      <c r="AL192" s="999">
        <f t="shared" si="673"/>
        <v>5.4289967890583921E-2</v>
      </c>
      <c r="AM192" s="864" t="str">
        <f t="shared" si="633"/>
        <v>252</v>
      </c>
      <c r="AN192" s="865">
        <f t="shared" si="634"/>
        <v>44311</v>
      </c>
      <c r="AO192" s="866">
        <f t="shared" si="635"/>
        <v>266664.65250651044</v>
      </c>
      <c r="AP192" s="865">
        <f t="shared" si="636"/>
        <v>44311</v>
      </c>
      <c r="AQ192" s="850">
        <f t="shared" si="637"/>
        <v>255394.12434895834</v>
      </c>
      <c r="AR192" s="880">
        <v>44310</v>
      </c>
      <c r="AS192" s="869" t="s">
        <v>660</v>
      </c>
      <c r="AT192" s="879">
        <v>160.5419921875</v>
      </c>
      <c r="AU192" s="879">
        <v>312</v>
      </c>
      <c r="AV192" s="851">
        <f t="shared" si="638"/>
        <v>44310</v>
      </c>
      <c r="AW192" s="852">
        <f t="shared" si="639"/>
        <v>162039160207263.19</v>
      </c>
      <c r="AX192" s="851">
        <f t="shared" si="640"/>
        <v>44310</v>
      </c>
      <c r="AY192" s="852">
        <f t="shared" si="641"/>
        <v>155190607537923.28</v>
      </c>
      <c r="AZ192" s="867"/>
      <c r="BA192" s="867"/>
      <c r="BB192" s="867"/>
      <c r="BC192" s="849">
        <f t="shared" si="642"/>
        <v>44310</v>
      </c>
      <c r="BD192" s="867"/>
      <c r="BE192" s="867"/>
      <c r="BF192" s="867"/>
      <c r="BG192" s="849">
        <f t="shared" si="643"/>
        <v>44310</v>
      </c>
      <c r="BH192" s="867"/>
      <c r="BI192" s="867"/>
      <c r="BK192" s="382">
        <f t="shared" si="644"/>
        <v>39.999697875976565</v>
      </c>
      <c r="BL192" s="382">
        <f t="shared" si="645"/>
        <v>38.309118652343749</v>
      </c>
      <c r="BM192" s="236">
        <f t="shared" si="646"/>
        <v>44310</v>
      </c>
      <c r="BN192" s="236">
        <f t="shared" si="647"/>
        <v>44311</v>
      </c>
      <c r="BO192" s="235">
        <f t="shared" si="648"/>
        <v>266664.65250651044</v>
      </c>
      <c r="BP192" s="235">
        <f t="shared" si="649"/>
        <v>255394.12434895834</v>
      </c>
      <c r="BQ192" s="235">
        <f t="shared" si="650"/>
        <v>261029.38842773438</v>
      </c>
      <c r="BR192" s="868">
        <f t="shared" si="651"/>
        <v>44310</v>
      </c>
      <c r="BS192" s="869" t="str">
        <f t="shared" si="652"/>
        <v>SAT</v>
      </c>
      <c r="BT192" s="870">
        <f t="shared" si="653"/>
        <v>160.5419921875</v>
      </c>
      <c r="BU192" s="235"/>
      <c r="BV192" s="279">
        <f t="shared" si="655"/>
        <v>158614883872593.19</v>
      </c>
      <c r="BW192" s="279"/>
    </row>
    <row r="193" spans="1:75">
      <c r="A193" s="888">
        <v>44314</v>
      </c>
      <c r="B193" s="122" t="s">
        <v>257</v>
      </c>
      <c r="C193" s="769">
        <v>44311</v>
      </c>
      <c r="D193" s="1170">
        <v>44312</v>
      </c>
      <c r="E193" s="924" t="s">
        <v>69</v>
      </c>
      <c r="F193" s="1149">
        <v>33.553192138671875</v>
      </c>
      <c r="G193" s="500" t="s">
        <v>41</v>
      </c>
      <c r="H193" s="998">
        <v>39.874926757812503</v>
      </c>
      <c r="I193" s="414" t="s">
        <v>313</v>
      </c>
      <c r="J193" s="415" t="s">
        <v>133</v>
      </c>
      <c r="K193" s="429" t="s">
        <v>93</v>
      </c>
      <c r="L193" s="390">
        <v>272</v>
      </c>
      <c r="M193" s="390"/>
      <c r="N193" s="390"/>
      <c r="O193" s="564">
        <v>3</v>
      </c>
      <c r="P193" s="564">
        <v>1.5</v>
      </c>
      <c r="Q193" s="564">
        <f t="shared" si="662"/>
        <v>4.5</v>
      </c>
      <c r="R193" s="82">
        <f t="shared" si="657"/>
        <v>3</v>
      </c>
      <c r="S193" s="81"/>
      <c r="T193" s="81">
        <v>20</v>
      </c>
      <c r="U193" s="122" t="s">
        <v>257</v>
      </c>
      <c r="V193" s="193">
        <v>845.05302504117128</v>
      </c>
      <c r="W193" s="195">
        <v>754.84100000000001</v>
      </c>
      <c r="X193" s="82">
        <v>2.2109999999999999</v>
      </c>
      <c r="Y193" s="82">
        <v>2.601</v>
      </c>
      <c r="Z193" s="195">
        <f t="shared" si="663"/>
        <v>15096.82</v>
      </c>
      <c r="AA193" s="195">
        <f t="shared" si="664"/>
        <v>5032.2733333333335</v>
      </c>
      <c r="AB193" s="1092">
        <f t="shared" si="665"/>
        <v>18501004.901960786</v>
      </c>
      <c r="AC193" s="499" t="s">
        <v>69</v>
      </c>
      <c r="AD193" s="195">
        <f t="shared" si="666"/>
        <v>671.0638427734375</v>
      </c>
      <c r="AE193" s="500" t="s">
        <v>41</v>
      </c>
      <c r="AF193" s="567">
        <f t="shared" si="667"/>
        <v>797.49853515625</v>
      </c>
      <c r="AG193" s="567">
        <f t="shared" si="668"/>
        <v>223687.94759114584</v>
      </c>
      <c r="AH193" s="567">
        <f t="shared" si="669"/>
        <v>265832.84505208331</v>
      </c>
      <c r="AI193" s="568">
        <f t="shared" si="670"/>
        <v>822382.16026156559</v>
      </c>
      <c r="AJ193" s="568">
        <f t="shared" si="671"/>
        <v>977326.63622089452</v>
      </c>
      <c r="AK193" s="569">
        <f t="shared" si="672"/>
        <v>4.4450675226533634E-2</v>
      </c>
      <c r="AL193" s="999">
        <f t="shared" si="673"/>
        <v>5.2825597387810813E-2</v>
      </c>
      <c r="AM193" s="864" t="str">
        <f t="shared" si="633"/>
        <v>261</v>
      </c>
      <c r="AN193" s="865">
        <f t="shared" si="634"/>
        <v>44312</v>
      </c>
      <c r="AO193" s="866">
        <f t="shared" si="635"/>
        <v>223687.94759114584</v>
      </c>
      <c r="AP193" s="865">
        <f t="shared" si="636"/>
        <v>44312</v>
      </c>
      <c r="AQ193" s="850">
        <f t="shared" si="637"/>
        <v>265832.84505208331</v>
      </c>
      <c r="AR193" s="880">
        <v>44311</v>
      </c>
      <c r="AS193" s="869" t="s">
        <v>654</v>
      </c>
      <c r="AT193" s="879">
        <v>161.49520874023401</v>
      </c>
      <c r="AU193" s="879">
        <v>272</v>
      </c>
      <c r="AV193" s="851">
        <f t="shared" si="638"/>
        <v>44311</v>
      </c>
      <c r="AW193" s="852">
        <f t="shared" si="639"/>
        <v>136731352821011.58</v>
      </c>
      <c r="AX193" s="851">
        <f t="shared" si="640"/>
        <v>44311</v>
      </c>
      <c r="AY193" s="852">
        <f t="shared" si="641"/>
        <v>162492816084421.19</v>
      </c>
      <c r="AZ193" s="850">
        <f>AVERAGE(AO193:AO194)</f>
        <v>212777.11995442709</v>
      </c>
      <c r="BA193" s="850">
        <f>STDEV(AO193:AO194)</f>
        <v>15430.240420562841</v>
      </c>
      <c r="BB193" s="850">
        <f>100*BA193/AZ193</f>
        <v>7.2518325390754947</v>
      </c>
      <c r="BC193" s="849">
        <f t="shared" si="642"/>
        <v>44311</v>
      </c>
      <c r="BD193" s="850">
        <f>AVERAGE(AQ193:AQ194)</f>
        <v>245487.00968424478</v>
      </c>
      <c r="BE193" s="850">
        <f>STDEV(AQ193:AQ194)</f>
        <v>28773.356315007441</v>
      </c>
      <c r="BF193" s="850">
        <f>100*BE193/BD193</f>
        <v>11.720928269083112</v>
      </c>
      <c r="BG193" s="849">
        <f t="shared" si="643"/>
        <v>44311</v>
      </c>
      <c r="BH193" s="850">
        <f>AVERAGE(AZ193,BD193)</f>
        <v>229132.06481933594</v>
      </c>
      <c r="BI193" s="852">
        <f>BH193*AT193*3.785*1000000</f>
        <v>140059120461345.84</v>
      </c>
      <c r="BK193" s="382">
        <f t="shared" si="644"/>
        <v>33.553192138671875</v>
      </c>
      <c r="BL193" s="382">
        <f t="shared" si="645"/>
        <v>39.874926757812503</v>
      </c>
      <c r="BM193" s="236">
        <f t="shared" si="646"/>
        <v>44311</v>
      </c>
      <c r="BN193" s="236">
        <f t="shared" si="647"/>
        <v>44312</v>
      </c>
      <c r="BO193" s="235">
        <f t="shared" si="648"/>
        <v>223687.94759114584</v>
      </c>
      <c r="BP193" s="235">
        <f t="shared" si="649"/>
        <v>265832.84505208331</v>
      </c>
      <c r="BQ193" s="235">
        <f t="shared" si="650"/>
        <v>244760.39632161456</v>
      </c>
      <c r="BR193" s="868">
        <f t="shared" si="651"/>
        <v>44311</v>
      </c>
      <c r="BS193" s="869" t="str">
        <f t="shared" si="652"/>
        <v>SUN</v>
      </c>
      <c r="BT193" s="870">
        <f t="shared" si="653"/>
        <v>161.49520874023401</v>
      </c>
      <c r="BU193" s="235">
        <f t="shared" ref="BU193" si="676">BH193</f>
        <v>229132.06481933594</v>
      </c>
      <c r="BV193" s="279">
        <f t="shared" si="655"/>
        <v>149612084452716.38</v>
      </c>
      <c r="BW193" s="279">
        <f t="shared" ref="BW193" si="677">BI193</f>
        <v>140059120461345.84</v>
      </c>
    </row>
    <row r="194" spans="1:75">
      <c r="A194" s="888">
        <v>44314</v>
      </c>
      <c r="B194" s="122" t="s">
        <v>550</v>
      </c>
      <c r="C194" s="769">
        <v>44311</v>
      </c>
      <c r="D194" s="1170">
        <v>44312</v>
      </c>
      <c r="E194" s="924" t="s">
        <v>69</v>
      </c>
      <c r="F194" s="1149">
        <v>30.279943847656249</v>
      </c>
      <c r="G194" s="500" t="s">
        <v>41</v>
      </c>
      <c r="H194" s="998">
        <v>33.771176147460935</v>
      </c>
      <c r="I194" s="414" t="s">
        <v>313</v>
      </c>
      <c r="J194" s="415" t="s">
        <v>133</v>
      </c>
      <c r="K194" s="429" t="s">
        <v>93</v>
      </c>
      <c r="L194" s="390">
        <v>272</v>
      </c>
      <c r="M194" s="390"/>
      <c r="N194" s="390"/>
      <c r="O194" s="564">
        <v>3</v>
      </c>
      <c r="P194" s="564">
        <v>1.5</v>
      </c>
      <c r="Q194" s="564">
        <f t="shared" si="662"/>
        <v>4.5</v>
      </c>
      <c r="R194" s="82">
        <f t="shared" si="657"/>
        <v>3</v>
      </c>
      <c r="S194" s="81"/>
      <c r="T194" s="81">
        <v>20</v>
      </c>
      <c r="U194" s="122" t="s">
        <v>550</v>
      </c>
      <c r="V194" s="193">
        <v>754.73644601484148</v>
      </c>
      <c r="W194" s="195">
        <v>691.71199999999999</v>
      </c>
      <c r="X194" s="82">
        <v>2.2189999999999999</v>
      </c>
      <c r="Y194" s="82">
        <v>2.613</v>
      </c>
      <c r="Z194" s="195">
        <f t="shared" si="663"/>
        <v>13834.24</v>
      </c>
      <c r="AA194" s="195">
        <f t="shared" si="664"/>
        <v>4611.413333333333</v>
      </c>
      <c r="AB194" s="1092">
        <f t="shared" si="665"/>
        <v>16953725.490196075</v>
      </c>
      <c r="AC194" s="499" t="s">
        <v>69</v>
      </c>
      <c r="AD194" s="195">
        <f t="shared" si="666"/>
        <v>605.598876953125</v>
      </c>
      <c r="AE194" s="500" t="s">
        <v>41</v>
      </c>
      <c r="AF194" s="567">
        <f t="shared" si="667"/>
        <v>675.42352294921875</v>
      </c>
      <c r="AG194" s="567">
        <f t="shared" si="668"/>
        <v>201866.29231770834</v>
      </c>
      <c r="AH194" s="567">
        <f t="shared" si="669"/>
        <v>225141.17431640625</v>
      </c>
      <c r="AI194" s="568">
        <f t="shared" si="670"/>
        <v>742155.48646216304</v>
      </c>
      <c r="AJ194" s="568">
        <f t="shared" si="671"/>
        <v>827724.90557502292</v>
      </c>
      <c r="AK194" s="569">
        <f t="shared" si="672"/>
        <v>4.3775362936679212E-2</v>
      </c>
      <c r="AL194" s="999">
        <f t="shared" si="673"/>
        <v>4.8822596900821351E-2</v>
      </c>
      <c r="AM194" s="864" t="str">
        <f t="shared" si="633"/>
        <v>266</v>
      </c>
      <c r="AN194" s="865">
        <f t="shared" si="634"/>
        <v>44312</v>
      </c>
      <c r="AO194" s="866">
        <f t="shared" si="635"/>
        <v>201866.29231770834</v>
      </c>
      <c r="AP194" s="865">
        <f t="shared" si="636"/>
        <v>44312</v>
      </c>
      <c r="AQ194" s="850">
        <f t="shared" si="637"/>
        <v>225141.17431640625</v>
      </c>
      <c r="AR194" s="880">
        <v>44311</v>
      </c>
      <c r="AS194" s="869" t="s">
        <v>654</v>
      </c>
      <c r="AT194" s="879">
        <v>161.49520874023401</v>
      </c>
      <c r="AU194" s="879">
        <v>272</v>
      </c>
      <c r="AV194" s="851">
        <f t="shared" si="638"/>
        <v>44311</v>
      </c>
      <c r="AW194" s="852">
        <f t="shared" si="639"/>
        <v>123392661673536.58</v>
      </c>
      <c r="AX194" s="851">
        <f t="shared" si="640"/>
        <v>44311</v>
      </c>
      <c r="AY194" s="852">
        <f t="shared" si="641"/>
        <v>137619651266414.14</v>
      </c>
      <c r="AZ194" s="867"/>
      <c r="BA194" s="867"/>
      <c r="BB194" s="867"/>
      <c r="BC194" s="849">
        <f t="shared" si="642"/>
        <v>44311</v>
      </c>
      <c r="BD194" s="867"/>
      <c r="BE194" s="867"/>
      <c r="BF194" s="867"/>
      <c r="BG194" s="849">
        <f t="shared" si="643"/>
        <v>44311</v>
      </c>
      <c r="BH194" s="867"/>
      <c r="BI194" s="867"/>
      <c r="BK194" s="382">
        <f t="shared" si="644"/>
        <v>30.279943847656249</v>
      </c>
      <c r="BL194" s="382">
        <f t="shared" si="645"/>
        <v>33.771176147460935</v>
      </c>
      <c r="BM194" s="236">
        <f t="shared" si="646"/>
        <v>44311</v>
      </c>
      <c r="BN194" s="236">
        <f t="shared" si="647"/>
        <v>44312</v>
      </c>
      <c r="BO194" s="235">
        <f t="shared" si="648"/>
        <v>201866.29231770834</v>
      </c>
      <c r="BP194" s="235">
        <f t="shared" si="649"/>
        <v>225141.17431640625</v>
      </c>
      <c r="BQ194" s="235">
        <f t="shared" si="650"/>
        <v>213503.73331705731</v>
      </c>
      <c r="BR194" s="868">
        <f t="shared" si="651"/>
        <v>44311</v>
      </c>
      <c r="BS194" s="869" t="str">
        <f t="shared" si="652"/>
        <v>SUN</v>
      </c>
      <c r="BT194" s="870">
        <f t="shared" si="653"/>
        <v>161.49520874023401</v>
      </c>
      <c r="BU194" s="235"/>
      <c r="BV194" s="279">
        <f t="shared" si="655"/>
        <v>130506156469975.38</v>
      </c>
      <c r="BW194" s="279"/>
    </row>
    <row r="195" spans="1:75">
      <c r="A195" s="888">
        <v>44314</v>
      </c>
      <c r="B195" s="122" t="s">
        <v>190</v>
      </c>
      <c r="C195" s="769">
        <v>44312</v>
      </c>
      <c r="D195" s="1170">
        <v>44313</v>
      </c>
      <c r="E195" s="924" t="s">
        <v>69</v>
      </c>
      <c r="F195" s="1149">
        <v>37.616772460937497</v>
      </c>
      <c r="G195" s="500" t="s">
        <v>41</v>
      </c>
      <c r="H195" s="998">
        <v>41.764959716796874</v>
      </c>
      <c r="I195" s="414" t="s">
        <v>313</v>
      </c>
      <c r="J195" s="415" t="s">
        <v>133</v>
      </c>
      <c r="K195" s="429" t="s">
        <v>93</v>
      </c>
      <c r="L195" s="390">
        <v>364</v>
      </c>
      <c r="M195" s="390"/>
      <c r="N195" s="390"/>
      <c r="O195" s="564">
        <v>3</v>
      </c>
      <c r="P195" s="564">
        <v>1.5</v>
      </c>
      <c r="Q195" s="564">
        <f t="shared" si="662"/>
        <v>4.5</v>
      </c>
      <c r="R195" s="82">
        <f t="shared" si="657"/>
        <v>3</v>
      </c>
      <c r="S195" s="81"/>
      <c r="T195" s="81">
        <v>20</v>
      </c>
      <c r="U195" s="122" t="s">
        <v>190</v>
      </c>
      <c r="V195" s="494">
        <v>917.92180277922705</v>
      </c>
      <c r="W195" s="195">
        <v>820.69899999999996</v>
      </c>
      <c r="X195" s="82">
        <v>2.2130000000000001</v>
      </c>
      <c r="Y195" s="82">
        <v>2.516</v>
      </c>
      <c r="Z195" s="195">
        <f t="shared" si="663"/>
        <v>16413.98</v>
      </c>
      <c r="AA195" s="195">
        <f t="shared" si="664"/>
        <v>5471.3266666666668</v>
      </c>
      <c r="AB195" s="1092">
        <f t="shared" si="665"/>
        <v>15031117.216117218</v>
      </c>
      <c r="AC195" s="499" t="s">
        <v>69</v>
      </c>
      <c r="AD195" s="195">
        <f t="shared" si="666"/>
        <v>752.33544921875</v>
      </c>
      <c r="AE195" s="500" t="s">
        <v>41</v>
      </c>
      <c r="AF195" s="567">
        <f t="shared" si="667"/>
        <v>835.2991943359375</v>
      </c>
      <c r="AG195" s="567">
        <f t="shared" si="668"/>
        <v>250778.48307291666</v>
      </c>
      <c r="AH195" s="567">
        <f t="shared" si="669"/>
        <v>278433.06477864581</v>
      </c>
      <c r="AI195" s="568">
        <f t="shared" si="670"/>
        <v>688951.87657394679</v>
      </c>
      <c r="AJ195" s="568">
        <f t="shared" si="671"/>
        <v>764926.00213913678</v>
      </c>
      <c r="AK195" s="569">
        <f t="shared" si="672"/>
        <v>4.5835041179454951E-2</v>
      </c>
      <c r="AL195" s="999">
        <f t="shared" si="673"/>
        <v>5.0889497509801859E-2</v>
      </c>
      <c r="AM195" s="864" t="str">
        <f t="shared" si="633"/>
        <v>271</v>
      </c>
      <c r="AN195" s="865">
        <f t="shared" si="634"/>
        <v>44313</v>
      </c>
      <c r="AO195" s="866">
        <f t="shared" si="635"/>
        <v>250778.48307291666</v>
      </c>
      <c r="AP195" s="865">
        <f t="shared" si="636"/>
        <v>44313</v>
      </c>
      <c r="AQ195" s="850">
        <f t="shared" si="637"/>
        <v>278433.06477864581</v>
      </c>
      <c r="AR195" s="880">
        <v>44312</v>
      </c>
      <c r="AS195" s="869" t="s">
        <v>655</v>
      </c>
      <c r="AT195" s="879">
        <v>172.11578369140599</v>
      </c>
      <c r="AU195" s="879">
        <v>364</v>
      </c>
      <c r="AV195" s="851">
        <f t="shared" si="638"/>
        <v>44312</v>
      </c>
      <c r="AW195" s="852">
        <f t="shared" si="639"/>
        <v>163371709531535.22</v>
      </c>
      <c r="AX195" s="851">
        <f t="shared" si="640"/>
        <v>44312</v>
      </c>
      <c r="AY195" s="852">
        <f t="shared" si="641"/>
        <v>181387514692661.56</v>
      </c>
      <c r="AZ195" s="850">
        <f>AVERAGE(AO195:AO196)</f>
        <v>239275.73649088541</v>
      </c>
      <c r="BA195" s="850">
        <f>STDEV(AO195:AO196)</f>
        <v>16267.340220849357</v>
      </c>
      <c r="BB195" s="850">
        <f>100*BA195/AZ195</f>
        <v>6.798574924235588</v>
      </c>
      <c r="BC195" s="849">
        <f t="shared" si="642"/>
        <v>44312</v>
      </c>
      <c r="BD195" s="850">
        <f>AVERAGE(AQ195:AQ196)</f>
        <v>268322.3876953125</v>
      </c>
      <c r="BE195" s="850">
        <f>STDEV(AQ195:AQ196)</f>
        <v>14298.656656024821</v>
      </c>
      <c r="BF195" s="850">
        <f>100*BE195/BD195</f>
        <v>5.3289092940919049</v>
      </c>
      <c r="BG195" s="849">
        <f t="shared" si="643"/>
        <v>44312</v>
      </c>
      <c r="BH195" s="850">
        <f>AVERAGE(AZ195,BD195)</f>
        <v>253799.06209309894</v>
      </c>
      <c r="BI195" s="852">
        <f>BH195*AT195*3.785*1000000</f>
        <v>165339490627646.19</v>
      </c>
      <c r="BK195" s="382">
        <f t="shared" si="644"/>
        <v>37.616772460937497</v>
      </c>
      <c r="BL195" s="382">
        <f t="shared" si="645"/>
        <v>41.764959716796874</v>
      </c>
      <c r="BM195" s="236">
        <f t="shared" si="646"/>
        <v>44312</v>
      </c>
      <c r="BN195" s="236">
        <f t="shared" si="647"/>
        <v>44313</v>
      </c>
      <c r="BO195" s="235">
        <f t="shared" si="648"/>
        <v>250778.48307291666</v>
      </c>
      <c r="BP195" s="235">
        <f t="shared" si="649"/>
        <v>278433.06477864581</v>
      </c>
      <c r="BQ195" s="235">
        <f t="shared" si="650"/>
        <v>264605.77392578125</v>
      </c>
      <c r="BR195" s="868">
        <f t="shared" si="651"/>
        <v>44312</v>
      </c>
      <c r="BS195" s="869" t="str">
        <f t="shared" si="652"/>
        <v>MON</v>
      </c>
      <c r="BT195" s="870">
        <f t="shared" si="653"/>
        <v>172.11578369140599</v>
      </c>
      <c r="BU195" s="235">
        <f t="shared" ref="BU195" si="678">BH195</f>
        <v>253799.06209309894</v>
      </c>
      <c r="BV195" s="279">
        <f t="shared" si="655"/>
        <v>172379612112098.41</v>
      </c>
      <c r="BW195" s="279">
        <f t="shared" ref="BW195" si="679">BI195</f>
        <v>165339490627646.19</v>
      </c>
    </row>
    <row r="196" spans="1:75">
      <c r="A196" s="888">
        <v>44314</v>
      </c>
      <c r="B196" s="122" t="s">
        <v>191</v>
      </c>
      <c r="C196" s="769">
        <v>44312</v>
      </c>
      <c r="D196" s="1170">
        <v>44313</v>
      </c>
      <c r="E196" s="924" t="s">
        <v>69</v>
      </c>
      <c r="F196" s="1149">
        <v>34.165948486328126</v>
      </c>
      <c r="G196" s="500" t="s">
        <v>41</v>
      </c>
      <c r="H196" s="998">
        <v>38.731756591796874</v>
      </c>
      <c r="I196" s="414" t="s">
        <v>313</v>
      </c>
      <c r="J196" s="415" t="s">
        <v>133</v>
      </c>
      <c r="K196" s="429" t="s">
        <v>93</v>
      </c>
      <c r="L196" s="390">
        <v>364</v>
      </c>
      <c r="M196" s="390"/>
      <c r="N196" s="390"/>
      <c r="O196" s="564">
        <v>3</v>
      </c>
      <c r="P196" s="564">
        <v>1.5</v>
      </c>
      <c r="Q196" s="564">
        <f t="shared" si="662"/>
        <v>4.5</v>
      </c>
      <c r="R196" s="82">
        <f t="shared" si="657"/>
        <v>3</v>
      </c>
      <c r="S196" s="81"/>
      <c r="T196" s="81">
        <v>20</v>
      </c>
      <c r="U196" s="122" t="s">
        <v>191</v>
      </c>
      <c r="V196" s="494">
        <v>835.67228776317017</v>
      </c>
      <c r="W196" s="195">
        <v>807.72199999999998</v>
      </c>
      <c r="X196" s="82">
        <v>2.21</v>
      </c>
      <c r="Y196" s="82">
        <v>2.5030000000000001</v>
      </c>
      <c r="Z196" s="195">
        <f t="shared" si="663"/>
        <v>16154.439999999999</v>
      </c>
      <c r="AA196" s="195">
        <f t="shared" si="664"/>
        <v>5384.8133333333326</v>
      </c>
      <c r="AB196" s="1092">
        <f t="shared" si="665"/>
        <v>14793443.223443223</v>
      </c>
      <c r="AC196" s="499" t="s">
        <v>69</v>
      </c>
      <c r="AD196" s="195">
        <f t="shared" si="666"/>
        <v>683.3189697265625</v>
      </c>
      <c r="AE196" s="500" t="s">
        <v>41</v>
      </c>
      <c r="AF196" s="567">
        <f t="shared" si="667"/>
        <v>774.6351318359375</v>
      </c>
      <c r="AG196" s="567">
        <f t="shared" si="668"/>
        <v>227772.98990885416</v>
      </c>
      <c r="AH196" s="567">
        <f t="shared" si="669"/>
        <v>258211.71061197919</v>
      </c>
      <c r="AI196" s="568">
        <f t="shared" si="670"/>
        <v>625749.97227707179</v>
      </c>
      <c r="AJ196" s="568">
        <f t="shared" si="671"/>
        <v>709372.83135159116</v>
      </c>
      <c r="AK196" s="569">
        <f t="shared" si="672"/>
        <v>4.2299143128858852E-2</v>
      </c>
      <c r="AL196" s="999">
        <f t="shared" si="673"/>
        <v>4.7951840598370328E-2</v>
      </c>
      <c r="AM196" s="864" t="str">
        <f t="shared" si="633"/>
        <v>272</v>
      </c>
      <c r="AN196" s="865">
        <f t="shared" si="634"/>
        <v>44313</v>
      </c>
      <c r="AO196" s="866">
        <f t="shared" si="635"/>
        <v>227772.98990885416</v>
      </c>
      <c r="AP196" s="865">
        <f t="shared" si="636"/>
        <v>44313</v>
      </c>
      <c r="AQ196" s="850">
        <f t="shared" si="637"/>
        <v>258211.71061197919</v>
      </c>
      <c r="AR196" s="880">
        <v>44312</v>
      </c>
      <c r="AS196" s="869" t="s">
        <v>655</v>
      </c>
      <c r="AT196" s="879">
        <v>172.11578369140599</v>
      </c>
      <c r="AU196" s="879">
        <v>364</v>
      </c>
      <c r="AV196" s="851">
        <f t="shared" si="638"/>
        <v>44312</v>
      </c>
      <c r="AW196" s="852">
        <f t="shared" si="639"/>
        <v>148384591415280.69</v>
      </c>
      <c r="AX196" s="851">
        <f t="shared" si="640"/>
        <v>44312</v>
      </c>
      <c r="AY196" s="852">
        <f t="shared" si="641"/>
        <v>168214146871107.28</v>
      </c>
      <c r="AZ196" s="867"/>
      <c r="BA196" s="867"/>
      <c r="BB196" s="867"/>
      <c r="BC196" s="849">
        <f t="shared" si="642"/>
        <v>44312</v>
      </c>
      <c r="BD196" s="867"/>
      <c r="BE196" s="867"/>
      <c r="BF196" s="867"/>
      <c r="BG196" s="849">
        <f t="shared" si="643"/>
        <v>44312</v>
      </c>
      <c r="BH196" s="867"/>
      <c r="BI196" s="867"/>
      <c r="BK196" s="382">
        <f t="shared" si="644"/>
        <v>34.165948486328126</v>
      </c>
      <c r="BL196" s="382">
        <f t="shared" si="645"/>
        <v>38.731756591796874</v>
      </c>
      <c r="BM196" s="236">
        <f t="shared" si="646"/>
        <v>44312</v>
      </c>
      <c r="BN196" s="236">
        <f t="shared" si="647"/>
        <v>44313</v>
      </c>
      <c r="BO196" s="235">
        <f t="shared" si="648"/>
        <v>227772.98990885416</v>
      </c>
      <c r="BP196" s="235">
        <f t="shared" si="649"/>
        <v>258211.71061197919</v>
      </c>
      <c r="BQ196" s="235">
        <f t="shared" si="650"/>
        <v>242992.35026041669</v>
      </c>
      <c r="BR196" s="868">
        <f t="shared" si="651"/>
        <v>44312</v>
      </c>
      <c r="BS196" s="869" t="str">
        <f t="shared" si="652"/>
        <v>MON</v>
      </c>
      <c r="BT196" s="870">
        <f t="shared" si="653"/>
        <v>172.11578369140599</v>
      </c>
      <c r="BU196" s="235"/>
      <c r="BV196" s="279">
        <f t="shared" si="655"/>
        <v>158299369143194</v>
      </c>
      <c r="BW196" s="279"/>
    </row>
    <row r="197" spans="1:75">
      <c r="A197" s="888">
        <v>44314</v>
      </c>
      <c r="B197" s="122" t="s">
        <v>551</v>
      </c>
      <c r="C197" s="769">
        <v>44313</v>
      </c>
      <c r="D197" s="1170">
        <v>44314</v>
      </c>
      <c r="E197" s="924" t="s">
        <v>69</v>
      </c>
      <c r="F197" s="1149">
        <v>33.905523681640624</v>
      </c>
      <c r="G197" s="500" t="s">
        <v>41</v>
      </c>
      <c r="H197" s="998">
        <v>33.501031494140626</v>
      </c>
      <c r="I197" s="414" t="s">
        <v>313</v>
      </c>
      <c r="J197" s="415" t="s">
        <v>133</v>
      </c>
      <c r="K197" s="429" t="s">
        <v>93</v>
      </c>
      <c r="L197" s="390">
        <v>392</v>
      </c>
      <c r="M197" s="390"/>
      <c r="N197" s="390"/>
      <c r="O197" s="564">
        <v>3</v>
      </c>
      <c r="P197" s="564">
        <v>1.5</v>
      </c>
      <c r="Q197" s="564">
        <f t="shared" si="662"/>
        <v>4.5</v>
      </c>
      <c r="R197" s="82">
        <f t="shared" si="657"/>
        <v>3</v>
      </c>
      <c r="S197" s="81"/>
      <c r="T197" s="81">
        <v>20</v>
      </c>
      <c r="U197" s="122" t="s">
        <v>551</v>
      </c>
      <c r="V197" s="193">
        <v>801.77581696771085</v>
      </c>
      <c r="W197" s="195">
        <v>792.43899999999996</v>
      </c>
      <c r="X197" s="82">
        <v>2.198</v>
      </c>
      <c r="Y197" s="82">
        <v>2.5409999999999999</v>
      </c>
      <c r="Z197" s="195">
        <f t="shared" si="663"/>
        <v>15848.779999999999</v>
      </c>
      <c r="AA197" s="195">
        <f t="shared" si="664"/>
        <v>5282.9266666666663</v>
      </c>
      <c r="AB197" s="1092">
        <f t="shared" si="665"/>
        <v>13476853.741496596</v>
      </c>
      <c r="AC197" s="499" t="s">
        <v>69</v>
      </c>
      <c r="AD197" s="195">
        <f t="shared" si="666"/>
        <v>678.1104736328125</v>
      </c>
      <c r="AE197" s="500" t="s">
        <v>41</v>
      </c>
      <c r="AF197" s="567">
        <f t="shared" si="667"/>
        <v>670.0206298828125</v>
      </c>
      <c r="AG197" s="567">
        <f t="shared" si="668"/>
        <v>226036.82454427084</v>
      </c>
      <c r="AH197" s="567">
        <f t="shared" si="669"/>
        <v>223340.2099609375</v>
      </c>
      <c r="AI197" s="568">
        <f t="shared" si="670"/>
        <v>576624.55240885424</v>
      </c>
      <c r="AJ197" s="568">
        <f t="shared" si="671"/>
        <v>569745.43357382016</v>
      </c>
      <c r="AK197" s="569">
        <f t="shared" si="672"/>
        <v>4.2786288511343619E-2</v>
      </c>
      <c r="AL197" s="999">
        <f t="shared" si="673"/>
        <v>4.2275848985399038E-2</v>
      </c>
      <c r="AM197" s="864" t="str">
        <f t="shared" si="633"/>
        <v>281</v>
      </c>
      <c r="AN197" s="865">
        <f t="shared" si="634"/>
        <v>44314</v>
      </c>
      <c r="AO197" s="866">
        <f t="shared" si="635"/>
        <v>226036.82454427084</v>
      </c>
      <c r="AP197" s="865">
        <f t="shared" si="636"/>
        <v>44314</v>
      </c>
      <c r="AQ197" s="850">
        <f t="shared" si="637"/>
        <v>223340.2099609375</v>
      </c>
      <c r="AR197" s="880">
        <v>44313</v>
      </c>
      <c r="AS197" s="869" t="s">
        <v>653</v>
      </c>
      <c r="AT197" s="879">
        <v>169.59039306640599</v>
      </c>
      <c r="AU197" s="879">
        <v>392</v>
      </c>
      <c r="AV197" s="851">
        <f t="shared" si="638"/>
        <v>44313</v>
      </c>
      <c r="AW197" s="852">
        <f t="shared" si="639"/>
        <v>145092955794562.34</v>
      </c>
      <c r="AX197" s="851">
        <f t="shared" si="640"/>
        <v>44313</v>
      </c>
      <c r="AY197" s="852">
        <f t="shared" si="641"/>
        <v>143361999870352.19</v>
      </c>
      <c r="AZ197" s="850">
        <f>AVERAGE(AO197:AO198)</f>
        <v>223049.34692382813</v>
      </c>
      <c r="BA197" s="850">
        <f>STDEV(AO197:AO198)</f>
        <v>4224.931368116193</v>
      </c>
      <c r="BB197" s="850">
        <f>100*BA197/AZ197</f>
        <v>1.8941689031526359</v>
      </c>
      <c r="BC197" s="849">
        <f t="shared" si="642"/>
        <v>44313</v>
      </c>
      <c r="BD197" s="850">
        <f>AVERAGE(AQ197:AQ198)</f>
        <v>231978.1494140625</v>
      </c>
      <c r="BE197" s="850">
        <f>STDEV(AQ197:AQ198)</f>
        <v>12215.89112556701</v>
      </c>
      <c r="BF197" s="850">
        <f>100*BE197/BD197</f>
        <v>5.2659662801959071</v>
      </c>
      <c r="BG197" s="849">
        <f t="shared" si="643"/>
        <v>44313</v>
      </c>
      <c r="BH197" s="850">
        <f>AVERAGE(AZ197,BD197)</f>
        <v>227513.74816894531</v>
      </c>
      <c r="BI197" s="852">
        <f>BH197*AT197*3.785*1000000</f>
        <v>146040992534234.69</v>
      </c>
      <c r="BK197" s="382">
        <f t="shared" si="644"/>
        <v>33.905523681640624</v>
      </c>
      <c r="BL197" s="382">
        <f t="shared" si="645"/>
        <v>33.501031494140626</v>
      </c>
      <c r="BM197" s="236">
        <f t="shared" si="646"/>
        <v>44313</v>
      </c>
      <c r="BN197" s="236">
        <f t="shared" si="647"/>
        <v>44314</v>
      </c>
      <c r="BO197" s="235">
        <f t="shared" si="648"/>
        <v>226036.82454427084</v>
      </c>
      <c r="BP197" s="235">
        <f t="shared" si="649"/>
        <v>223340.2099609375</v>
      </c>
      <c r="BQ197" s="235">
        <f t="shared" si="650"/>
        <v>224688.51725260419</v>
      </c>
      <c r="BR197" s="868">
        <f t="shared" si="651"/>
        <v>44313</v>
      </c>
      <c r="BS197" s="869" t="str">
        <f t="shared" si="652"/>
        <v>TUE</v>
      </c>
      <c r="BT197" s="870">
        <f t="shared" si="653"/>
        <v>169.59039306640599</v>
      </c>
      <c r="BU197" s="235">
        <f t="shared" ref="BU197" si="680">BH197</f>
        <v>227513.74816894531</v>
      </c>
      <c r="BV197" s="279">
        <f t="shared" si="655"/>
        <v>144227477832457.28</v>
      </c>
      <c r="BW197" s="279">
        <f t="shared" ref="BW197" si="681">BI197</f>
        <v>146040992534234.69</v>
      </c>
    </row>
    <row r="198" spans="1:75" ht="15" thickBot="1">
      <c r="A198" s="888">
        <v>44314</v>
      </c>
      <c r="B198" s="122" t="s">
        <v>259</v>
      </c>
      <c r="C198" s="769">
        <v>44313</v>
      </c>
      <c r="D198" s="1170">
        <v>44314</v>
      </c>
      <c r="E198" s="924" t="s">
        <v>69</v>
      </c>
      <c r="F198" s="1149">
        <v>33.009280395507815</v>
      </c>
      <c r="G198" s="500" t="s">
        <v>41</v>
      </c>
      <c r="H198" s="998">
        <v>36.092413330078124</v>
      </c>
      <c r="I198" s="414" t="s">
        <v>313</v>
      </c>
      <c r="J198" s="415" t="s">
        <v>133</v>
      </c>
      <c r="K198" s="429" t="s">
        <v>93</v>
      </c>
      <c r="L198" s="390">
        <v>392</v>
      </c>
      <c r="M198" s="390"/>
      <c r="N198" s="390"/>
      <c r="O198" s="564">
        <v>3</v>
      </c>
      <c r="P198" s="564">
        <v>1.5</v>
      </c>
      <c r="Q198" s="564">
        <f t="shared" si="662"/>
        <v>4.5</v>
      </c>
      <c r="R198" s="82">
        <f t="shared" si="657"/>
        <v>3</v>
      </c>
      <c r="S198" s="81"/>
      <c r="T198" s="81">
        <v>20</v>
      </c>
      <c r="U198" s="122" t="s">
        <v>259</v>
      </c>
      <c r="V198" s="193">
        <v>869.90796996578956</v>
      </c>
      <c r="W198" s="195">
        <v>751.63800000000003</v>
      </c>
      <c r="X198" s="82">
        <v>2.1789999999999998</v>
      </c>
      <c r="Y198" s="82">
        <v>2.556</v>
      </c>
      <c r="Z198" s="195">
        <f t="shared" si="663"/>
        <v>15032.76</v>
      </c>
      <c r="AA198" s="195">
        <f t="shared" si="664"/>
        <v>5010.92</v>
      </c>
      <c r="AB198" s="1092">
        <f t="shared" si="665"/>
        <v>12782959.183673469</v>
      </c>
      <c r="AC198" s="499" t="s">
        <v>69</v>
      </c>
      <c r="AD198" s="195">
        <f t="shared" si="666"/>
        <v>660.18560791015625</v>
      </c>
      <c r="AE198" s="500" t="s">
        <v>41</v>
      </c>
      <c r="AF198" s="567">
        <f t="shared" si="667"/>
        <v>721.8482666015625</v>
      </c>
      <c r="AG198" s="567">
        <f t="shared" si="668"/>
        <v>220061.86930338541</v>
      </c>
      <c r="AH198" s="567">
        <f t="shared" si="669"/>
        <v>240616.0888671875</v>
      </c>
      <c r="AI198" s="568">
        <f t="shared" si="670"/>
        <v>561382.31965149334</v>
      </c>
      <c r="AJ198" s="568">
        <f t="shared" si="671"/>
        <v>613816.55323262117</v>
      </c>
      <c r="AK198" s="569">
        <f t="shared" si="672"/>
        <v>4.3916460311357076E-2</v>
      </c>
      <c r="AL198" s="999">
        <f t="shared" si="673"/>
        <v>4.8018345706414688E-2</v>
      </c>
      <c r="AM198" s="864" t="str">
        <f t="shared" si="633"/>
        <v>282</v>
      </c>
      <c r="AN198" s="865">
        <f t="shared" si="634"/>
        <v>44314</v>
      </c>
      <c r="AO198" s="866">
        <f t="shared" si="635"/>
        <v>220061.86930338541</v>
      </c>
      <c r="AP198" s="865">
        <f t="shared" si="636"/>
        <v>44314</v>
      </c>
      <c r="AQ198" s="850">
        <f t="shared" si="637"/>
        <v>240616.0888671875</v>
      </c>
      <c r="AR198" s="880">
        <v>44313</v>
      </c>
      <c r="AS198" s="869" t="s">
        <v>653</v>
      </c>
      <c r="AT198" s="879">
        <v>169.59039306640599</v>
      </c>
      <c r="AU198" s="879">
        <v>392</v>
      </c>
      <c r="AV198" s="851">
        <f t="shared" si="638"/>
        <v>44313</v>
      </c>
      <c r="AW198" s="852">
        <f t="shared" si="639"/>
        <v>141257634189827.59</v>
      </c>
      <c r="AX198" s="851">
        <f t="shared" si="640"/>
        <v>44313</v>
      </c>
      <c r="AY198" s="852">
        <f t="shared" si="641"/>
        <v>154451380282196.59</v>
      </c>
      <c r="AZ198" s="867"/>
      <c r="BA198" s="867"/>
      <c r="BB198" s="867"/>
      <c r="BC198" s="849">
        <f t="shared" si="642"/>
        <v>44313</v>
      </c>
      <c r="BD198" s="867"/>
      <c r="BE198" s="867"/>
      <c r="BF198" s="867"/>
      <c r="BG198" s="849">
        <f t="shared" si="643"/>
        <v>44313</v>
      </c>
      <c r="BH198" s="867"/>
      <c r="BI198" s="867"/>
      <c r="BK198" s="382">
        <f t="shared" si="644"/>
        <v>33.009280395507815</v>
      </c>
      <c r="BL198" s="382">
        <f t="shared" si="645"/>
        <v>36.092413330078124</v>
      </c>
      <c r="BM198" s="236">
        <f t="shared" si="646"/>
        <v>44313</v>
      </c>
      <c r="BN198" s="236">
        <f t="shared" si="647"/>
        <v>44314</v>
      </c>
      <c r="BO198" s="235">
        <f t="shared" si="648"/>
        <v>220061.86930338541</v>
      </c>
      <c r="BP198" s="235">
        <f t="shared" si="649"/>
        <v>240616.0888671875</v>
      </c>
      <c r="BQ198" s="235">
        <f t="shared" si="650"/>
        <v>230338.97908528644</v>
      </c>
      <c r="BR198" s="868">
        <f t="shared" si="651"/>
        <v>44313</v>
      </c>
      <c r="BS198" s="869" t="str">
        <f t="shared" si="652"/>
        <v>TUE</v>
      </c>
      <c r="BT198" s="870">
        <f t="shared" si="653"/>
        <v>169.59039306640599</v>
      </c>
      <c r="BU198" s="235"/>
      <c r="BV198" s="279">
        <f t="shared" si="655"/>
        <v>147854507236012.09</v>
      </c>
      <c r="BW198" s="279"/>
    </row>
    <row r="199" spans="1:75">
      <c r="A199" s="460">
        <v>44321</v>
      </c>
      <c r="B199" s="118" t="s">
        <v>562</v>
      </c>
      <c r="C199" s="1133">
        <v>44314</v>
      </c>
      <c r="D199" s="1191">
        <v>44315</v>
      </c>
      <c r="E199" s="1110" t="s">
        <v>69</v>
      </c>
      <c r="F199" s="1147">
        <v>30.425372314453124</v>
      </c>
      <c r="G199" s="477" t="s">
        <v>41</v>
      </c>
      <c r="H199" s="994">
        <v>34.38388366699219</v>
      </c>
      <c r="I199" s="1155" t="s">
        <v>313</v>
      </c>
      <c r="J199" s="1156" t="s">
        <v>133</v>
      </c>
      <c r="K199" s="462" t="s">
        <v>93</v>
      </c>
      <c r="L199" s="465">
        <v>320</v>
      </c>
      <c r="M199" s="463"/>
      <c r="N199" s="922"/>
      <c r="O199" s="491">
        <v>3</v>
      </c>
      <c r="P199" s="492">
        <v>1.5</v>
      </c>
      <c r="Q199" s="492">
        <f t="shared" si="662"/>
        <v>4.5</v>
      </c>
      <c r="R199" s="490">
        <f t="shared" si="657"/>
        <v>3</v>
      </c>
      <c r="S199" s="491"/>
      <c r="T199" s="493">
        <v>20</v>
      </c>
      <c r="U199" s="118" t="s">
        <v>562</v>
      </c>
      <c r="V199" s="923"/>
      <c r="W199" s="145">
        <v>840.52499999999998</v>
      </c>
      <c r="X199" s="472">
        <v>2.1909999999999998</v>
      </c>
      <c r="Y199" s="472">
        <v>2.5339999999999998</v>
      </c>
      <c r="Z199" s="145">
        <f t="shared" si="663"/>
        <v>16810.5</v>
      </c>
      <c r="AA199" s="145">
        <f t="shared" si="664"/>
        <v>5603.5</v>
      </c>
      <c r="AB199" s="1157">
        <f t="shared" si="665"/>
        <v>17510937.5</v>
      </c>
      <c r="AC199" s="1110" t="s">
        <v>69</v>
      </c>
      <c r="AD199" s="194">
        <f t="shared" si="666"/>
        <v>608.5074462890625</v>
      </c>
      <c r="AE199" s="477" t="s">
        <v>41</v>
      </c>
      <c r="AF199" s="586">
        <f t="shared" si="667"/>
        <v>687.67767333984375</v>
      </c>
      <c r="AG199" s="478">
        <f t="shared" si="668"/>
        <v>202835.8154296875</v>
      </c>
      <c r="AH199" s="478">
        <f t="shared" si="669"/>
        <v>229225.89111328125</v>
      </c>
      <c r="AI199" s="478">
        <f t="shared" si="670"/>
        <v>633861.92321777344</v>
      </c>
      <c r="AJ199" s="478">
        <f t="shared" si="671"/>
        <v>716330.90972900391</v>
      </c>
      <c r="AK199" s="1084">
        <f t="shared" si="672"/>
        <v>3.619805754076693E-2</v>
      </c>
      <c r="AL199" s="1085">
        <f t="shared" si="673"/>
        <v>4.0907627574423351E-2</v>
      </c>
      <c r="AM199" s="864" t="str">
        <f t="shared" ref="AM199:AM212" si="682">B199</f>
        <v>294</v>
      </c>
      <c r="AN199" s="865">
        <f t="shared" ref="AN199:AN212" si="683">D199</f>
        <v>44315</v>
      </c>
      <c r="AO199" s="866">
        <f t="shared" ref="AO199:AO212" si="684">AG199</f>
        <v>202835.8154296875</v>
      </c>
      <c r="AP199" s="865">
        <f t="shared" ref="AP199:AP212" si="685">D199</f>
        <v>44315</v>
      </c>
      <c r="AQ199" s="850">
        <f t="shared" ref="AQ199:AQ212" si="686">AH199</f>
        <v>229225.89111328125</v>
      </c>
      <c r="AR199" s="880">
        <v>44314</v>
      </c>
      <c r="AS199" s="869" t="s">
        <v>656</v>
      </c>
      <c r="AT199" s="879">
        <v>169.86978149414099</v>
      </c>
      <c r="AU199" s="879">
        <v>320</v>
      </c>
      <c r="AV199" s="851">
        <f t="shared" ref="AV199:AV212" si="687">AR199</f>
        <v>44314</v>
      </c>
      <c r="AW199" s="852">
        <f t="shared" ref="AW199:AW212" si="688">AT199*3.785*1000000*AO199</f>
        <v>130414732320968.92</v>
      </c>
      <c r="AX199" s="851">
        <f t="shared" ref="AX199:AX212" si="689">AR199</f>
        <v>44314</v>
      </c>
      <c r="AY199" s="852">
        <f t="shared" ref="AY199:AY212" si="690">AT199*3.785*1000000*AQ199</f>
        <v>147382419457065.63</v>
      </c>
      <c r="AZ199" s="850">
        <f>AVERAGE(AO199:AO200)</f>
        <v>202162.64851888019</v>
      </c>
      <c r="BA199" s="850">
        <f>STDEV(AO199:AO200)</f>
        <v>952.00177500447842</v>
      </c>
      <c r="BB199" s="850">
        <f>100*BA199/AZ199</f>
        <v>0.4709088360185239</v>
      </c>
      <c r="BC199" s="849">
        <f t="shared" ref="BC199:BC212" si="691">AR199</f>
        <v>44314</v>
      </c>
      <c r="BD199" s="850">
        <f>AVERAGE(AQ199:AQ200)</f>
        <v>243588.83666992188</v>
      </c>
      <c r="BE199" s="850">
        <f>STDEV(AQ199:AQ200)</f>
        <v>20312.272401827555</v>
      </c>
      <c r="BF199" s="850">
        <f>100*BE199/BD199</f>
        <v>8.3387534008185913</v>
      </c>
      <c r="BG199" s="849">
        <f t="shared" ref="BG199:BG212" si="692">BC199</f>
        <v>44314</v>
      </c>
      <c r="BH199" s="850">
        <f>AVERAGE(AZ199,BD199)</f>
        <v>222875.74259440103</v>
      </c>
      <c r="BI199" s="852">
        <f>BH199*AT199*3.785*1000000</f>
        <v>143299546235027.38</v>
      </c>
      <c r="BK199" s="382">
        <f t="shared" ref="BK199:BK212" si="693">F199</f>
        <v>30.425372314453124</v>
      </c>
      <c r="BL199" s="382">
        <f t="shared" ref="BL199:BL212" si="694">H199</f>
        <v>34.38388366699219</v>
      </c>
      <c r="BM199" s="236">
        <f t="shared" ref="BM199:BM212" si="695">C199</f>
        <v>44314</v>
      </c>
      <c r="BN199" s="236">
        <f t="shared" ref="BN199:BN212" si="696">AN199</f>
        <v>44315</v>
      </c>
      <c r="BO199" s="235">
        <f t="shared" ref="BO199:BO212" si="697">AO199</f>
        <v>202835.8154296875</v>
      </c>
      <c r="BP199" s="235">
        <f t="shared" ref="BP199:BP212" si="698">AQ199</f>
        <v>229225.89111328125</v>
      </c>
      <c r="BQ199" s="235">
        <f t="shared" ref="BQ199:BQ212" si="699">AVERAGE(BO199:BP199)</f>
        <v>216030.85327148438</v>
      </c>
      <c r="BR199" s="868">
        <f t="shared" ref="BR199:BR212" si="700">AR199</f>
        <v>44314</v>
      </c>
      <c r="BS199" s="869" t="str">
        <f t="shared" ref="BS199:BS212" si="701">AS199</f>
        <v>WED</v>
      </c>
      <c r="BT199" s="870">
        <f t="shared" ref="BT199:BT212" si="702">AT199</f>
        <v>169.86978149414099</v>
      </c>
      <c r="BU199" s="235">
        <f t="shared" ref="BU199" si="703">BH199</f>
        <v>222875.74259440103</v>
      </c>
      <c r="BV199" s="279">
        <f t="shared" ref="BV199:BV212" si="704">BT199*1000000*3.785*BQ199</f>
        <v>138898575889017.27</v>
      </c>
      <c r="BW199" s="279">
        <f t="shared" ref="BW199" si="705">BI199</f>
        <v>143299546235027.38</v>
      </c>
    </row>
    <row r="200" spans="1:75">
      <c r="A200" s="35">
        <v>44321</v>
      </c>
      <c r="B200" s="119" t="s">
        <v>563</v>
      </c>
      <c r="C200" s="782">
        <v>44314</v>
      </c>
      <c r="D200" s="1158">
        <v>44315</v>
      </c>
      <c r="E200" s="924" t="s">
        <v>69</v>
      </c>
      <c r="F200" s="1149">
        <v>30.223422241210937</v>
      </c>
      <c r="G200" s="500" t="s">
        <v>41</v>
      </c>
      <c r="H200" s="998">
        <v>38.692767333984378</v>
      </c>
      <c r="I200" s="1160" t="s">
        <v>313</v>
      </c>
      <c r="J200" s="1161" t="s">
        <v>133</v>
      </c>
      <c r="K200" s="484" t="s">
        <v>93</v>
      </c>
      <c r="L200" s="488">
        <v>320</v>
      </c>
      <c r="M200" s="485"/>
      <c r="N200" s="504"/>
      <c r="O200" s="491">
        <v>3</v>
      </c>
      <c r="P200" s="492">
        <v>1.5</v>
      </c>
      <c r="Q200" s="492">
        <f t="shared" si="662"/>
        <v>4.5</v>
      </c>
      <c r="R200" s="490">
        <f t="shared" si="657"/>
        <v>3</v>
      </c>
      <c r="S200" s="491"/>
      <c r="T200" s="493">
        <v>20</v>
      </c>
      <c r="U200" s="119" t="s">
        <v>563</v>
      </c>
      <c r="V200" s="925"/>
      <c r="W200" s="129">
        <v>814.64200000000005</v>
      </c>
      <c r="X200" s="223">
        <v>2.1859999999999999</v>
      </c>
      <c r="Y200" s="223">
        <v>2.5150000000000001</v>
      </c>
      <c r="Z200" s="129">
        <f t="shared" si="663"/>
        <v>16292.84</v>
      </c>
      <c r="AA200" s="129">
        <f t="shared" si="664"/>
        <v>5430.9466666666667</v>
      </c>
      <c r="AB200" s="149">
        <f t="shared" si="665"/>
        <v>16971708.333333332</v>
      </c>
      <c r="AC200" s="924" t="s">
        <v>69</v>
      </c>
      <c r="AD200" s="195">
        <f t="shared" si="666"/>
        <v>604.46844482421875</v>
      </c>
      <c r="AE200" s="500" t="s">
        <v>41</v>
      </c>
      <c r="AF200" s="567">
        <f t="shared" si="667"/>
        <v>773.8553466796875</v>
      </c>
      <c r="AG200" s="497">
        <f t="shared" si="668"/>
        <v>201489.48160807291</v>
      </c>
      <c r="AH200" s="497">
        <f t="shared" si="669"/>
        <v>257951.7822265625</v>
      </c>
      <c r="AI200" s="497">
        <f t="shared" si="670"/>
        <v>629654.63002522779</v>
      </c>
      <c r="AJ200" s="497">
        <f t="shared" si="671"/>
        <v>806099.31945800781</v>
      </c>
      <c r="AK200" s="959">
        <f t="shared" si="672"/>
        <v>3.7100250467335269E-2</v>
      </c>
      <c r="AL200" s="1086">
        <f t="shared" si="673"/>
        <v>4.7496651699745866E-2</v>
      </c>
      <c r="AM200" s="864" t="str">
        <f t="shared" si="682"/>
        <v>295</v>
      </c>
      <c r="AN200" s="865">
        <f t="shared" si="683"/>
        <v>44315</v>
      </c>
      <c r="AO200" s="866">
        <f t="shared" si="684"/>
        <v>201489.48160807291</v>
      </c>
      <c r="AP200" s="865">
        <f t="shared" si="685"/>
        <v>44315</v>
      </c>
      <c r="AQ200" s="850">
        <f t="shared" si="686"/>
        <v>257951.7822265625</v>
      </c>
      <c r="AR200" s="880">
        <v>44314</v>
      </c>
      <c r="AS200" s="869" t="s">
        <v>656</v>
      </c>
      <c r="AT200" s="879">
        <v>169.86978149414099</v>
      </c>
      <c r="AU200" s="879">
        <v>320</v>
      </c>
      <c r="AV200" s="851">
        <f t="shared" si="687"/>
        <v>44314</v>
      </c>
      <c r="AW200" s="852">
        <f t="shared" si="688"/>
        <v>129549097400486.17</v>
      </c>
      <c r="AX200" s="851">
        <f t="shared" si="689"/>
        <v>44314</v>
      </c>
      <c r="AY200" s="852">
        <f t="shared" si="690"/>
        <v>165851935761588.81</v>
      </c>
      <c r="AZ200" s="867"/>
      <c r="BA200" s="867"/>
      <c r="BB200" s="867"/>
      <c r="BC200" s="849">
        <f t="shared" si="691"/>
        <v>44314</v>
      </c>
      <c r="BD200" s="867"/>
      <c r="BE200" s="867"/>
      <c r="BF200" s="867"/>
      <c r="BG200" s="849">
        <f t="shared" si="692"/>
        <v>44314</v>
      </c>
      <c r="BH200" s="867"/>
      <c r="BI200" s="867"/>
      <c r="BK200" s="382">
        <f t="shared" si="693"/>
        <v>30.223422241210937</v>
      </c>
      <c r="BL200" s="382">
        <f t="shared" si="694"/>
        <v>38.692767333984378</v>
      </c>
      <c r="BM200" s="236">
        <f t="shared" si="695"/>
        <v>44314</v>
      </c>
      <c r="BN200" s="236">
        <f t="shared" si="696"/>
        <v>44315</v>
      </c>
      <c r="BO200" s="235">
        <f t="shared" si="697"/>
        <v>201489.48160807291</v>
      </c>
      <c r="BP200" s="235">
        <f t="shared" si="698"/>
        <v>257951.7822265625</v>
      </c>
      <c r="BQ200" s="235">
        <f t="shared" si="699"/>
        <v>229720.63191731769</v>
      </c>
      <c r="BR200" s="868">
        <f t="shared" si="700"/>
        <v>44314</v>
      </c>
      <c r="BS200" s="869" t="str">
        <f t="shared" si="701"/>
        <v>WED</v>
      </c>
      <c r="BT200" s="870">
        <f t="shared" si="702"/>
        <v>169.86978149414099</v>
      </c>
      <c r="BU200" s="235"/>
      <c r="BV200" s="279">
        <f t="shared" si="704"/>
        <v>147700516581037.5</v>
      </c>
      <c r="BW200" s="279"/>
    </row>
    <row r="201" spans="1:75">
      <c r="A201" s="35">
        <v>44321</v>
      </c>
      <c r="B201" s="119" t="s">
        <v>564</v>
      </c>
      <c r="C201" s="782">
        <v>44315</v>
      </c>
      <c r="D201" s="1158">
        <v>44316</v>
      </c>
      <c r="E201" s="924" t="s">
        <v>69</v>
      </c>
      <c r="F201" s="1149">
        <v>36.299298095703122</v>
      </c>
      <c r="G201" s="500" t="s">
        <v>41</v>
      </c>
      <c r="H201" s="998">
        <v>36.131893920898435</v>
      </c>
      <c r="I201" s="1160" t="s">
        <v>313</v>
      </c>
      <c r="J201" s="1161" t="s">
        <v>133</v>
      </c>
      <c r="K201" s="484" t="s">
        <v>93</v>
      </c>
      <c r="L201" s="488">
        <v>312</v>
      </c>
      <c r="M201" s="485"/>
      <c r="N201" s="504"/>
      <c r="O201" s="491">
        <v>3</v>
      </c>
      <c r="P201" s="492">
        <v>1.5</v>
      </c>
      <c r="Q201" s="492">
        <f t="shared" si="662"/>
        <v>4.5</v>
      </c>
      <c r="R201" s="490">
        <f t="shared" si="657"/>
        <v>3</v>
      </c>
      <c r="S201" s="491"/>
      <c r="T201" s="493">
        <v>20</v>
      </c>
      <c r="U201" s="119" t="s">
        <v>564</v>
      </c>
      <c r="V201" s="925"/>
      <c r="W201" s="129">
        <v>750.64599999999996</v>
      </c>
      <c r="X201" s="223">
        <v>2.1829999999999998</v>
      </c>
      <c r="Y201" s="223">
        <v>2.5249999999999999</v>
      </c>
      <c r="Z201" s="129">
        <f t="shared" si="663"/>
        <v>15012.919999999998</v>
      </c>
      <c r="AA201" s="129">
        <f t="shared" si="664"/>
        <v>5004.3066666666664</v>
      </c>
      <c r="AB201" s="149">
        <f t="shared" si="665"/>
        <v>16039444.444444442</v>
      </c>
      <c r="AC201" s="924" t="s">
        <v>69</v>
      </c>
      <c r="AD201" s="195">
        <f t="shared" si="666"/>
        <v>725.9859619140625</v>
      </c>
      <c r="AE201" s="500" t="s">
        <v>41</v>
      </c>
      <c r="AF201" s="567">
        <f t="shared" si="667"/>
        <v>722.63787841796875</v>
      </c>
      <c r="AG201" s="497">
        <f t="shared" si="668"/>
        <v>241995.32063802084</v>
      </c>
      <c r="AH201" s="497">
        <f t="shared" si="669"/>
        <v>240879.29280598959</v>
      </c>
      <c r="AI201" s="497">
        <f t="shared" si="670"/>
        <v>775626.02768596425</v>
      </c>
      <c r="AJ201" s="497">
        <f t="shared" si="671"/>
        <v>772049.01540381275</v>
      </c>
      <c r="AK201" s="959">
        <f t="shared" si="672"/>
        <v>4.8357412276496682E-2</v>
      </c>
      <c r="AL201" s="1086">
        <f t="shared" si="673"/>
        <v>4.8134398799032356E-2</v>
      </c>
      <c r="AM201" s="864" t="str">
        <f t="shared" si="682"/>
        <v>301</v>
      </c>
      <c r="AN201" s="865">
        <f t="shared" si="683"/>
        <v>44316</v>
      </c>
      <c r="AO201" s="866">
        <f t="shared" si="684"/>
        <v>241995.32063802084</v>
      </c>
      <c r="AP201" s="865">
        <f t="shared" si="685"/>
        <v>44316</v>
      </c>
      <c r="AQ201" s="850">
        <f t="shared" si="686"/>
        <v>240879.29280598959</v>
      </c>
      <c r="AR201" s="880">
        <v>44315</v>
      </c>
      <c r="AS201" s="869" t="s">
        <v>657</v>
      </c>
      <c r="AT201" s="879">
        <v>166.986328125</v>
      </c>
      <c r="AU201" s="879">
        <v>312</v>
      </c>
      <c r="AV201" s="851">
        <f t="shared" si="687"/>
        <v>44315</v>
      </c>
      <c r="AW201" s="852">
        <f t="shared" si="688"/>
        <v>152951509413493.88</v>
      </c>
      <c r="AX201" s="851">
        <f t="shared" si="689"/>
        <v>44315</v>
      </c>
      <c r="AY201" s="852">
        <f t="shared" si="690"/>
        <v>152246131553266.66</v>
      </c>
      <c r="AZ201" s="850">
        <f>AVERAGE(AO201:AO202)</f>
        <v>242288.76749674481</v>
      </c>
      <c r="BA201" s="850">
        <f>STDEV(AO201:AO202)</f>
        <v>414.99652744319661</v>
      </c>
      <c r="BB201" s="850">
        <f>100*BA201/AZ201</f>
        <v>0.17128178566873603</v>
      </c>
      <c r="BC201" s="849">
        <f t="shared" si="691"/>
        <v>44315</v>
      </c>
      <c r="BD201" s="850">
        <f>AVERAGE(AQ201:AQ202)</f>
        <v>235557.2509765625</v>
      </c>
      <c r="BE201" s="850">
        <f>STDEV(AQ201:AQ202)</f>
        <v>7526.5037346927129</v>
      </c>
      <c r="BF201" s="850">
        <f>100*BE201/BD201</f>
        <v>3.1951908521133086</v>
      </c>
      <c r="BG201" s="849">
        <f t="shared" si="692"/>
        <v>44315</v>
      </c>
      <c r="BH201" s="850">
        <f>AVERAGE(AZ201,BD201)</f>
        <v>238923.00923665366</v>
      </c>
      <c r="BI201" s="852">
        <f>BH201*AT201*3.785*1000000</f>
        <v>151009675724361.09</v>
      </c>
      <c r="BK201" s="382">
        <f t="shared" si="693"/>
        <v>36.299298095703122</v>
      </c>
      <c r="BL201" s="382">
        <f t="shared" si="694"/>
        <v>36.131893920898435</v>
      </c>
      <c r="BM201" s="236">
        <f t="shared" si="695"/>
        <v>44315</v>
      </c>
      <c r="BN201" s="236">
        <f t="shared" si="696"/>
        <v>44316</v>
      </c>
      <c r="BO201" s="235">
        <f t="shared" si="697"/>
        <v>241995.32063802084</v>
      </c>
      <c r="BP201" s="235">
        <f t="shared" si="698"/>
        <v>240879.29280598959</v>
      </c>
      <c r="BQ201" s="235">
        <f t="shared" si="699"/>
        <v>241437.30672200522</v>
      </c>
      <c r="BR201" s="868">
        <f t="shared" si="700"/>
        <v>44315</v>
      </c>
      <c r="BS201" s="869" t="str">
        <f t="shared" si="701"/>
        <v>THU</v>
      </c>
      <c r="BT201" s="870">
        <f t="shared" si="702"/>
        <v>166.986328125</v>
      </c>
      <c r="BU201" s="235">
        <f t="shared" ref="BU201" si="706">BH201</f>
        <v>238923.00923665366</v>
      </c>
      <c r="BV201" s="279">
        <f t="shared" si="704"/>
        <v>152598820483380.25</v>
      </c>
      <c r="BW201" s="279">
        <f t="shared" ref="BW201" si="707">BI201</f>
        <v>151009675724361.09</v>
      </c>
    </row>
    <row r="202" spans="1:75">
      <c r="A202" s="35">
        <v>44321</v>
      </c>
      <c r="B202" s="119" t="s">
        <v>320</v>
      </c>
      <c r="C202" s="782">
        <v>44315</v>
      </c>
      <c r="D202" s="1158">
        <v>44316</v>
      </c>
      <c r="E202" s="924" t="s">
        <v>69</v>
      </c>
      <c r="F202" s="1149">
        <v>36.387332153320315</v>
      </c>
      <c r="G202" s="500" t="s">
        <v>41</v>
      </c>
      <c r="H202" s="998">
        <v>34.535281372070315</v>
      </c>
      <c r="I202" s="1160" t="s">
        <v>313</v>
      </c>
      <c r="J202" s="1161" t="s">
        <v>133</v>
      </c>
      <c r="K202" s="484" t="s">
        <v>93</v>
      </c>
      <c r="L202" s="488">
        <v>312</v>
      </c>
      <c r="M202" s="485"/>
      <c r="N202" s="504"/>
      <c r="O202" s="491">
        <v>3</v>
      </c>
      <c r="P202" s="492">
        <v>1.5</v>
      </c>
      <c r="Q202" s="492">
        <f t="shared" si="662"/>
        <v>4.5</v>
      </c>
      <c r="R202" s="490">
        <f t="shared" si="657"/>
        <v>3</v>
      </c>
      <c r="S202" s="491"/>
      <c r="T202" s="493">
        <v>20</v>
      </c>
      <c r="U202" s="119" t="s">
        <v>320</v>
      </c>
      <c r="V202" s="925"/>
      <c r="W202" s="129">
        <v>743.74300000000005</v>
      </c>
      <c r="X202" s="223">
        <v>2.1960000000000002</v>
      </c>
      <c r="Y202" s="223">
        <v>2.5470000000000002</v>
      </c>
      <c r="Z202" s="129">
        <f t="shared" si="663"/>
        <v>14874.86</v>
      </c>
      <c r="AA202" s="129">
        <f t="shared" si="664"/>
        <v>4958.2866666666669</v>
      </c>
      <c r="AB202" s="149">
        <f t="shared" si="665"/>
        <v>15891944.444444446</v>
      </c>
      <c r="AC202" s="924" t="s">
        <v>69</v>
      </c>
      <c r="AD202" s="195">
        <f t="shared" si="666"/>
        <v>727.74664306640625</v>
      </c>
      <c r="AE202" s="500" t="s">
        <v>41</v>
      </c>
      <c r="AF202" s="567">
        <f t="shared" si="667"/>
        <v>690.70562744140625</v>
      </c>
      <c r="AG202" s="497">
        <f t="shared" si="668"/>
        <v>242582.21435546875</v>
      </c>
      <c r="AH202" s="497">
        <f t="shared" si="669"/>
        <v>230235.20914713541</v>
      </c>
      <c r="AI202" s="497">
        <f t="shared" si="670"/>
        <v>777507.09729316912</v>
      </c>
      <c r="AJ202" s="497">
        <f t="shared" si="671"/>
        <v>737933.36265107512</v>
      </c>
      <c r="AK202" s="959">
        <f t="shared" si="672"/>
        <v>4.8924604538557417E-2</v>
      </c>
      <c r="AL202" s="1086">
        <f t="shared" si="673"/>
        <v>4.6434428790684837E-2</v>
      </c>
      <c r="AM202" s="864" t="str">
        <f t="shared" si="682"/>
        <v>302</v>
      </c>
      <c r="AN202" s="865">
        <f t="shared" si="683"/>
        <v>44316</v>
      </c>
      <c r="AO202" s="866">
        <f t="shared" si="684"/>
        <v>242582.21435546875</v>
      </c>
      <c r="AP202" s="865">
        <f t="shared" si="685"/>
        <v>44316</v>
      </c>
      <c r="AQ202" s="850">
        <f t="shared" si="686"/>
        <v>230235.20914713541</v>
      </c>
      <c r="AR202" s="880">
        <v>44315</v>
      </c>
      <c r="AS202" s="869" t="s">
        <v>657</v>
      </c>
      <c r="AT202" s="879">
        <v>166.986328125</v>
      </c>
      <c r="AU202" s="879">
        <v>312</v>
      </c>
      <c r="AV202" s="851">
        <f t="shared" si="687"/>
        <v>44315</v>
      </c>
      <c r="AW202" s="852">
        <f t="shared" si="688"/>
        <v>153322451627220.5</v>
      </c>
      <c r="AX202" s="851">
        <f t="shared" si="689"/>
        <v>44315</v>
      </c>
      <c r="AY202" s="852">
        <f t="shared" si="690"/>
        <v>145518610303463.34</v>
      </c>
      <c r="AZ202" s="867"/>
      <c r="BA202" s="867"/>
      <c r="BB202" s="867"/>
      <c r="BC202" s="849">
        <f t="shared" si="691"/>
        <v>44315</v>
      </c>
      <c r="BD202" s="867"/>
      <c r="BE202" s="867"/>
      <c r="BF202" s="867"/>
      <c r="BG202" s="849">
        <f t="shared" si="692"/>
        <v>44315</v>
      </c>
      <c r="BH202" s="867"/>
      <c r="BI202" s="867"/>
      <c r="BK202" s="382">
        <f t="shared" si="693"/>
        <v>36.387332153320315</v>
      </c>
      <c r="BL202" s="382">
        <f t="shared" si="694"/>
        <v>34.535281372070315</v>
      </c>
      <c r="BM202" s="236">
        <f t="shared" si="695"/>
        <v>44315</v>
      </c>
      <c r="BN202" s="236">
        <f t="shared" si="696"/>
        <v>44316</v>
      </c>
      <c r="BO202" s="235">
        <f t="shared" si="697"/>
        <v>242582.21435546875</v>
      </c>
      <c r="BP202" s="235">
        <f t="shared" si="698"/>
        <v>230235.20914713541</v>
      </c>
      <c r="BQ202" s="235">
        <f t="shared" si="699"/>
        <v>236408.71175130206</v>
      </c>
      <c r="BR202" s="868">
        <f t="shared" si="700"/>
        <v>44315</v>
      </c>
      <c r="BS202" s="869" t="str">
        <f t="shared" si="701"/>
        <v>THU</v>
      </c>
      <c r="BT202" s="870">
        <f t="shared" si="702"/>
        <v>166.986328125</v>
      </c>
      <c r="BU202" s="235"/>
      <c r="BV202" s="279">
        <f t="shared" si="704"/>
        <v>149420530965341.91</v>
      </c>
      <c r="BW202" s="279"/>
    </row>
    <row r="203" spans="1:75">
      <c r="A203" s="35">
        <v>44321</v>
      </c>
      <c r="B203" s="119" t="s">
        <v>565</v>
      </c>
      <c r="C203" s="782">
        <v>44316</v>
      </c>
      <c r="D203" s="1158">
        <v>44317</v>
      </c>
      <c r="E203" s="924" t="s">
        <v>69</v>
      </c>
      <c r="F203" s="1149">
        <v>40.045404052734376</v>
      </c>
      <c r="G203" s="500" t="s">
        <v>41</v>
      </c>
      <c r="H203" s="998">
        <v>37.409033203124999</v>
      </c>
      <c r="I203" s="1160" t="s">
        <v>313</v>
      </c>
      <c r="J203" s="1161" t="s">
        <v>133</v>
      </c>
      <c r="K203" s="484" t="s">
        <v>93</v>
      </c>
      <c r="L203" s="488">
        <v>420</v>
      </c>
      <c r="M203" s="485"/>
      <c r="N203" s="504"/>
      <c r="O203" s="491">
        <v>3</v>
      </c>
      <c r="P203" s="492">
        <v>1.5</v>
      </c>
      <c r="Q203" s="492">
        <f t="shared" si="662"/>
        <v>4.5</v>
      </c>
      <c r="R203" s="490">
        <f t="shared" si="657"/>
        <v>3</v>
      </c>
      <c r="S203" s="491"/>
      <c r="T203" s="493">
        <v>20</v>
      </c>
      <c r="U203" s="119" t="s">
        <v>565</v>
      </c>
      <c r="V203" s="925"/>
      <c r="W203" s="129">
        <v>848.80399999999997</v>
      </c>
      <c r="X203" s="223">
        <v>2.1869999999999998</v>
      </c>
      <c r="Y203" s="223">
        <v>2.5249999999999999</v>
      </c>
      <c r="Z203" s="129">
        <f t="shared" si="663"/>
        <v>16976.079999999998</v>
      </c>
      <c r="AA203" s="129">
        <f t="shared" si="664"/>
        <v>5658.6933333333327</v>
      </c>
      <c r="AB203" s="149">
        <f t="shared" si="665"/>
        <v>13473079.365079366</v>
      </c>
      <c r="AC203" s="924" t="s">
        <v>69</v>
      </c>
      <c r="AD203" s="195">
        <f t="shared" si="666"/>
        <v>800.9080810546875</v>
      </c>
      <c r="AE203" s="500" t="s">
        <v>41</v>
      </c>
      <c r="AF203" s="567">
        <f t="shared" si="667"/>
        <v>748.1806640625</v>
      </c>
      <c r="AG203" s="497">
        <f t="shared" si="668"/>
        <v>266969.3603515625</v>
      </c>
      <c r="AH203" s="497">
        <f t="shared" si="669"/>
        <v>249393.5546875</v>
      </c>
      <c r="AI203" s="497">
        <f t="shared" si="670"/>
        <v>635641.33417038689</v>
      </c>
      <c r="AJ203" s="497">
        <f t="shared" si="671"/>
        <v>593794.17782738095</v>
      </c>
      <c r="AK203" s="959">
        <f t="shared" si="672"/>
        <v>4.7178623160039748E-2</v>
      </c>
      <c r="AL203" s="1086">
        <f t="shared" si="673"/>
        <v>4.4072640094915912E-2</v>
      </c>
      <c r="AM203" s="864" t="str">
        <f t="shared" si="682"/>
        <v>512</v>
      </c>
      <c r="AN203" s="865">
        <f t="shared" si="683"/>
        <v>44317</v>
      </c>
      <c r="AO203" s="866">
        <f t="shared" si="684"/>
        <v>266969.3603515625</v>
      </c>
      <c r="AP203" s="865">
        <f t="shared" si="685"/>
        <v>44317</v>
      </c>
      <c r="AQ203" s="850">
        <f t="shared" si="686"/>
        <v>249393.5546875</v>
      </c>
      <c r="AR203" s="880">
        <v>44316</v>
      </c>
      <c r="AS203" s="869" t="s">
        <v>659</v>
      </c>
      <c r="AT203" s="879">
        <v>166.36575317382801</v>
      </c>
      <c r="AU203" s="879">
        <v>420</v>
      </c>
      <c r="AV203" s="851">
        <f t="shared" si="687"/>
        <v>44316</v>
      </c>
      <c r="AW203" s="852">
        <f t="shared" si="688"/>
        <v>168109104714408.28</v>
      </c>
      <c r="AX203" s="851">
        <f t="shared" si="689"/>
        <v>44316</v>
      </c>
      <c r="AY203" s="852">
        <f t="shared" si="690"/>
        <v>157041718738245.72</v>
      </c>
      <c r="AZ203" s="850">
        <f>AVERAGE(AO203:AO204)</f>
        <v>235669.64721679688</v>
      </c>
      <c r="BA203" s="850">
        <f>STDEV(AO203:AO204)</f>
        <v>44264.478813572823</v>
      </c>
      <c r="BB203" s="850">
        <f>100*BA203/AZ203</f>
        <v>18.782426730096944</v>
      </c>
      <c r="BC203" s="849">
        <f t="shared" si="691"/>
        <v>44316</v>
      </c>
      <c r="BD203" s="850">
        <f>AVERAGE(AQ203:AQ204)</f>
        <v>213354.40063476563</v>
      </c>
      <c r="BE203" s="850">
        <f>STDEV(AQ203:AQ204)</f>
        <v>50967.060437830303</v>
      </c>
      <c r="BF203" s="850">
        <f>100*BE203/BD203</f>
        <v>23.888450524664425</v>
      </c>
      <c r="BG203" s="849">
        <f t="shared" si="692"/>
        <v>44316</v>
      </c>
      <c r="BH203" s="850">
        <f>AVERAGE(AZ203,BD203)</f>
        <v>224512.02392578125</v>
      </c>
      <c r="BI203" s="852">
        <f>BH203*AT203*3.785*1000000</f>
        <v>141373958757218.88</v>
      </c>
      <c r="BK203" s="382">
        <f t="shared" si="693"/>
        <v>40.045404052734376</v>
      </c>
      <c r="BL203" s="382">
        <f t="shared" si="694"/>
        <v>37.409033203124999</v>
      </c>
      <c r="BM203" s="236">
        <f t="shared" si="695"/>
        <v>44316</v>
      </c>
      <c r="BN203" s="236">
        <f t="shared" si="696"/>
        <v>44317</v>
      </c>
      <c r="BO203" s="235">
        <f t="shared" si="697"/>
        <v>266969.3603515625</v>
      </c>
      <c r="BP203" s="235">
        <f t="shared" si="698"/>
        <v>249393.5546875</v>
      </c>
      <c r="BQ203" s="235">
        <f t="shared" si="699"/>
        <v>258181.45751953125</v>
      </c>
      <c r="BR203" s="868">
        <f t="shared" si="700"/>
        <v>44316</v>
      </c>
      <c r="BS203" s="869" t="str">
        <f t="shared" si="701"/>
        <v>FRI</v>
      </c>
      <c r="BT203" s="870">
        <f t="shared" si="702"/>
        <v>166.36575317382801</v>
      </c>
      <c r="BU203" s="235">
        <f t="shared" ref="BU203" si="708">BH203</f>
        <v>224512.02392578125</v>
      </c>
      <c r="BV203" s="279">
        <f t="shared" si="704"/>
        <v>162575411726326.97</v>
      </c>
      <c r="BW203" s="279">
        <f t="shared" ref="BW203" si="709">BI203</f>
        <v>141373958757218.88</v>
      </c>
    </row>
    <row r="204" spans="1:75">
      <c r="A204" s="35">
        <v>44321</v>
      </c>
      <c r="B204" s="119" t="s">
        <v>566</v>
      </c>
      <c r="C204" s="782">
        <v>44316</v>
      </c>
      <c r="D204" s="1158">
        <v>44317</v>
      </c>
      <c r="E204" s="924" t="s">
        <v>69</v>
      </c>
      <c r="F204" s="1149">
        <v>30.655490112304687</v>
      </c>
      <c r="G204" s="500" t="s">
        <v>41</v>
      </c>
      <c r="H204" s="998">
        <v>26.597286987304688</v>
      </c>
      <c r="I204" s="1160" t="s">
        <v>313</v>
      </c>
      <c r="J204" s="1161" t="s">
        <v>133</v>
      </c>
      <c r="K204" s="484" t="s">
        <v>93</v>
      </c>
      <c r="L204" s="488">
        <v>420</v>
      </c>
      <c r="M204" s="485"/>
      <c r="N204" s="504"/>
      <c r="O204" s="491">
        <v>3</v>
      </c>
      <c r="P204" s="492">
        <v>1.5</v>
      </c>
      <c r="Q204" s="492">
        <f t="shared" si="662"/>
        <v>4.5</v>
      </c>
      <c r="R204" s="490">
        <f t="shared" si="657"/>
        <v>3</v>
      </c>
      <c r="S204" s="491"/>
      <c r="T204" s="493">
        <v>20</v>
      </c>
      <c r="U204" s="119" t="s">
        <v>566</v>
      </c>
      <c r="V204" s="925"/>
      <c r="W204" s="129">
        <v>745.24699999999996</v>
      </c>
      <c r="X204" s="223">
        <v>2.19</v>
      </c>
      <c r="Y204" s="223">
        <v>2.5710000000000002</v>
      </c>
      <c r="Z204" s="129">
        <f t="shared" si="663"/>
        <v>14904.939999999999</v>
      </c>
      <c r="AA204" s="129">
        <f t="shared" si="664"/>
        <v>4968.3133333333326</v>
      </c>
      <c r="AB204" s="149">
        <f t="shared" si="665"/>
        <v>11829317.460317461</v>
      </c>
      <c r="AC204" s="924" t="s">
        <v>69</v>
      </c>
      <c r="AD204" s="195">
        <f t="shared" si="666"/>
        <v>613.10980224609375</v>
      </c>
      <c r="AE204" s="500" t="s">
        <v>41</v>
      </c>
      <c r="AF204" s="567">
        <f t="shared" si="667"/>
        <v>531.94573974609375</v>
      </c>
      <c r="AG204" s="497">
        <f t="shared" si="668"/>
        <v>204369.93408203125</v>
      </c>
      <c r="AH204" s="497">
        <f t="shared" si="669"/>
        <v>177315.24658203125</v>
      </c>
      <c r="AI204" s="497">
        <f t="shared" si="670"/>
        <v>486595.08114769345</v>
      </c>
      <c r="AJ204" s="497">
        <f t="shared" si="671"/>
        <v>422179.15852864581</v>
      </c>
      <c r="AK204" s="959">
        <f t="shared" si="672"/>
        <v>4.1134670937695406E-2</v>
      </c>
      <c r="AL204" s="1086">
        <f t="shared" si="673"/>
        <v>3.5689223824188071E-2</v>
      </c>
      <c r="AM204" s="864" t="str">
        <f t="shared" si="682"/>
        <v>513</v>
      </c>
      <c r="AN204" s="865">
        <f t="shared" si="683"/>
        <v>44317</v>
      </c>
      <c r="AO204" s="866">
        <f t="shared" si="684"/>
        <v>204369.93408203125</v>
      </c>
      <c r="AP204" s="865">
        <f t="shared" si="685"/>
        <v>44317</v>
      </c>
      <c r="AQ204" s="850">
        <f t="shared" si="686"/>
        <v>177315.24658203125</v>
      </c>
      <c r="AR204" s="880">
        <v>44316</v>
      </c>
      <c r="AS204" s="869" t="s">
        <v>659</v>
      </c>
      <c r="AT204" s="879">
        <v>166.36575317382801</v>
      </c>
      <c r="AU204" s="879">
        <v>420</v>
      </c>
      <c r="AV204" s="851">
        <f t="shared" si="687"/>
        <v>44316</v>
      </c>
      <c r="AW204" s="852">
        <f t="shared" si="688"/>
        <v>128690598066497.67</v>
      </c>
      <c r="AX204" s="851">
        <f t="shared" si="689"/>
        <v>44316</v>
      </c>
      <c r="AY204" s="852">
        <f t="shared" si="690"/>
        <v>111654413509723.78</v>
      </c>
      <c r="AZ204" s="867"/>
      <c r="BA204" s="867"/>
      <c r="BB204" s="867"/>
      <c r="BC204" s="849">
        <f t="shared" si="691"/>
        <v>44316</v>
      </c>
      <c r="BD204" s="867"/>
      <c r="BE204" s="867"/>
      <c r="BF204" s="867"/>
      <c r="BG204" s="849">
        <f t="shared" si="692"/>
        <v>44316</v>
      </c>
      <c r="BH204" s="867"/>
      <c r="BI204" s="867"/>
      <c r="BK204" s="382">
        <f t="shared" si="693"/>
        <v>30.655490112304687</v>
      </c>
      <c r="BL204" s="382">
        <f t="shared" si="694"/>
        <v>26.597286987304688</v>
      </c>
      <c r="BM204" s="236">
        <f t="shared" si="695"/>
        <v>44316</v>
      </c>
      <c r="BN204" s="236">
        <f t="shared" si="696"/>
        <v>44317</v>
      </c>
      <c r="BO204" s="235">
        <f t="shared" si="697"/>
        <v>204369.93408203125</v>
      </c>
      <c r="BP204" s="235">
        <f t="shared" si="698"/>
        <v>177315.24658203125</v>
      </c>
      <c r="BQ204" s="235">
        <f t="shared" si="699"/>
        <v>190842.59033203125</v>
      </c>
      <c r="BR204" s="868">
        <f t="shared" si="700"/>
        <v>44316</v>
      </c>
      <c r="BS204" s="869" t="str">
        <f t="shared" si="701"/>
        <v>FRI</v>
      </c>
      <c r="BT204" s="870">
        <f t="shared" si="702"/>
        <v>166.36575317382801</v>
      </c>
      <c r="BU204" s="235"/>
      <c r="BV204" s="279">
        <f t="shared" si="704"/>
        <v>120172505788110.72</v>
      </c>
      <c r="BW204" s="279"/>
    </row>
    <row r="205" spans="1:75">
      <c r="A205" s="35">
        <v>44321</v>
      </c>
      <c r="B205" s="119" t="s">
        <v>567</v>
      </c>
      <c r="C205" s="782">
        <v>44317</v>
      </c>
      <c r="D205" s="1158">
        <v>44318</v>
      </c>
      <c r="E205" s="924" t="s">
        <v>69</v>
      </c>
      <c r="F205" s="1149">
        <v>24.135073852539062</v>
      </c>
      <c r="G205" s="500" t="s">
        <v>41</v>
      </c>
      <c r="H205" s="998">
        <v>29.553726196289063</v>
      </c>
      <c r="I205" s="1160" t="s">
        <v>313</v>
      </c>
      <c r="J205" s="1161" t="s">
        <v>133</v>
      </c>
      <c r="K205" s="484" t="s">
        <v>93</v>
      </c>
      <c r="L205" s="488">
        <v>272</v>
      </c>
      <c r="M205" s="485"/>
      <c r="N205" s="504"/>
      <c r="O205" s="491">
        <v>3</v>
      </c>
      <c r="P205" s="492">
        <v>1.5</v>
      </c>
      <c r="Q205" s="492">
        <f t="shared" si="662"/>
        <v>4.5</v>
      </c>
      <c r="R205" s="490">
        <f t="shared" si="657"/>
        <v>3</v>
      </c>
      <c r="S205" s="491"/>
      <c r="T205" s="493">
        <v>20</v>
      </c>
      <c r="U205" s="119" t="s">
        <v>567</v>
      </c>
      <c r="V205" s="925"/>
      <c r="W205" s="129">
        <v>629.45899999999995</v>
      </c>
      <c r="X205" s="223">
        <v>2.1819999999999999</v>
      </c>
      <c r="Y205" s="223">
        <v>2.552</v>
      </c>
      <c r="Z205" s="129">
        <f t="shared" si="663"/>
        <v>12589.179999999998</v>
      </c>
      <c r="AA205" s="129">
        <f t="shared" si="664"/>
        <v>4196.3933333333325</v>
      </c>
      <c r="AB205" s="149">
        <f t="shared" si="665"/>
        <v>15427916.66666666</v>
      </c>
      <c r="AC205" s="924" t="s">
        <v>69</v>
      </c>
      <c r="AD205" s="195">
        <f t="shared" si="666"/>
        <v>482.70147705078125</v>
      </c>
      <c r="AE205" s="500" t="s">
        <v>41</v>
      </c>
      <c r="AF205" s="567">
        <f t="shared" si="667"/>
        <v>591.07452392578125</v>
      </c>
      <c r="AG205" s="497">
        <f t="shared" si="668"/>
        <v>160900.49235026041</v>
      </c>
      <c r="AH205" s="497">
        <f t="shared" si="669"/>
        <v>197024.84130859375</v>
      </c>
      <c r="AI205" s="497">
        <f t="shared" si="670"/>
        <v>591545.92775831034</v>
      </c>
      <c r="AJ205" s="497">
        <f t="shared" si="671"/>
        <v>724356.03422277106</v>
      </c>
      <c r="AK205" s="959">
        <f t="shared" si="672"/>
        <v>3.834256695438315E-2</v>
      </c>
      <c r="AL205" s="1086">
        <f t="shared" si="673"/>
        <v>4.6950994737209359E-2</v>
      </c>
      <c r="AM205" s="864" t="str">
        <f t="shared" si="682"/>
        <v>521</v>
      </c>
      <c r="AN205" s="865">
        <f t="shared" si="683"/>
        <v>44318</v>
      </c>
      <c r="AO205" s="866">
        <f t="shared" si="684"/>
        <v>160900.49235026041</v>
      </c>
      <c r="AP205" s="865">
        <f t="shared" si="685"/>
        <v>44318</v>
      </c>
      <c r="AQ205" s="850">
        <f t="shared" si="686"/>
        <v>197024.84130859375</v>
      </c>
      <c r="AR205" s="880">
        <v>44317</v>
      </c>
      <c r="AS205" s="869" t="s">
        <v>660</v>
      </c>
      <c r="AT205" s="879">
        <v>162.03543090820301</v>
      </c>
      <c r="AU205" s="879">
        <v>272</v>
      </c>
      <c r="AV205" s="851">
        <f t="shared" si="687"/>
        <v>44317</v>
      </c>
      <c r="AW205" s="852">
        <f t="shared" si="688"/>
        <v>98680932613832.828</v>
      </c>
      <c r="AX205" s="851">
        <f t="shared" si="689"/>
        <v>44317</v>
      </c>
      <c r="AY205" s="852">
        <f t="shared" si="690"/>
        <v>120836144156105.67</v>
      </c>
      <c r="AZ205" s="850">
        <f>AVERAGE(AO205:AO206)</f>
        <v>175884.83683268228</v>
      </c>
      <c r="BA205" s="850">
        <f>STDEV(AO205:AO206)</f>
        <v>21191.06319031147</v>
      </c>
      <c r="BB205" s="850">
        <f>100*BA205/AZ205</f>
        <v>12.048260425354542</v>
      </c>
      <c r="BC205" s="849">
        <f t="shared" si="691"/>
        <v>44317</v>
      </c>
      <c r="BD205" s="850">
        <f>AVERAGE(AQ205:AQ206)</f>
        <v>178575.84126790363</v>
      </c>
      <c r="BE205" s="850">
        <f>STDEV(AQ205:AQ206)</f>
        <v>26090.826069765924</v>
      </c>
      <c r="BF205" s="850">
        <f>100*BE205/BD205</f>
        <v>14.610501557500077</v>
      </c>
      <c r="BG205" s="849">
        <f t="shared" si="692"/>
        <v>44317</v>
      </c>
      <c r="BH205" s="850">
        <f>AVERAGE(AZ205,BD205)</f>
        <v>177230.33905029297</v>
      </c>
      <c r="BI205" s="852">
        <f>BH205*AT205*3.785*1000000</f>
        <v>108696094645110.03</v>
      </c>
      <c r="BK205" s="382">
        <f t="shared" si="693"/>
        <v>24.135073852539062</v>
      </c>
      <c r="BL205" s="382">
        <f t="shared" si="694"/>
        <v>29.553726196289063</v>
      </c>
      <c r="BM205" s="236">
        <f t="shared" si="695"/>
        <v>44317</v>
      </c>
      <c r="BN205" s="236">
        <f t="shared" si="696"/>
        <v>44318</v>
      </c>
      <c r="BO205" s="235">
        <f t="shared" si="697"/>
        <v>160900.49235026041</v>
      </c>
      <c r="BP205" s="235">
        <f t="shared" si="698"/>
        <v>197024.84130859375</v>
      </c>
      <c r="BQ205" s="235">
        <f t="shared" si="699"/>
        <v>178962.66682942706</v>
      </c>
      <c r="BR205" s="868">
        <f t="shared" si="700"/>
        <v>44317</v>
      </c>
      <c r="BS205" s="869" t="str">
        <f t="shared" si="701"/>
        <v>SAT</v>
      </c>
      <c r="BT205" s="870">
        <f t="shared" si="702"/>
        <v>162.03543090820301</v>
      </c>
      <c r="BU205" s="235">
        <f t="shared" ref="BU205" si="710">BH205</f>
        <v>177230.33905029297</v>
      </c>
      <c r="BV205" s="279">
        <f t="shared" si="704"/>
        <v>109758538384969.23</v>
      </c>
      <c r="BW205" s="279">
        <f t="shared" ref="BW205" si="711">BI205</f>
        <v>108696094645110.03</v>
      </c>
    </row>
    <row r="206" spans="1:75">
      <c r="A206" s="35">
        <v>44321</v>
      </c>
      <c r="B206" s="119" t="s">
        <v>568</v>
      </c>
      <c r="C206" s="782">
        <v>44317</v>
      </c>
      <c r="D206" s="1158">
        <v>44318</v>
      </c>
      <c r="E206" s="924" t="s">
        <v>69</v>
      </c>
      <c r="F206" s="1149">
        <v>28.630377197265624</v>
      </c>
      <c r="G206" s="500" t="s">
        <v>41</v>
      </c>
      <c r="H206" s="998">
        <v>24.01902618408203</v>
      </c>
      <c r="I206" s="1160" t="s">
        <v>313</v>
      </c>
      <c r="J206" s="1161" t="s">
        <v>133</v>
      </c>
      <c r="K206" s="484" t="s">
        <v>93</v>
      </c>
      <c r="L206" s="488">
        <v>272</v>
      </c>
      <c r="M206" s="485"/>
      <c r="N206" s="504"/>
      <c r="O206" s="491">
        <v>3</v>
      </c>
      <c r="P206" s="492">
        <v>1.5</v>
      </c>
      <c r="Q206" s="492">
        <f t="shared" si="662"/>
        <v>4.5</v>
      </c>
      <c r="R206" s="490">
        <f t="shared" si="657"/>
        <v>3</v>
      </c>
      <c r="S206" s="491"/>
      <c r="T206" s="493">
        <v>20</v>
      </c>
      <c r="U206" s="119" t="s">
        <v>568</v>
      </c>
      <c r="V206" s="925"/>
      <c r="W206" s="129">
        <v>590.64</v>
      </c>
      <c r="X206" s="223">
        <v>2.19</v>
      </c>
      <c r="Y206" s="223">
        <v>2.577</v>
      </c>
      <c r="Z206" s="129">
        <f t="shared" si="663"/>
        <v>11812.8</v>
      </c>
      <c r="AA206" s="129">
        <f t="shared" si="664"/>
        <v>3937.6</v>
      </c>
      <c r="AB206" s="149">
        <f t="shared" si="665"/>
        <v>14476470.588235293</v>
      </c>
      <c r="AC206" s="924" t="s">
        <v>69</v>
      </c>
      <c r="AD206" s="195">
        <f t="shared" si="666"/>
        <v>572.6075439453125</v>
      </c>
      <c r="AE206" s="500" t="s">
        <v>41</v>
      </c>
      <c r="AF206" s="567">
        <f t="shared" si="667"/>
        <v>480.38052368164063</v>
      </c>
      <c r="AG206" s="497">
        <f t="shared" si="668"/>
        <v>190869.18131510416</v>
      </c>
      <c r="AH206" s="497">
        <f t="shared" si="669"/>
        <v>160126.84122721353</v>
      </c>
      <c r="AI206" s="497">
        <f t="shared" si="670"/>
        <v>701724.9313055299</v>
      </c>
      <c r="AJ206" s="497">
        <f t="shared" si="671"/>
        <v>588701.62215887336</v>
      </c>
      <c r="AK206" s="959">
        <f t="shared" si="672"/>
        <v>4.8473481642397447E-2</v>
      </c>
      <c r="AL206" s="1086">
        <f t="shared" si="673"/>
        <v>4.0666101490048137E-2</v>
      </c>
      <c r="AM206" s="864" t="str">
        <f t="shared" si="682"/>
        <v>524</v>
      </c>
      <c r="AN206" s="865">
        <f t="shared" si="683"/>
        <v>44318</v>
      </c>
      <c r="AO206" s="866">
        <f t="shared" si="684"/>
        <v>190869.18131510416</v>
      </c>
      <c r="AP206" s="865">
        <f t="shared" si="685"/>
        <v>44318</v>
      </c>
      <c r="AQ206" s="850">
        <f t="shared" si="686"/>
        <v>160126.84122721353</v>
      </c>
      <c r="AR206" s="880">
        <v>44317</v>
      </c>
      <c r="AS206" s="869" t="s">
        <v>660</v>
      </c>
      <c r="AT206" s="879">
        <v>162.03543090820301</v>
      </c>
      <c r="AU206" s="879">
        <v>272</v>
      </c>
      <c r="AV206" s="851">
        <f t="shared" si="687"/>
        <v>44317</v>
      </c>
      <c r="AW206" s="852">
        <f t="shared" si="688"/>
        <v>117060852607035.22</v>
      </c>
      <c r="AX206" s="851">
        <f t="shared" si="689"/>
        <v>44317</v>
      </c>
      <c r="AY206" s="852">
        <f t="shared" si="690"/>
        <v>98206449203466.297</v>
      </c>
      <c r="AZ206" s="867"/>
      <c r="BA206" s="867"/>
      <c r="BB206" s="867"/>
      <c r="BC206" s="849">
        <f t="shared" si="691"/>
        <v>44317</v>
      </c>
      <c r="BD206" s="867"/>
      <c r="BE206" s="867"/>
      <c r="BF206" s="867"/>
      <c r="BG206" s="849">
        <f t="shared" si="692"/>
        <v>44317</v>
      </c>
      <c r="BH206" s="867"/>
      <c r="BI206" s="867"/>
      <c r="BK206" s="382">
        <f t="shared" si="693"/>
        <v>28.630377197265624</v>
      </c>
      <c r="BL206" s="382">
        <f t="shared" si="694"/>
        <v>24.01902618408203</v>
      </c>
      <c r="BM206" s="236">
        <f t="shared" si="695"/>
        <v>44317</v>
      </c>
      <c r="BN206" s="236">
        <f t="shared" si="696"/>
        <v>44318</v>
      </c>
      <c r="BO206" s="235">
        <f t="shared" si="697"/>
        <v>190869.18131510416</v>
      </c>
      <c r="BP206" s="235">
        <f t="shared" si="698"/>
        <v>160126.84122721353</v>
      </c>
      <c r="BQ206" s="235">
        <f t="shared" si="699"/>
        <v>175498.01127115884</v>
      </c>
      <c r="BR206" s="868">
        <f t="shared" si="700"/>
        <v>44317</v>
      </c>
      <c r="BS206" s="869" t="str">
        <f t="shared" si="701"/>
        <v>SAT</v>
      </c>
      <c r="BT206" s="870">
        <f t="shared" si="702"/>
        <v>162.03543090820301</v>
      </c>
      <c r="BU206" s="235"/>
      <c r="BV206" s="279">
        <f t="shared" si="704"/>
        <v>107633650905250.77</v>
      </c>
      <c r="BW206" s="279"/>
    </row>
    <row r="207" spans="1:75">
      <c r="A207" s="35">
        <v>44321</v>
      </c>
      <c r="B207" s="119" t="s">
        <v>569</v>
      </c>
      <c r="C207" s="782">
        <v>44318</v>
      </c>
      <c r="D207" s="1158">
        <v>44319</v>
      </c>
      <c r="E207" s="924" t="s">
        <v>69</v>
      </c>
      <c r="F207" s="1149">
        <v>26.720178222656251</v>
      </c>
      <c r="G207" s="500" t="s">
        <v>41</v>
      </c>
      <c r="H207" s="998">
        <v>31.330447387695312</v>
      </c>
      <c r="I207" s="1160" t="s">
        <v>313</v>
      </c>
      <c r="J207" s="1161" t="s">
        <v>133</v>
      </c>
      <c r="K207" s="484" t="s">
        <v>93</v>
      </c>
      <c r="L207" s="488">
        <v>236</v>
      </c>
      <c r="M207" s="485"/>
      <c r="N207" s="504"/>
      <c r="O207" s="491">
        <v>3</v>
      </c>
      <c r="P207" s="492">
        <v>1.5</v>
      </c>
      <c r="Q207" s="492">
        <f t="shared" si="662"/>
        <v>4.5</v>
      </c>
      <c r="R207" s="490">
        <f t="shared" si="657"/>
        <v>3</v>
      </c>
      <c r="S207" s="491"/>
      <c r="T207" s="493">
        <v>20</v>
      </c>
      <c r="U207" s="119" t="s">
        <v>569</v>
      </c>
      <c r="V207" s="925"/>
      <c r="W207" s="129">
        <v>668.803</v>
      </c>
      <c r="X207" s="223">
        <v>2.2149999999999999</v>
      </c>
      <c r="Y207" s="223">
        <v>2.5790000000000002</v>
      </c>
      <c r="Z207" s="129">
        <f t="shared" si="663"/>
        <v>13376.06</v>
      </c>
      <c r="AA207" s="129">
        <f t="shared" si="664"/>
        <v>4458.6866666666665</v>
      </c>
      <c r="AB207" s="149">
        <f t="shared" si="665"/>
        <v>18892740.11299435</v>
      </c>
      <c r="AC207" s="924" t="s">
        <v>69</v>
      </c>
      <c r="AD207" s="195">
        <f t="shared" si="666"/>
        <v>534.403564453125</v>
      </c>
      <c r="AE207" s="500" t="s">
        <v>41</v>
      </c>
      <c r="AF207" s="567">
        <f t="shared" si="667"/>
        <v>626.60894775390625</v>
      </c>
      <c r="AG207" s="497">
        <f t="shared" si="668"/>
        <v>178134.521484375</v>
      </c>
      <c r="AH207" s="497">
        <f t="shared" si="669"/>
        <v>208869.64925130209</v>
      </c>
      <c r="AI207" s="497">
        <f t="shared" si="670"/>
        <v>754807.29442531778</v>
      </c>
      <c r="AJ207" s="497">
        <f t="shared" si="671"/>
        <v>885040.88665805967</v>
      </c>
      <c r="AK207" s="959">
        <f t="shared" si="672"/>
        <v>3.995224037968767E-2</v>
      </c>
      <c r="AL207" s="1086">
        <f t="shared" si="673"/>
        <v>4.6845554502140861E-2</v>
      </c>
      <c r="AM207" s="864" t="str">
        <f t="shared" si="682"/>
        <v>531</v>
      </c>
      <c r="AN207" s="865">
        <f t="shared" si="683"/>
        <v>44319</v>
      </c>
      <c r="AO207" s="866">
        <f t="shared" si="684"/>
        <v>178134.521484375</v>
      </c>
      <c r="AP207" s="865">
        <f t="shared" si="685"/>
        <v>44319</v>
      </c>
      <c r="AQ207" s="850">
        <f t="shared" si="686"/>
        <v>208869.64925130209</v>
      </c>
      <c r="AR207" s="880">
        <v>44318</v>
      </c>
      <c r="AS207" s="869" t="s">
        <v>654</v>
      </c>
      <c r="AT207" s="879">
        <v>160.42105102539099</v>
      </c>
      <c r="AU207" s="879">
        <v>236</v>
      </c>
      <c r="AV207" s="851">
        <f t="shared" si="687"/>
        <v>44318</v>
      </c>
      <c r="AW207" s="852">
        <f t="shared" si="688"/>
        <v>108162155302222</v>
      </c>
      <c r="AX207" s="851">
        <f t="shared" si="689"/>
        <v>44318</v>
      </c>
      <c r="AY207" s="852">
        <f t="shared" si="690"/>
        <v>126824330578851.91</v>
      </c>
      <c r="AZ207" s="850">
        <f>AVERAGE(AO207:AO208)</f>
        <v>180348.80574544286</v>
      </c>
      <c r="BA207" s="850">
        <f>STDEV(AO207:AO208)</f>
        <v>3131.4708329514392</v>
      </c>
      <c r="BB207" s="850">
        <f>100*BA207/AZ207</f>
        <v>1.7363413192607551</v>
      </c>
      <c r="BC207" s="849">
        <f t="shared" ref="BC207:BC210" si="712">AR207</f>
        <v>44318</v>
      </c>
      <c r="BD207" s="850">
        <f>AVERAGE(AQ207:AQ208)</f>
        <v>191364.95971679705</v>
      </c>
      <c r="BE207" s="850">
        <f>STDEV(AQ207:AQ208)</f>
        <v>24755.369344827413</v>
      </c>
      <c r="BF207" s="850">
        <f>100*BE207/BD207</f>
        <v>12.936208061007164</v>
      </c>
      <c r="BG207" s="849">
        <f t="shared" ref="BG207:BG210" si="713">BC207</f>
        <v>44318</v>
      </c>
      <c r="BH207" s="850">
        <f>AVERAGE(AZ207,BD207)</f>
        <v>185856.88273111996</v>
      </c>
      <c r="BI207" s="852">
        <f>BH207*AT207*3.785*1000000</f>
        <v>112851124231490.17</v>
      </c>
      <c r="BK207" s="382">
        <f t="shared" ref="BK207:BK210" si="714">F207</f>
        <v>26.720178222656251</v>
      </c>
      <c r="BL207" s="382">
        <f t="shared" ref="BL207:BL210" si="715">H207</f>
        <v>31.330447387695312</v>
      </c>
      <c r="BM207" s="236">
        <f t="shared" ref="BM207:BM210" si="716">C207</f>
        <v>44318</v>
      </c>
      <c r="BN207" s="236">
        <f t="shared" ref="BN207:BN210" si="717">AN207</f>
        <v>44319</v>
      </c>
      <c r="BO207" s="235">
        <f t="shared" ref="BO207:BO210" si="718">AO207</f>
        <v>178134.521484375</v>
      </c>
      <c r="BP207" s="235">
        <f t="shared" ref="BP207:BP210" si="719">AQ207</f>
        <v>208869.64925130209</v>
      </c>
      <c r="BQ207" s="235">
        <f t="shared" ref="BQ207:BQ210" si="720">AVERAGE(BO207:BP207)</f>
        <v>193502.08536783856</v>
      </c>
      <c r="BR207" s="868">
        <f t="shared" ref="BR207:BR210" si="721">AR207</f>
        <v>44318</v>
      </c>
      <c r="BS207" s="869" t="str">
        <f t="shared" ref="BS207:BS210" si="722">AS207</f>
        <v>SUN</v>
      </c>
      <c r="BT207" s="870">
        <f t="shared" ref="BT207:BT210" si="723">AT207</f>
        <v>160.42105102539099</v>
      </c>
      <c r="BU207" s="235">
        <f t="shared" ref="BU207" si="724">BH207</f>
        <v>185856.88273111996</v>
      </c>
      <c r="BV207" s="279">
        <f t="shared" ref="BV207:BV210" si="725">BT207*1000000*3.785*BQ207</f>
        <v>117493242940536.95</v>
      </c>
      <c r="BW207" s="279">
        <f t="shared" ref="BW207" si="726">BI207</f>
        <v>112851124231490.17</v>
      </c>
    </row>
    <row r="208" spans="1:75">
      <c r="A208" s="888">
        <v>44328</v>
      </c>
      <c r="B208" s="122">
        <v>533</v>
      </c>
      <c r="C208" s="769">
        <v>44318</v>
      </c>
      <c r="D208" s="1170">
        <v>44319</v>
      </c>
      <c r="E208" s="924" t="s">
        <v>69</v>
      </c>
      <c r="F208" s="1149">
        <v>27.384463500976601</v>
      </c>
      <c r="G208" s="500" t="s">
        <v>41</v>
      </c>
      <c r="H208" s="998">
        <v>26.0790405273438</v>
      </c>
      <c r="I208" s="414" t="s">
        <v>313</v>
      </c>
      <c r="J208" s="415" t="s">
        <v>133</v>
      </c>
      <c r="K208" s="429" t="s">
        <v>93</v>
      </c>
      <c r="L208" s="390">
        <v>236</v>
      </c>
      <c r="M208" s="390"/>
      <c r="N208" s="390"/>
      <c r="O208" s="564">
        <v>3</v>
      </c>
      <c r="P208" s="564">
        <v>1.5</v>
      </c>
      <c r="Q208" s="564">
        <f t="shared" si="662"/>
        <v>4.5</v>
      </c>
      <c r="R208" s="82">
        <f t="shared" si="657"/>
        <v>3</v>
      </c>
      <c r="S208" s="81"/>
      <c r="T208" s="81">
        <v>20</v>
      </c>
      <c r="U208" s="122">
        <v>533</v>
      </c>
      <c r="V208" s="494">
        <v>622.31173194234987</v>
      </c>
      <c r="W208" s="195">
        <v>731.55499999999995</v>
      </c>
      <c r="X208" s="82">
        <v>2.2320000000000002</v>
      </c>
      <c r="Y208" s="82">
        <v>2.5910000000000002</v>
      </c>
      <c r="Z208" s="195">
        <f t="shared" si="663"/>
        <v>14631.099999999999</v>
      </c>
      <c r="AA208" s="195">
        <f t="shared" si="664"/>
        <v>4877.0333333333328</v>
      </c>
      <c r="AB208" s="1092">
        <f t="shared" si="665"/>
        <v>20665395.480225988</v>
      </c>
      <c r="AC208" s="499" t="s">
        <v>69</v>
      </c>
      <c r="AD208" s="195">
        <f t="shared" si="666"/>
        <v>547.68927001953205</v>
      </c>
      <c r="AE208" s="500" t="s">
        <v>41</v>
      </c>
      <c r="AF208" s="567">
        <f t="shared" si="667"/>
        <v>521.58081054687602</v>
      </c>
      <c r="AG208" s="567">
        <f t="shared" si="668"/>
        <v>182563.0900065107</v>
      </c>
      <c r="AH208" s="567">
        <f t="shared" si="669"/>
        <v>173860.27018229201</v>
      </c>
      <c r="AI208" s="568">
        <f t="shared" si="670"/>
        <v>773572.415281825</v>
      </c>
      <c r="AJ208" s="568">
        <f t="shared" si="671"/>
        <v>736696.06009445759</v>
      </c>
      <c r="AK208" s="569">
        <f t="shared" si="672"/>
        <v>3.7433225801172303E-2</v>
      </c>
      <c r="AL208" s="999">
        <f t="shared" si="673"/>
        <v>3.5648776274297633E-2</v>
      </c>
      <c r="AM208" s="864">
        <f t="shared" si="682"/>
        <v>533</v>
      </c>
      <c r="AN208" s="865">
        <f t="shared" si="683"/>
        <v>44319</v>
      </c>
      <c r="AO208" s="866">
        <f t="shared" si="684"/>
        <v>182563.0900065107</v>
      </c>
      <c r="AP208" s="865">
        <f t="shared" si="685"/>
        <v>44319</v>
      </c>
      <c r="AQ208" s="850">
        <f t="shared" si="686"/>
        <v>173860.27018229201</v>
      </c>
      <c r="AR208" s="880">
        <v>44318</v>
      </c>
      <c r="AS208" s="869" t="s">
        <v>654</v>
      </c>
      <c r="AT208" s="879">
        <v>160.42105102539099</v>
      </c>
      <c r="AU208" s="879">
        <v>236</v>
      </c>
      <c r="AV208" s="851">
        <f t="shared" ref="AV208:AV209" si="727">AR208</f>
        <v>44318</v>
      </c>
      <c r="AW208" s="852">
        <f t="shared" ref="AW208:AW209" si="728">AT208*3.785*1000000*AO208</f>
        <v>110851154112033.2</v>
      </c>
      <c r="AX208" s="851">
        <f t="shared" ref="AX208:AX209" si="729">AR208</f>
        <v>44318</v>
      </c>
      <c r="AY208" s="852">
        <f t="shared" ref="AY208:AY209" si="730">AT208*3.785*1000000*AQ208</f>
        <v>105566856932853.56</v>
      </c>
      <c r="AZ208" s="867"/>
      <c r="BA208" s="867"/>
      <c r="BB208" s="867"/>
      <c r="BC208" s="849">
        <f t="shared" si="712"/>
        <v>44318</v>
      </c>
      <c r="BD208" s="867"/>
      <c r="BE208" s="867"/>
      <c r="BF208" s="867"/>
      <c r="BG208" s="849">
        <f t="shared" si="713"/>
        <v>44318</v>
      </c>
      <c r="BH208" s="867"/>
      <c r="BI208" s="867"/>
      <c r="BK208" s="382">
        <f t="shared" si="714"/>
        <v>27.384463500976601</v>
      </c>
      <c r="BL208" s="382">
        <f t="shared" si="715"/>
        <v>26.0790405273438</v>
      </c>
      <c r="BM208" s="236">
        <f t="shared" si="716"/>
        <v>44318</v>
      </c>
      <c r="BN208" s="236">
        <f t="shared" si="717"/>
        <v>44319</v>
      </c>
      <c r="BO208" s="235">
        <f t="shared" si="718"/>
        <v>182563.0900065107</v>
      </c>
      <c r="BP208" s="235">
        <f t="shared" si="719"/>
        <v>173860.27018229201</v>
      </c>
      <c r="BQ208" s="235">
        <f t="shared" si="720"/>
        <v>178211.68009440135</v>
      </c>
      <c r="BR208" s="868">
        <f t="shared" si="721"/>
        <v>44318</v>
      </c>
      <c r="BS208" s="869" t="str">
        <f t="shared" si="722"/>
        <v>SUN</v>
      </c>
      <c r="BT208" s="870">
        <f t="shared" si="723"/>
        <v>160.42105102539099</v>
      </c>
      <c r="BU208" s="235"/>
      <c r="BV208" s="279">
        <f t="shared" si="725"/>
        <v>108209005522443.38</v>
      </c>
      <c r="BW208" s="279"/>
    </row>
    <row r="209" spans="1:75" ht="15" thickBot="1">
      <c r="A209" s="888">
        <v>44328</v>
      </c>
      <c r="B209" s="122">
        <v>543</v>
      </c>
      <c r="C209" s="769">
        <v>44319</v>
      </c>
      <c r="D209" s="1170">
        <v>44320</v>
      </c>
      <c r="E209" s="924" t="s">
        <v>69</v>
      </c>
      <c r="F209" s="1149">
        <v>42.970013427734401</v>
      </c>
      <c r="G209" s="500" t="s">
        <v>41</v>
      </c>
      <c r="H209" s="998">
        <v>54.609588623046797</v>
      </c>
      <c r="I209" s="414" t="s">
        <v>313</v>
      </c>
      <c r="J209" s="415" t="s">
        <v>133</v>
      </c>
      <c r="K209" s="429" t="s">
        <v>93</v>
      </c>
      <c r="L209" s="390">
        <v>292</v>
      </c>
      <c r="M209" s="390"/>
      <c r="N209" s="390"/>
      <c r="O209" s="1007">
        <v>3</v>
      </c>
      <c r="P209" s="1007">
        <v>1.5</v>
      </c>
      <c r="Q209" s="1007">
        <f t="shared" si="662"/>
        <v>4.5</v>
      </c>
      <c r="R209" s="590">
        <f t="shared" si="657"/>
        <v>3</v>
      </c>
      <c r="S209" s="588"/>
      <c r="T209" s="588">
        <v>20</v>
      </c>
      <c r="U209" s="122">
        <v>543</v>
      </c>
      <c r="V209" s="494">
        <v>722.97572378408802</v>
      </c>
      <c r="W209" s="195">
        <v>781.51099999999997</v>
      </c>
      <c r="X209" s="82">
        <v>2.2040000000000002</v>
      </c>
      <c r="Y209" s="82">
        <v>2.528</v>
      </c>
      <c r="Z209" s="195">
        <f t="shared" si="663"/>
        <v>15630.22</v>
      </c>
      <c r="AA209" s="195">
        <f t="shared" si="664"/>
        <v>5210.0733333333328</v>
      </c>
      <c r="AB209" s="1092">
        <f t="shared" si="665"/>
        <v>17842716.894977167</v>
      </c>
      <c r="AC209" s="499" t="s">
        <v>69</v>
      </c>
      <c r="AD209" s="195">
        <f t="shared" si="666"/>
        <v>859.40026855468795</v>
      </c>
      <c r="AE209" s="500" t="s">
        <v>41</v>
      </c>
      <c r="AF209" s="567">
        <f t="shared" si="667"/>
        <v>1092.1917724609359</v>
      </c>
      <c r="AG209" s="567">
        <f t="shared" si="668"/>
        <v>286466.75618489599</v>
      </c>
      <c r="AH209" s="567">
        <f t="shared" si="669"/>
        <v>364063.92415364529</v>
      </c>
      <c r="AI209" s="568">
        <f t="shared" si="670"/>
        <v>981050.53487978084</v>
      </c>
      <c r="AJ209" s="568">
        <f t="shared" si="671"/>
        <v>1246794.2608001551</v>
      </c>
      <c r="AK209" s="569">
        <f t="shared" si="672"/>
        <v>5.4983248383879947E-2</v>
      </c>
      <c r="AL209" s="999">
        <f t="shared" si="673"/>
        <v>6.9876928953075262E-2</v>
      </c>
      <c r="AM209" s="864">
        <f t="shared" si="682"/>
        <v>543</v>
      </c>
      <c r="AN209" s="865">
        <f t="shared" si="683"/>
        <v>44320</v>
      </c>
      <c r="AO209" s="866">
        <f t="shared" si="684"/>
        <v>286466.75618489599</v>
      </c>
      <c r="AP209" s="865">
        <f t="shared" si="685"/>
        <v>44320</v>
      </c>
      <c r="AQ209" s="850">
        <f t="shared" si="686"/>
        <v>364063.92415364529</v>
      </c>
      <c r="AR209" s="880">
        <v>44319</v>
      </c>
      <c r="AS209" s="869" t="s">
        <v>655</v>
      </c>
      <c r="AT209" s="879">
        <v>167.65840148925801</v>
      </c>
      <c r="AU209" s="879">
        <v>292</v>
      </c>
      <c r="AV209" s="851">
        <f t="shared" si="727"/>
        <v>44319</v>
      </c>
      <c r="AW209" s="852">
        <f t="shared" si="728"/>
        <v>181788093626409.56</v>
      </c>
      <c r="AX209" s="851">
        <f t="shared" si="729"/>
        <v>44319</v>
      </c>
      <c r="AY209" s="852">
        <f t="shared" si="730"/>
        <v>231030251507872.63</v>
      </c>
      <c r="AZ209" s="850">
        <f>AVERAGE(AO209:AO210)</f>
        <v>308074.18823242199</v>
      </c>
      <c r="BA209" s="850">
        <f>STDEV(AO209:AO210)</f>
        <v>30557.523449666285</v>
      </c>
      <c r="BB209" s="850">
        <f>100*BA209/AZ209</f>
        <v>9.9188846767690304</v>
      </c>
      <c r="BC209" s="849">
        <f t="shared" si="712"/>
        <v>44319</v>
      </c>
      <c r="BD209" s="850">
        <f>AVERAGE(AQ209:AQ210)</f>
        <v>357138.87532552052</v>
      </c>
      <c r="BE209" s="850">
        <f>STDEV(AQ209:AQ210)</f>
        <v>9793.4979728299131</v>
      </c>
      <c r="BF209" s="850">
        <f>100*BE209/BD209</f>
        <v>2.7422100055345298</v>
      </c>
      <c r="BG209" s="849">
        <f t="shared" si="713"/>
        <v>44319</v>
      </c>
      <c r="BH209" s="850">
        <f>AVERAGE(AZ209,BD209)</f>
        <v>332606.53177897126</v>
      </c>
      <c r="BI209" s="852">
        <f>BH209*AT209*3.785*1000000</f>
        <v>211067797691559.75</v>
      </c>
      <c r="BK209" s="382">
        <f t="shared" si="714"/>
        <v>42.970013427734401</v>
      </c>
      <c r="BL209" s="382">
        <f t="shared" si="715"/>
        <v>54.609588623046797</v>
      </c>
      <c r="BM209" s="236">
        <f t="shared" si="716"/>
        <v>44319</v>
      </c>
      <c r="BN209" s="236">
        <f t="shared" si="717"/>
        <v>44320</v>
      </c>
      <c r="BO209" s="235">
        <f t="shared" si="718"/>
        <v>286466.75618489599</v>
      </c>
      <c r="BP209" s="235">
        <f t="shared" si="719"/>
        <v>364063.92415364529</v>
      </c>
      <c r="BQ209" s="235">
        <f t="shared" si="720"/>
        <v>325265.34016927064</v>
      </c>
      <c r="BR209" s="868">
        <f t="shared" si="721"/>
        <v>44319</v>
      </c>
      <c r="BS209" s="869" t="str">
        <f t="shared" si="722"/>
        <v>MON</v>
      </c>
      <c r="BT209" s="870">
        <f t="shared" si="723"/>
        <v>167.65840148925801</v>
      </c>
      <c r="BU209" s="235">
        <f t="shared" ref="BU209" si="731">BH209</f>
        <v>332606.53177897126</v>
      </c>
      <c r="BV209" s="279">
        <f t="shared" si="725"/>
        <v>206409172567141.13</v>
      </c>
      <c r="BW209" s="279">
        <f t="shared" ref="BW209" si="732">BI209</f>
        <v>211067797691559.75</v>
      </c>
    </row>
    <row r="210" spans="1:75">
      <c r="A210" s="35">
        <v>44321</v>
      </c>
      <c r="B210" s="119" t="s">
        <v>572</v>
      </c>
      <c r="C210" s="782">
        <v>44319</v>
      </c>
      <c r="D210" s="1158">
        <v>44320</v>
      </c>
      <c r="E210" s="924" t="s">
        <v>69</v>
      </c>
      <c r="F210" s="1149">
        <v>49.45224304199219</v>
      </c>
      <c r="G210" s="500" t="s">
        <v>41</v>
      </c>
      <c r="H210" s="998">
        <v>52.532073974609375</v>
      </c>
      <c r="I210" s="1160" t="s">
        <v>313</v>
      </c>
      <c r="J210" s="1161" t="s">
        <v>133</v>
      </c>
      <c r="K210" s="484" t="s">
        <v>93</v>
      </c>
      <c r="L210" s="488">
        <v>292</v>
      </c>
      <c r="M210" s="485"/>
      <c r="N210" s="504"/>
      <c r="O210" s="491">
        <v>3</v>
      </c>
      <c r="P210" s="492">
        <v>1.5</v>
      </c>
      <c r="Q210" s="492">
        <f t="shared" si="662"/>
        <v>4.5</v>
      </c>
      <c r="R210" s="490">
        <f t="shared" si="657"/>
        <v>3</v>
      </c>
      <c r="S210" s="491"/>
      <c r="T210" s="493">
        <v>20</v>
      </c>
      <c r="U210" s="119" t="s">
        <v>572</v>
      </c>
      <c r="V210" s="925"/>
      <c r="W210" s="129">
        <v>818.87</v>
      </c>
      <c r="X210" s="223">
        <v>2.206</v>
      </c>
      <c r="Y210" s="223">
        <v>2.5249999999999999</v>
      </c>
      <c r="Z210" s="129">
        <f t="shared" si="663"/>
        <v>16377.4</v>
      </c>
      <c r="AA210" s="129">
        <f t="shared" si="664"/>
        <v>5459.1333333333332</v>
      </c>
      <c r="AB210" s="149">
        <f t="shared" si="665"/>
        <v>18695662.100456621</v>
      </c>
      <c r="AC210" s="924" t="s">
        <v>69</v>
      </c>
      <c r="AD210" s="195">
        <f t="shared" si="666"/>
        <v>989.04486083984375</v>
      </c>
      <c r="AE210" s="500" t="s">
        <v>41</v>
      </c>
      <c r="AF210" s="567">
        <f t="shared" si="667"/>
        <v>1050.6414794921875</v>
      </c>
      <c r="AG210" s="497">
        <f t="shared" si="668"/>
        <v>329681.62027994794</v>
      </c>
      <c r="AH210" s="497">
        <f t="shared" si="669"/>
        <v>350213.82649739581</v>
      </c>
      <c r="AI210" s="497">
        <f t="shared" si="670"/>
        <v>1129046.6447943423</v>
      </c>
      <c r="AJ210" s="497">
        <f t="shared" si="671"/>
        <v>1199362.4195116295</v>
      </c>
      <c r="AK210" s="959">
        <f t="shared" si="672"/>
        <v>6.039083498234419E-2</v>
      </c>
      <c r="AL210" s="1086">
        <f t="shared" si="673"/>
        <v>6.4151909307471736E-2</v>
      </c>
      <c r="AM210" s="864" t="str">
        <f t="shared" si="682"/>
        <v>542</v>
      </c>
      <c r="AN210" s="865">
        <f t="shared" si="683"/>
        <v>44320</v>
      </c>
      <c r="AO210" s="866">
        <f t="shared" si="684"/>
        <v>329681.62027994794</v>
      </c>
      <c r="AP210" s="865">
        <f t="shared" si="685"/>
        <v>44320</v>
      </c>
      <c r="AQ210" s="850">
        <f t="shared" si="686"/>
        <v>350213.82649739581</v>
      </c>
      <c r="AR210" s="880">
        <v>44319</v>
      </c>
      <c r="AS210" s="869" t="s">
        <v>655</v>
      </c>
      <c r="AT210" s="879">
        <v>167.65840148925801</v>
      </c>
      <c r="AU210" s="879">
        <v>292</v>
      </c>
      <c r="AV210" s="851">
        <f t="shared" si="687"/>
        <v>44319</v>
      </c>
      <c r="AW210" s="852">
        <f t="shared" si="688"/>
        <v>209211686732945.66</v>
      </c>
      <c r="AX210" s="851">
        <f t="shared" si="689"/>
        <v>44319</v>
      </c>
      <c r="AY210" s="852">
        <f t="shared" si="690"/>
        <v>222241158899011.13</v>
      </c>
      <c r="AZ210" s="867"/>
      <c r="BA210" s="867"/>
      <c r="BB210" s="867"/>
      <c r="BC210" s="849">
        <f t="shared" si="712"/>
        <v>44319</v>
      </c>
      <c r="BD210" s="867"/>
      <c r="BE210" s="867"/>
      <c r="BF210" s="867"/>
      <c r="BG210" s="849">
        <f t="shared" si="713"/>
        <v>44319</v>
      </c>
      <c r="BH210" s="867"/>
      <c r="BI210" s="867"/>
      <c r="BK210" s="382">
        <f t="shared" si="714"/>
        <v>49.45224304199219</v>
      </c>
      <c r="BL210" s="382">
        <f t="shared" si="715"/>
        <v>52.532073974609375</v>
      </c>
      <c r="BM210" s="236">
        <f t="shared" si="716"/>
        <v>44319</v>
      </c>
      <c r="BN210" s="236">
        <f t="shared" si="717"/>
        <v>44320</v>
      </c>
      <c r="BO210" s="235">
        <f t="shared" si="718"/>
        <v>329681.62027994794</v>
      </c>
      <c r="BP210" s="235">
        <f t="shared" si="719"/>
        <v>350213.82649739581</v>
      </c>
      <c r="BQ210" s="235">
        <f t="shared" si="720"/>
        <v>339947.72338867188</v>
      </c>
      <c r="BR210" s="868">
        <f t="shared" si="721"/>
        <v>44319</v>
      </c>
      <c r="BS210" s="869" t="str">
        <f t="shared" si="722"/>
        <v>MON</v>
      </c>
      <c r="BT210" s="870">
        <f t="shared" si="723"/>
        <v>167.65840148925801</v>
      </c>
      <c r="BU210" s="235"/>
      <c r="BV210" s="279">
        <f t="shared" si="725"/>
        <v>215726422815978.44</v>
      </c>
      <c r="BW210" s="279"/>
    </row>
    <row r="211" spans="1:75">
      <c r="A211" s="35">
        <v>44321</v>
      </c>
      <c r="B211" s="119" t="s">
        <v>573</v>
      </c>
      <c r="C211" s="782">
        <v>44320</v>
      </c>
      <c r="D211" s="1158">
        <v>44321</v>
      </c>
      <c r="E211" s="924" t="s">
        <v>69</v>
      </c>
      <c r="F211" s="1149">
        <v>25.930767822265626</v>
      </c>
      <c r="G211" s="500" t="s">
        <v>41</v>
      </c>
      <c r="H211" s="998">
        <v>26.315447998046874</v>
      </c>
      <c r="I211" s="1160" t="s">
        <v>313</v>
      </c>
      <c r="J211" s="1161" t="s">
        <v>133</v>
      </c>
      <c r="K211" s="484" t="s">
        <v>93</v>
      </c>
      <c r="L211" s="488">
        <v>448</v>
      </c>
      <c r="M211" s="485"/>
      <c r="N211" s="504"/>
      <c r="O211" s="491">
        <v>3</v>
      </c>
      <c r="P211" s="492">
        <v>1.5</v>
      </c>
      <c r="Q211" s="492">
        <f t="shared" si="662"/>
        <v>4.5</v>
      </c>
      <c r="R211" s="490">
        <f t="shared" si="657"/>
        <v>3</v>
      </c>
      <c r="S211" s="491"/>
      <c r="T211" s="493">
        <v>20</v>
      </c>
      <c r="U211" s="119" t="s">
        <v>573</v>
      </c>
      <c r="V211" s="925"/>
      <c r="W211" s="129">
        <v>853.94399999999996</v>
      </c>
      <c r="X211" s="223">
        <v>2.1880000000000002</v>
      </c>
      <c r="Y211" s="223">
        <v>2.5049999999999999</v>
      </c>
      <c r="Z211" s="129">
        <f t="shared" si="663"/>
        <v>17078.879999999997</v>
      </c>
      <c r="AA211" s="129">
        <f t="shared" si="664"/>
        <v>5692.9599999999991</v>
      </c>
      <c r="AB211" s="149">
        <f t="shared" si="665"/>
        <v>12707499.999999998</v>
      </c>
      <c r="AC211" s="924" t="s">
        <v>69</v>
      </c>
      <c r="AD211" s="195">
        <f t="shared" si="666"/>
        <v>518.6153564453125</v>
      </c>
      <c r="AE211" s="500" t="s">
        <v>41</v>
      </c>
      <c r="AF211" s="567">
        <f t="shared" si="667"/>
        <v>526.3089599609375</v>
      </c>
      <c r="AG211" s="497">
        <f t="shared" si="668"/>
        <v>172871.78548177084</v>
      </c>
      <c r="AH211" s="497">
        <f t="shared" si="669"/>
        <v>175436.31998697916</v>
      </c>
      <c r="AI211" s="497">
        <f t="shared" si="670"/>
        <v>385874.52116466704</v>
      </c>
      <c r="AJ211" s="497">
        <f t="shared" si="671"/>
        <v>391598.92854236421</v>
      </c>
      <c r="AK211" s="959">
        <f t="shared" si="672"/>
        <v>3.0365887953151059E-2</v>
      </c>
      <c r="AL211" s="1086">
        <f t="shared" si="673"/>
        <v>3.0816362663180347E-2</v>
      </c>
      <c r="AM211" s="864" t="str">
        <f t="shared" si="682"/>
        <v>552</v>
      </c>
      <c r="AN211" s="865">
        <f t="shared" si="683"/>
        <v>44321</v>
      </c>
      <c r="AO211" s="866">
        <f t="shared" si="684"/>
        <v>172871.78548177084</v>
      </c>
      <c r="AP211" s="865">
        <f t="shared" si="685"/>
        <v>44321</v>
      </c>
      <c r="AQ211" s="850">
        <f t="shared" si="686"/>
        <v>175436.31998697916</v>
      </c>
      <c r="AR211" s="880">
        <v>44320</v>
      </c>
      <c r="AS211" s="869" t="s">
        <v>653</v>
      </c>
      <c r="AT211" s="879">
        <v>165.49411010742199</v>
      </c>
      <c r="AU211" s="879">
        <v>448</v>
      </c>
      <c r="AV211" s="851">
        <f t="shared" si="687"/>
        <v>44320</v>
      </c>
      <c r="AW211" s="852">
        <f t="shared" si="688"/>
        <v>108286057809235.11</v>
      </c>
      <c r="AX211" s="851">
        <f t="shared" si="689"/>
        <v>44320</v>
      </c>
      <c r="AY211" s="852">
        <f t="shared" si="690"/>
        <v>109892469930859.48</v>
      </c>
      <c r="AZ211" s="850">
        <f>AVERAGE(AO211:AO212)</f>
        <v>167635.6150309245</v>
      </c>
      <c r="BA211" s="850">
        <f>STDEV(AO211:AO212)</f>
        <v>7405.0632664841642</v>
      </c>
      <c r="BB211" s="850">
        <f>100*BA211/AZ211</f>
        <v>4.4173568159237044</v>
      </c>
      <c r="BC211" s="849">
        <f t="shared" si="691"/>
        <v>44320</v>
      </c>
      <c r="BD211" s="850">
        <f>AVERAGE(AQ211:AQ212)</f>
        <v>195661.70247395831</v>
      </c>
      <c r="BE211" s="850">
        <f>STDEV(AQ211:AQ212)</f>
        <v>28603.01021726957</v>
      </c>
      <c r="BF211" s="850">
        <f>100*BE211/BD211</f>
        <v>14.618604384818997</v>
      </c>
      <c r="BG211" s="849">
        <f t="shared" si="692"/>
        <v>44320</v>
      </c>
      <c r="BH211" s="850">
        <f>AVERAGE(AZ211,BD211)</f>
        <v>181648.65875244141</v>
      </c>
      <c r="BI211" s="852">
        <f>BH211*AT211*3.785*1000000</f>
        <v>113783849156293.2</v>
      </c>
      <c r="BK211" s="382">
        <f t="shared" si="693"/>
        <v>25.930767822265626</v>
      </c>
      <c r="BL211" s="382">
        <f t="shared" si="694"/>
        <v>26.315447998046874</v>
      </c>
      <c r="BM211" s="236">
        <f t="shared" si="695"/>
        <v>44320</v>
      </c>
      <c r="BN211" s="236">
        <f t="shared" si="696"/>
        <v>44321</v>
      </c>
      <c r="BO211" s="235">
        <f t="shared" si="697"/>
        <v>172871.78548177084</v>
      </c>
      <c r="BP211" s="235">
        <f t="shared" si="698"/>
        <v>175436.31998697916</v>
      </c>
      <c r="BQ211" s="235">
        <f t="shared" si="699"/>
        <v>174154.052734375</v>
      </c>
      <c r="BR211" s="868">
        <f t="shared" si="700"/>
        <v>44320</v>
      </c>
      <c r="BS211" s="869" t="str">
        <f t="shared" si="701"/>
        <v>TUE</v>
      </c>
      <c r="BT211" s="870">
        <f t="shared" si="702"/>
        <v>165.49411010742199</v>
      </c>
      <c r="BU211" s="235">
        <f t="shared" ref="BU211" si="733">BH211</f>
        <v>181648.65875244141</v>
      </c>
      <c r="BV211" s="279">
        <f t="shared" si="704"/>
        <v>109089263870047.3</v>
      </c>
      <c r="BW211" s="279">
        <f t="shared" ref="BW211" si="734">BI211</f>
        <v>113783849156293.2</v>
      </c>
    </row>
    <row r="212" spans="1:75" ht="15" thickBot="1">
      <c r="A212" s="35">
        <v>44321</v>
      </c>
      <c r="B212" s="119" t="s">
        <v>574</v>
      </c>
      <c r="C212" s="782">
        <v>44320</v>
      </c>
      <c r="D212" s="1158">
        <v>44321</v>
      </c>
      <c r="E212" s="924" t="s">
        <v>69</v>
      </c>
      <c r="F212" s="1149">
        <v>24.359916687011719</v>
      </c>
      <c r="G212" s="500" t="s">
        <v>41</v>
      </c>
      <c r="H212" s="998">
        <v>32.383062744140624</v>
      </c>
      <c r="I212" s="1160" t="s">
        <v>313</v>
      </c>
      <c r="J212" s="1161" t="s">
        <v>133</v>
      </c>
      <c r="K212" s="484" t="s">
        <v>93</v>
      </c>
      <c r="L212" s="488">
        <v>448</v>
      </c>
      <c r="M212" s="485"/>
      <c r="N212" s="504"/>
      <c r="O212" s="491">
        <v>3</v>
      </c>
      <c r="P212" s="492">
        <v>1.5</v>
      </c>
      <c r="Q212" s="492">
        <f t="shared" si="662"/>
        <v>4.5</v>
      </c>
      <c r="R212" s="490">
        <f t="shared" si="657"/>
        <v>3</v>
      </c>
      <c r="S212" s="491"/>
      <c r="T212" s="493">
        <v>20</v>
      </c>
      <c r="U212" s="119" t="s">
        <v>574</v>
      </c>
      <c r="V212" s="925"/>
      <c r="W212" s="129">
        <v>805.15899999999999</v>
      </c>
      <c r="X212" s="223">
        <v>2.181</v>
      </c>
      <c r="Y212" s="223">
        <v>2.5409999999999999</v>
      </c>
      <c r="Z212" s="129">
        <f t="shared" si="663"/>
        <v>16103.18</v>
      </c>
      <c r="AA212" s="129">
        <f t="shared" si="664"/>
        <v>5367.7266666666665</v>
      </c>
      <c r="AB212" s="149">
        <f t="shared" si="665"/>
        <v>11981532.738095237</v>
      </c>
      <c r="AC212" s="924" t="s">
        <v>69</v>
      </c>
      <c r="AD212" s="195">
        <f t="shared" si="666"/>
        <v>487.19833374023438</v>
      </c>
      <c r="AE212" s="500" t="s">
        <v>41</v>
      </c>
      <c r="AF212" s="567">
        <f t="shared" si="667"/>
        <v>647.6612548828125</v>
      </c>
      <c r="AG212" s="497">
        <f t="shared" si="668"/>
        <v>162399.44458007813</v>
      </c>
      <c r="AH212" s="497">
        <f t="shared" si="669"/>
        <v>215887.0849609375</v>
      </c>
      <c r="AI212" s="497">
        <f t="shared" si="670"/>
        <v>362498.76022338867</v>
      </c>
      <c r="AJ212" s="497">
        <f t="shared" si="671"/>
        <v>481890.8146449498</v>
      </c>
      <c r="AK212" s="959">
        <f t="shared" si="672"/>
        <v>3.025479027994684E-2</v>
      </c>
      <c r="AL212" s="1086">
        <f t="shared" si="673"/>
        <v>4.0219463167077092E-2</v>
      </c>
      <c r="AM212" s="864" t="str">
        <f t="shared" si="682"/>
        <v>553</v>
      </c>
      <c r="AN212" s="865">
        <f t="shared" si="683"/>
        <v>44321</v>
      </c>
      <c r="AO212" s="866">
        <f t="shared" si="684"/>
        <v>162399.44458007813</v>
      </c>
      <c r="AP212" s="865">
        <f t="shared" si="685"/>
        <v>44321</v>
      </c>
      <c r="AQ212" s="850">
        <f t="shared" si="686"/>
        <v>215887.0849609375</v>
      </c>
      <c r="AR212" s="880">
        <v>44320</v>
      </c>
      <c r="AS212" s="869" t="s">
        <v>653</v>
      </c>
      <c r="AT212" s="879">
        <v>165.49411010742199</v>
      </c>
      <c r="AU212" s="879">
        <v>448</v>
      </c>
      <c r="AV212" s="851">
        <f t="shared" si="687"/>
        <v>44320</v>
      </c>
      <c r="AW212" s="852">
        <f t="shared" si="688"/>
        <v>101726233664893.78</v>
      </c>
      <c r="AX212" s="851">
        <f t="shared" si="689"/>
        <v>44320</v>
      </c>
      <c r="AY212" s="852">
        <f t="shared" si="690"/>
        <v>135230635220184.45</v>
      </c>
      <c r="AZ212" s="867"/>
      <c r="BA212" s="867"/>
      <c r="BB212" s="867"/>
      <c r="BC212" s="849">
        <f t="shared" si="691"/>
        <v>44320</v>
      </c>
      <c r="BD212" s="867"/>
      <c r="BE212" s="867"/>
      <c r="BF212" s="867"/>
      <c r="BG212" s="849">
        <f t="shared" si="692"/>
        <v>44320</v>
      </c>
      <c r="BH212" s="867"/>
      <c r="BI212" s="867"/>
      <c r="BK212" s="382">
        <f t="shared" si="693"/>
        <v>24.359916687011719</v>
      </c>
      <c r="BL212" s="382">
        <f t="shared" si="694"/>
        <v>32.383062744140624</v>
      </c>
      <c r="BM212" s="236">
        <f t="shared" si="695"/>
        <v>44320</v>
      </c>
      <c r="BN212" s="236">
        <f t="shared" si="696"/>
        <v>44321</v>
      </c>
      <c r="BO212" s="235">
        <f t="shared" si="697"/>
        <v>162399.44458007813</v>
      </c>
      <c r="BP212" s="235">
        <f t="shared" si="698"/>
        <v>215887.0849609375</v>
      </c>
      <c r="BQ212" s="235">
        <f t="shared" si="699"/>
        <v>189143.26477050781</v>
      </c>
      <c r="BR212" s="868">
        <f t="shared" si="700"/>
        <v>44320</v>
      </c>
      <c r="BS212" s="869" t="str">
        <f t="shared" si="701"/>
        <v>TUE</v>
      </c>
      <c r="BT212" s="870">
        <f t="shared" si="702"/>
        <v>165.49411010742199</v>
      </c>
      <c r="BU212" s="235"/>
      <c r="BV212" s="279">
        <f t="shared" si="704"/>
        <v>118478434442539.11</v>
      </c>
      <c r="BW212" s="279"/>
    </row>
    <row r="213" spans="1:75">
      <c r="A213" s="1167">
        <v>44328</v>
      </c>
      <c r="B213" s="121" t="s">
        <v>587</v>
      </c>
      <c r="C213" s="1168">
        <v>44321</v>
      </c>
      <c r="D213" s="1169">
        <v>44322</v>
      </c>
      <c r="E213" s="1110" t="s">
        <v>69</v>
      </c>
      <c r="F213" s="1147">
        <v>26.1842651367188</v>
      </c>
      <c r="G213" s="477" t="s">
        <v>41</v>
      </c>
      <c r="H213" s="994">
        <v>35.846371459960999</v>
      </c>
      <c r="I213" s="456" t="s">
        <v>313</v>
      </c>
      <c r="J213" s="457" t="s">
        <v>133</v>
      </c>
      <c r="K213" s="582" t="s">
        <v>93</v>
      </c>
      <c r="L213" s="583">
        <v>352</v>
      </c>
      <c r="M213" s="583"/>
      <c r="N213" s="583"/>
      <c r="O213" s="1189">
        <v>3</v>
      </c>
      <c r="P213" s="1189">
        <v>1.5</v>
      </c>
      <c r="Q213" s="1189">
        <f t="shared" ref="Q213:Q276" si="735">O213+P213</f>
        <v>4.5</v>
      </c>
      <c r="R213" s="843">
        <f>O213/(O213+P213)*Q213*200/200</f>
        <v>3</v>
      </c>
      <c r="S213" s="842"/>
      <c r="T213" s="842">
        <v>20</v>
      </c>
      <c r="U213" s="121" t="s">
        <v>587</v>
      </c>
      <c r="V213" s="470">
        <v>887.24578701179303</v>
      </c>
      <c r="W213" s="194">
        <v>881.15599999999995</v>
      </c>
      <c r="X213" s="184">
        <v>2.202</v>
      </c>
      <c r="Y213" s="184">
        <v>2.524</v>
      </c>
      <c r="Z213" s="194">
        <f t="shared" ref="Z213:Z276" si="736">T213*W213</f>
        <v>17623.12</v>
      </c>
      <c r="AA213" s="194">
        <f t="shared" ref="AA213:AA276" si="737">Z213/R213</f>
        <v>5874.373333333333</v>
      </c>
      <c r="AB213" s="1113">
        <f t="shared" ref="AB213:AB276" si="738">AA213*1000/(L213/1000)</f>
        <v>16688560.606060605</v>
      </c>
      <c r="AC213" s="476" t="s">
        <v>69</v>
      </c>
      <c r="AD213" s="194">
        <f t="shared" ref="AD213:AD276" si="739">T213*F213</f>
        <v>523.68530273437602</v>
      </c>
      <c r="AE213" s="477" t="s">
        <v>41</v>
      </c>
      <c r="AF213" s="586">
        <f t="shared" ref="AF213:AF276" si="740">T213*H213</f>
        <v>716.92742919922</v>
      </c>
      <c r="AG213" s="586">
        <f t="shared" ref="AG213:AG276" si="741">AD213/R213*1000</f>
        <v>174561.76757812535</v>
      </c>
      <c r="AH213" s="586">
        <f t="shared" ref="AH213:AH276" si="742">AF213/R213*1000</f>
        <v>238975.80973307334</v>
      </c>
      <c r="AI213" s="586">
        <f t="shared" ref="AI213:AI276" si="743">AG213/L213*1000</f>
        <v>495914.11243785609</v>
      </c>
      <c r="AJ213" s="586">
        <f t="shared" ref="AJ213:AJ276" si="744">AH213/L213*1000</f>
        <v>678908.55037804926</v>
      </c>
      <c r="AK213" s="587">
        <f t="shared" ref="AK213:AK276" si="745">AD213/Z213</f>
        <v>2.9715810976397826E-2</v>
      </c>
      <c r="AL213" s="995">
        <f t="shared" ref="AL213:AL276" si="746">AF213/Z213</f>
        <v>4.0681072886028131E-2</v>
      </c>
      <c r="AM213" s="864" t="str">
        <f t="shared" ref="AM213:AM226" si="747">B213</f>
        <v>561</v>
      </c>
      <c r="AN213" s="865">
        <f t="shared" ref="AN213:AN226" si="748">D213</f>
        <v>44322</v>
      </c>
      <c r="AO213" s="866">
        <f t="shared" ref="AO213:AO226" si="749">AG213</f>
        <v>174561.76757812535</v>
      </c>
      <c r="AP213" s="865">
        <f t="shared" ref="AP213:AP226" si="750">D213</f>
        <v>44322</v>
      </c>
      <c r="AQ213" s="850">
        <f t="shared" ref="AQ213:AQ226" si="751">AH213</f>
        <v>238975.80973307334</v>
      </c>
      <c r="AR213" s="880">
        <v>44321</v>
      </c>
      <c r="AS213" s="869" t="s">
        <v>656</v>
      </c>
      <c r="AT213" s="879">
        <v>165.70384216308599</v>
      </c>
      <c r="AU213" s="879">
        <v>352</v>
      </c>
      <c r="AV213" s="851">
        <f t="shared" ref="AV213:AV222" si="752">AR213</f>
        <v>44321</v>
      </c>
      <c r="AW213" s="852">
        <f t="shared" ref="AW213:AW222" si="753">AT213*3.785*1000000*AO213</f>
        <v>109483227879667.83</v>
      </c>
      <c r="AX213" s="851">
        <f t="shared" ref="AX213:AX222" si="754">AR213</f>
        <v>44321</v>
      </c>
      <c r="AY213" s="852">
        <f t="shared" ref="AY213:AY222" si="755">AT213*3.785*1000000*AQ213</f>
        <v>149883009308006.38</v>
      </c>
      <c r="AZ213" s="850">
        <f>AVERAGE(AO213:AO214)</f>
        <v>187426.73746744799</v>
      </c>
      <c r="BA213" s="850">
        <f>STDEV(AO213:AO214)</f>
        <v>18193.814897001601</v>
      </c>
      <c r="BB213" s="850">
        <f>100*BA213/AZ213</f>
        <v>9.707160858072065</v>
      </c>
      <c r="BC213" s="849">
        <f t="shared" ref="BC213:BC222" si="756">AR213</f>
        <v>44321</v>
      </c>
      <c r="BD213" s="850">
        <f>AVERAGE(AQ213:AQ214)</f>
        <v>220157.99967447936</v>
      </c>
      <c r="BE213" s="850">
        <f>STDEV(AQ213:AQ214)</f>
        <v>26612.402199024476</v>
      </c>
      <c r="BF213" s="850">
        <f>100*BE213/BD213</f>
        <v>12.087865186989784</v>
      </c>
      <c r="BG213" s="849">
        <f t="shared" ref="BG213:BG222" si="757">BC213</f>
        <v>44321</v>
      </c>
      <c r="BH213" s="850">
        <f>AVERAGE(AZ213,BD213)</f>
        <v>203792.36857096368</v>
      </c>
      <c r="BI213" s="852">
        <f>BH213*AT213*3.785*1000000</f>
        <v>127816340530616.91</v>
      </c>
      <c r="BK213" s="382">
        <f t="shared" ref="BK213:BK222" si="758">F213</f>
        <v>26.1842651367188</v>
      </c>
      <c r="BL213" s="382">
        <f t="shared" ref="BL213:BL222" si="759">H213</f>
        <v>35.846371459960999</v>
      </c>
      <c r="BM213" s="236">
        <f t="shared" ref="BM213:BM222" si="760">C213</f>
        <v>44321</v>
      </c>
      <c r="BN213" s="236">
        <f t="shared" ref="BN213:BN222" si="761">AN213</f>
        <v>44322</v>
      </c>
      <c r="BO213" s="235">
        <f t="shared" ref="BO213:BO222" si="762">AO213</f>
        <v>174561.76757812535</v>
      </c>
      <c r="BP213" s="235">
        <f t="shared" ref="BP213:BP222" si="763">AQ213</f>
        <v>238975.80973307334</v>
      </c>
      <c r="BQ213" s="235">
        <f t="shared" ref="BQ213:BQ222" si="764">AVERAGE(BO213:BP213)</f>
        <v>206768.78865559935</v>
      </c>
      <c r="BR213" s="868">
        <f t="shared" ref="BR213:BR222" si="765">AR213</f>
        <v>44321</v>
      </c>
      <c r="BS213" s="869" t="str">
        <f t="shared" ref="BS213:BS222" si="766">AS213</f>
        <v>WED</v>
      </c>
      <c r="BT213" s="870">
        <f t="shared" ref="BT213:BT222" si="767">AT213</f>
        <v>165.70384216308599</v>
      </c>
      <c r="BU213" s="235">
        <f t="shared" ref="BU213" si="768">BH213</f>
        <v>203792.36857096368</v>
      </c>
      <c r="BV213" s="279">
        <f t="shared" ref="BV213:BV222" si="769">BT213*1000000*3.785*BQ213</f>
        <v>129683118593837.11</v>
      </c>
      <c r="BW213" s="279">
        <f t="shared" ref="BW213" si="770">BI213</f>
        <v>127816340530616.91</v>
      </c>
    </row>
    <row r="214" spans="1:75">
      <c r="A214" s="888">
        <v>44328</v>
      </c>
      <c r="B214" s="122" t="s">
        <v>588</v>
      </c>
      <c r="C214" s="769">
        <v>44321</v>
      </c>
      <c r="D214" s="1170">
        <v>44322</v>
      </c>
      <c r="E214" s="924" t="s">
        <v>69</v>
      </c>
      <c r="F214" s="1149">
        <v>30.043756103515602</v>
      </c>
      <c r="G214" s="500" t="s">
        <v>41</v>
      </c>
      <c r="H214" s="998">
        <v>30.2010284423828</v>
      </c>
      <c r="I214" s="414" t="s">
        <v>313</v>
      </c>
      <c r="J214" s="415" t="s">
        <v>133</v>
      </c>
      <c r="K214" s="429" t="s">
        <v>93</v>
      </c>
      <c r="L214" s="390">
        <v>352</v>
      </c>
      <c r="M214" s="390"/>
      <c r="N214" s="390"/>
      <c r="O214" s="564">
        <v>3</v>
      </c>
      <c r="P214" s="564">
        <v>1.5</v>
      </c>
      <c r="Q214" s="564">
        <f t="shared" si="735"/>
        <v>4.5</v>
      </c>
      <c r="R214" s="82">
        <f t="shared" ref="R214:R240" si="771">O214/(O214+P214)*Q214*200/200</f>
        <v>3</v>
      </c>
      <c r="S214" s="81"/>
      <c r="T214" s="81">
        <v>20</v>
      </c>
      <c r="U214" s="122" t="s">
        <v>588</v>
      </c>
      <c r="V214" s="494">
        <v>775.08525628709594</v>
      </c>
      <c r="W214" s="195">
        <v>827.35900000000004</v>
      </c>
      <c r="X214" s="82">
        <v>2.1989999999999998</v>
      </c>
      <c r="Y214" s="82">
        <v>2.5379999999999998</v>
      </c>
      <c r="Z214" s="195">
        <f t="shared" si="736"/>
        <v>16547.18</v>
      </c>
      <c r="AA214" s="195">
        <f t="shared" si="737"/>
        <v>5515.7266666666665</v>
      </c>
      <c r="AB214" s="1092">
        <f t="shared" si="738"/>
        <v>15669678.030303029</v>
      </c>
      <c r="AC214" s="499" t="s">
        <v>69</v>
      </c>
      <c r="AD214" s="195">
        <f t="shared" si="739"/>
        <v>600.87512207031205</v>
      </c>
      <c r="AE214" s="500" t="s">
        <v>41</v>
      </c>
      <c r="AF214" s="567">
        <f t="shared" si="740"/>
        <v>604.02056884765602</v>
      </c>
      <c r="AG214" s="567">
        <f t="shared" si="741"/>
        <v>200291.70735677067</v>
      </c>
      <c r="AH214" s="567">
        <f t="shared" si="742"/>
        <v>201340.18961588535</v>
      </c>
      <c r="AI214" s="568">
        <f t="shared" si="743"/>
        <v>569010.532263553</v>
      </c>
      <c r="AJ214" s="568">
        <f t="shared" si="744"/>
        <v>571989.1750451288</v>
      </c>
      <c r="AK214" s="569">
        <f t="shared" si="745"/>
        <v>3.6312841346399331E-2</v>
      </c>
      <c r="AL214" s="999">
        <f t="shared" si="746"/>
        <v>3.6502930943378628E-2</v>
      </c>
      <c r="AM214" s="864" t="str">
        <f t="shared" si="747"/>
        <v>562</v>
      </c>
      <c r="AN214" s="865">
        <f t="shared" si="748"/>
        <v>44322</v>
      </c>
      <c r="AO214" s="866">
        <f t="shared" si="749"/>
        <v>200291.70735677067</v>
      </c>
      <c r="AP214" s="865">
        <f t="shared" si="750"/>
        <v>44322</v>
      </c>
      <c r="AQ214" s="850">
        <f t="shared" si="751"/>
        <v>201340.18961588535</v>
      </c>
      <c r="AR214" s="880">
        <v>44321</v>
      </c>
      <c r="AS214" s="869" t="s">
        <v>656</v>
      </c>
      <c r="AT214" s="879">
        <v>165.70384216308599</v>
      </c>
      <c r="AU214" s="879">
        <v>352</v>
      </c>
      <c r="AV214" s="851">
        <f t="shared" si="752"/>
        <v>44321</v>
      </c>
      <c r="AW214" s="852">
        <f t="shared" si="753"/>
        <v>125620764175264.77</v>
      </c>
      <c r="AX214" s="851">
        <f t="shared" si="754"/>
        <v>44321</v>
      </c>
      <c r="AY214" s="852">
        <f t="shared" si="755"/>
        <v>126278360759528.66</v>
      </c>
      <c r="AZ214" s="867"/>
      <c r="BA214" s="867"/>
      <c r="BB214" s="867"/>
      <c r="BC214" s="849">
        <f t="shared" si="756"/>
        <v>44321</v>
      </c>
      <c r="BD214" s="867"/>
      <c r="BE214" s="867"/>
      <c r="BF214" s="867"/>
      <c r="BG214" s="849">
        <f t="shared" si="757"/>
        <v>44321</v>
      </c>
      <c r="BH214" s="867"/>
      <c r="BI214" s="867"/>
      <c r="BK214" s="382">
        <f t="shared" si="758"/>
        <v>30.043756103515602</v>
      </c>
      <c r="BL214" s="382">
        <f t="shared" si="759"/>
        <v>30.2010284423828</v>
      </c>
      <c r="BM214" s="236">
        <f t="shared" si="760"/>
        <v>44321</v>
      </c>
      <c r="BN214" s="236">
        <f t="shared" si="761"/>
        <v>44322</v>
      </c>
      <c r="BO214" s="235">
        <f t="shared" si="762"/>
        <v>200291.70735677067</v>
      </c>
      <c r="BP214" s="235">
        <f t="shared" si="763"/>
        <v>201340.18961588535</v>
      </c>
      <c r="BQ214" s="235">
        <f t="shared" si="764"/>
        <v>200815.94848632801</v>
      </c>
      <c r="BR214" s="868">
        <f t="shared" si="765"/>
        <v>44321</v>
      </c>
      <c r="BS214" s="869" t="str">
        <f t="shared" si="766"/>
        <v>WED</v>
      </c>
      <c r="BT214" s="870">
        <f t="shared" si="767"/>
        <v>165.70384216308599</v>
      </c>
      <c r="BU214" s="235"/>
      <c r="BV214" s="279">
        <f t="shared" si="769"/>
        <v>125949562467396.7</v>
      </c>
      <c r="BW214" s="279"/>
    </row>
    <row r="215" spans="1:75">
      <c r="A215" s="888">
        <v>44328</v>
      </c>
      <c r="B215" s="122" t="s">
        <v>589</v>
      </c>
      <c r="C215" s="769">
        <v>44322</v>
      </c>
      <c r="D215" s="1170">
        <v>44323</v>
      </c>
      <c r="E215" s="924" t="s">
        <v>69</v>
      </c>
      <c r="F215" s="1149">
        <v>18.143185424804678</v>
      </c>
      <c r="G215" s="500" t="s">
        <v>41</v>
      </c>
      <c r="H215" s="998">
        <v>15.57273712158204</v>
      </c>
      <c r="I215" s="414" t="s">
        <v>313</v>
      </c>
      <c r="J215" s="415" t="s">
        <v>133</v>
      </c>
      <c r="K215" s="429" t="s">
        <v>93</v>
      </c>
      <c r="L215" s="390">
        <v>340</v>
      </c>
      <c r="M215" s="390"/>
      <c r="N215" s="390"/>
      <c r="O215" s="564">
        <v>3</v>
      </c>
      <c r="P215" s="564">
        <v>1.5</v>
      </c>
      <c r="Q215" s="564">
        <f t="shared" si="735"/>
        <v>4.5</v>
      </c>
      <c r="R215" s="82">
        <f t="shared" si="771"/>
        <v>3</v>
      </c>
      <c r="S215" s="81"/>
      <c r="T215" s="81">
        <v>20</v>
      </c>
      <c r="U215" s="122" t="s">
        <v>589</v>
      </c>
      <c r="V215" s="494">
        <v>796.80094084379687</v>
      </c>
      <c r="W215" s="195">
        <v>785.99699999999996</v>
      </c>
      <c r="X215" s="82">
        <v>2.2130000000000001</v>
      </c>
      <c r="Y215" s="82">
        <v>2.5489999999999999</v>
      </c>
      <c r="Z215" s="195">
        <f t="shared" si="736"/>
        <v>15719.939999999999</v>
      </c>
      <c r="AA215" s="195">
        <f t="shared" si="737"/>
        <v>5239.9799999999996</v>
      </c>
      <c r="AB215" s="1092">
        <f t="shared" si="738"/>
        <v>15411705.882352941</v>
      </c>
      <c r="AC215" s="499" t="s">
        <v>69</v>
      </c>
      <c r="AD215" s="195">
        <f t="shared" si="739"/>
        <v>362.86370849609352</v>
      </c>
      <c r="AE215" s="500" t="s">
        <v>41</v>
      </c>
      <c r="AF215" s="567">
        <f t="shared" si="740"/>
        <v>311.4547424316408</v>
      </c>
      <c r="AG215" s="567">
        <f t="shared" si="741"/>
        <v>120954.56949869783</v>
      </c>
      <c r="AH215" s="567">
        <f t="shared" si="742"/>
        <v>103818.2474772136</v>
      </c>
      <c r="AI215" s="568">
        <f t="shared" si="743"/>
        <v>355748.7338196995</v>
      </c>
      <c r="AJ215" s="568">
        <f t="shared" si="744"/>
        <v>305347.78669768706</v>
      </c>
      <c r="AK215" s="569">
        <f t="shared" si="745"/>
        <v>2.3083021213572925E-2</v>
      </c>
      <c r="AL215" s="999">
        <f t="shared" si="746"/>
        <v>1.9812718269385306E-2</v>
      </c>
      <c r="AM215" s="864" t="str">
        <f t="shared" si="747"/>
        <v>701</v>
      </c>
      <c r="AN215" s="865">
        <f t="shared" si="748"/>
        <v>44323</v>
      </c>
      <c r="AO215" s="866">
        <f t="shared" si="749"/>
        <v>120954.56949869783</v>
      </c>
      <c r="AP215" s="865">
        <f t="shared" si="750"/>
        <v>44323</v>
      </c>
      <c r="AQ215" s="850">
        <f t="shared" si="751"/>
        <v>103818.2474772136</v>
      </c>
      <c r="AR215" s="880">
        <v>44322</v>
      </c>
      <c r="AS215" s="869" t="s">
        <v>657</v>
      </c>
      <c r="AT215" s="879">
        <v>164.69630432128901</v>
      </c>
      <c r="AU215" s="879">
        <v>340</v>
      </c>
      <c r="AV215" s="851">
        <f t="shared" si="752"/>
        <v>44322</v>
      </c>
      <c r="AW215" s="852">
        <f t="shared" si="753"/>
        <v>75400116672582.422</v>
      </c>
      <c r="AX215" s="851">
        <f t="shared" si="754"/>
        <v>44322</v>
      </c>
      <c r="AY215" s="852">
        <f t="shared" si="755"/>
        <v>64717753161109.102</v>
      </c>
      <c r="AZ215" s="850">
        <f>AVERAGE(AO215:AO216)</f>
        <v>127401.5248616536</v>
      </c>
      <c r="BA215" s="850">
        <f>STDEV(AO215:AO216)</f>
        <v>9117.3717103059898</v>
      </c>
      <c r="BB215" s="850">
        <f>100*BA215/AZ215</f>
        <v>7.156407052589536</v>
      </c>
      <c r="BC215" s="849">
        <f t="shared" si="756"/>
        <v>44322</v>
      </c>
      <c r="BD215" s="850">
        <f>AVERAGE(AQ215:AQ216)</f>
        <v>133109.12068684879</v>
      </c>
      <c r="BE215" s="850">
        <f>STDEV(AQ215:AQ216)</f>
        <v>41423.550146816895</v>
      </c>
      <c r="BF215" s="850">
        <f>100*BE215/BD215</f>
        <v>31.119993831429124</v>
      </c>
      <c r="BG215" s="849">
        <f t="shared" si="757"/>
        <v>44322</v>
      </c>
      <c r="BH215" s="850">
        <f>AVERAGE(AZ215,BD215)</f>
        <v>130255.3227742512</v>
      </c>
      <c r="BI215" s="852">
        <f>BH215*AT215*3.785*1000000</f>
        <v>81197978506377.625</v>
      </c>
      <c r="BK215" s="382">
        <f t="shared" si="758"/>
        <v>18.143185424804678</v>
      </c>
      <c r="BL215" s="382">
        <f t="shared" si="759"/>
        <v>15.57273712158204</v>
      </c>
      <c r="BM215" s="236">
        <f t="shared" si="760"/>
        <v>44322</v>
      </c>
      <c r="BN215" s="236">
        <f t="shared" si="761"/>
        <v>44323</v>
      </c>
      <c r="BO215" s="235">
        <f t="shared" si="762"/>
        <v>120954.56949869783</v>
      </c>
      <c r="BP215" s="235">
        <f t="shared" si="763"/>
        <v>103818.2474772136</v>
      </c>
      <c r="BQ215" s="235">
        <f t="shared" si="764"/>
        <v>112386.40848795572</v>
      </c>
      <c r="BR215" s="868">
        <f t="shared" si="765"/>
        <v>44322</v>
      </c>
      <c r="BS215" s="869" t="str">
        <f t="shared" si="766"/>
        <v>THU</v>
      </c>
      <c r="BT215" s="870">
        <f t="shared" si="767"/>
        <v>164.69630432128901</v>
      </c>
      <c r="BU215" s="235">
        <f t="shared" ref="BU215" si="772">BH215</f>
        <v>130255.3227742512</v>
      </c>
      <c r="BV215" s="279">
        <f t="shared" si="769"/>
        <v>70058934916845.766</v>
      </c>
      <c r="BW215" s="279">
        <f t="shared" ref="BW215" si="773">BI215</f>
        <v>81197978506377.625</v>
      </c>
    </row>
    <row r="216" spans="1:75">
      <c r="A216" s="888">
        <v>44328</v>
      </c>
      <c r="B216" s="122" t="s">
        <v>590</v>
      </c>
      <c r="C216" s="769">
        <v>44322</v>
      </c>
      <c r="D216" s="1170">
        <v>44323</v>
      </c>
      <c r="E216" s="924" t="s">
        <v>69</v>
      </c>
      <c r="F216" s="1149">
        <v>20.077272033691401</v>
      </c>
      <c r="G216" s="500" t="s">
        <v>41</v>
      </c>
      <c r="H216" s="998">
        <v>24.359999084472598</v>
      </c>
      <c r="I216" s="414" t="s">
        <v>313</v>
      </c>
      <c r="J216" s="415" t="s">
        <v>133</v>
      </c>
      <c r="K216" s="429" t="s">
        <v>93</v>
      </c>
      <c r="L216" s="390">
        <v>340</v>
      </c>
      <c r="M216" s="390"/>
      <c r="N216" s="390"/>
      <c r="O216" s="564">
        <v>3</v>
      </c>
      <c r="P216" s="564">
        <v>1.5</v>
      </c>
      <c r="Q216" s="564">
        <f t="shared" si="735"/>
        <v>4.5</v>
      </c>
      <c r="R216" s="82">
        <f t="shared" si="771"/>
        <v>3</v>
      </c>
      <c r="S216" s="81"/>
      <c r="T216" s="81">
        <v>20</v>
      </c>
      <c r="U216" s="122" t="s">
        <v>590</v>
      </c>
      <c r="V216" s="494">
        <v>844.78766986731932</v>
      </c>
      <c r="W216" s="195">
        <v>815.04499999999996</v>
      </c>
      <c r="X216" s="82">
        <v>2.194</v>
      </c>
      <c r="Y216" s="82">
        <v>2.5099999999999998</v>
      </c>
      <c r="Z216" s="195">
        <f t="shared" si="736"/>
        <v>16300.9</v>
      </c>
      <c r="AA216" s="195">
        <f t="shared" si="737"/>
        <v>5433.6333333333332</v>
      </c>
      <c r="AB216" s="1092">
        <f t="shared" si="738"/>
        <v>15981274.509803919</v>
      </c>
      <c r="AC216" s="499" t="s">
        <v>69</v>
      </c>
      <c r="AD216" s="195">
        <f t="shared" si="739"/>
        <v>401.54544067382801</v>
      </c>
      <c r="AE216" s="500" t="s">
        <v>41</v>
      </c>
      <c r="AF216" s="567">
        <f t="shared" si="740"/>
        <v>487.19998168945199</v>
      </c>
      <c r="AG216" s="567">
        <f t="shared" si="741"/>
        <v>133848.48022460935</v>
      </c>
      <c r="AH216" s="567">
        <f t="shared" si="742"/>
        <v>162399.993896484</v>
      </c>
      <c r="AI216" s="568">
        <f t="shared" si="743"/>
        <v>393672.00066061568</v>
      </c>
      <c r="AJ216" s="568">
        <f t="shared" si="744"/>
        <v>477647.04087201174</v>
      </c>
      <c r="AK216" s="569">
        <f t="shared" si="745"/>
        <v>2.4633329489404145E-2</v>
      </c>
      <c r="AL216" s="999">
        <f t="shared" si="746"/>
        <v>2.9887919175594722E-2</v>
      </c>
      <c r="AM216" s="864" t="str">
        <f t="shared" si="747"/>
        <v>702</v>
      </c>
      <c r="AN216" s="865">
        <f t="shared" si="748"/>
        <v>44323</v>
      </c>
      <c r="AO216" s="866">
        <f t="shared" si="749"/>
        <v>133848.48022460935</v>
      </c>
      <c r="AP216" s="865">
        <f t="shared" si="750"/>
        <v>44323</v>
      </c>
      <c r="AQ216" s="850">
        <f t="shared" si="751"/>
        <v>162399.993896484</v>
      </c>
      <c r="AR216" s="880">
        <v>44322</v>
      </c>
      <c r="AS216" s="869" t="s">
        <v>657</v>
      </c>
      <c r="AT216" s="879">
        <v>164.69630432128901</v>
      </c>
      <c r="AU216" s="879">
        <v>340</v>
      </c>
      <c r="AV216" s="851">
        <f t="shared" si="752"/>
        <v>44322</v>
      </c>
      <c r="AW216" s="852">
        <f t="shared" si="753"/>
        <v>83437864871174.094</v>
      </c>
      <c r="AX216" s="851">
        <f t="shared" si="754"/>
        <v>44322</v>
      </c>
      <c r="AY216" s="852">
        <f t="shared" si="755"/>
        <v>101236179320644.8</v>
      </c>
      <c r="AZ216" s="867"/>
      <c r="BA216" s="867"/>
      <c r="BB216" s="867"/>
      <c r="BC216" s="849">
        <f t="shared" si="756"/>
        <v>44322</v>
      </c>
      <c r="BD216" s="867"/>
      <c r="BE216" s="867"/>
      <c r="BF216" s="867"/>
      <c r="BG216" s="849">
        <f t="shared" si="757"/>
        <v>44322</v>
      </c>
      <c r="BH216" s="867"/>
      <c r="BI216" s="867"/>
      <c r="BK216" s="382">
        <f t="shared" si="758"/>
        <v>20.077272033691401</v>
      </c>
      <c r="BL216" s="382">
        <f t="shared" si="759"/>
        <v>24.359999084472598</v>
      </c>
      <c r="BM216" s="236">
        <f t="shared" si="760"/>
        <v>44322</v>
      </c>
      <c r="BN216" s="236">
        <f t="shared" si="761"/>
        <v>44323</v>
      </c>
      <c r="BO216" s="235">
        <f t="shared" si="762"/>
        <v>133848.48022460935</v>
      </c>
      <c r="BP216" s="235">
        <f t="shared" si="763"/>
        <v>162399.993896484</v>
      </c>
      <c r="BQ216" s="235">
        <f t="shared" si="764"/>
        <v>148124.23706054667</v>
      </c>
      <c r="BR216" s="868">
        <f t="shared" si="765"/>
        <v>44322</v>
      </c>
      <c r="BS216" s="869" t="str">
        <f t="shared" si="766"/>
        <v>THU</v>
      </c>
      <c r="BT216" s="870">
        <f t="shared" si="767"/>
        <v>164.69630432128901</v>
      </c>
      <c r="BU216" s="235"/>
      <c r="BV216" s="279">
        <f t="shared" si="769"/>
        <v>92337022095909.453</v>
      </c>
      <c r="BW216" s="279"/>
    </row>
    <row r="217" spans="1:75">
      <c r="A217" s="888">
        <v>44328</v>
      </c>
      <c r="B217" s="122" t="s">
        <v>591</v>
      </c>
      <c r="C217" s="769">
        <v>44323</v>
      </c>
      <c r="D217" s="1170">
        <v>44324</v>
      </c>
      <c r="E217" s="924" t="s">
        <v>69</v>
      </c>
      <c r="F217" s="1149">
        <v>26.5005981445312</v>
      </c>
      <c r="G217" s="500" t="s">
        <v>41</v>
      </c>
      <c r="H217" s="998">
        <v>26.5409057617188</v>
      </c>
      <c r="I217" s="414" t="s">
        <v>313</v>
      </c>
      <c r="J217" s="415" t="s">
        <v>133</v>
      </c>
      <c r="K217" s="429" t="s">
        <v>93</v>
      </c>
      <c r="L217" s="390">
        <v>248</v>
      </c>
      <c r="M217" s="390"/>
      <c r="N217" s="390"/>
      <c r="O217" s="564">
        <v>3</v>
      </c>
      <c r="P217" s="564">
        <v>1.5</v>
      </c>
      <c r="Q217" s="564">
        <f t="shared" si="735"/>
        <v>4.5</v>
      </c>
      <c r="R217" s="82">
        <f t="shared" si="771"/>
        <v>3</v>
      </c>
      <c r="S217" s="81"/>
      <c r="T217" s="81">
        <v>20</v>
      </c>
      <c r="U217" s="122" t="s">
        <v>591</v>
      </c>
      <c r="V217" s="494">
        <v>771.03679844412557</v>
      </c>
      <c r="W217" s="195">
        <v>775.85599999999999</v>
      </c>
      <c r="X217" s="82">
        <v>2.218</v>
      </c>
      <c r="Y217" s="82">
        <v>2.5550000000000002</v>
      </c>
      <c r="Z217" s="195">
        <f t="shared" si="736"/>
        <v>15517.119999999999</v>
      </c>
      <c r="AA217" s="195">
        <f t="shared" si="737"/>
        <v>5172.373333333333</v>
      </c>
      <c r="AB217" s="1092">
        <f t="shared" si="738"/>
        <v>20856344.086021505</v>
      </c>
      <c r="AC217" s="499" t="s">
        <v>69</v>
      </c>
      <c r="AD217" s="195">
        <f t="shared" si="739"/>
        <v>530.01196289062398</v>
      </c>
      <c r="AE217" s="500" t="s">
        <v>41</v>
      </c>
      <c r="AF217" s="567">
        <f t="shared" si="740"/>
        <v>530.81811523437602</v>
      </c>
      <c r="AG217" s="567">
        <f t="shared" si="741"/>
        <v>176670.65429687465</v>
      </c>
      <c r="AH217" s="567">
        <f t="shared" si="742"/>
        <v>176939.37174479201</v>
      </c>
      <c r="AI217" s="568">
        <f t="shared" si="743"/>
        <v>712381.67055191391</v>
      </c>
      <c r="AJ217" s="568">
        <f t="shared" si="744"/>
        <v>713465.20864835486</v>
      </c>
      <c r="AK217" s="569">
        <f t="shared" si="745"/>
        <v>3.415659367786187E-2</v>
      </c>
      <c r="AL217" s="999">
        <f t="shared" si="746"/>
        <v>3.4208546124176141E-2</v>
      </c>
      <c r="AM217" s="864" t="str">
        <f t="shared" si="747"/>
        <v>582</v>
      </c>
      <c r="AN217" s="865">
        <f t="shared" si="748"/>
        <v>44324</v>
      </c>
      <c r="AO217" s="866">
        <f t="shared" si="749"/>
        <v>176670.65429687465</v>
      </c>
      <c r="AP217" s="865">
        <f t="shared" si="750"/>
        <v>44324</v>
      </c>
      <c r="AQ217" s="850">
        <f t="shared" si="751"/>
        <v>176939.37174479201</v>
      </c>
      <c r="AR217" s="880">
        <v>44323</v>
      </c>
      <c r="AS217" s="869" t="s">
        <v>659</v>
      </c>
      <c r="AT217" s="879">
        <v>164.21447753906301</v>
      </c>
      <c r="AU217" s="879">
        <v>248</v>
      </c>
      <c r="AV217" s="851">
        <f t="shared" si="752"/>
        <v>44323</v>
      </c>
      <c r="AW217" s="852">
        <f t="shared" si="753"/>
        <v>109809962741135.92</v>
      </c>
      <c r="AX217" s="851">
        <f t="shared" si="754"/>
        <v>44323</v>
      </c>
      <c r="AY217" s="852">
        <f t="shared" si="755"/>
        <v>109976984553904.64</v>
      </c>
      <c r="AZ217" s="850">
        <f>AVERAGE(AO217:AO218)</f>
        <v>173889.25170898397</v>
      </c>
      <c r="BA217" s="850">
        <f>STDEV(AO217:AO218)</f>
        <v>3933.4972622146083</v>
      </c>
      <c r="BB217" s="850">
        <f>100*BA217/AZ217</f>
        <v>2.2620703830490894</v>
      </c>
      <c r="BC217" s="849">
        <f t="shared" si="756"/>
        <v>44323</v>
      </c>
      <c r="BD217" s="850">
        <f>AVERAGE(AQ217:AQ218)</f>
        <v>200571.10595703134</v>
      </c>
      <c r="BE217" s="850">
        <f>STDEV(AQ217:AQ218)</f>
        <v>33420.31902534511</v>
      </c>
      <c r="BF217" s="850">
        <f>100*BE217/BD217</f>
        <v>16.66257902197777</v>
      </c>
      <c r="BG217" s="849">
        <f t="shared" si="757"/>
        <v>44323</v>
      </c>
      <c r="BH217" s="850">
        <f>AVERAGE(AZ217,BD217)</f>
        <v>187230.17883300764</v>
      </c>
      <c r="BI217" s="852">
        <f>BH217*AT217*3.785*1000000</f>
        <v>116373254197160.08</v>
      </c>
      <c r="BK217" s="382">
        <f t="shared" si="758"/>
        <v>26.5005981445312</v>
      </c>
      <c r="BL217" s="382">
        <f t="shared" si="759"/>
        <v>26.5409057617188</v>
      </c>
      <c r="BM217" s="236">
        <f t="shared" si="760"/>
        <v>44323</v>
      </c>
      <c r="BN217" s="236">
        <f t="shared" si="761"/>
        <v>44324</v>
      </c>
      <c r="BO217" s="235">
        <f t="shared" si="762"/>
        <v>176670.65429687465</v>
      </c>
      <c r="BP217" s="235">
        <f t="shared" si="763"/>
        <v>176939.37174479201</v>
      </c>
      <c r="BQ217" s="235">
        <f t="shared" si="764"/>
        <v>176805.01302083331</v>
      </c>
      <c r="BR217" s="868">
        <f t="shared" si="765"/>
        <v>44323</v>
      </c>
      <c r="BS217" s="869" t="str">
        <f t="shared" si="766"/>
        <v>FRI</v>
      </c>
      <c r="BT217" s="870">
        <f t="shared" si="767"/>
        <v>164.21447753906301</v>
      </c>
      <c r="BU217" s="235">
        <f t="shared" ref="BU217" si="774">BH217</f>
        <v>187230.17883300764</v>
      </c>
      <c r="BV217" s="279">
        <f t="shared" si="769"/>
        <v>109893473647520.27</v>
      </c>
      <c r="BW217" s="279">
        <f t="shared" ref="BW217" si="775">BI217</f>
        <v>116373254197160.08</v>
      </c>
    </row>
    <row r="218" spans="1:75">
      <c r="A218" s="888">
        <v>44328</v>
      </c>
      <c r="B218" s="122" t="s">
        <v>592</v>
      </c>
      <c r="C218" s="769">
        <v>44323</v>
      </c>
      <c r="D218" s="1170">
        <v>44324</v>
      </c>
      <c r="E218" s="924" t="s">
        <v>69</v>
      </c>
      <c r="F218" s="1149">
        <v>25.666177368164</v>
      </c>
      <c r="G218" s="500" t="s">
        <v>41</v>
      </c>
      <c r="H218" s="998">
        <v>33.630426025390605</v>
      </c>
      <c r="I218" s="414" t="s">
        <v>313</v>
      </c>
      <c r="J218" s="415" t="s">
        <v>133</v>
      </c>
      <c r="K218" s="429" t="s">
        <v>93</v>
      </c>
      <c r="L218" s="390">
        <v>248</v>
      </c>
      <c r="M218" s="390"/>
      <c r="N218" s="390"/>
      <c r="O218" s="564">
        <v>3</v>
      </c>
      <c r="P218" s="564">
        <v>1.5</v>
      </c>
      <c r="Q218" s="564">
        <f t="shared" si="735"/>
        <v>4.5</v>
      </c>
      <c r="R218" s="82">
        <f t="shared" si="771"/>
        <v>3</v>
      </c>
      <c r="S218" s="81"/>
      <c r="T218" s="81">
        <v>20</v>
      </c>
      <c r="U218" s="122" t="s">
        <v>592</v>
      </c>
      <c r="V218" s="494">
        <v>871.95762066655288</v>
      </c>
      <c r="W218" s="195">
        <v>765.25800000000004</v>
      </c>
      <c r="X218" s="82">
        <v>2.2109999999999999</v>
      </c>
      <c r="Y218" s="82">
        <v>2.5289999999999999</v>
      </c>
      <c r="Z218" s="195">
        <f t="shared" si="736"/>
        <v>15305.16</v>
      </c>
      <c r="AA218" s="195">
        <f t="shared" si="737"/>
        <v>5101.72</v>
      </c>
      <c r="AB218" s="1092">
        <f t="shared" si="738"/>
        <v>20571451.612903226</v>
      </c>
      <c r="AC218" s="499" t="s">
        <v>69</v>
      </c>
      <c r="AD218" s="195">
        <f t="shared" si="739"/>
        <v>513.32354736328</v>
      </c>
      <c r="AE218" s="500" t="s">
        <v>41</v>
      </c>
      <c r="AF218" s="567">
        <f t="shared" si="740"/>
        <v>672.60852050781205</v>
      </c>
      <c r="AG218" s="567">
        <f t="shared" si="741"/>
        <v>171107.84912109331</v>
      </c>
      <c r="AH218" s="567">
        <f t="shared" si="742"/>
        <v>224202.84016927067</v>
      </c>
      <c r="AI218" s="568">
        <f t="shared" si="743"/>
        <v>689951.00452053756</v>
      </c>
      <c r="AJ218" s="568">
        <f t="shared" si="744"/>
        <v>904043.71035996231</v>
      </c>
      <c r="AK218" s="569">
        <f t="shared" si="745"/>
        <v>3.3539247375609274E-2</v>
      </c>
      <c r="AL218" s="999">
        <f t="shared" si="746"/>
        <v>4.394652003035656E-2</v>
      </c>
      <c r="AM218" s="864" t="str">
        <f t="shared" si="747"/>
        <v>583</v>
      </c>
      <c r="AN218" s="865">
        <f t="shared" si="748"/>
        <v>44324</v>
      </c>
      <c r="AO218" s="866">
        <f t="shared" si="749"/>
        <v>171107.84912109331</v>
      </c>
      <c r="AP218" s="865">
        <f t="shared" si="750"/>
        <v>44324</v>
      </c>
      <c r="AQ218" s="850">
        <f t="shared" si="751"/>
        <v>224202.84016927067</v>
      </c>
      <c r="AR218" s="880">
        <v>44323</v>
      </c>
      <c r="AS218" s="869" t="s">
        <v>659</v>
      </c>
      <c r="AT218" s="879">
        <v>164.21447753906301</v>
      </c>
      <c r="AU218" s="879">
        <v>248</v>
      </c>
      <c r="AV218" s="851">
        <f t="shared" si="752"/>
        <v>44323</v>
      </c>
      <c r="AW218" s="852">
        <f t="shared" si="753"/>
        <v>106352391185068.2</v>
      </c>
      <c r="AX218" s="851">
        <f t="shared" si="754"/>
        <v>44323</v>
      </c>
      <c r="AY218" s="852">
        <f t="shared" si="755"/>
        <v>139353678308531.59</v>
      </c>
      <c r="AZ218" s="867"/>
      <c r="BA218" s="867"/>
      <c r="BB218" s="867"/>
      <c r="BC218" s="849">
        <f t="shared" si="756"/>
        <v>44323</v>
      </c>
      <c r="BD218" s="867"/>
      <c r="BE218" s="867"/>
      <c r="BF218" s="867"/>
      <c r="BG218" s="849">
        <f t="shared" si="757"/>
        <v>44323</v>
      </c>
      <c r="BH218" s="867"/>
      <c r="BI218" s="867"/>
      <c r="BK218" s="382">
        <f t="shared" si="758"/>
        <v>25.666177368164</v>
      </c>
      <c r="BL218" s="382">
        <f t="shared" si="759"/>
        <v>33.630426025390605</v>
      </c>
      <c r="BM218" s="236">
        <f t="shared" si="760"/>
        <v>44323</v>
      </c>
      <c r="BN218" s="236">
        <f t="shared" si="761"/>
        <v>44324</v>
      </c>
      <c r="BO218" s="235">
        <f t="shared" si="762"/>
        <v>171107.84912109331</v>
      </c>
      <c r="BP218" s="235">
        <f t="shared" si="763"/>
        <v>224202.84016927067</v>
      </c>
      <c r="BQ218" s="235">
        <f t="shared" si="764"/>
        <v>197655.34464518199</v>
      </c>
      <c r="BR218" s="868">
        <f t="shared" si="765"/>
        <v>44323</v>
      </c>
      <c r="BS218" s="869" t="str">
        <f t="shared" si="766"/>
        <v>FRI</v>
      </c>
      <c r="BT218" s="870">
        <f t="shared" si="767"/>
        <v>164.21447753906301</v>
      </c>
      <c r="BU218" s="235"/>
      <c r="BV218" s="279">
        <f t="shared" si="769"/>
        <v>122853034746799.91</v>
      </c>
      <c r="BW218" s="279"/>
    </row>
    <row r="219" spans="1:75">
      <c r="A219" s="888">
        <v>44328</v>
      </c>
      <c r="B219" s="122" t="s">
        <v>593</v>
      </c>
      <c r="C219" s="769">
        <v>44324</v>
      </c>
      <c r="D219" s="1170">
        <v>44325</v>
      </c>
      <c r="E219" s="924" t="s">
        <v>69</v>
      </c>
      <c r="F219" s="1149">
        <v>31.372665405273398</v>
      </c>
      <c r="G219" s="500" t="s">
        <v>41</v>
      </c>
      <c r="H219" s="998">
        <v>35.052182006835999</v>
      </c>
      <c r="I219" s="414" t="s">
        <v>313</v>
      </c>
      <c r="J219" s="415" t="s">
        <v>133</v>
      </c>
      <c r="K219" s="429" t="s">
        <v>93</v>
      </c>
      <c r="L219" s="390">
        <v>232</v>
      </c>
      <c r="M219" s="390"/>
      <c r="N219" s="390"/>
      <c r="O219" s="564">
        <v>3</v>
      </c>
      <c r="P219" s="564">
        <v>1.5</v>
      </c>
      <c r="Q219" s="564">
        <f t="shared" si="735"/>
        <v>4.5</v>
      </c>
      <c r="R219" s="82">
        <f t="shared" si="771"/>
        <v>3</v>
      </c>
      <c r="S219" s="81"/>
      <c r="T219" s="81">
        <v>20</v>
      </c>
      <c r="U219" s="122" t="s">
        <v>593</v>
      </c>
      <c r="V219" s="494">
        <v>718.80560944500166</v>
      </c>
      <c r="W219" s="195">
        <v>701.01</v>
      </c>
      <c r="X219" s="82">
        <v>2.19</v>
      </c>
      <c r="Y219" s="82">
        <v>2.5649999999999999</v>
      </c>
      <c r="Z219" s="195">
        <f t="shared" si="736"/>
        <v>14020.2</v>
      </c>
      <c r="AA219" s="195">
        <f t="shared" si="737"/>
        <v>4673.4000000000005</v>
      </c>
      <c r="AB219" s="1092">
        <f t="shared" si="738"/>
        <v>20143965.517241381</v>
      </c>
      <c r="AC219" s="499" t="s">
        <v>69</v>
      </c>
      <c r="AD219" s="195">
        <f t="shared" si="739"/>
        <v>627.45330810546795</v>
      </c>
      <c r="AE219" s="500" t="s">
        <v>41</v>
      </c>
      <c r="AF219" s="567">
        <f t="shared" si="740"/>
        <v>701.04364013672</v>
      </c>
      <c r="AG219" s="567">
        <f t="shared" si="741"/>
        <v>209151.10270182265</v>
      </c>
      <c r="AH219" s="567">
        <f t="shared" si="742"/>
        <v>233681.21337890669</v>
      </c>
      <c r="AI219" s="568">
        <f t="shared" si="743"/>
        <v>901513.37371475284</v>
      </c>
      <c r="AJ219" s="568">
        <f t="shared" si="744"/>
        <v>1007246.6093918391</v>
      </c>
      <c r="AK219" s="569">
        <f t="shared" si="745"/>
        <v>4.475352049938431E-2</v>
      </c>
      <c r="AL219" s="999">
        <f t="shared" si="746"/>
        <v>5.0002399404910053E-2</v>
      </c>
      <c r="AM219" s="864" t="str">
        <f t="shared" si="747"/>
        <v>591</v>
      </c>
      <c r="AN219" s="865">
        <f t="shared" si="748"/>
        <v>44325</v>
      </c>
      <c r="AO219" s="866">
        <f t="shared" si="749"/>
        <v>209151.10270182265</v>
      </c>
      <c r="AP219" s="865">
        <f t="shared" si="750"/>
        <v>44325</v>
      </c>
      <c r="AQ219" s="850">
        <f t="shared" si="751"/>
        <v>233681.21337890669</v>
      </c>
      <c r="AR219" s="880">
        <v>44324</v>
      </c>
      <c r="AS219" s="869" t="s">
        <v>660</v>
      </c>
      <c r="AT219" s="879">
        <v>159.93630981445301</v>
      </c>
      <c r="AU219" s="879">
        <v>232</v>
      </c>
      <c r="AV219" s="851">
        <f t="shared" si="752"/>
        <v>44324</v>
      </c>
      <c r="AW219" s="852">
        <f t="shared" si="753"/>
        <v>126611488293665.83</v>
      </c>
      <c r="AX219" s="851">
        <f t="shared" si="754"/>
        <v>44324</v>
      </c>
      <c r="AY219" s="852">
        <f t="shared" si="755"/>
        <v>141461009910875.5</v>
      </c>
      <c r="AZ219" s="850">
        <f>AVERAGE(AO219:AO220)</f>
        <v>206880.87972005201</v>
      </c>
      <c r="BA219" s="850">
        <f>STDEV(AO219:AO220)</f>
        <v>3210.5801304311462</v>
      </c>
      <c r="BB219" s="850">
        <f>100*BA219/AZ219</f>
        <v>1.5518979495715861</v>
      </c>
      <c r="BC219" s="849">
        <f t="shared" si="756"/>
        <v>44324</v>
      </c>
      <c r="BD219" s="850">
        <f>AVERAGE(AQ219:AQ220)</f>
        <v>202506.15437825536</v>
      </c>
      <c r="BE219" s="850">
        <f>STDEV(AQ219:AQ220)</f>
        <v>44088.191246502545</v>
      </c>
      <c r="BF219" s="850">
        <f>100*BE219/BD219</f>
        <v>21.771284621874504</v>
      </c>
      <c r="BG219" s="849">
        <f t="shared" si="757"/>
        <v>44324</v>
      </c>
      <c r="BH219" s="850">
        <f>AVERAGE(AZ219,BD219)</f>
        <v>204693.51704915368</v>
      </c>
      <c r="BI219" s="852">
        <f>BH219*AT219*3.785*1000000</f>
        <v>123913049000780.41</v>
      </c>
      <c r="BK219" s="382">
        <f t="shared" si="758"/>
        <v>31.372665405273398</v>
      </c>
      <c r="BL219" s="382">
        <f t="shared" si="759"/>
        <v>35.052182006835999</v>
      </c>
      <c r="BM219" s="236">
        <f t="shared" si="760"/>
        <v>44324</v>
      </c>
      <c r="BN219" s="236">
        <f t="shared" si="761"/>
        <v>44325</v>
      </c>
      <c r="BO219" s="235">
        <f>AO219</f>
        <v>209151.10270182265</v>
      </c>
      <c r="BP219" s="235">
        <f t="shared" si="763"/>
        <v>233681.21337890669</v>
      </c>
      <c r="BQ219" s="235">
        <f t="shared" si="764"/>
        <v>221416.15804036468</v>
      </c>
      <c r="BR219" s="868">
        <f t="shared" si="765"/>
        <v>44324</v>
      </c>
      <c r="BS219" s="869" t="str">
        <f t="shared" si="766"/>
        <v>SAT</v>
      </c>
      <c r="BT219" s="870">
        <f t="shared" si="767"/>
        <v>159.93630981445301</v>
      </c>
      <c r="BU219" s="235">
        <f t="shared" ref="BU219" si="776">BH219</f>
        <v>204693.51704915368</v>
      </c>
      <c r="BV219" s="279">
        <f t="shared" si="769"/>
        <v>134036249102270.64</v>
      </c>
      <c r="BW219" s="279">
        <f t="shared" ref="BW219" si="777">BI219</f>
        <v>123913049000780.41</v>
      </c>
    </row>
    <row r="220" spans="1:75">
      <c r="A220" s="888">
        <v>44328</v>
      </c>
      <c r="B220" s="122" t="s">
        <v>594</v>
      </c>
      <c r="C220" s="769">
        <v>44324</v>
      </c>
      <c r="D220" s="1170">
        <v>44325</v>
      </c>
      <c r="E220" s="924" t="s">
        <v>69</v>
      </c>
      <c r="F220" s="1149">
        <v>30.6915985107422</v>
      </c>
      <c r="G220" s="500" t="s">
        <v>41</v>
      </c>
      <c r="H220" s="998">
        <v>25.699664306640603</v>
      </c>
      <c r="I220" s="414" t="s">
        <v>313</v>
      </c>
      <c r="J220" s="415" t="s">
        <v>133</v>
      </c>
      <c r="K220" s="429" t="s">
        <v>93</v>
      </c>
      <c r="L220" s="390">
        <v>232</v>
      </c>
      <c r="M220" s="390"/>
      <c r="N220" s="390"/>
      <c r="O220" s="564">
        <v>3</v>
      </c>
      <c r="P220" s="564">
        <v>1.5</v>
      </c>
      <c r="Q220" s="564">
        <f t="shared" si="735"/>
        <v>4.5</v>
      </c>
      <c r="R220" s="82">
        <f t="shared" si="771"/>
        <v>3</v>
      </c>
      <c r="S220" s="81"/>
      <c r="T220" s="81">
        <v>20</v>
      </c>
      <c r="U220" s="122" t="s">
        <v>594</v>
      </c>
      <c r="V220" s="494">
        <v>729.71414193006717</v>
      </c>
      <c r="W220" s="195">
        <v>737.42</v>
      </c>
      <c r="X220" s="82">
        <v>2.1920000000000002</v>
      </c>
      <c r="Y220" s="82">
        <v>2.544</v>
      </c>
      <c r="Z220" s="195">
        <f t="shared" si="736"/>
        <v>14748.4</v>
      </c>
      <c r="AA220" s="195">
        <f t="shared" si="737"/>
        <v>4916.1333333333332</v>
      </c>
      <c r="AB220" s="1092">
        <f t="shared" si="738"/>
        <v>21190229.885057468</v>
      </c>
      <c r="AC220" s="499" t="s">
        <v>69</v>
      </c>
      <c r="AD220" s="195">
        <f t="shared" si="739"/>
        <v>613.83197021484398</v>
      </c>
      <c r="AE220" s="500" t="s">
        <v>41</v>
      </c>
      <c r="AF220" s="567">
        <f t="shared" si="740"/>
        <v>513.99328613281205</v>
      </c>
      <c r="AG220" s="567">
        <f t="shared" si="741"/>
        <v>204610.65673828134</v>
      </c>
      <c r="AH220" s="567">
        <f t="shared" si="742"/>
        <v>171331.09537760401</v>
      </c>
      <c r="AI220" s="568">
        <f t="shared" si="743"/>
        <v>881942.48594086792</v>
      </c>
      <c r="AJ220" s="568">
        <f t="shared" si="744"/>
        <v>738496.10076553444</v>
      </c>
      <c r="AK220" s="569">
        <f t="shared" si="745"/>
        <v>4.1620241532291234E-2</v>
      </c>
      <c r="AL220" s="999">
        <f t="shared" si="746"/>
        <v>3.4850782873587102E-2</v>
      </c>
      <c r="AM220" s="864" t="str">
        <f t="shared" si="747"/>
        <v>592</v>
      </c>
      <c r="AN220" s="865">
        <f t="shared" si="748"/>
        <v>44325</v>
      </c>
      <c r="AO220" s="866">
        <f t="shared" si="749"/>
        <v>204610.65673828134</v>
      </c>
      <c r="AP220" s="865">
        <f t="shared" si="750"/>
        <v>44325</v>
      </c>
      <c r="AQ220" s="850">
        <f t="shared" si="751"/>
        <v>171331.09537760401</v>
      </c>
      <c r="AR220" s="880">
        <v>44324</v>
      </c>
      <c r="AS220" s="869" t="s">
        <v>660</v>
      </c>
      <c r="AT220" s="879">
        <v>159.93630981445301</v>
      </c>
      <c r="AU220" s="879">
        <v>232</v>
      </c>
      <c r="AV220" s="851">
        <f t="shared" si="752"/>
        <v>44324</v>
      </c>
      <c r="AW220" s="852">
        <f t="shared" si="753"/>
        <v>123862888771431.88</v>
      </c>
      <c r="AX220" s="851">
        <f t="shared" si="754"/>
        <v>44324</v>
      </c>
      <c r="AY220" s="852">
        <f t="shared" si="755"/>
        <v>103716809027148.45</v>
      </c>
      <c r="AZ220" s="867"/>
      <c r="BA220" s="867"/>
      <c r="BB220" s="867"/>
      <c r="BC220" s="849">
        <f t="shared" si="756"/>
        <v>44324</v>
      </c>
      <c r="BD220" s="867"/>
      <c r="BE220" s="867"/>
      <c r="BF220" s="867"/>
      <c r="BG220" s="849">
        <f t="shared" si="757"/>
        <v>44324</v>
      </c>
      <c r="BH220" s="867"/>
      <c r="BI220" s="867"/>
      <c r="BK220" s="382">
        <f t="shared" si="758"/>
        <v>30.6915985107422</v>
      </c>
      <c r="BL220" s="382">
        <f t="shared" si="759"/>
        <v>25.699664306640603</v>
      </c>
      <c r="BM220" s="236">
        <f t="shared" si="760"/>
        <v>44324</v>
      </c>
      <c r="BN220" s="236">
        <f t="shared" si="761"/>
        <v>44325</v>
      </c>
      <c r="BO220" s="235">
        <f t="shared" si="762"/>
        <v>204610.65673828134</v>
      </c>
      <c r="BP220" s="235">
        <f t="shared" si="763"/>
        <v>171331.09537760401</v>
      </c>
      <c r="BQ220" s="235">
        <f t="shared" si="764"/>
        <v>187970.87605794269</v>
      </c>
      <c r="BR220" s="868">
        <f t="shared" si="765"/>
        <v>44324</v>
      </c>
      <c r="BS220" s="869" t="str">
        <f t="shared" si="766"/>
        <v>SAT</v>
      </c>
      <c r="BT220" s="870">
        <f t="shared" si="767"/>
        <v>159.93630981445301</v>
      </c>
      <c r="BU220" s="235"/>
      <c r="BV220" s="279">
        <f t="shared" si="769"/>
        <v>113789848899290.16</v>
      </c>
      <c r="BW220" s="279"/>
    </row>
    <row r="221" spans="1:75">
      <c r="A221" s="888">
        <v>44328</v>
      </c>
      <c r="B221" s="122" t="s">
        <v>595</v>
      </c>
      <c r="C221" s="769">
        <v>44325</v>
      </c>
      <c r="D221" s="1170">
        <v>44326</v>
      </c>
      <c r="E221" s="924" t="s">
        <v>69</v>
      </c>
      <c r="F221" s="1149">
        <v>21.530686950683599</v>
      </c>
      <c r="G221" s="500" t="s">
        <v>41</v>
      </c>
      <c r="H221" s="998">
        <v>23.477922058105399</v>
      </c>
      <c r="I221" s="414" t="s">
        <v>313</v>
      </c>
      <c r="J221" s="415" t="s">
        <v>133</v>
      </c>
      <c r="K221" s="429" t="s">
        <v>93</v>
      </c>
      <c r="L221" s="390">
        <v>280</v>
      </c>
      <c r="M221" s="390"/>
      <c r="N221" s="390"/>
      <c r="O221" s="564">
        <v>3</v>
      </c>
      <c r="P221" s="564">
        <v>1.5</v>
      </c>
      <c r="Q221" s="564">
        <f t="shared" si="735"/>
        <v>4.5</v>
      </c>
      <c r="R221" s="82">
        <f t="shared" si="771"/>
        <v>3</v>
      </c>
      <c r="S221" s="81"/>
      <c r="T221" s="81">
        <v>20</v>
      </c>
      <c r="U221" s="122" t="s">
        <v>595</v>
      </c>
      <c r="V221" s="193">
        <v>606.25307445504154</v>
      </c>
      <c r="W221" s="195">
        <v>697.846</v>
      </c>
      <c r="X221" s="82">
        <v>2.19</v>
      </c>
      <c r="Y221" s="82">
        <v>2.5459999999999998</v>
      </c>
      <c r="Z221" s="195">
        <f t="shared" si="736"/>
        <v>13956.92</v>
      </c>
      <c r="AA221" s="195">
        <f t="shared" si="737"/>
        <v>4652.3066666666664</v>
      </c>
      <c r="AB221" s="1092">
        <f t="shared" si="738"/>
        <v>16615380.952380948</v>
      </c>
      <c r="AC221" s="499" t="s">
        <v>69</v>
      </c>
      <c r="AD221" s="195">
        <f t="shared" si="739"/>
        <v>430.61373901367199</v>
      </c>
      <c r="AE221" s="500" t="s">
        <v>41</v>
      </c>
      <c r="AF221" s="567">
        <f t="shared" si="740"/>
        <v>469.55844116210801</v>
      </c>
      <c r="AG221" s="567">
        <f t="shared" si="741"/>
        <v>143537.91300455734</v>
      </c>
      <c r="AH221" s="567">
        <f t="shared" si="742"/>
        <v>156519.48038736932</v>
      </c>
      <c r="AI221" s="568">
        <f t="shared" si="743"/>
        <v>512635.40358770476</v>
      </c>
      <c r="AJ221" s="568">
        <f t="shared" si="744"/>
        <v>558998.14424060471</v>
      </c>
      <c r="AK221" s="569">
        <f t="shared" si="745"/>
        <v>3.0853063499229914E-2</v>
      </c>
      <c r="AL221" s="999">
        <f t="shared" si="746"/>
        <v>3.3643414246274109E-2</v>
      </c>
      <c r="AM221" s="864" t="str">
        <f t="shared" si="747"/>
        <v>5101</v>
      </c>
      <c r="AN221" s="865">
        <f t="shared" si="748"/>
        <v>44326</v>
      </c>
      <c r="AO221" s="866">
        <f t="shared" si="749"/>
        <v>143537.91300455734</v>
      </c>
      <c r="AP221" s="865">
        <f t="shared" si="750"/>
        <v>44326</v>
      </c>
      <c r="AQ221" s="850">
        <f t="shared" si="751"/>
        <v>156519.48038736932</v>
      </c>
      <c r="AR221" s="880">
        <v>44325</v>
      </c>
      <c r="AS221" s="869" t="s">
        <v>654</v>
      </c>
      <c r="AT221" s="879">
        <v>159.13702392578099</v>
      </c>
      <c r="AU221" s="879">
        <v>280</v>
      </c>
      <c r="AV221" s="851">
        <f t="shared" si="752"/>
        <v>44325</v>
      </c>
      <c r="AW221" s="852">
        <f t="shared" si="753"/>
        <v>86457712980598.125</v>
      </c>
      <c r="AX221" s="851">
        <f t="shared" si="754"/>
        <v>44325</v>
      </c>
      <c r="AY221" s="852">
        <f t="shared" si="755"/>
        <v>94276947657542.453</v>
      </c>
      <c r="AZ221" s="850">
        <f>AVERAGE(AO221:AO222)</f>
        <v>135605.88073730475</v>
      </c>
      <c r="BA221" s="850">
        <f>STDEV(AO221:AO222)</f>
        <v>11217.58760952965</v>
      </c>
      <c r="BB221" s="850">
        <f>100*BA221/AZ221</f>
        <v>8.2721984832356359</v>
      </c>
      <c r="BC221" s="849">
        <f t="shared" si="756"/>
        <v>44325</v>
      </c>
      <c r="BD221" s="850">
        <f>AVERAGE(AQ221:AQ222)</f>
        <v>148862.31994628866</v>
      </c>
      <c r="BE221" s="850">
        <f>STDEV(AQ221:AQ222)</f>
        <v>10828.860145043021</v>
      </c>
      <c r="BF221" s="850">
        <f>100*BE221/BD221</f>
        <v>7.2744131281510365</v>
      </c>
      <c r="BG221" s="849">
        <f t="shared" si="757"/>
        <v>44325</v>
      </c>
      <c r="BH221" s="850">
        <f>AVERAGE(AZ221,BD221)</f>
        <v>142234.1003417967</v>
      </c>
      <c r="BI221" s="852">
        <f>BH221*AT221*3.785*1000000</f>
        <v>85672382759349.563</v>
      </c>
      <c r="BK221" s="382">
        <f t="shared" si="758"/>
        <v>21.530686950683599</v>
      </c>
      <c r="BL221" s="382">
        <f t="shared" si="759"/>
        <v>23.477922058105399</v>
      </c>
      <c r="BM221" s="236">
        <f t="shared" si="760"/>
        <v>44325</v>
      </c>
      <c r="BN221" s="236">
        <f t="shared" si="761"/>
        <v>44326</v>
      </c>
      <c r="BO221" s="235">
        <f t="shared" si="762"/>
        <v>143537.91300455734</v>
      </c>
      <c r="BP221" s="235">
        <f t="shared" si="763"/>
        <v>156519.48038736932</v>
      </c>
      <c r="BQ221" s="235">
        <f t="shared" si="764"/>
        <v>150028.69669596333</v>
      </c>
      <c r="BR221" s="868">
        <f t="shared" si="765"/>
        <v>44325</v>
      </c>
      <c r="BS221" s="869" t="str">
        <f t="shared" si="766"/>
        <v>SUN</v>
      </c>
      <c r="BT221" s="870">
        <f t="shared" si="767"/>
        <v>159.13702392578099</v>
      </c>
      <c r="BU221" s="235">
        <f t="shared" ref="BU221" si="778">BH221</f>
        <v>142234.1003417967</v>
      </c>
      <c r="BV221" s="279">
        <f t="shared" si="769"/>
        <v>90367330319070.281</v>
      </c>
      <c r="BW221" s="279">
        <f t="shared" ref="BW221" si="779">BI221</f>
        <v>85672382759349.563</v>
      </c>
    </row>
    <row r="222" spans="1:75">
      <c r="A222" s="888">
        <v>44328</v>
      </c>
      <c r="B222" s="122" t="s">
        <v>596</v>
      </c>
      <c r="C222" s="769">
        <v>44325</v>
      </c>
      <c r="D222" s="1170">
        <v>44326</v>
      </c>
      <c r="E222" s="924" t="s">
        <v>69</v>
      </c>
      <c r="F222" s="1149">
        <v>19.15107727050782</v>
      </c>
      <c r="G222" s="500" t="s">
        <v>41</v>
      </c>
      <c r="H222" s="998">
        <v>21.1807739257812</v>
      </c>
      <c r="I222" s="414" t="s">
        <v>313</v>
      </c>
      <c r="J222" s="415" t="s">
        <v>133</v>
      </c>
      <c r="K222" s="429" t="s">
        <v>93</v>
      </c>
      <c r="L222" s="390">
        <v>280</v>
      </c>
      <c r="M222" s="390"/>
      <c r="N222" s="390"/>
      <c r="O222" s="564">
        <v>3</v>
      </c>
      <c r="P222" s="564">
        <v>1.5</v>
      </c>
      <c r="Q222" s="564">
        <f t="shared" si="735"/>
        <v>4.5</v>
      </c>
      <c r="R222" s="82">
        <f t="shared" si="771"/>
        <v>3</v>
      </c>
      <c r="S222" s="81"/>
      <c r="T222" s="81">
        <v>20</v>
      </c>
      <c r="U222" s="122" t="s">
        <v>596</v>
      </c>
      <c r="V222" s="193">
        <v>697.0561314171573</v>
      </c>
      <c r="W222" s="195">
        <v>690.74400000000003</v>
      </c>
      <c r="X222" s="82">
        <v>2.206</v>
      </c>
      <c r="Y222" s="82">
        <v>2.5779999999999998</v>
      </c>
      <c r="Z222" s="195">
        <f t="shared" si="736"/>
        <v>13814.880000000001</v>
      </c>
      <c r="AA222" s="195">
        <f t="shared" si="737"/>
        <v>4604.96</v>
      </c>
      <c r="AB222" s="1092">
        <f t="shared" si="738"/>
        <v>16446285.714285713</v>
      </c>
      <c r="AC222" s="499" t="s">
        <v>69</v>
      </c>
      <c r="AD222" s="195">
        <f t="shared" si="739"/>
        <v>383.02154541015636</v>
      </c>
      <c r="AE222" s="500" t="s">
        <v>41</v>
      </c>
      <c r="AF222" s="567">
        <f t="shared" si="740"/>
        <v>423.61547851562398</v>
      </c>
      <c r="AG222" s="567">
        <f t="shared" si="741"/>
        <v>127673.84847005212</v>
      </c>
      <c r="AH222" s="567">
        <f t="shared" si="742"/>
        <v>141205.15950520799</v>
      </c>
      <c r="AI222" s="568">
        <f t="shared" si="743"/>
        <v>455978.0302501861</v>
      </c>
      <c r="AJ222" s="568">
        <f t="shared" si="744"/>
        <v>504304.14109002857</v>
      </c>
      <c r="AK222" s="569">
        <f t="shared" si="745"/>
        <v>2.7725289355402024E-2</v>
      </c>
      <c r="AL222" s="999">
        <f t="shared" si="746"/>
        <v>3.0663710326519229E-2</v>
      </c>
      <c r="AM222" s="864" t="str">
        <f t="shared" si="747"/>
        <v>5102</v>
      </c>
      <c r="AN222" s="865">
        <f t="shared" si="748"/>
        <v>44326</v>
      </c>
      <c r="AO222" s="866">
        <f t="shared" si="749"/>
        <v>127673.84847005212</v>
      </c>
      <c r="AP222" s="865">
        <f t="shared" si="750"/>
        <v>44326</v>
      </c>
      <c r="AQ222" s="850">
        <f t="shared" si="751"/>
        <v>141205.15950520799</v>
      </c>
      <c r="AR222" s="880">
        <v>44325</v>
      </c>
      <c r="AS222" s="869" t="s">
        <v>654</v>
      </c>
      <c r="AT222" s="879">
        <v>159.13702392578099</v>
      </c>
      <c r="AU222" s="879">
        <v>280</v>
      </c>
      <c r="AV222" s="851">
        <f t="shared" si="752"/>
        <v>44325</v>
      </c>
      <c r="AW222" s="852">
        <f t="shared" si="753"/>
        <v>76902253314785.719</v>
      </c>
      <c r="AX222" s="851">
        <f t="shared" si="754"/>
        <v>44325</v>
      </c>
      <c r="AY222" s="852">
        <f t="shared" si="755"/>
        <v>85052617084471.859</v>
      </c>
      <c r="AZ222" s="867"/>
      <c r="BA222" s="867"/>
      <c r="BB222" s="867"/>
      <c r="BC222" s="849">
        <f t="shared" si="756"/>
        <v>44325</v>
      </c>
      <c r="BD222" s="867"/>
      <c r="BE222" s="867"/>
      <c r="BF222" s="867"/>
      <c r="BG222" s="849">
        <f t="shared" si="757"/>
        <v>44325</v>
      </c>
      <c r="BH222" s="867"/>
      <c r="BI222" s="867"/>
      <c r="BK222" s="382">
        <f t="shared" si="758"/>
        <v>19.15107727050782</v>
      </c>
      <c r="BL222" s="382">
        <f t="shared" si="759"/>
        <v>21.1807739257812</v>
      </c>
      <c r="BM222" s="236">
        <f t="shared" si="760"/>
        <v>44325</v>
      </c>
      <c r="BN222" s="236">
        <f t="shared" si="761"/>
        <v>44326</v>
      </c>
      <c r="BO222" s="235">
        <f t="shared" si="762"/>
        <v>127673.84847005212</v>
      </c>
      <c r="BP222" s="235">
        <f t="shared" si="763"/>
        <v>141205.15950520799</v>
      </c>
      <c r="BQ222" s="235">
        <f t="shared" si="764"/>
        <v>134439.50398763007</v>
      </c>
      <c r="BR222" s="868">
        <f t="shared" si="765"/>
        <v>44325</v>
      </c>
      <c r="BS222" s="869" t="str">
        <f t="shared" si="766"/>
        <v>SUN</v>
      </c>
      <c r="BT222" s="870">
        <f t="shared" si="767"/>
        <v>159.13702392578099</v>
      </c>
      <c r="BU222" s="235"/>
      <c r="BV222" s="279">
        <f t="shared" si="769"/>
        <v>80977435199628.797</v>
      </c>
      <c r="BW222" s="279"/>
    </row>
    <row r="223" spans="1:75">
      <c r="A223" s="888">
        <v>44328</v>
      </c>
      <c r="B223" s="122" t="s">
        <v>597</v>
      </c>
      <c r="C223" s="769">
        <v>44326</v>
      </c>
      <c r="D223" s="1170">
        <v>44327</v>
      </c>
      <c r="E223" s="924" t="s">
        <v>69</v>
      </c>
      <c r="F223" s="1149">
        <v>23.950254821777399</v>
      </c>
      <c r="G223" s="500" t="s">
        <v>41</v>
      </c>
      <c r="H223" s="998">
        <v>20.111280822754001</v>
      </c>
      <c r="I223" s="414" t="s">
        <v>313</v>
      </c>
      <c r="J223" s="415" t="s">
        <v>133</v>
      </c>
      <c r="K223" s="429" t="s">
        <v>93</v>
      </c>
      <c r="L223" s="390">
        <v>600</v>
      </c>
      <c r="M223" s="390"/>
      <c r="N223" s="390"/>
      <c r="O223" s="564">
        <v>3</v>
      </c>
      <c r="P223" s="564">
        <v>1.5</v>
      </c>
      <c r="Q223" s="564">
        <f t="shared" si="735"/>
        <v>4.5</v>
      </c>
      <c r="R223" s="82">
        <f t="shared" si="771"/>
        <v>3</v>
      </c>
      <c r="S223" s="81"/>
      <c r="T223" s="81">
        <v>20</v>
      </c>
      <c r="U223" s="122" t="s">
        <v>597</v>
      </c>
      <c r="V223" s="494">
        <v>719.81941357930145</v>
      </c>
      <c r="W223" s="195">
        <v>754.81200000000001</v>
      </c>
      <c r="X223" s="82">
        <v>2.222</v>
      </c>
      <c r="Y223" s="82">
        <v>2.5449999999999999</v>
      </c>
      <c r="Z223" s="195">
        <f t="shared" si="736"/>
        <v>15096.24</v>
      </c>
      <c r="AA223" s="195">
        <f t="shared" si="737"/>
        <v>5032.08</v>
      </c>
      <c r="AB223" s="1092">
        <f t="shared" si="738"/>
        <v>8386800</v>
      </c>
      <c r="AC223" s="499" t="s">
        <v>69</v>
      </c>
      <c r="AD223" s="195">
        <f t="shared" si="739"/>
        <v>479.00509643554801</v>
      </c>
      <c r="AE223" s="500" t="s">
        <v>41</v>
      </c>
      <c r="AF223" s="567">
        <f t="shared" si="740"/>
        <v>402.22561645508</v>
      </c>
      <c r="AG223" s="567">
        <f t="shared" si="741"/>
        <v>159668.365478516</v>
      </c>
      <c r="AH223" s="567">
        <f t="shared" si="742"/>
        <v>134075.20548502664</v>
      </c>
      <c r="AI223" s="568">
        <f t="shared" si="743"/>
        <v>266113.94246419333</v>
      </c>
      <c r="AJ223" s="568">
        <f t="shared" si="744"/>
        <v>223458.67580837774</v>
      </c>
      <c r="AK223" s="569">
        <f t="shared" si="745"/>
        <v>3.1730092820168997E-2</v>
      </c>
      <c r="AL223" s="999">
        <f t="shared" si="746"/>
        <v>2.6644092598890851E-2</v>
      </c>
      <c r="AM223" s="864" t="str">
        <f t="shared" si="747"/>
        <v>114</v>
      </c>
      <c r="AN223" s="865">
        <f t="shared" si="748"/>
        <v>44327</v>
      </c>
      <c r="AO223" s="866">
        <f t="shared" si="749"/>
        <v>159668.365478516</v>
      </c>
      <c r="AP223" s="865">
        <f t="shared" si="750"/>
        <v>44327</v>
      </c>
      <c r="AQ223" s="850">
        <f t="shared" si="751"/>
        <v>134075.20548502664</v>
      </c>
      <c r="AR223" s="880">
        <v>44326</v>
      </c>
      <c r="AS223" s="869" t="s">
        <v>655</v>
      </c>
      <c r="AT223" s="879">
        <v>164.69381713867199</v>
      </c>
      <c r="AU223" s="879">
        <v>600</v>
      </c>
      <c r="AV223" s="851">
        <f t="shared" ref="AV223:AV236" si="780">AR223</f>
        <v>44326</v>
      </c>
      <c r="AW223" s="852">
        <f t="shared" ref="AW223:AW236" si="781">AT223*3.785*1000000*AO223</f>
        <v>99531845941603.344</v>
      </c>
      <c r="AX223" s="851">
        <f t="shared" ref="AX223:AX236" si="782">AR223</f>
        <v>44326</v>
      </c>
      <c r="AY223" s="852">
        <f t="shared" ref="AY223:AY236" si="783">AT223*3.785*1000000*AQ223</f>
        <v>83577937664302.516</v>
      </c>
      <c r="AZ223" s="850">
        <f>AVERAGE(AO223:AO224)</f>
        <v>157475.91145833331</v>
      </c>
      <c r="BA223" s="850">
        <f>STDEV(AO223:AO224)</f>
        <v>3100.5982102217545</v>
      </c>
      <c r="BB223" s="850">
        <f>100*BA223/AZ223</f>
        <v>1.9689349193207522</v>
      </c>
      <c r="BC223" s="849">
        <f t="shared" ref="BC223:BC236" si="784">AR223</f>
        <v>44326</v>
      </c>
      <c r="BD223" s="850">
        <f>AVERAGE(AQ223:AQ224)</f>
        <v>164195.88724772198</v>
      </c>
      <c r="BE223" s="850">
        <f>STDEV(AQ223:AQ224)</f>
        <v>42597.076656727688</v>
      </c>
      <c r="BF223" s="850">
        <f>100*BE223/BD223</f>
        <v>25.942840207965482</v>
      </c>
      <c r="BG223" s="849">
        <f t="shared" ref="BG223:BG236" si="785">BC223</f>
        <v>44326</v>
      </c>
      <c r="BH223" s="850">
        <f>AVERAGE(AZ223,BD223)</f>
        <v>160835.89935302763</v>
      </c>
      <c r="BI223" s="852">
        <f>BH223*AT223*3.785*1000000</f>
        <v>100259646977088.55</v>
      </c>
      <c r="BK223" s="382">
        <f t="shared" ref="BK223:BK236" si="786">F223</f>
        <v>23.950254821777399</v>
      </c>
      <c r="BL223" s="382">
        <f t="shared" ref="BL223:BL236" si="787">H223</f>
        <v>20.111280822754001</v>
      </c>
      <c r="BM223" s="236">
        <f t="shared" ref="BM223:BM236" si="788">C223</f>
        <v>44326</v>
      </c>
      <c r="BN223" s="236">
        <f t="shared" ref="BN223:BN236" si="789">AN223</f>
        <v>44327</v>
      </c>
      <c r="BO223" s="235">
        <f t="shared" ref="BO223:BO232" si="790">AO223</f>
        <v>159668.365478516</v>
      </c>
      <c r="BP223" s="235">
        <f t="shared" ref="BP223:BP236" si="791">AQ223</f>
        <v>134075.20548502664</v>
      </c>
      <c r="BQ223" s="235">
        <f t="shared" ref="BQ223:BQ236" si="792">AVERAGE(BO223:BP223)</f>
        <v>146871.78548177134</v>
      </c>
      <c r="BR223" s="868">
        <f t="shared" ref="BR223:BR236" si="793">AR223</f>
        <v>44326</v>
      </c>
      <c r="BS223" s="869" t="str">
        <f t="shared" ref="BS223:BS236" si="794">AS223</f>
        <v>MON</v>
      </c>
      <c r="BT223" s="870">
        <f t="shared" ref="BT223:BT236" si="795">AT223</f>
        <v>164.69381713867199</v>
      </c>
      <c r="BU223" s="235">
        <f t="shared" ref="BU223" si="796">BH223</f>
        <v>160835.89935302763</v>
      </c>
      <c r="BV223" s="279">
        <f t="shared" ref="BV223:BV236" si="797">BT223*1000000*3.785*BQ223</f>
        <v>91554891802952.938</v>
      </c>
      <c r="BW223" s="279">
        <f t="shared" ref="BW223" si="798">BI223</f>
        <v>100259646977088.55</v>
      </c>
    </row>
    <row r="224" spans="1:75">
      <c r="A224" s="888">
        <v>44328</v>
      </c>
      <c r="B224" s="122" t="s">
        <v>598</v>
      </c>
      <c r="C224" s="769">
        <v>44326</v>
      </c>
      <c r="D224" s="1170">
        <v>44327</v>
      </c>
      <c r="E224" s="924" t="s">
        <v>69</v>
      </c>
      <c r="F224" s="1149">
        <v>23.292518615722599</v>
      </c>
      <c r="G224" s="500" t="s">
        <v>41</v>
      </c>
      <c r="H224" s="998">
        <v>29.147485351562601</v>
      </c>
      <c r="I224" s="414" t="s">
        <v>313</v>
      </c>
      <c r="J224" s="415" t="s">
        <v>133</v>
      </c>
      <c r="K224" s="429" t="s">
        <v>93</v>
      </c>
      <c r="L224" s="390">
        <v>600</v>
      </c>
      <c r="M224" s="390"/>
      <c r="N224" s="390"/>
      <c r="O224" s="564">
        <v>3</v>
      </c>
      <c r="P224" s="564">
        <v>1.5</v>
      </c>
      <c r="Q224" s="564">
        <f t="shared" si="735"/>
        <v>4.5</v>
      </c>
      <c r="R224" s="82">
        <f t="shared" si="771"/>
        <v>3</v>
      </c>
      <c r="S224" s="81"/>
      <c r="T224" s="81">
        <v>20</v>
      </c>
      <c r="U224" s="122" t="s">
        <v>598</v>
      </c>
      <c r="V224" s="494">
        <v>895.39001355733467</v>
      </c>
      <c r="W224" s="195">
        <v>868.65</v>
      </c>
      <c r="X224" s="82">
        <v>2.2080000000000002</v>
      </c>
      <c r="Y224" s="82">
        <v>2.5409999999999999</v>
      </c>
      <c r="Z224" s="195">
        <f t="shared" si="736"/>
        <v>17373</v>
      </c>
      <c r="AA224" s="195">
        <f t="shared" si="737"/>
        <v>5791</v>
      </c>
      <c r="AB224" s="1092">
        <f t="shared" si="738"/>
        <v>9651666.6666666679</v>
      </c>
      <c r="AC224" s="499" t="s">
        <v>69</v>
      </c>
      <c r="AD224" s="195">
        <f t="shared" si="739"/>
        <v>465.85037231445199</v>
      </c>
      <c r="AE224" s="500" t="s">
        <v>41</v>
      </c>
      <c r="AF224" s="567">
        <f t="shared" si="740"/>
        <v>582.94970703125205</v>
      </c>
      <c r="AG224" s="567">
        <f t="shared" si="741"/>
        <v>155283.45743815065</v>
      </c>
      <c r="AH224" s="567">
        <f t="shared" si="742"/>
        <v>194316.56901041733</v>
      </c>
      <c r="AI224" s="568">
        <f t="shared" si="743"/>
        <v>258805.76239691777</v>
      </c>
      <c r="AJ224" s="568">
        <f t="shared" si="744"/>
        <v>323860.94835069554</v>
      </c>
      <c r="AK224" s="569">
        <f t="shared" si="745"/>
        <v>2.6814618794362054E-2</v>
      </c>
      <c r="AL224" s="999">
        <f t="shared" si="746"/>
        <v>3.3554924712556958E-2</v>
      </c>
      <c r="AM224" s="864" t="str">
        <f t="shared" si="747"/>
        <v>115</v>
      </c>
      <c r="AN224" s="865">
        <f t="shared" si="748"/>
        <v>44327</v>
      </c>
      <c r="AO224" s="866">
        <f t="shared" si="749"/>
        <v>155283.45743815065</v>
      </c>
      <c r="AP224" s="865">
        <f t="shared" si="750"/>
        <v>44327</v>
      </c>
      <c r="AQ224" s="850">
        <f t="shared" si="751"/>
        <v>194316.56901041733</v>
      </c>
      <c r="AR224" s="880">
        <v>44326</v>
      </c>
      <c r="AS224" s="869" t="s">
        <v>655</v>
      </c>
      <c r="AT224" s="879">
        <v>164.69381713867199</v>
      </c>
      <c r="AU224" s="879">
        <v>600</v>
      </c>
      <c r="AV224" s="851">
        <f t="shared" si="780"/>
        <v>44326</v>
      </c>
      <c r="AW224" s="852">
        <f t="shared" si="781"/>
        <v>96798442926962.563</v>
      </c>
      <c r="AX224" s="851">
        <f t="shared" si="782"/>
        <v>44326</v>
      </c>
      <c r="AY224" s="852">
        <f t="shared" si="783"/>
        <v>121130361375485.84</v>
      </c>
      <c r="AZ224" s="867"/>
      <c r="BA224" s="867"/>
      <c r="BB224" s="867"/>
      <c r="BC224" s="849">
        <f t="shared" si="784"/>
        <v>44326</v>
      </c>
      <c r="BD224" s="867"/>
      <c r="BE224" s="867"/>
      <c r="BF224" s="867"/>
      <c r="BG224" s="849">
        <f t="shared" si="785"/>
        <v>44326</v>
      </c>
      <c r="BH224" s="867"/>
      <c r="BI224" s="867"/>
      <c r="BK224" s="382">
        <f t="shared" si="786"/>
        <v>23.292518615722599</v>
      </c>
      <c r="BL224" s="382">
        <f t="shared" si="787"/>
        <v>29.147485351562601</v>
      </c>
      <c r="BM224" s="236">
        <f t="shared" si="788"/>
        <v>44326</v>
      </c>
      <c r="BN224" s="236">
        <f t="shared" si="789"/>
        <v>44327</v>
      </c>
      <c r="BO224" s="235">
        <f t="shared" si="790"/>
        <v>155283.45743815065</v>
      </c>
      <c r="BP224" s="235">
        <f t="shared" si="791"/>
        <v>194316.56901041733</v>
      </c>
      <c r="BQ224" s="235">
        <f t="shared" si="792"/>
        <v>174800.01322428399</v>
      </c>
      <c r="BR224" s="868">
        <f t="shared" si="793"/>
        <v>44326</v>
      </c>
      <c r="BS224" s="869" t="str">
        <f t="shared" si="794"/>
        <v>MON</v>
      </c>
      <c r="BT224" s="870">
        <f t="shared" si="795"/>
        <v>164.69381713867199</v>
      </c>
      <c r="BU224" s="235"/>
      <c r="BV224" s="279">
        <f t="shared" si="797"/>
        <v>108964402151224.2</v>
      </c>
      <c r="BW224" s="279"/>
    </row>
    <row r="225" spans="1:75">
      <c r="A225" s="888">
        <v>44328</v>
      </c>
      <c r="B225" s="122" t="s">
        <v>286</v>
      </c>
      <c r="C225" s="769">
        <v>44327</v>
      </c>
      <c r="D225" s="1170">
        <v>44328</v>
      </c>
      <c r="E225" s="924" t="s">
        <v>69</v>
      </c>
      <c r="F225" s="1149">
        <v>20.232226562499999</v>
      </c>
      <c r="G225" s="500" t="s">
        <v>41</v>
      </c>
      <c r="H225" s="998">
        <v>22.534651184082001</v>
      </c>
      <c r="I225" s="414" t="s">
        <v>313</v>
      </c>
      <c r="J225" s="415" t="s">
        <v>133</v>
      </c>
      <c r="K225" s="429" t="s">
        <v>93</v>
      </c>
      <c r="L225" s="390">
        <v>294</v>
      </c>
      <c r="M225" s="390"/>
      <c r="N225" s="390"/>
      <c r="O225" s="564">
        <v>3</v>
      </c>
      <c r="P225" s="564">
        <v>1.5</v>
      </c>
      <c r="Q225" s="564">
        <f t="shared" si="735"/>
        <v>4.5</v>
      </c>
      <c r="R225" s="82">
        <f t="shared" si="771"/>
        <v>3</v>
      </c>
      <c r="S225" s="81"/>
      <c r="T225" s="81">
        <v>20</v>
      </c>
      <c r="U225" s="122" t="s">
        <v>286</v>
      </c>
      <c r="V225" s="193">
        <v>633.82178821376658</v>
      </c>
      <c r="W225" s="195">
        <v>651.99300000000005</v>
      </c>
      <c r="X225" s="82">
        <v>2.1709999999999998</v>
      </c>
      <c r="Y225" s="82">
        <v>2.5350000000000001</v>
      </c>
      <c r="Z225" s="195">
        <f t="shared" si="736"/>
        <v>13039.86</v>
      </c>
      <c r="AA225" s="195">
        <f t="shared" si="737"/>
        <v>4346.62</v>
      </c>
      <c r="AB225" s="1092">
        <f t="shared" si="738"/>
        <v>14784421.768707484</v>
      </c>
      <c r="AC225" s="499" t="s">
        <v>69</v>
      </c>
      <c r="AD225" s="195">
        <f t="shared" si="739"/>
        <v>404.64453125</v>
      </c>
      <c r="AE225" s="500" t="s">
        <v>41</v>
      </c>
      <c r="AF225" s="567">
        <f t="shared" si="740"/>
        <v>450.69302368164006</v>
      </c>
      <c r="AG225" s="567">
        <f t="shared" si="741"/>
        <v>134881.51041666666</v>
      </c>
      <c r="AH225" s="567">
        <f t="shared" si="742"/>
        <v>150231.00789388001</v>
      </c>
      <c r="AI225" s="568">
        <f t="shared" si="743"/>
        <v>458780.64767573692</v>
      </c>
      <c r="AJ225" s="568">
        <f t="shared" si="744"/>
        <v>510989.82276829937</v>
      </c>
      <c r="AK225" s="569">
        <f t="shared" si="745"/>
        <v>3.1031355493847324E-2</v>
      </c>
      <c r="AL225" s="999">
        <f t="shared" si="746"/>
        <v>3.4562719513985582E-2</v>
      </c>
      <c r="AM225" s="864" t="str">
        <f t="shared" si="747"/>
        <v>121</v>
      </c>
      <c r="AN225" s="865">
        <f t="shared" si="748"/>
        <v>44328</v>
      </c>
      <c r="AO225" s="866">
        <f t="shared" si="749"/>
        <v>134881.51041666666</v>
      </c>
      <c r="AP225" s="865">
        <f t="shared" si="750"/>
        <v>44328</v>
      </c>
      <c r="AQ225" s="850">
        <f t="shared" si="751"/>
        <v>150231.00789388001</v>
      </c>
      <c r="AR225" s="880">
        <v>44327</v>
      </c>
      <c r="AS225" s="869" t="s">
        <v>653</v>
      </c>
      <c r="AT225" s="879">
        <v>164.633056640625</v>
      </c>
      <c r="AU225" s="879">
        <v>294</v>
      </c>
      <c r="AV225" s="851">
        <f t="shared" si="780"/>
        <v>44327</v>
      </c>
      <c r="AW225" s="852">
        <f t="shared" si="781"/>
        <v>84049540977797.5</v>
      </c>
      <c r="AX225" s="851">
        <f t="shared" si="782"/>
        <v>44327</v>
      </c>
      <c r="AY225" s="852">
        <f t="shared" si="783"/>
        <v>93614367270254.484</v>
      </c>
      <c r="AZ225" s="850">
        <f>AVERAGE(AO225:AO226)</f>
        <v>151772.16593424467</v>
      </c>
      <c r="BA225" s="850">
        <f>STDEV(AO225:AO226)</f>
        <v>23886.99411033075</v>
      </c>
      <c r="BB225" s="850">
        <f>100*BA225/AZ225</f>
        <v>15.738718600536936</v>
      </c>
      <c r="BC225" s="849">
        <f t="shared" si="784"/>
        <v>44327</v>
      </c>
      <c r="BD225" s="850">
        <f>AVERAGE(AQ225:AQ226)</f>
        <v>165852.778116862</v>
      </c>
      <c r="BE225" s="850">
        <f>STDEV(AQ225:AQ226)</f>
        <v>22092.519317617312</v>
      </c>
      <c r="BF225" s="850">
        <f>100*BE225/BD225</f>
        <v>13.320560299599348</v>
      </c>
      <c r="BG225" s="849">
        <f t="shared" si="785"/>
        <v>44327</v>
      </c>
      <c r="BH225" s="850">
        <f>AVERAGE(AZ225,BD225)</f>
        <v>158812.47202555335</v>
      </c>
      <c r="BI225" s="852">
        <f>BH225*AT225*3.785*1000000</f>
        <v>98961787527904.953</v>
      </c>
      <c r="BK225" s="382">
        <f t="shared" si="786"/>
        <v>20.232226562499999</v>
      </c>
      <c r="BL225" s="382">
        <f t="shared" si="787"/>
        <v>22.534651184082001</v>
      </c>
      <c r="BM225" s="236">
        <f t="shared" si="788"/>
        <v>44327</v>
      </c>
      <c r="BN225" s="236">
        <f t="shared" si="789"/>
        <v>44328</v>
      </c>
      <c r="BO225" s="235">
        <f t="shared" si="790"/>
        <v>134881.51041666666</v>
      </c>
      <c r="BP225" s="235">
        <f t="shared" si="791"/>
        <v>150231.00789388001</v>
      </c>
      <c r="BQ225" s="235">
        <f t="shared" si="792"/>
        <v>142556.25915527332</v>
      </c>
      <c r="BR225" s="868">
        <f t="shared" si="793"/>
        <v>44327</v>
      </c>
      <c r="BS225" s="869" t="str">
        <f t="shared" si="794"/>
        <v>TUE</v>
      </c>
      <c r="BT225" s="870">
        <f t="shared" si="795"/>
        <v>164.633056640625</v>
      </c>
      <c r="BU225" s="235">
        <f t="shared" ref="BU225" si="799">BH225</f>
        <v>158812.47202555335</v>
      </c>
      <c r="BV225" s="279">
        <f t="shared" si="797"/>
        <v>88831954124025.984</v>
      </c>
      <c r="BW225" s="279">
        <f t="shared" ref="BW225" si="800">BI225</f>
        <v>98961787527904.953</v>
      </c>
    </row>
    <row r="226" spans="1:75" ht="15" thickBot="1">
      <c r="A226" s="888">
        <v>44328</v>
      </c>
      <c r="B226" s="122" t="s">
        <v>287</v>
      </c>
      <c r="C226" s="769">
        <v>44327</v>
      </c>
      <c r="D226" s="1170">
        <v>44328</v>
      </c>
      <c r="E226" s="924" t="s">
        <v>69</v>
      </c>
      <c r="F226" s="1149">
        <v>25.299423217773402</v>
      </c>
      <c r="G226" s="500" t="s">
        <v>41</v>
      </c>
      <c r="H226" s="998">
        <v>27.221182250976604</v>
      </c>
      <c r="I226" s="414" t="s">
        <v>313</v>
      </c>
      <c r="J226" s="415" t="s">
        <v>133</v>
      </c>
      <c r="K226" s="429" t="s">
        <v>93</v>
      </c>
      <c r="L226" s="390">
        <v>294</v>
      </c>
      <c r="M226" s="390"/>
      <c r="N226" s="390"/>
      <c r="O226" s="564">
        <v>3</v>
      </c>
      <c r="P226" s="564">
        <v>1.5</v>
      </c>
      <c r="Q226" s="564">
        <f t="shared" si="735"/>
        <v>4.5</v>
      </c>
      <c r="R226" s="82">
        <f t="shared" si="771"/>
        <v>3</v>
      </c>
      <c r="S226" s="81"/>
      <c r="T226" s="81">
        <v>20</v>
      </c>
      <c r="U226" s="122" t="s">
        <v>287</v>
      </c>
      <c r="V226" s="193">
        <v>759.87819427259944</v>
      </c>
      <c r="W226" s="195">
        <v>751.14400000000001</v>
      </c>
      <c r="X226" s="82">
        <v>2.1789999999999998</v>
      </c>
      <c r="Y226" s="82">
        <v>2.5529999999999999</v>
      </c>
      <c r="Z226" s="195">
        <f t="shared" si="736"/>
        <v>15022.880000000001</v>
      </c>
      <c r="AA226" s="195">
        <f t="shared" si="737"/>
        <v>5007.626666666667</v>
      </c>
      <c r="AB226" s="1092">
        <f t="shared" si="738"/>
        <v>17032743.764172338</v>
      </c>
      <c r="AC226" s="499" t="s">
        <v>69</v>
      </c>
      <c r="AD226" s="195">
        <f t="shared" si="739"/>
        <v>505.98846435546807</v>
      </c>
      <c r="AE226" s="500" t="s">
        <v>41</v>
      </c>
      <c r="AF226" s="567">
        <f t="shared" si="740"/>
        <v>544.42364501953205</v>
      </c>
      <c r="AG226" s="567">
        <f t="shared" si="741"/>
        <v>168662.82145182267</v>
      </c>
      <c r="AH226" s="567">
        <f t="shared" si="742"/>
        <v>181474.54833984401</v>
      </c>
      <c r="AI226" s="568">
        <f t="shared" si="743"/>
        <v>573683.06616266211</v>
      </c>
      <c r="AJ226" s="568">
        <f t="shared" si="744"/>
        <v>617260.36850287078</v>
      </c>
      <c r="AK226" s="569">
        <f t="shared" si="745"/>
        <v>3.3681189249695667E-2</v>
      </c>
      <c r="AL226" s="999">
        <f t="shared" si="746"/>
        <v>3.6239632149064095E-2</v>
      </c>
      <c r="AM226" s="864" t="str">
        <f t="shared" si="747"/>
        <v>122</v>
      </c>
      <c r="AN226" s="865">
        <f t="shared" si="748"/>
        <v>44328</v>
      </c>
      <c r="AO226" s="866">
        <f t="shared" si="749"/>
        <v>168662.82145182267</v>
      </c>
      <c r="AP226" s="865">
        <f t="shared" si="750"/>
        <v>44328</v>
      </c>
      <c r="AQ226" s="850">
        <f t="shared" si="751"/>
        <v>181474.54833984401</v>
      </c>
      <c r="AR226" s="880">
        <v>44327</v>
      </c>
      <c r="AS226" s="869" t="s">
        <v>653</v>
      </c>
      <c r="AT226" s="879">
        <v>164.633056640625</v>
      </c>
      <c r="AU226" s="879">
        <v>294</v>
      </c>
      <c r="AV226" s="851">
        <f t="shared" si="780"/>
        <v>44327</v>
      </c>
      <c r="AW226" s="852">
        <f t="shared" si="781"/>
        <v>105099896043974.38</v>
      </c>
      <c r="AX226" s="851">
        <f t="shared" si="782"/>
        <v>44327</v>
      </c>
      <c r="AY226" s="852">
        <f t="shared" si="783"/>
        <v>113083345819593.45</v>
      </c>
      <c r="AZ226" s="867"/>
      <c r="BA226" s="867"/>
      <c r="BB226" s="867"/>
      <c r="BC226" s="849">
        <f t="shared" si="784"/>
        <v>44327</v>
      </c>
      <c r="BD226" s="867"/>
      <c r="BE226" s="867"/>
      <c r="BF226" s="867"/>
      <c r="BG226" s="849">
        <f t="shared" si="785"/>
        <v>44327</v>
      </c>
      <c r="BH226" s="867"/>
      <c r="BI226" s="867"/>
      <c r="BK226" s="382">
        <f t="shared" si="786"/>
        <v>25.299423217773402</v>
      </c>
      <c r="BL226" s="382">
        <f t="shared" si="787"/>
        <v>27.221182250976604</v>
      </c>
      <c r="BM226" s="236">
        <f t="shared" si="788"/>
        <v>44327</v>
      </c>
      <c r="BN226" s="236">
        <f t="shared" si="789"/>
        <v>44328</v>
      </c>
      <c r="BO226" s="235">
        <f t="shared" si="790"/>
        <v>168662.82145182267</v>
      </c>
      <c r="BP226" s="235">
        <f t="shared" si="791"/>
        <v>181474.54833984401</v>
      </c>
      <c r="BQ226" s="235">
        <f t="shared" si="792"/>
        <v>175068.68489583334</v>
      </c>
      <c r="BR226" s="868">
        <f t="shared" si="793"/>
        <v>44327</v>
      </c>
      <c r="BS226" s="869" t="str">
        <f t="shared" si="794"/>
        <v>TUE</v>
      </c>
      <c r="BT226" s="870">
        <f t="shared" si="795"/>
        <v>164.633056640625</v>
      </c>
      <c r="BU226" s="235"/>
      <c r="BV226" s="279">
        <f t="shared" si="797"/>
        <v>109091620931783.92</v>
      </c>
      <c r="BW226" s="279"/>
    </row>
    <row r="227" spans="1:75">
      <c r="A227" s="460">
        <v>44335</v>
      </c>
      <c r="B227" s="118" t="s">
        <v>439</v>
      </c>
      <c r="C227" s="1133">
        <f>D227-1</f>
        <v>44328</v>
      </c>
      <c r="D227" s="1191">
        <v>44329</v>
      </c>
      <c r="E227" s="1110" t="s">
        <v>69</v>
      </c>
      <c r="F227" s="1147">
        <v>34.508843994140605</v>
      </c>
      <c r="G227" s="477" t="s">
        <v>41</v>
      </c>
      <c r="H227" s="994">
        <v>39.644171142578202</v>
      </c>
      <c r="I227" s="1155" t="s">
        <v>313</v>
      </c>
      <c r="J227" s="1156" t="s">
        <v>133</v>
      </c>
      <c r="K227" s="462" t="s">
        <v>93</v>
      </c>
      <c r="L227" s="465">
        <v>249</v>
      </c>
      <c r="M227" s="463"/>
      <c r="N227" s="922"/>
      <c r="O227" s="491">
        <v>3</v>
      </c>
      <c r="P227" s="492">
        <v>1.5</v>
      </c>
      <c r="Q227" s="492">
        <f t="shared" si="735"/>
        <v>4.5</v>
      </c>
      <c r="R227" s="490">
        <f t="shared" si="771"/>
        <v>3</v>
      </c>
      <c r="S227" s="491"/>
      <c r="T227" s="493">
        <v>20</v>
      </c>
      <c r="U227" s="118" t="s">
        <v>439</v>
      </c>
      <c r="V227" s="923"/>
      <c r="W227" s="145">
        <v>781.12099999999998</v>
      </c>
      <c r="X227" s="472">
        <v>2.1720000000000002</v>
      </c>
      <c r="Y227" s="472">
        <v>2.5790000000000002</v>
      </c>
      <c r="Z227" s="145">
        <f t="shared" si="736"/>
        <v>15622.42</v>
      </c>
      <c r="AA227" s="145">
        <f t="shared" si="737"/>
        <v>5207.4733333333334</v>
      </c>
      <c r="AB227" s="1157">
        <f t="shared" si="738"/>
        <v>20913547.523427039</v>
      </c>
      <c r="AC227" s="1110" t="s">
        <v>69</v>
      </c>
      <c r="AD227" s="194">
        <f t="shared" si="739"/>
        <v>690.17687988281205</v>
      </c>
      <c r="AE227" s="477" t="s">
        <v>41</v>
      </c>
      <c r="AF227" s="586">
        <f t="shared" si="740"/>
        <v>792.88342285156409</v>
      </c>
      <c r="AG227" s="478">
        <f t="shared" si="741"/>
        <v>230058.95996093735</v>
      </c>
      <c r="AH227" s="478">
        <f t="shared" si="742"/>
        <v>264294.47428385471</v>
      </c>
      <c r="AI227" s="478">
        <f t="shared" si="743"/>
        <v>923931.56610818207</v>
      </c>
      <c r="AJ227" s="478">
        <f t="shared" si="744"/>
        <v>1061423.5915014243</v>
      </c>
      <c r="AK227" s="1084">
        <f t="shared" si="745"/>
        <v>4.4178615085422875E-2</v>
      </c>
      <c r="AL227" s="1085">
        <f t="shared" si="746"/>
        <v>5.0752919384548879E-2</v>
      </c>
      <c r="AM227" s="864" t="str">
        <f t="shared" ref="AM227:AM240" si="801">B227</f>
        <v>131</v>
      </c>
      <c r="AN227" s="865">
        <f t="shared" ref="AN227:AN240" si="802">D227</f>
        <v>44329</v>
      </c>
      <c r="AO227" s="866">
        <f t="shared" ref="AO227:AO240" si="803">AG227</f>
        <v>230058.95996093735</v>
      </c>
      <c r="AP227" s="865">
        <f t="shared" ref="AP227:AP240" si="804">D227</f>
        <v>44329</v>
      </c>
      <c r="AQ227" s="850">
        <f t="shared" ref="AQ227:AQ240" si="805">AH227</f>
        <v>264294.47428385471</v>
      </c>
      <c r="AR227" s="880">
        <v>44328</v>
      </c>
      <c r="AS227" s="869" t="s">
        <v>656</v>
      </c>
      <c r="AT227" s="879">
        <v>164.36129760742199</v>
      </c>
      <c r="AU227" s="879">
        <v>249</v>
      </c>
      <c r="AV227" s="851">
        <f t="shared" si="780"/>
        <v>44328</v>
      </c>
      <c r="AW227" s="852">
        <f t="shared" si="781"/>
        <v>143121407066714.78</v>
      </c>
      <c r="AX227" s="851">
        <f t="shared" si="782"/>
        <v>44328</v>
      </c>
      <c r="AY227" s="852">
        <f t="shared" si="783"/>
        <v>164419577685153.47</v>
      </c>
      <c r="AZ227" s="850">
        <f>AVERAGE(AO227:AO228)</f>
        <v>220320.57698567735</v>
      </c>
      <c r="BA227" s="850">
        <f>STDEV(AO227:AO228)</f>
        <v>13772.153279195965</v>
      </c>
      <c r="BB227" s="850">
        <f>100*BA227/AZ227</f>
        <v>6.250960971335541</v>
      </c>
      <c r="BC227" s="849">
        <f t="shared" si="784"/>
        <v>44328</v>
      </c>
      <c r="BD227" s="850">
        <f>AVERAGE(AQ227:AQ228)</f>
        <v>242111.0636393234</v>
      </c>
      <c r="BE227" s="850">
        <f>STDEV(AQ227:AQ228)</f>
        <v>31372.080193187878</v>
      </c>
      <c r="BF227" s="850">
        <f>100*BE227/BD227</f>
        <v>12.957722675541731</v>
      </c>
      <c r="BG227" s="849">
        <f t="shared" si="785"/>
        <v>44328</v>
      </c>
      <c r="BH227" s="850">
        <f>AVERAGE(AZ227,BD227)</f>
        <v>231215.82031250038</v>
      </c>
      <c r="BI227" s="852">
        <f>BH227*AT227*3.785*1000000</f>
        <v>143841098581114.03</v>
      </c>
      <c r="BK227" s="382">
        <f t="shared" si="786"/>
        <v>34.508843994140605</v>
      </c>
      <c r="BL227" s="382">
        <f t="shared" si="787"/>
        <v>39.644171142578202</v>
      </c>
      <c r="BM227" s="236">
        <f t="shared" si="788"/>
        <v>44328</v>
      </c>
      <c r="BN227" s="236">
        <f t="shared" si="789"/>
        <v>44329</v>
      </c>
      <c r="BO227" s="235">
        <f t="shared" si="790"/>
        <v>230058.95996093735</v>
      </c>
      <c r="BP227" s="235">
        <f t="shared" si="791"/>
        <v>264294.47428385471</v>
      </c>
      <c r="BQ227" s="235">
        <f t="shared" si="792"/>
        <v>247176.71712239605</v>
      </c>
      <c r="BR227" s="868">
        <f t="shared" si="793"/>
        <v>44328</v>
      </c>
      <c r="BS227" s="869" t="str">
        <f t="shared" si="794"/>
        <v>WED</v>
      </c>
      <c r="BT227" s="870">
        <f t="shared" si="795"/>
        <v>164.36129760742199</v>
      </c>
      <c r="BU227" s="235">
        <f t="shared" ref="BU227" si="806">BH227</f>
        <v>231215.82031250038</v>
      </c>
      <c r="BV227" s="279">
        <f t="shared" si="797"/>
        <v>153770492375934.16</v>
      </c>
      <c r="BW227" s="279">
        <f t="shared" ref="BW227" si="807">BI227</f>
        <v>143841098581114.03</v>
      </c>
    </row>
    <row r="228" spans="1:75">
      <c r="A228" s="35">
        <v>44335</v>
      </c>
      <c r="B228" s="119" t="s">
        <v>288</v>
      </c>
      <c r="C228" s="782">
        <f>D228-1</f>
        <v>44328</v>
      </c>
      <c r="D228" s="1158">
        <v>44329</v>
      </c>
      <c r="E228" s="924" t="s">
        <v>69</v>
      </c>
      <c r="F228" s="1149">
        <v>31.587329101562602</v>
      </c>
      <c r="G228" s="500" t="s">
        <v>41</v>
      </c>
      <c r="H228" s="998">
        <v>32.989147949218804</v>
      </c>
      <c r="I228" s="1160" t="s">
        <v>313</v>
      </c>
      <c r="J228" s="1161" t="s">
        <v>133</v>
      </c>
      <c r="K228" s="484" t="s">
        <v>93</v>
      </c>
      <c r="L228" s="488">
        <v>249</v>
      </c>
      <c r="M228" s="485"/>
      <c r="N228" s="504"/>
      <c r="O228" s="491">
        <v>3</v>
      </c>
      <c r="P228" s="492">
        <v>1.5</v>
      </c>
      <c r="Q228" s="492">
        <f t="shared" si="735"/>
        <v>4.5</v>
      </c>
      <c r="R228" s="490">
        <f t="shared" si="771"/>
        <v>3</v>
      </c>
      <c r="S228" s="491"/>
      <c r="T228" s="493">
        <v>20</v>
      </c>
      <c r="U228" s="119" t="s">
        <v>288</v>
      </c>
      <c r="V228" s="925"/>
      <c r="W228" s="129">
        <v>772.24099999999999</v>
      </c>
      <c r="X228" s="223">
        <v>2.181</v>
      </c>
      <c r="Y228" s="223">
        <v>2.5739999999999998</v>
      </c>
      <c r="Z228" s="129">
        <f t="shared" si="736"/>
        <v>15444.82</v>
      </c>
      <c r="AA228" s="129">
        <f t="shared" si="737"/>
        <v>5148.2733333333335</v>
      </c>
      <c r="AB228" s="149">
        <f t="shared" si="738"/>
        <v>20675796.519410979</v>
      </c>
      <c r="AC228" s="924" t="s">
        <v>69</v>
      </c>
      <c r="AD228" s="195">
        <f t="shared" si="739"/>
        <v>631.74658203125205</v>
      </c>
      <c r="AE228" s="500" t="s">
        <v>41</v>
      </c>
      <c r="AF228" s="567">
        <f t="shared" si="740"/>
        <v>659.78295898437614</v>
      </c>
      <c r="AG228" s="497">
        <f t="shared" si="741"/>
        <v>210582.19401041733</v>
      </c>
      <c r="AH228" s="497">
        <f t="shared" si="742"/>
        <v>219927.65299479206</v>
      </c>
      <c r="AI228" s="497">
        <f t="shared" si="743"/>
        <v>845711.62253179646</v>
      </c>
      <c r="AJ228" s="497">
        <f t="shared" si="744"/>
        <v>883243.58632446616</v>
      </c>
      <c r="AK228" s="959">
        <f t="shared" si="745"/>
        <v>4.0903460320758159E-2</v>
      </c>
      <c r="AL228" s="1086">
        <f t="shared" si="746"/>
        <v>4.2718721162459394E-2</v>
      </c>
      <c r="AM228" s="864" t="str">
        <f t="shared" si="801"/>
        <v>132</v>
      </c>
      <c r="AN228" s="865">
        <f t="shared" si="802"/>
        <v>44329</v>
      </c>
      <c r="AO228" s="866">
        <f t="shared" si="803"/>
        <v>210582.19401041733</v>
      </c>
      <c r="AP228" s="865">
        <f t="shared" si="804"/>
        <v>44329</v>
      </c>
      <c r="AQ228" s="850">
        <f t="shared" si="805"/>
        <v>219927.65299479206</v>
      </c>
      <c r="AR228" s="880">
        <v>44328</v>
      </c>
      <c r="AS228" s="869" t="s">
        <v>656</v>
      </c>
      <c r="AT228" s="879">
        <v>164.36129760742199</v>
      </c>
      <c r="AU228" s="879">
        <v>249</v>
      </c>
      <c r="AV228" s="851">
        <f t="shared" si="780"/>
        <v>44328</v>
      </c>
      <c r="AW228" s="852">
        <f t="shared" si="781"/>
        <v>131004764670257.73</v>
      </c>
      <c r="AX228" s="851">
        <f t="shared" si="782"/>
        <v>44328</v>
      </c>
      <c r="AY228" s="852">
        <f t="shared" si="783"/>
        <v>136818644902329.94</v>
      </c>
      <c r="AZ228" s="867"/>
      <c r="BA228" s="867"/>
      <c r="BB228" s="867"/>
      <c r="BC228" s="849">
        <f t="shared" si="784"/>
        <v>44328</v>
      </c>
      <c r="BD228" s="867"/>
      <c r="BE228" s="867"/>
      <c r="BF228" s="867"/>
      <c r="BG228" s="849">
        <f t="shared" si="785"/>
        <v>44328</v>
      </c>
      <c r="BH228" s="867"/>
      <c r="BI228" s="867"/>
      <c r="BK228" s="382">
        <f t="shared" si="786"/>
        <v>31.587329101562602</v>
      </c>
      <c r="BL228" s="382">
        <f t="shared" si="787"/>
        <v>32.989147949218804</v>
      </c>
      <c r="BM228" s="236">
        <f t="shared" si="788"/>
        <v>44328</v>
      </c>
      <c r="BN228" s="236">
        <f t="shared" si="789"/>
        <v>44329</v>
      </c>
      <c r="BO228" s="235">
        <f t="shared" si="790"/>
        <v>210582.19401041733</v>
      </c>
      <c r="BP228" s="235">
        <f t="shared" si="791"/>
        <v>219927.65299479206</v>
      </c>
      <c r="BQ228" s="235">
        <f t="shared" si="792"/>
        <v>215254.92350260471</v>
      </c>
      <c r="BR228" s="868">
        <f t="shared" si="793"/>
        <v>44328</v>
      </c>
      <c r="BS228" s="869" t="str">
        <f t="shared" si="794"/>
        <v>WED</v>
      </c>
      <c r="BT228" s="870">
        <f t="shared" si="795"/>
        <v>164.36129760742199</v>
      </c>
      <c r="BU228" s="235"/>
      <c r="BV228" s="279">
        <f t="shared" si="797"/>
        <v>133911704786293.86</v>
      </c>
      <c r="BW228" s="279"/>
    </row>
    <row r="229" spans="1:75">
      <c r="A229" s="35">
        <v>44335</v>
      </c>
      <c r="B229" s="119" t="s">
        <v>441</v>
      </c>
      <c r="C229" s="782">
        <f t="shared" ref="C229:C240" si="808">D229-1</f>
        <v>44329</v>
      </c>
      <c r="D229" s="1158">
        <v>44330</v>
      </c>
      <c r="E229" s="924" t="s">
        <v>69</v>
      </c>
      <c r="F229" s="1149">
        <v>17.667465209960941</v>
      </c>
      <c r="G229" s="500" t="s">
        <v>41</v>
      </c>
      <c r="H229" s="998">
        <v>13.518910217285159</v>
      </c>
      <c r="I229" s="1160" t="s">
        <v>313</v>
      </c>
      <c r="J229" s="1161" t="s">
        <v>133</v>
      </c>
      <c r="K229" s="484" t="s">
        <v>93</v>
      </c>
      <c r="L229" s="488">
        <v>296</v>
      </c>
      <c r="M229" s="485"/>
      <c r="N229" s="504"/>
      <c r="O229" s="491">
        <v>3</v>
      </c>
      <c r="P229" s="492">
        <v>1.5</v>
      </c>
      <c r="Q229" s="492">
        <f t="shared" si="735"/>
        <v>4.5</v>
      </c>
      <c r="R229" s="490">
        <f t="shared" si="771"/>
        <v>3</v>
      </c>
      <c r="S229" s="491"/>
      <c r="T229" s="493">
        <v>20</v>
      </c>
      <c r="U229" s="119" t="s">
        <v>441</v>
      </c>
      <c r="V229" s="925"/>
      <c r="W229" s="129">
        <v>567.57000000000005</v>
      </c>
      <c r="X229" s="223">
        <v>2.1819999999999999</v>
      </c>
      <c r="Y229" s="223">
        <v>2.5840000000000001</v>
      </c>
      <c r="Z229" s="129">
        <f t="shared" si="736"/>
        <v>11351.400000000001</v>
      </c>
      <c r="AA229" s="129">
        <f t="shared" si="737"/>
        <v>3783.8000000000006</v>
      </c>
      <c r="AB229" s="149">
        <f t="shared" si="738"/>
        <v>12783108.108108111</v>
      </c>
      <c r="AC229" s="924" t="s">
        <v>69</v>
      </c>
      <c r="AD229" s="195">
        <f t="shared" si="739"/>
        <v>353.34930419921881</v>
      </c>
      <c r="AE229" s="500" t="s">
        <v>41</v>
      </c>
      <c r="AF229" s="567">
        <f t="shared" si="740"/>
        <v>270.37820434570318</v>
      </c>
      <c r="AG229" s="497">
        <f t="shared" si="741"/>
        <v>117783.10139973961</v>
      </c>
      <c r="AH229" s="497">
        <f t="shared" si="742"/>
        <v>90126.06811523439</v>
      </c>
      <c r="AI229" s="497">
        <f t="shared" si="743"/>
        <v>397915.88310722844</v>
      </c>
      <c r="AJ229" s="497">
        <f t="shared" si="744"/>
        <v>304479.95984876488</v>
      </c>
      <c r="AK229" s="959">
        <f t="shared" si="745"/>
        <v>3.1128257677398272E-2</v>
      </c>
      <c r="AL229" s="1086">
        <f t="shared" si="746"/>
        <v>2.3818930206468202E-2</v>
      </c>
      <c r="AM229" s="864" t="str">
        <f t="shared" si="801"/>
        <v>142</v>
      </c>
      <c r="AN229" s="865">
        <f t="shared" si="802"/>
        <v>44330</v>
      </c>
      <c r="AO229" s="866">
        <f t="shared" si="803"/>
        <v>117783.10139973961</v>
      </c>
      <c r="AP229" s="865">
        <f t="shared" si="804"/>
        <v>44330</v>
      </c>
      <c r="AQ229" s="850">
        <f t="shared" si="805"/>
        <v>90126.06811523439</v>
      </c>
      <c r="AR229" s="880">
        <v>44329</v>
      </c>
      <c r="AS229" s="869" t="s">
        <v>657</v>
      </c>
      <c r="AT229" s="879">
        <v>164.61103820800801</v>
      </c>
      <c r="AU229" s="879">
        <v>296</v>
      </c>
      <c r="AV229" s="851">
        <f t="shared" si="780"/>
        <v>44329</v>
      </c>
      <c r="AW229" s="852">
        <f t="shared" si="781"/>
        <v>73385088719055.266</v>
      </c>
      <c r="AX229" s="851">
        <f t="shared" si="782"/>
        <v>44329</v>
      </c>
      <c r="AY229" s="852">
        <f t="shared" si="783"/>
        <v>56153297255175.828</v>
      </c>
      <c r="AZ229" s="850">
        <f>AVERAGE(AO229:AO230)</f>
        <v>113725.44352213541</v>
      </c>
      <c r="BA229" s="850">
        <f>STDEV(AO229:AO230)</f>
        <v>5738.3948019778991</v>
      </c>
      <c r="BB229" s="850">
        <f>100*BA229/AZ229</f>
        <v>5.0458319829379112</v>
      </c>
      <c r="BC229" s="849">
        <f t="shared" si="784"/>
        <v>44329</v>
      </c>
      <c r="BD229" s="850">
        <f>AVERAGE(AQ229:AQ230)</f>
        <v>96057.896931966126</v>
      </c>
      <c r="BE229" s="850">
        <f>STDEV(AQ229:AQ230)</f>
        <v>8388.8727622975712</v>
      </c>
      <c r="BF229" s="850">
        <f>100*BE229/BD229</f>
        <v>8.7331422300855355</v>
      </c>
      <c r="BG229" s="849">
        <f t="shared" si="785"/>
        <v>44329</v>
      </c>
      <c r="BH229" s="850">
        <f>AVERAGE(AZ229,BD229)</f>
        <v>104891.67022705077</v>
      </c>
      <c r="BI229" s="852">
        <f>BH229*AT229*3.785*1000000</f>
        <v>65353046693666.25</v>
      </c>
      <c r="BK229" s="382">
        <f t="shared" si="786"/>
        <v>17.667465209960941</v>
      </c>
      <c r="BL229" s="382">
        <f t="shared" si="787"/>
        <v>13.518910217285159</v>
      </c>
      <c r="BM229" s="236">
        <f t="shared" si="788"/>
        <v>44329</v>
      </c>
      <c r="BN229" s="236">
        <f t="shared" si="789"/>
        <v>44330</v>
      </c>
      <c r="BO229" s="235">
        <f t="shared" si="790"/>
        <v>117783.10139973961</v>
      </c>
      <c r="BP229" s="235">
        <f t="shared" si="791"/>
        <v>90126.06811523439</v>
      </c>
      <c r="BQ229" s="235">
        <f t="shared" si="792"/>
        <v>103954.584757487</v>
      </c>
      <c r="BR229" s="868">
        <f t="shared" si="793"/>
        <v>44329</v>
      </c>
      <c r="BS229" s="869" t="str">
        <f t="shared" si="794"/>
        <v>THU</v>
      </c>
      <c r="BT229" s="870">
        <f t="shared" si="795"/>
        <v>164.61103820800801</v>
      </c>
      <c r="BU229" s="235">
        <f t="shared" ref="BU229" si="809">BH229</f>
        <v>104891.67022705077</v>
      </c>
      <c r="BV229" s="279">
        <f t="shared" si="797"/>
        <v>64769192987115.563</v>
      </c>
      <c r="BW229" s="279">
        <f t="shared" ref="BW229" si="810">BI229</f>
        <v>65353046693666.25</v>
      </c>
    </row>
    <row r="230" spans="1:75">
      <c r="A230" s="35">
        <v>44335</v>
      </c>
      <c r="B230" s="119" t="s">
        <v>674</v>
      </c>
      <c r="C230" s="782">
        <f t="shared" si="808"/>
        <v>44329</v>
      </c>
      <c r="D230" s="1158">
        <v>44330</v>
      </c>
      <c r="E230" s="924" t="s">
        <v>69</v>
      </c>
      <c r="F230" s="1149">
        <v>16.45016784667968</v>
      </c>
      <c r="G230" s="500" t="s">
        <v>41</v>
      </c>
      <c r="H230" s="998">
        <v>15.298458862304679</v>
      </c>
      <c r="I230" s="1160" t="s">
        <v>313</v>
      </c>
      <c r="J230" s="1161" t="s">
        <v>133</v>
      </c>
      <c r="K230" s="484" t="s">
        <v>93</v>
      </c>
      <c r="L230" s="488">
        <v>296</v>
      </c>
      <c r="M230" s="485"/>
      <c r="N230" s="504"/>
      <c r="O230" s="491">
        <v>3</v>
      </c>
      <c r="P230" s="492">
        <v>1.5</v>
      </c>
      <c r="Q230" s="492">
        <f t="shared" si="735"/>
        <v>4.5</v>
      </c>
      <c r="R230" s="490">
        <f t="shared" si="771"/>
        <v>3</v>
      </c>
      <c r="S230" s="491"/>
      <c r="T230" s="493">
        <v>20</v>
      </c>
      <c r="U230" s="119" t="s">
        <v>674</v>
      </c>
      <c r="V230" s="925"/>
      <c r="W230" s="129">
        <v>613.70500000000004</v>
      </c>
      <c r="X230" s="223">
        <v>2.181</v>
      </c>
      <c r="Y230" s="223">
        <v>2.5750000000000002</v>
      </c>
      <c r="Z230" s="129">
        <f t="shared" si="736"/>
        <v>12274.1</v>
      </c>
      <c r="AA230" s="129">
        <f t="shared" si="737"/>
        <v>4091.3666666666668</v>
      </c>
      <c r="AB230" s="149">
        <f t="shared" si="738"/>
        <v>13822184.684684686</v>
      </c>
      <c r="AC230" s="924" t="s">
        <v>69</v>
      </c>
      <c r="AD230" s="195">
        <f t="shared" si="739"/>
        <v>329.00335693359358</v>
      </c>
      <c r="AE230" s="500" t="s">
        <v>41</v>
      </c>
      <c r="AF230" s="567">
        <f t="shared" si="740"/>
        <v>305.96917724609358</v>
      </c>
      <c r="AG230" s="497">
        <f t="shared" si="741"/>
        <v>109667.78564453119</v>
      </c>
      <c r="AH230" s="497">
        <f t="shared" si="742"/>
        <v>101989.72574869786</v>
      </c>
      <c r="AI230" s="497">
        <f t="shared" si="743"/>
        <v>370499.27582611889</v>
      </c>
      <c r="AJ230" s="497">
        <f t="shared" si="744"/>
        <v>344559.88428614143</v>
      </c>
      <c r="AK230" s="959">
        <f t="shared" si="745"/>
        <v>2.6804682781922388E-2</v>
      </c>
      <c r="AL230" s="1086">
        <f t="shared" si="746"/>
        <v>2.4928033602960181E-2</v>
      </c>
      <c r="AM230" s="864" t="str">
        <f t="shared" si="801"/>
        <v>143</v>
      </c>
      <c r="AN230" s="865">
        <f t="shared" si="802"/>
        <v>44330</v>
      </c>
      <c r="AO230" s="866">
        <f t="shared" si="803"/>
        <v>109667.78564453119</v>
      </c>
      <c r="AP230" s="865">
        <f t="shared" si="804"/>
        <v>44330</v>
      </c>
      <c r="AQ230" s="850">
        <f t="shared" si="805"/>
        <v>101989.72574869786</v>
      </c>
      <c r="AR230" s="880">
        <v>44329</v>
      </c>
      <c r="AS230" s="869" t="s">
        <v>657</v>
      </c>
      <c r="AT230" s="879">
        <v>164.61103820800801</v>
      </c>
      <c r="AU230" s="879">
        <v>296</v>
      </c>
      <c r="AV230" s="851">
        <f t="shared" si="780"/>
        <v>44329</v>
      </c>
      <c r="AW230" s="852">
        <f t="shared" si="781"/>
        <v>68328818680300.516</v>
      </c>
      <c r="AX230" s="851">
        <f t="shared" si="782"/>
        <v>44329</v>
      </c>
      <c r="AY230" s="852">
        <f t="shared" si="783"/>
        <v>63544982120133.367</v>
      </c>
      <c r="AZ230" s="867"/>
      <c r="BA230" s="867"/>
      <c r="BB230" s="867"/>
      <c r="BC230" s="849">
        <f t="shared" si="784"/>
        <v>44329</v>
      </c>
      <c r="BD230" s="867"/>
      <c r="BE230" s="867"/>
      <c r="BF230" s="867"/>
      <c r="BG230" s="849">
        <f t="shared" si="785"/>
        <v>44329</v>
      </c>
      <c r="BH230" s="867"/>
      <c r="BI230" s="867"/>
      <c r="BK230" s="382">
        <f t="shared" si="786"/>
        <v>16.45016784667968</v>
      </c>
      <c r="BL230" s="382">
        <f t="shared" si="787"/>
        <v>15.298458862304679</v>
      </c>
      <c r="BM230" s="236">
        <f t="shared" si="788"/>
        <v>44329</v>
      </c>
      <c r="BN230" s="236">
        <f t="shared" si="789"/>
        <v>44330</v>
      </c>
      <c r="BO230" s="235">
        <f t="shared" si="790"/>
        <v>109667.78564453119</v>
      </c>
      <c r="BP230" s="235">
        <f t="shared" si="791"/>
        <v>101989.72574869786</v>
      </c>
      <c r="BQ230" s="235">
        <f t="shared" si="792"/>
        <v>105828.75569661453</v>
      </c>
      <c r="BR230" s="868">
        <f t="shared" si="793"/>
        <v>44329</v>
      </c>
      <c r="BS230" s="869" t="str">
        <f t="shared" si="794"/>
        <v>THU</v>
      </c>
      <c r="BT230" s="870">
        <f t="shared" si="795"/>
        <v>164.61103820800801</v>
      </c>
      <c r="BU230" s="235"/>
      <c r="BV230" s="279">
        <f t="shared" si="797"/>
        <v>65936900400216.961</v>
      </c>
      <c r="BW230" s="279"/>
    </row>
    <row r="231" spans="1:75">
      <c r="A231" s="35">
        <v>44335</v>
      </c>
      <c r="B231" s="119" t="s">
        <v>675</v>
      </c>
      <c r="C231" s="782">
        <f t="shared" si="808"/>
        <v>44330</v>
      </c>
      <c r="D231" s="1158">
        <v>44331</v>
      </c>
      <c r="E231" s="924" t="s">
        <v>69</v>
      </c>
      <c r="F231" s="1149">
        <v>22.322637939453198</v>
      </c>
      <c r="G231" s="500" t="s">
        <v>41</v>
      </c>
      <c r="H231" s="998">
        <v>25.389756774902402</v>
      </c>
      <c r="I231" s="1160" t="s">
        <v>313</v>
      </c>
      <c r="J231" s="1161" t="s">
        <v>133</v>
      </c>
      <c r="K231" s="484" t="s">
        <v>93</v>
      </c>
      <c r="L231" s="488">
        <v>280</v>
      </c>
      <c r="M231" s="485"/>
      <c r="N231" s="504"/>
      <c r="O231" s="491">
        <v>3</v>
      </c>
      <c r="P231" s="492">
        <v>1.5</v>
      </c>
      <c r="Q231" s="492">
        <f t="shared" si="735"/>
        <v>4.5</v>
      </c>
      <c r="R231" s="490">
        <f t="shared" si="771"/>
        <v>3</v>
      </c>
      <c r="S231" s="491"/>
      <c r="T231" s="493">
        <v>20</v>
      </c>
      <c r="U231" s="119" t="s">
        <v>675</v>
      </c>
      <c r="V231" s="925"/>
      <c r="W231" s="129">
        <v>858.02599999999995</v>
      </c>
      <c r="X231" s="223">
        <v>2.1720000000000002</v>
      </c>
      <c r="Y231" s="223">
        <v>2.5880000000000001</v>
      </c>
      <c r="Z231" s="129">
        <f t="shared" si="736"/>
        <v>17160.52</v>
      </c>
      <c r="AA231" s="129">
        <f t="shared" si="737"/>
        <v>5720.1733333333332</v>
      </c>
      <c r="AB231" s="149">
        <f t="shared" si="738"/>
        <v>20429190.476190474</v>
      </c>
      <c r="AC231" s="924" t="s">
        <v>69</v>
      </c>
      <c r="AD231" s="195">
        <f t="shared" si="739"/>
        <v>446.45275878906398</v>
      </c>
      <c r="AE231" s="500" t="s">
        <v>41</v>
      </c>
      <c r="AF231" s="567">
        <f t="shared" si="740"/>
        <v>507.79513549804801</v>
      </c>
      <c r="AG231" s="497">
        <f t="shared" si="741"/>
        <v>148817.58626302134</v>
      </c>
      <c r="AH231" s="497">
        <f t="shared" si="742"/>
        <v>169265.045166016</v>
      </c>
      <c r="AI231" s="497">
        <f t="shared" si="743"/>
        <v>531491.37951079046</v>
      </c>
      <c r="AJ231" s="497">
        <f t="shared" si="744"/>
        <v>604518.01845005713</v>
      </c>
      <c r="AK231" s="959">
        <f t="shared" si="745"/>
        <v>2.6016272163609494E-2</v>
      </c>
      <c r="AL231" s="1086">
        <f t="shared" si="746"/>
        <v>2.9590894419169581E-2</v>
      </c>
      <c r="AM231" s="864" t="str">
        <f t="shared" si="801"/>
        <v>151</v>
      </c>
      <c r="AN231" s="865">
        <f t="shared" si="802"/>
        <v>44331</v>
      </c>
      <c r="AO231" s="866">
        <f t="shared" si="803"/>
        <v>148817.58626302134</v>
      </c>
      <c r="AP231" s="865">
        <f t="shared" si="804"/>
        <v>44331</v>
      </c>
      <c r="AQ231" s="850">
        <f t="shared" si="805"/>
        <v>169265.045166016</v>
      </c>
      <c r="AR231" s="880">
        <v>44330</v>
      </c>
      <c r="AS231" s="869" t="s">
        <v>659</v>
      </c>
      <c r="AT231" s="879">
        <v>162.53067016601599</v>
      </c>
      <c r="AU231" s="879">
        <v>280</v>
      </c>
      <c r="AV231" s="851">
        <f t="shared" si="780"/>
        <v>44330</v>
      </c>
      <c r="AW231" s="852">
        <f t="shared" si="781"/>
        <v>91549392375290.203</v>
      </c>
      <c r="AX231" s="851">
        <f t="shared" si="782"/>
        <v>44330</v>
      </c>
      <c r="AY231" s="852">
        <f t="shared" si="783"/>
        <v>104128231242353.78</v>
      </c>
      <c r="AZ231" s="850">
        <f>AVERAGE(AO231:AO232)</f>
        <v>143071.31449381536</v>
      </c>
      <c r="BA231" s="850">
        <f>STDEV(AO231:AO232)</f>
        <v>8126.4554690927589</v>
      </c>
      <c r="BB231" s="850">
        <f>100*BA231/AZ231</f>
        <v>5.6800033590549326</v>
      </c>
      <c r="BC231" s="849">
        <f t="shared" si="784"/>
        <v>44330</v>
      </c>
      <c r="BD231" s="850">
        <f>AVERAGE(AQ231:AQ232)</f>
        <v>159532.42492675799</v>
      </c>
      <c r="BE231" s="850">
        <f>STDEV(AQ231:AQ232)</f>
        <v>13764.003539785543</v>
      </c>
      <c r="BF231" s="850">
        <f>100*BE231/BD231</f>
        <v>8.6277153663931667</v>
      </c>
      <c r="BG231" s="849">
        <f t="shared" si="785"/>
        <v>44330</v>
      </c>
      <c r="BH231" s="850">
        <f>AVERAGE(AZ231,BD231)</f>
        <v>151301.86971028667</v>
      </c>
      <c r="BI231" s="852">
        <f>BH231*AT231*3.785*1000000</f>
        <v>93077670355038.922</v>
      </c>
      <c r="BK231" s="382">
        <f t="shared" si="786"/>
        <v>22.322637939453198</v>
      </c>
      <c r="BL231" s="382">
        <f t="shared" si="787"/>
        <v>25.389756774902402</v>
      </c>
      <c r="BM231" s="236">
        <f t="shared" si="788"/>
        <v>44330</v>
      </c>
      <c r="BN231" s="236">
        <f t="shared" si="789"/>
        <v>44331</v>
      </c>
      <c r="BO231" s="235">
        <f t="shared" si="790"/>
        <v>148817.58626302134</v>
      </c>
      <c r="BP231" s="235">
        <f t="shared" si="791"/>
        <v>169265.045166016</v>
      </c>
      <c r="BQ231" s="235">
        <f t="shared" si="792"/>
        <v>159041.31571451866</v>
      </c>
      <c r="BR231" s="868">
        <f t="shared" si="793"/>
        <v>44330</v>
      </c>
      <c r="BS231" s="869" t="str">
        <f t="shared" si="794"/>
        <v>FRI</v>
      </c>
      <c r="BT231" s="870">
        <f t="shared" si="795"/>
        <v>162.53067016601599</v>
      </c>
      <c r="BU231" s="235">
        <f t="shared" ref="BU231" si="811">BH231</f>
        <v>151301.86971028667</v>
      </c>
      <c r="BV231" s="279">
        <f t="shared" si="797"/>
        <v>97838811808821.984</v>
      </c>
      <c r="BW231" s="279">
        <f t="shared" ref="BW231" si="812">BI231</f>
        <v>93077670355038.922</v>
      </c>
    </row>
    <row r="232" spans="1:75">
      <c r="A232" s="35">
        <v>44335</v>
      </c>
      <c r="B232" s="119" t="s">
        <v>368</v>
      </c>
      <c r="C232" s="782">
        <f t="shared" si="808"/>
        <v>44330</v>
      </c>
      <c r="D232" s="1158">
        <v>44331</v>
      </c>
      <c r="E232" s="924" t="s">
        <v>69</v>
      </c>
      <c r="F232" s="1149">
        <v>20.598756408691401</v>
      </c>
      <c r="G232" s="500" t="s">
        <v>41</v>
      </c>
      <c r="H232" s="998">
        <v>22.469970703125</v>
      </c>
      <c r="I232" s="1160" t="s">
        <v>313</v>
      </c>
      <c r="J232" s="1161" t="s">
        <v>133</v>
      </c>
      <c r="K232" s="484" t="s">
        <v>93</v>
      </c>
      <c r="L232" s="488">
        <v>280</v>
      </c>
      <c r="M232" s="485"/>
      <c r="N232" s="504"/>
      <c r="O232" s="491">
        <v>3</v>
      </c>
      <c r="P232" s="492">
        <v>1.5</v>
      </c>
      <c r="Q232" s="492">
        <f t="shared" si="735"/>
        <v>4.5</v>
      </c>
      <c r="R232" s="490">
        <f t="shared" si="771"/>
        <v>3</v>
      </c>
      <c r="S232" s="491"/>
      <c r="T232" s="493">
        <v>20</v>
      </c>
      <c r="U232" s="119" t="s">
        <v>368</v>
      </c>
      <c r="V232" s="925"/>
      <c r="W232" s="129">
        <v>838.66499999999996</v>
      </c>
      <c r="X232" s="223">
        <v>2.1840000000000002</v>
      </c>
      <c r="Y232" s="223">
        <v>2.6059999999999999</v>
      </c>
      <c r="Z232" s="129">
        <f t="shared" si="736"/>
        <v>16773.3</v>
      </c>
      <c r="AA232" s="129">
        <f t="shared" si="737"/>
        <v>5591.0999999999995</v>
      </c>
      <c r="AB232" s="149">
        <f t="shared" si="738"/>
        <v>19968214.28571428</v>
      </c>
      <c r="AC232" s="924" t="s">
        <v>69</v>
      </c>
      <c r="AD232" s="195">
        <f t="shared" si="739"/>
        <v>411.97512817382801</v>
      </c>
      <c r="AE232" s="500" t="s">
        <v>41</v>
      </c>
      <c r="AF232" s="567">
        <f t="shared" si="740"/>
        <v>449.3994140625</v>
      </c>
      <c r="AG232" s="497">
        <f t="shared" si="741"/>
        <v>137325.04272460935</v>
      </c>
      <c r="AH232" s="497">
        <f t="shared" si="742"/>
        <v>149799.8046875</v>
      </c>
      <c r="AI232" s="497">
        <f t="shared" si="743"/>
        <v>490446.58115931909</v>
      </c>
      <c r="AJ232" s="497">
        <f t="shared" si="744"/>
        <v>534999.30245535716</v>
      </c>
      <c r="AK232" s="959">
        <f t="shared" si="745"/>
        <v>2.4561364083026477E-2</v>
      </c>
      <c r="AL232" s="1086">
        <f t="shared" si="746"/>
        <v>2.6792546133587308E-2</v>
      </c>
      <c r="AM232" s="864" t="str">
        <f t="shared" si="801"/>
        <v>152</v>
      </c>
      <c r="AN232" s="865">
        <f t="shared" si="802"/>
        <v>44331</v>
      </c>
      <c r="AO232" s="866">
        <f t="shared" si="803"/>
        <v>137325.04272460935</v>
      </c>
      <c r="AP232" s="865">
        <f t="shared" si="804"/>
        <v>44331</v>
      </c>
      <c r="AQ232" s="850">
        <f t="shared" si="805"/>
        <v>149799.8046875</v>
      </c>
      <c r="AR232" s="880">
        <v>44330</v>
      </c>
      <c r="AS232" s="869" t="s">
        <v>659</v>
      </c>
      <c r="AT232" s="879">
        <v>162.53067016601599</v>
      </c>
      <c r="AU232" s="879">
        <v>280</v>
      </c>
      <c r="AV232" s="851">
        <f t="shared" si="780"/>
        <v>44330</v>
      </c>
      <c r="AW232" s="852">
        <f t="shared" si="781"/>
        <v>84479425685139.531</v>
      </c>
      <c r="AX232" s="851">
        <f t="shared" si="782"/>
        <v>44330</v>
      </c>
      <c r="AY232" s="852">
        <f t="shared" si="783"/>
        <v>92153632117372.219</v>
      </c>
      <c r="AZ232" s="867"/>
      <c r="BA232" s="867"/>
      <c r="BB232" s="867"/>
      <c r="BC232" s="849">
        <f t="shared" si="784"/>
        <v>44330</v>
      </c>
      <c r="BD232" s="867"/>
      <c r="BE232" s="867"/>
      <c r="BF232" s="867"/>
      <c r="BG232" s="849">
        <f t="shared" si="785"/>
        <v>44330</v>
      </c>
      <c r="BH232" s="867"/>
      <c r="BI232" s="867"/>
      <c r="BK232" s="382">
        <f t="shared" si="786"/>
        <v>20.598756408691401</v>
      </c>
      <c r="BL232" s="382">
        <f t="shared" si="787"/>
        <v>22.469970703125</v>
      </c>
      <c r="BM232" s="236">
        <f t="shared" si="788"/>
        <v>44330</v>
      </c>
      <c r="BN232" s="236">
        <f t="shared" si="789"/>
        <v>44331</v>
      </c>
      <c r="BO232" s="235">
        <f t="shared" si="790"/>
        <v>137325.04272460935</v>
      </c>
      <c r="BP232" s="235">
        <f t="shared" si="791"/>
        <v>149799.8046875</v>
      </c>
      <c r="BQ232" s="235">
        <f t="shared" si="792"/>
        <v>143562.42370605469</v>
      </c>
      <c r="BR232" s="868">
        <f t="shared" si="793"/>
        <v>44330</v>
      </c>
      <c r="BS232" s="869" t="str">
        <f t="shared" si="794"/>
        <v>FRI</v>
      </c>
      <c r="BT232" s="870">
        <f t="shared" si="795"/>
        <v>162.53067016601599</v>
      </c>
      <c r="BU232" s="235"/>
      <c r="BV232" s="279">
        <f t="shared" si="797"/>
        <v>88316528901255.891</v>
      </c>
      <c r="BW232" s="279"/>
    </row>
    <row r="233" spans="1:75">
      <c r="A233" s="35">
        <v>44335</v>
      </c>
      <c r="B233" s="119" t="s">
        <v>215</v>
      </c>
      <c r="C233" s="782">
        <f t="shared" si="808"/>
        <v>44331</v>
      </c>
      <c r="D233" s="1158">
        <v>44332</v>
      </c>
      <c r="E233" s="924" t="s">
        <v>69</v>
      </c>
      <c r="F233" s="1149">
        <v>21.350709533691401</v>
      </c>
      <c r="G233" s="500" t="s">
        <v>41</v>
      </c>
      <c r="H233" s="998">
        <v>17.321142578124999</v>
      </c>
      <c r="I233" s="1160" t="s">
        <v>313</v>
      </c>
      <c r="J233" s="1161" t="s">
        <v>133</v>
      </c>
      <c r="K233" s="484" t="s">
        <v>93</v>
      </c>
      <c r="L233" s="488">
        <v>372</v>
      </c>
      <c r="M233" s="485"/>
      <c r="N233" s="504"/>
      <c r="O233" s="491">
        <v>3</v>
      </c>
      <c r="P233" s="492">
        <v>1.5</v>
      </c>
      <c r="Q233" s="492">
        <f t="shared" si="735"/>
        <v>4.5</v>
      </c>
      <c r="R233" s="490">
        <f t="shared" si="771"/>
        <v>3</v>
      </c>
      <c r="S233" s="491"/>
      <c r="T233" s="493">
        <v>20</v>
      </c>
      <c r="U233" s="119" t="s">
        <v>215</v>
      </c>
      <c r="V233" s="925"/>
      <c r="W233" s="129">
        <v>722.35699999999997</v>
      </c>
      <c r="X233" s="223">
        <v>2.1909999999999998</v>
      </c>
      <c r="Y233" s="223">
        <v>2.6</v>
      </c>
      <c r="Z233" s="129">
        <f t="shared" si="736"/>
        <v>14447.14</v>
      </c>
      <c r="AA233" s="129">
        <f t="shared" si="737"/>
        <v>4815.7133333333331</v>
      </c>
      <c r="AB233" s="149">
        <f t="shared" si="738"/>
        <v>12945465.949820789</v>
      </c>
      <c r="AC233" s="924" t="s">
        <v>69</v>
      </c>
      <c r="AD233" s="195">
        <f t="shared" si="739"/>
        <v>427.01419067382801</v>
      </c>
      <c r="AE233" s="500" t="s">
        <v>41</v>
      </c>
      <c r="AF233" s="567">
        <f t="shared" si="740"/>
        <v>346.4228515625</v>
      </c>
      <c r="AG233" s="497">
        <f t="shared" si="741"/>
        <v>142338.06355794266</v>
      </c>
      <c r="AH233" s="497">
        <f t="shared" si="742"/>
        <v>115474.28385416667</v>
      </c>
      <c r="AI233" s="497">
        <f t="shared" si="743"/>
        <v>382629.20311274909</v>
      </c>
      <c r="AJ233" s="497">
        <f t="shared" si="744"/>
        <v>310414.74154345877</v>
      </c>
      <c r="AK233" s="959">
        <f t="shared" si="745"/>
        <v>2.9557005100928489E-2</v>
      </c>
      <c r="AL233" s="1086">
        <f t="shared" si="746"/>
        <v>2.3978645708596997E-2</v>
      </c>
      <c r="AM233" s="864" t="str">
        <f t="shared" si="801"/>
        <v>161</v>
      </c>
      <c r="AN233" s="865">
        <f t="shared" si="802"/>
        <v>44332</v>
      </c>
      <c r="AO233" s="866">
        <f t="shared" si="803"/>
        <v>142338.06355794266</v>
      </c>
      <c r="AP233" s="865">
        <f t="shared" si="804"/>
        <v>44332</v>
      </c>
      <c r="AQ233" s="850">
        <f t="shared" si="805"/>
        <v>115474.28385416667</v>
      </c>
      <c r="AR233" s="880">
        <v>44331</v>
      </c>
      <c r="AS233" s="869" t="s">
        <v>660</v>
      </c>
      <c r="AT233" s="879">
        <v>156.90689086914099</v>
      </c>
      <c r="AU233" s="879">
        <v>372</v>
      </c>
      <c r="AV233" s="851">
        <f t="shared" si="780"/>
        <v>44331</v>
      </c>
      <c r="AW233" s="852">
        <f t="shared" si="781"/>
        <v>84533520074723.484</v>
      </c>
      <c r="AX233" s="851">
        <f t="shared" si="782"/>
        <v>44331</v>
      </c>
      <c r="AY233" s="852">
        <f t="shared" si="783"/>
        <v>68579320585788.695</v>
      </c>
      <c r="AZ233" s="850">
        <f>AVERAGE(AO233:AO234)</f>
        <v>122740.3920491536</v>
      </c>
      <c r="BA233" s="850">
        <f>STDEV(AO233:AO234)</f>
        <v>27715.292838662215</v>
      </c>
      <c r="BB233" s="850">
        <f>100*BA233/AZ233</f>
        <v>22.580417396388246</v>
      </c>
      <c r="BC233" s="849">
        <f t="shared" si="784"/>
        <v>44331</v>
      </c>
      <c r="BD233" s="850">
        <f>AVERAGE(AQ233:AQ234)</f>
        <v>139373.34187825533</v>
      </c>
      <c r="BE233" s="850">
        <f>STDEV(AQ233:AQ234)</f>
        <v>33798.371985607679</v>
      </c>
      <c r="BF233" s="850">
        <f>100*BE233/BD233</f>
        <v>24.250241495343531</v>
      </c>
      <c r="BG233" s="849">
        <f t="shared" si="785"/>
        <v>44331</v>
      </c>
      <c r="BH233" s="850">
        <f>AVERAGE(AZ233,BD233)</f>
        <v>131056.86696370447</v>
      </c>
      <c r="BI233" s="852">
        <f>BH233*AT233*3.785*1000000</f>
        <v>77833701102002.047</v>
      </c>
      <c r="BK233" s="382">
        <f t="shared" si="786"/>
        <v>21.350709533691401</v>
      </c>
      <c r="BL233" s="382">
        <f t="shared" si="787"/>
        <v>17.321142578124999</v>
      </c>
      <c r="BM233" s="236">
        <f t="shared" si="788"/>
        <v>44331</v>
      </c>
      <c r="BN233" s="236">
        <f t="shared" si="789"/>
        <v>44332</v>
      </c>
      <c r="BO233" s="235">
        <f>AO233</f>
        <v>142338.06355794266</v>
      </c>
      <c r="BP233" s="235">
        <f t="shared" si="791"/>
        <v>115474.28385416667</v>
      </c>
      <c r="BQ233" s="235">
        <f t="shared" si="792"/>
        <v>128906.17370605466</v>
      </c>
      <c r="BR233" s="868">
        <f t="shared" si="793"/>
        <v>44331</v>
      </c>
      <c r="BS233" s="869" t="str">
        <f t="shared" si="794"/>
        <v>SAT</v>
      </c>
      <c r="BT233" s="870">
        <f t="shared" si="795"/>
        <v>156.90689086914099</v>
      </c>
      <c r="BU233" s="235">
        <f t="shared" ref="BU233" si="813">BH233</f>
        <v>131056.86696370447</v>
      </c>
      <c r="BV233" s="279">
        <f t="shared" si="797"/>
        <v>76556420330256.094</v>
      </c>
      <c r="BW233" s="279">
        <f t="shared" ref="BW233" si="814">BI233</f>
        <v>77833701102002.047</v>
      </c>
    </row>
    <row r="234" spans="1:75">
      <c r="A234" s="35">
        <v>44335</v>
      </c>
      <c r="B234" s="119" t="s">
        <v>444</v>
      </c>
      <c r="C234" s="782">
        <f t="shared" si="808"/>
        <v>44331</v>
      </c>
      <c r="D234" s="1158">
        <v>44332</v>
      </c>
      <c r="E234" s="924" t="s">
        <v>69</v>
      </c>
      <c r="F234" s="1149">
        <v>15.47140808105468</v>
      </c>
      <c r="G234" s="500" t="s">
        <v>41</v>
      </c>
      <c r="H234" s="998">
        <v>24.490859985351598</v>
      </c>
      <c r="I234" s="1160" t="s">
        <v>313</v>
      </c>
      <c r="J234" s="1161" t="s">
        <v>133</v>
      </c>
      <c r="K234" s="484" t="s">
        <v>93</v>
      </c>
      <c r="L234" s="488">
        <v>372</v>
      </c>
      <c r="M234" s="485"/>
      <c r="N234" s="504"/>
      <c r="O234" s="491">
        <v>3</v>
      </c>
      <c r="P234" s="492">
        <v>1.5</v>
      </c>
      <c r="Q234" s="492">
        <f t="shared" si="735"/>
        <v>4.5</v>
      </c>
      <c r="R234" s="490">
        <f t="shared" si="771"/>
        <v>3</v>
      </c>
      <c r="S234" s="491"/>
      <c r="T234" s="493">
        <v>20</v>
      </c>
      <c r="U234" s="119" t="s">
        <v>444</v>
      </c>
      <c r="V234" s="925"/>
      <c r="W234" s="129">
        <v>774.78800000000001</v>
      </c>
      <c r="X234" s="223">
        <v>2.1890000000000001</v>
      </c>
      <c r="Y234" s="223">
        <v>2.5910000000000002</v>
      </c>
      <c r="Z234" s="129">
        <f t="shared" si="736"/>
        <v>15495.76</v>
      </c>
      <c r="AA234" s="129">
        <f t="shared" si="737"/>
        <v>5165.2533333333331</v>
      </c>
      <c r="AB234" s="149">
        <f t="shared" si="738"/>
        <v>13885089.605734766</v>
      </c>
      <c r="AC234" s="924" t="s">
        <v>69</v>
      </c>
      <c r="AD234" s="195">
        <f t="shared" si="739"/>
        <v>309.42816162109358</v>
      </c>
      <c r="AE234" s="500" t="s">
        <v>41</v>
      </c>
      <c r="AF234" s="567">
        <f t="shared" si="740"/>
        <v>489.81719970703193</v>
      </c>
      <c r="AG234" s="497">
        <f t="shared" si="741"/>
        <v>103142.72054036452</v>
      </c>
      <c r="AH234" s="497">
        <f t="shared" si="742"/>
        <v>163272.39990234398</v>
      </c>
      <c r="AI234" s="497">
        <f t="shared" si="743"/>
        <v>277265.3777966788</v>
      </c>
      <c r="AJ234" s="497">
        <f t="shared" si="744"/>
        <v>438904.30081275263</v>
      </c>
      <c r="AK234" s="959">
        <f t="shared" si="745"/>
        <v>1.996856957135975E-2</v>
      </c>
      <c r="AL234" s="1086">
        <f t="shared" si="746"/>
        <v>3.1609756456413361E-2</v>
      </c>
      <c r="AM234" s="864" t="str">
        <f t="shared" si="801"/>
        <v>162</v>
      </c>
      <c r="AN234" s="865">
        <f t="shared" si="802"/>
        <v>44332</v>
      </c>
      <c r="AO234" s="866">
        <f t="shared" si="803"/>
        <v>103142.72054036452</v>
      </c>
      <c r="AP234" s="865">
        <f t="shared" si="804"/>
        <v>44332</v>
      </c>
      <c r="AQ234" s="850">
        <f t="shared" si="805"/>
        <v>163272.39990234398</v>
      </c>
      <c r="AR234" s="880">
        <v>44331</v>
      </c>
      <c r="AS234" s="869" t="s">
        <v>660</v>
      </c>
      <c r="AT234" s="879">
        <v>156.90689086914099</v>
      </c>
      <c r="AU234" s="879">
        <v>372</v>
      </c>
      <c r="AV234" s="851">
        <f t="shared" si="780"/>
        <v>44331</v>
      </c>
      <c r="AW234" s="852">
        <f t="shared" si="781"/>
        <v>61255696610001.867</v>
      </c>
      <c r="AX234" s="851">
        <f t="shared" si="782"/>
        <v>44331</v>
      </c>
      <c r="AY234" s="852">
        <f t="shared" si="783"/>
        <v>96966267137494.063</v>
      </c>
      <c r="AZ234" s="867"/>
      <c r="BA234" s="867"/>
      <c r="BB234" s="867"/>
      <c r="BC234" s="849">
        <f t="shared" si="784"/>
        <v>44331</v>
      </c>
      <c r="BD234" s="867"/>
      <c r="BE234" s="867"/>
      <c r="BF234" s="867"/>
      <c r="BG234" s="849">
        <f t="shared" si="785"/>
        <v>44331</v>
      </c>
      <c r="BH234" s="867"/>
      <c r="BI234" s="867"/>
      <c r="BK234" s="382">
        <f t="shared" si="786"/>
        <v>15.47140808105468</v>
      </c>
      <c r="BL234" s="382">
        <f t="shared" si="787"/>
        <v>24.490859985351598</v>
      </c>
      <c r="BM234" s="236">
        <f t="shared" si="788"/>
        <v>44331</v>
      </c>
      <c r="BN234" s="236">
        <f t="shared" si="789"/>
        <v>44332</v>
      </c>
      <c r="BO234" s="235">
        <f t="shared" ref="BO234:BO246" si="815">AO234</f>
        <v>103142.72054036452</v>
      </c>
      <c r="BP234" s="235">
        <f t="shared" si="791"/>
        <v>163272.39990234398</v>
      </c>
      <c r="BQ234" s="235">
        <f t="shared" si="792"/>
        <v>133207.56022135424</v>
      </c>
      <c r="BR234" s="868">
        <f t="shared" si="793"/>
        <v>44331</v>
      </c>
      <c r="BS234" s="869" t="str">
        <f t="shared" si="794"/>
        <v>SAT</v>
      </c>
      <c r="BT234" s="870">
        <f t="shared" si="795"/>
        <v>156.90689086914099</v>
      </c>
      <c r="BU234" s="235"/>
      <c r="BV234" s="279">
        <f t="shared" si="797"/>
        <v>79110981873747.969</v>
      </c>
      <c r="BW234" s="279"/>
    </row>
    <row r="235" spans="1:75">
      <c r="A235" s="35">
        <v>44335</v>
      </c>
      <c r="B235" s="119" t="s">
        <v>370</v>
      </c>
      <c r="C235" s="782">
        <f t="shared" si="808"/>
        <v>44332</v>
      </c>
      <c r="D235" s="1158">
        <v>44333</v>
      </c>
      <c r="E235" s="924" t="s">
        <v>69</v>
      </c>
      <c r="F235" s="1149">
        <v>21.868574523925801</v>
      </c>
      <c r="G235" s="500" t="s">
        <v>41</v>
      </c>
      <c r="H235" s="998">
        <v>22.829022216796801</v>
      </c>
      <c r="I235" s="1160" t="s">
        <v>313</v>
      </c>
      <c r="J235" s="1161" t="s">
        <v>133</v>
      </c>
      <c r="K235" s="484" t="s">
        <v>93</v>
      </c>
      <c r="L235" s="488">
        <v>284</v>
      </c>
      <c r="M235" s="485"/>
      <c r="N235" s="504"/>
      <c r="O235" s="491">
        <v>3</v>
      </c>
      <c r="P235" s="492">
        <v>1.5</v>
      </c>
      <c r="Q235" s="492">
        <f t="shared" si="735"/>
        <v>4.5</v>
      </c>
      <c r="R235" s="490">
        <f t="shared" si="771"/>
        <v>3</v>
      </c>
      <c r="S235" s="491"/>
      <c r="T235" s="493">
        <v>20</v>
      </c>
      <c r="U235" s="119" t="s">
        <v>370</v>
      </c>
      <c r="V235" s="925"/>
      <c r="W235" s="129">
        <v>851.40300000000002</v>
      </c>
      <c r="X235" s="223">
        <v>2.1619999999999999</v>
      </c>
      <c r="Y235" s="223">
        <v>2.5550000000000002</v>
      </c>
      <c r="Z235" s="129">
        <f t="shared" si="736"/>
        <v>17028.060000000001</v>
      </c>
      <c r="AA235" s="129">
        <f t="shared" si="737"/>
        <v>5676.02</v>
      </c>
      <c r="AB235" s="149">
        <f t="shared" si="738"/>
        <v>19985985.915492959</v>
      </c>
      <c r="AC235" s="924" t="s">
        <v>69</v>
      </c>
      <c r="AD235" s="195">
        <f t="shared" si="739"/>
        <v>437.37149047851602</v>
      </c>
      <c r="AE235" s="500" t="s">
        <v>41</v>
      </c>
      <c r="AF235" s="567">
        <f t="shared" si="740"/>
        <v>456.58044433593602</v>
      </c>
      <c r="AG235" s="497">
        <f t="shared" si="741"/>
        <v>145790.49682617202</v>
      </c>
      <c r="AH235" s="497">
        <f t="shared" si="742"/>
        <v>152193.48144531201</v>
      </c>
      <c r="AI235" s="497">
        <f t="shared" si="743"/>
        <v>513346.8198104648</v>
      </c>
      <c r="AJ235" s="497">
        <f t="shared" si="744"/>
        <v>535892.54030039429</v>
      </c>
      <c r="AK235" s="959">
        <f t="shared" si="745"/>
        <v>2.5685338815961183E-2</v>
      </c>
      <c r="AL235" s="1086">
        <f t="shared" si="746"/>
        <v>2.6813415288408426E-2</v>
      </c>
      <c r="AM235" s="864" t="str">
        <f t="shared" si="801"/>
        <v>171</v>
      </c>
      <c r="AN235" s="865">
        <f t="shared" si="802"/>
        <v>44333</v>
      </c>
      <c r="AO235" s="866">
        <f t="shared" si="803"/>
        <v>145790.49682617202</v>
      </c>
      <c r="AP235" s="865">
        <f t="shared" si="804"/>
        <v>44333</v>
      </c>
      <c r="AQ235" s="850">
        <f t="shared" si="805"/>
        <v>152193.48144531201</v>
      </c>
      <c r="AR235" s="880">
        <v>44332</v>
      </c>
      <c r="AS235" s="869" t="s">
        <v>654</v>
      </c>
      <c r="AT235" s="879">
        <v>157.08898925781301</v>
      </c>
      <c r="AU235" s="879">
        <v>284</v>
      </c>
      <c r="AV235" s="851">
        <f t="shared" si="780"/>
        <v>44332</v>
      </c>
      <c r="AW235" s="852">
        <f t="shared" si="781"/>
        <v>86684379574460.234</v>
      </c>
      <c r="AX235" s="851">
        <f t="shared" si="782"/>
        <v>44332</v>
      </c>
      <c r="AY235" s="852">
        <f t="shared" si="783"/>
        <v>90491477850534.703</v>
      </c>
      <c r="AZ235" s="850">
        <f>AVERAGE(AO235:AO236)</f>
        <v>154679.55525716132</v>
      </c>
      <c r="BA235" s="850">
        <f>STDEV(AO235:AO236)</f>
        <v>12571.026989831997</v>
      </c>
      <c r="BB235" s="850">
        <f>100*BA235/AZ235</f>
        <v>8.1271419283124597</v>
      </c>
      <c r="BC235" s="849">
        <f t="shared" si="784"/>
        <v>44332</v>
      </c>
      <c r="BD235" s="850">
        <f>AVERAGE(AQ235:AQ236)</f>
        <v>166811.67602539068</v>
      </c>
      <c r="BE235" s="850">
        <f>STDEV(AQ235:AQ236)</f>
        <v>20673.249032556116</v>
      </c>
      <c r="BF235" s="850">
        <f>100*BE235/BD235</f>
        <v>12.393166668626606</v>
      </c>
      <c r="BG235" s="849">
        <f t="shared" si="785"/>
        <v>44332</v>
      </c>
      <c r="BH235" s="850">
        <f>AVERAGE(AZ235,BD235)</f>
        <v>160745.615641276</v>
      </c>
      <c r="BI235" s="852">
        <f>BH235*AT235*3.785*1000000</f>
        <v>95576421402778.5</v>
      </c>
      <c r="BK235" s="382">
        <f t="shared" si="786"/>
        <v>21.868574523925801</v>
      </c>
      <c r="BL235" s="382">
        <f t="shared" si="787"/>
        <v>22.829022216796801</v>
      </c>
      <c r="BM235" s="236">
        <f t="shared" si="788"/>
        <v>44332</v>
      </c>
      <c r="BN235" s="236">
        <f t="shared" si="789"/>
        <v>44333</v>
      </c>
      <c r="BO235" s="235">
        <f t="shared" si="815"/>
        <v>145790.49682617202</v>
      </c>
      <c r="BP235" s="235">
        <f t="shared" si="791"/>
        <v>152193.48144531201</v>
      </c>
      <c r="BQ235" s="235">
        <f t="shared" si="792"/>
        <v>148991.98913574201</v>
      </c>
      <c r="BR235" s="868">
        <f t="shared" si="793"/>
        <v>44332</v>
      </c>
      <c r="BS235" s="869" t="str">
        <f t="shared" si="794"/>
        <v>SUN</v>
      </c>
      <c r="BT235" s="870">
        <f t="shared" si="795"/>
        <v>157.08898925781301</v>
      </c>
      <c r="BU235" s="235">
        <f t="shared" ref="BU235" si="816">BH235</f>
        <v>160745.615641276</v>
      </c>
      <c r="BV235" s="279">
        <f t="shared" si="797"/>
        <v>88587928712497.453</v>
      </c>
      <c r="BW235" s="279">
        <f t="shared" ref="BW235" si="817">BI235</f>
        <v>95576421402778.5</v>
      </c>
    </row>
    <row r="236" spans="1:75">
      <c r="A236" s="35">
        <v>44335</v>
      </c>
      <c r="B236" s="119" t="s">
        <v>540</v>
      </c>
      <c r="C236" s="782">
        <f t="shared" si="808"/>
        <v>44332</v>
      </c>
      <c r="D236" s="1158">
        <v>44333</v>
      </c>
      <c r="E236" s="924" t="s">
        <v>69</v>
      </c>
      <c r="F236" s="1149">
        <v>24.535292053222598</v>
      </c>
      <c r="G236" s="500" t="s">
        <v>41</v>
      </c>
      <c r="H236" s="998">
        <v>27.214480590820397</v>
      </c>
      <c r="I236" s="1160" t="s">
        <v>313</v>
      </c>
      <c r="J236" s="1161" t="s">
        <v>133</v>
      </c>
      <c r="K236" s="484" t="s">
        <v>93</v>
      </c>
      <c r="L236" s="488">
        <v>284</v>
      </c>
      <c r="M236" s="485"/>
      <c r="N236" s="504"/>
      <c r="O236" s="491">
        <v>3</v>
      </c>
      <c r="P236" s="492">
        <v>1.5</v>
      </c>
      <c r="Q236" s="492">
        <f t="shared" si="735"/>
        <v>4.5</v>
      </c>
      <c r="R236" s="490">
        <f t="shared" si="771"/>
        <v>3</v>
      </c>
      <c r="S236" s="491"/>
      <c r="T236" s="493">
        <v>20</v>
      </c>
      <c r="U236" s="119" t="s">
        <v>540</v>
      </c>
      <c r="V236" s="925"/>
      <c r="W236" s="129">
        <v>766.45399999999995</v>
      </c>
      <c r="X236" s="223">
        <v>2.165</v>
      </c>
      <c r="Y236" s="223">
        <v>2.5579999999999998</v>
      </c>
      <c r="Z236" s="129">
        <f t="shared" si="736"/>
        <v>15329.079999999998</v>
      </c>
      <c r="AA236" s="129">
        <f t="shared" si="737"/>
        <v>5109.6933333333327</v>
      </c>
      <c r="AB236" s="149">
        <f t="shared" si="738"/>
        <v>17991877.9342723</v>
      </c>
      <c r="AC236" s="924" t="s">
        <v>69</v>
      </c>
      <c r="AD236" s="195">
        <f t="shared" si="739"/>
        <v>490.70584106445199</v>
      </c>
      <c r="AE236" s="500" t="s">
        <v>41</v>
      </c>
      <c r="AF236" s="567">
        <f t="shared" si="740"/>
        <v>544.28961181640796</v>
      </c>
      <c r="AG236" s="497">
        <f t="shared" si="741"/>
        <v>163568.61368815065</v>
      </c>
      <c r="AH236" s="497">
        <f t="shared" si="742"/>
        <v>181429.87060546933</v>
      </c>
      <c r="AI236" s="497">
        <f t="shared" si="743"/>
        <v>575945.82284560089</v>
      </c>
      <c r="AJ236" s="497">
        <f t="shared" si="744"/>
        <v>638837.57255446946</v>
      </c>
      <c r="AK236" s="959">
        <f t="shared" si="745"/>
        <v>3.2011434545612137E-2</v>
      </c>
      <c r="AL236" s="1086">
        <f t="shared" si="746"/>
        <v>3.550699792919132E-2</v>
      </c>
      <c r="AM236" s="864" t="str">
        <f t="shared" si="801"/>
        <v>172</v>
      </c>
      <c r="AN236" s="865">
        <f t="shared" si="802"/>
        <v>44333</v>
      </c>
      <c r="AO236" s="866">
        <f t="shared" si="803"/>
        <v>163568.61368815065</v>
      </c>
      <c r="AP236" s="865">
        <f t="shared" si="804"/>
        <v>44333</v>
      </c>
      <c r="AQ236" s="850">
        <f t="shared" si="805"/>
        <v>181429.87060546933</v>
      </c>
      <c r="AR236" s="880">
        <v>44332</v>
      </c>
      <c r="AS236" s="869" t="s">
        <v>654</v>
      </c>
      <c r="AT236" s="879">
        <v>157.08898925781301</v>
      </c>
      <c r="AU236" s="879">
        <v>284</v>
      </c>
      <c r="AV236" s="851">
        <f t="shared" si="780"/>
        <v>44332</v>
      </c>
      <c r="AW236" s="852">
        <f t="shared" si="781"/>
        <v>97254924731599.828</v>
      </c>
      <c r="AX236" s="851">
        <f t="shared" si="782"/>
        <v>44332</v>
      </c>
      <c r="AY236" s="852">
        <f t="shared" si="783"/>
        <v>107874903454519.3</v>
      </c>
      <c r="AZ236" s="867"/>
      <c r="BA236" s="867"/>
      <c r="BB236" s="867"/>
      <c r="BC236" s="849">
        <f t="shared" si="784"/>
        <v>44332</v>
      </c>
      <c r="BD236" s="867"/>
      <c r="BE236" s="867"/>
      <c r="BF236" s="867"/>
      <c r="BG236" s="849">
        <f t="shared" si="785"/>
        <v>44332</v>
      </c>
      <c r="BH236" s="867"/>
      <c r="BI236" s="867"/>
      <c r="BK236" s="382">
        <f t="shared" si="786"/>
        <v>24.535292053222598</v>
      </c>
      <c r="BL236" s="382">
        <f t="shared" si="787"/>
        <v>27.214480590820397</v>
      </c>
      <c r="BM236" s="236">
        <f t="shared" si="788"/>
        <v>44332</v>
      </c>
      <c r="BN236" s="236">
        <f t="shared" si="789"/>
        <v>44333</v>
      </c>
      <c r="BO236" s="235">
        <f t="shared" si="815"/>
        <v>163568.61368815065</v>
      </c>
      <c r="BP236" s="235">
        <f t="shared" si="791"/>
        <v>181429.87060546933</v>
      </c>
      <c r="BQ236" s="235">
        <f t="shared" si="792"/>
        <v>172499.24214680999</v>
      </c>
      <c r="BR236" s="868">
        <f t="shared" si="793"/>
        <v>44332</v>
      </c>
      <c r="BS236" s="869" t="str">
        <f t="shared" si="794"/>
        <v>SUN</v>
      </c>
      <c r="BT236" s="870">
        <f t="shared" si="795"/>
        <v>157.08898925781301</v>
      </c>
      <c r="BU236" s="235"/>
      <c r="BV236" s="279">
        <f t="shared" si="797"/>
        <v>102564914093059.53</v>
      </c>
      <c r="BW236" s="279"/>
    </row>
    <row r="237" spans="1:75">
      <c r="A237" s="35">
        <v>44335</v>
      </c>
      <c r="B237" s="119" t="s">
        <v>245</v>
      </c>
      <c r="C237" s="782">
        <f t="shared" si="808"/>
        <v>44333</v>
      </c>
      <c r="D237" s="1158">
        <v>44334</v>
      </c>
      <c r="E237" s="924" t="s">
        <v>69</v>
      </c>
      <c r="F237" s="1149">
        <v>23.716070556640599</v>
      </c>
      <c r="G237" s="500" t="s">
        <v>41</v>
      </c>
      <c r="H237" s="998">
        <v>24.653848266601599</v>
      </c>
      <c r="I237" s="1160" t="s">
        <v>313</v>
      </c>
      <c r="J237" s="1161" t="s">
        <v>133</v>
      </c>
      <c r="K237" s="484" t="s">
        <v>93</v>
      </c>
      <c r="L237" s="488">
        <v>280</v>
      </c>
      <c r="M237" s="485"/>
      <c r="N237" s="504"/>
      <c r="O237" s="491">
        <v>3</v>
      </c>
      <c r="P237" s="492">
        <v>1.5</v>
      </c>
      <c r="Q237" s="492">
        <f t="shared" si="735"/>
        <v>4.5</v>
      </c>
      <c r="R237" s="490">
        <f t="shared" si="771"/>
        <v>3</v>
      </c>
      <c r="S237" s="491"/>
      <c r="T237" s="493">
        <v>20</v>
      </c>
      <c r="U237" s="119" t="s">
        <v>245</v>
      </c>
      <c r="V237" s="925"/>
      <c r="W237" s="129">
        <v>868.36599999999999</v>
      </c>
      <c r="X237" s="223">
        <v>2.173</v>
      </c>
      <c r="Y237" s="223">
        <v>2.5259999999999998</v>
      </c>
      <c r="Z237" s="129">
        <f t="shared" si="736"/>
        <v>17367.32</v>
      </c>
      <c r="AA237" s="129">
        <f t="shared" si="737"/>
        <v>5789.1066666666666</v>
      </c>
      <c r="AB237" s="149">
        <f t="shared" si="738"/>
        <v>20675380.952380951</v>
      </c>
      <c r="AC237" s="924" t="s">
        <v>69</v>
      </c>
      <c r="AD237" s="195">
        <f t="shared" si="739"/>
        <v>474.32141113281199</v>
      </c>
      <c r="AE237" s="500" t="s">
        <v>41</v>
      </c>
      <c r="AF237" s="567">
        <f t="shared" si="740"/>
        <v>493.07696533203199</v>
      </c>
      <c r="AG237" s="497">
        <f t="shared" si="741"/>
        <v>158107.13704427067</v>
      </c>
      <c r="AH237" s="497">
        <f t="shared" si="742"/>
        <v>164358.98844401067</v>
      </c>
      <c r="AI237" s="497">
        <f t="shared" si="743"/>
        <v>564668.34658668097</v>
      </c>
      <c r="AJ237" s="497">
        <f t="shared" si="744"/>
        <v>586996.38730003813</v>
      </c>
      <c r="AK237" s="959">
        <f t="shared" si="745"/>
        <v>2.7311145941504619E-2</v>
      </c>
      <c r="AL237" s="1086">
        <f t="shared" si="746"/>
        <v>2.839107964452961E-2</v>
      </c>
      <c r="AM237" s="864" t="str">
        <f t="shared" si="801"/>
        <v>181</v>
      </c>
      <c r="AN237" s="865">
        <f t="shared" si="802"/>
        <v>44334</v>
      </c>
      <c r="AO237" s="866">
        <f t="shared" si="803"/>
        <v>158107.13704427067</v>
      </c>
      <c r="AP237" s="865">
        <f t="shared" si="804"/>
        <v>44334</v>
      </c>
      <c r="AQ237" s="850">
        <f t="shared" si="805"/>
        <v>164358.98844401067</v>
      </c>
      <c r="AR237" s="880">
        <v>44333</v>
      </c>
      <c r="AS237" s="869" t="s">
        <v>655</v>
      </c>
      <c r="AT237" s="879">
        <v>166.35192871093801</v>
      </c>
      <c r="AU237" s="879">
        <v>280</v>
      </c>
      <c r="AV237" s="851">
        <f t="shared" ref="AV237:AV250" si="818">AR237</f>
        <v>44333</v>
      </c>
      <c r="AW237" s="852">
        <f t="shared" ref="AW237:AW250" si="819">AT237*3.785*1000000*AO237</f>
        <v>99550901915206.094</v>
      </c>
      <c r="AX237" s="851">
        <f t="shared" ref="AX237:AX250" si="820">AR237</f>
        <v>44333</v>
      </c>
      <c r="AY237" s="852">
        <f t="shared" ref="AY237:AY250" si="821">AT237*3.785*1000000*AQ237</f>
        <v>103487330447902.2</v>
      </c>
      <c r="AZ237" s="850">
        <f>AVERAGE(AO237:AO238)</f>
        <v>146628.78926595068</v>
      </c>
      <c r="BA237" s="850">
        <f>STDEV(AO237:AO238)</f>
        <v>16232.835101735218</v>
      </c>
      <c r="BB237" s="850">
        <f>100*BA237/AZ237</f>
        <v>11.070701178806443</v>
      </c>
      <c r="BC237" s="849">
        <f t="shared" ref="BC237:BC250" si="822">AR237</f>
        <v>44333</v>
      </c>
      <c r="BD237" s="850">
        <f>AVERAGE(AQ237:AQ238)</f>
        <v>156381.108601888</v>
      </c>
      <c r="BE237" s="850">
        <f>STDEV(AQ237:AQ238)</f>
        <v>11282.425871712781</v>
      </c>
      <c r="BF237" s="850">
        <f>100*BE237/BD237</f>
        <v>7.2146987398812747</v>
      </c>
      <c r="BG237" s="849">
        <f t="shared" ref="BG237:BG250" si="823">BC237</f>
        <v>44333</v>
      </c>
      <c r="BH237" s="850">
        <f>AVERAGE(AZ237,BD237)</f>
        <v>151504.94893391934</v>
      </c>
      <c r="BI237" s="852">
        <f>BH237*AT237*3.785*1000000</f>
        <v>95393886657790.547</v>
      </c>
      <c r="BK237" s="382">
        <f t="shared" ref="BK237:BK250" si="824">F237</f>
        <v>23.716070556640599</v>
      </c>
      <c r="BL237" s="382">
        <f t="shared" ref="BL237:BL250" si="825">H237</f>
        <v>24.653848266601599</v>
      </c>
      <c r="BM237" s="236">
        <f t="shared" ref="BM237:BM250" si="826">C237</f>
        <v>44333</v>
      </c>
      <c r="BN237" s="236">
        <f t="shared" ref="BN237:BN250" si="827">AN237</f>
        <v>44334</v>
      </c>
      <c r="BO237" s="235">
        <f t="shared" si="815"/>
        <v>158107.13704427067</v>
      </c>
      <c r="BP237" s="235">
        <f t="shared" ref="BP237:BP250" si="828">AQ237</f>
        <v>164358.98844401067</v>
      </c>
      <c r="BQ237" s="235">
        <f t="shared" ref="BQ237:BQ250" si="829">AVERAGE(BO237:BP237)</f>
        <v>161233.06274414068</v>
      </c>
      <c r="BR237" s="868">
        <f t="shared" ref="BR237:BR250" si="830">AR237</f>
        <v>44333</v>
      </c>
      <c r="BS237" s="869" t="str">
        <f t="shared" ref="BS237:BS250" si="831">AS237</f>
        <v>MON</v>
      </c>
      <c r="BT237" s="870">
        <f t="shared" ref="BT237:BT250" si="832">AT237</f>
        <v>166.35192871093801</v>
      </c>
      <c r="BU237" s="235">
        <f t="shared" ref="BU237" si="833">BH237</f>
        <v>151504.94893391934</v>
      </c>
      <c r="BV237" s="279">
        <f t="shared" ref="BV237:BV250" si="834">BT237*1000000*3.785*BQ237</f>
        <v>101519116181554.16</v>
      </c>
      <c r="BW237" s="279">
        <f t="shared" ref="BW237" si="835">BI237</f>
        <v>95393886657790.547</v>
      </c>
    </row>
    <row r="238" spans="1:75">
      <c r="A238" s="35">
        <v>44335</v>
      </c>
      <c r="B238" s="119" t="s">
        <v>246</v>
      </c>
      <c r="C238" s="782">
        <f t="shared" si="808"/>
        <v>44333</v>
      </c>
      <c r="D238" s="1158">
        <v>44334</v>
      </c>
      <c r="E238" s="924" t="s">
        <v>69</v>
      </c>
      <c r="F238" s="1149">
        <v>20.272566223144601</v>
      </c>
      <c r="G238" s="500" t="s">
        <v>41</v>
      </c>
      <c r="H238" s="998">
        <v>22.260484313964803</v>
      </c>
      <c r="I238" s="1160" t="s">
        <v>313</v>
      </c>
      <c r="J238" s="1161" t="s">
        <v>133</v>
      </c>
      <c r="K238" s="484" t="s">
        <v>93</v>
      </c>
      <c r="L238" s="488">
        <v>280</v>
      </c>
      <c r="M238" s="485"/>
      <c r="N238" s="504"/>
      <c r="O238" s="491">
        <v>3</v>
      </c>
      <c r="P238" s="492">
        <v>1.5</v>
      </c>
      <c r="Q238" s="492">
        <f t="shared" si="735"/>
        <v>4.5</v>
      </c>
      <c r="R238" s="490">
        <f t="shared" si="771"/>
        <v>3</v>
      </c>
      <c r="S238" s="491"/>
      <c r="T238" s="493">
        <v>20</v>
      </c>
      <c r="U238" s="119" t="s">
        <v>246</v>
      </c>
      <c r="V238" s="925"/>
      <c r="W238" s="129">
        <v>842.40899999999999</v>
      </c>
      <c r="X238" s="223">
        <v>2.1800000000000002</v>
      </c>
      <c r="Y238" s="223">
        <v>2.5499999999999998</v>
      </c>
      <c r="Z238" s="129">
        <f t="shared" si="736"/>
        <v>16848.18</v>
      </c>
      <c r="AA238" s="129">
        <f t="shared" si="737"/>
        <v>5616.06</v>
      </c>
      <c r="AB238" s="149">
        <f t="shared" si="738"/>
        <v>20057357.142857142</v>
      </c>
      <c r="AC238" s="924" t="s">
        <v>69</v>
      </c>
      <c r="AD238" s="195">
        <f t="shared" si="739"/>
        <v>405.45132446289199</v>
      </c>
      <c r="AE238" s="500" t="s">
        <v>41</v>
      </c>
      <c r="AF238" s="567">
        <f t="shared" si="740"/>
        <v>445.20968627929608</v>
      </c>
      <c r="AG238" s="497">
        <f t="shared" si="741"/>
        <v>135150.44148763068</v>
      </c>
      <c r="AH238" s="497">
        <f t="shared" si="742"/>
        <v>148403.22875976536</v>
      </c>
      <c r="AI238" s="497">
        <f t="shared" si="743"/>
        <v>482680.14817010961</v>
      </c>
      <c r="AJ238" s="497">
        <f t="shared" si="744"/>
        <v>530011.53128487628</v>
      </c>
      <c r="AK238" s="959">
        <f t="shared" si="745"/>
        <v>2.4064992448020617E-2</v>
      </c>
      <c r="AL238" s="1086">
        <f t="shared" si="746"/>
        <v>2.642479402993653E-2</v>
      </c>
      <c r="AM238" s="864" t="str">
        <f t="shared" si="801"/>
        <v>184</v>
      </c>
      <c r="AN238" s="865">
        <f t="shared" si="802"/>
        <v>44334</v>
      </c>
      <c r="AO238" s="866">
        <f t="shared" si="803"/>
        <v>135150.44148763068</v>
      </c>
      <c r="AP238" s="865">
        <f t="shared" si="804"/>
        <v>44334</v>
      </c>
      <c r="AQ238" s="850">
        <f t="shared" si="805"/>
        <v>148403.22875976536</v>
      </c>
      <c r="AR238" s="880">
        <v>44333</v>
      </c>
      <c r="AS238" s="869" t="s">
        <v>655</v>
      </c>
      <c r="AT238" s="879">
        <v>166.35192871093801</v>
      </c>
      <c r="AU238" s="879">
        <v>280</v>
      </c>
      <c r="AV238" s="851">
        <f t="shared" si="818"/>
        <v>44333</v>
      </c>
      <c r="AW238" s="852">
        <f t="shared" si="819"/>
        <v>85096401059774.094</v>
      </c>
      <c r="AX238" s="851">
        <f t="shared" si="820"/>
        <v>44333</v>
      </c>
      <c r="AY238" s="852">
        <f t="shared" si="821"/>
        <v>93440913208279.781</v>
      </c>
      <c r="AZ238" s="867"/>
      <c r="BA238" s="867"/>
      <c r="BB238" s="867"/>
      <c r="BC238" s="849">
        <f t="shared" si="822"/>
        <v>44333</v>
      </c>
      <c r="BD238" s="867"/>
      <c r="BE238" s="867"/>
      <c r="BF238" s="867"/>
      <c r="BG238" s="849">
        <f t="shared" si="823"/>
        <v>44333</v>
      </c>
      <c r="BH238" s="867"/>
      <c r="BI238" s="867"/>
      <c r="BK238" s="382">
        <f t="shared" si="824"/>
        <v>20.272566223144601</v>
      </c>
      <c r="BL238" s="382">
        <f t="shared" si="825"/>
        <v>22.260484313964803</v>
      </c>
      <c r="BM238" s="236">
        <f t="shared" si="826"/>
        <v>44333</v>
      </c>
      <c r="BN238" s="236">
        <f t="shared" si="827"/>
        <v>44334</v>
      </c>
      <c r="BO238" s="235">
        <f t="shared" si="815"/>
        <v>135150.44148763068</v>
      </c>
      <c r="BP238" s="235">
        <f t="shared" si="828"/>
        <v>148403.22875976536</v>
      </c>
      <c r="BQ238" s="235">
        <f t="shared" si="829"/>
        <v>141776.83512369802</v>
      </c>
      <c r="BR238" s="868">
        <f t="shared" si="830"/>
        <v>44333</v>
      </c>
      <c r="BS238" s="869" t="str">
        <f t="shared" si="831"/>
        <v>MON</v>
      </c>
      <c r="BT238" s="870">
        <f t="shared" si="832"/>
        <v>166.35192871093801</v>
      </c>
      <c r="BU238" s="235"/>
      <c r="BV238" s="279">
        <f t="shared" si="834"/>
        <v>89268657134026.938</v>
      </c>
      <c r="BW238" s="279"/>
    </row>
    <row r="239" spans="1:75">
      <c r="A239" s="35">
        <v>44335</v>
      </c>
      <c r="B239" s="119" t="s">
        <v>293</v>
      </c>
      <c r="C239" s="782">
        <f t="shared" si="808"/>
        <v>44334</v>
      </c>
      <c r="D239" s="1158">
        <v>44335</v>
      </c>
      <c r="E239" s="924" t="s">
        <v>69</v>
      </c>
      <c r="F239" s="1149">
        <v>16.676510620117178</v>
      </c>
      <c r="G239" s="500" t="s">
        <v>41</v>
      </c>
      <c r="H239" s="998">
        <v>16.324688720703119</v>
      </c>
      <c r="I239" s="1160" t="s">
        <v>313</v>
      </c>
      <c r="J239" s="1161" t="s">
        <v>133</v>
      </c>
      <c r="K239" s="484" t="s">
        <v>93</v>
      </c>
      <c r="L239" s="488">
        <v>292</v>
      </c>
      <c r="M239" s="485"/>
      <c r="N239" s="504"/>
      <c r="O239" s="491">
        <v>3</v>
      </c>
      <c r="P239" s="492">
        <v>1.5</v>
      </c>
      <c r="Q239" s="492">
        <f t="shared" si="735"/>
        <v>4.5</v>
      </c>
      <c r="R239" s="490">
        <f t="shared" si="771"/>
        <v>3</v>
      </c>
      <c r="S239" s="491"/>
      <c r="T239" s="493">
        <v>20</v>
      </c>
      <c r="U239" s="119" t="s">
        <v>293</v>
      </c>
      <c r="V239" s="925"/>
      <c r="W239" s="129">
        <v>778.66399999999999</v>
      </c>
      <c r="X239" s="223">
        <v>2.2010000000000001</v>
      </c>
      <c r="Y239" s="223">
        <v>2.5819999999999999</v>
      </c>
      <c r="Z239" s="129">
        <f t="shared" si="736"/>
        <v>15573.279999999999</v>
      </c>
      <c r="AA239" s="129">
        <f t="shared" si="737"/>
        <v>5191.0933333333332</v>
      </c>
      <c r="AB239" s="149">
        <f t="shared" si="738"/>
        <v>17777716.894977167</v>
      </c>
      <c r="AC239" s="924" t="s">
        <v>69</v>
      </c>
      <c r="AD239" s="195">
        <f t="shared" si="739"/>
        <v>333.53021240234352</v>
      </c>
      <c r="AE239" s="500" t="s">
        <v>41</v>
      </c>
      <c r="AF239" s="567">
        <f t="shared" si="740"/>
        <v>326.49377441406239</v>
      </c>
      <c r="AG239" s="497">
        <f t="shared" si="741"/>
        <v>111176.73746744783</v>
      </c>
      <c r="AH239" s="497">
        <f t="shared" si="742"/>
        <v>108831.2581380208</v>
      </c>
      <c r="AI239" s="497">
        <f t="shared" si="743"/>
        <v>380742.25160084874</v>
      </c>
      <c r="AJ239" s="497">
        <f t="shared" si="744"/>
        <v>372709.78814390686</v>
      </c>
      <c r="AK239" s="959">
        <f t="shared" si="745"/>
        <v>2.1416824997838833E-2</v>
      </c>
      <c r="AL239" s="1086">
        <f t="shared" si="746"/>
        <v>2.0964997381030998E-2</v>
      </c>
      <c r="AM239" s="864" t="str">
        <f t="shared" si="801"/>
        <v>192</v>
      </c>
      <c r="AN239" s="865">
        <f t="shared" si="802"/>
        <v>44335</v>
      </c>
      <c r="AO239" s="866">
        <f t="shared" si="803"/>
        <v>111176.73746744783</v>
      </c>
      <c r="AP239" s="865">
        <f t="shared" si="804"/>
        <v>44335</v>
      </c>
      <c r="AQ239" s="850">
        <f t="shared" si="805"/>
        <v>108831.2581380208</v>
      </c>
      <c r="AR239" s="880">
        <v>44334</v>
      </c>
      <c r="AS239" s="869" t="s">
        <v>653</v>
      </c>
      <c r="AT239" s="879">
        <v>163.26461791992199</v>
      </c>
      <c r="AU239" s="879">
        <v>292</v>
      </c>
      <c r="AV239" s="851">
        <f t="shared" si="818"/>
        <v>44334</v>
      </c>
      <c r="AW239" s="852">
        <f t="shared" si="819"/>
        <v>68702396330521.023</v>
      </c>
      <c r="AX239" s="851">
        <f t="shared" si="820"/>
        <v>44334</v>
      </c>
      <c r="AY239" s="852">
        <f t="shared" si="821"/>
        <v>67252991948399.07</v>
      </c>
      <c r="AZ239" s="850">
        <f>AVERAGE(AO239:AO240)</f>
        <v>96224.301656087191</v>
      </c>
      <c r="BA239" s="850">
        <f>STDEV(AO239:AO240)</f>
        <v>21145.937514939349</v>
      </c>
      <c r="BB239" s="850">
        <f>100*BA239/AZ239</f>
        <v>21.975672622199436</v>
      </c>
      <c r="BC239" s="849">
        <f t="shared" si="822"/>
        <v>44334</v>
      </c>
      <c r="BD239" s="850">
        <f>AVERAGE(AQ239:AQ240)</f>
        <v>113140.85896809894</v>
      </c>
      <c r="BE239" s="850">
        <f>STDEV(AQ239:AQ240)</f>
        <v>6094.6959423108428</v>
      </c>
      <c r="BF239" s="850">
        <f>100*BE239/BD239</f>
        <v>5.3868213463266148</v>
      </c>
      <c r="BG239" s="849">
        <f t="shared" si="823"/>
        <v>44334</v>
      </c>
      <c r="BH239" s="850">
        <f>AVERAGE(AZ239,BD239)</f>
        <v>104682.58031209307</v>
      </c>
      <c r="BI239" s="852">
        <f>BH239*AT239*3.785*1000000</f>
        <v>64689289192433.719</v>
      </c>
      <c r="BK239" s="382">
        <f t="shared" si="824"/>
        <v>16.676510620117178</v>
      </c>
      <c r="BL239" s="382">
        <f t="shared" si="825"/>
        <v>16.324688720703119</v>
      </c>
      <c r="BM239" s="236">
        <f t="shared" si="826"/>
        <v>44334</v>
      </c>
      <c r="BN239" s="236">
        <f t="shared" si="827"/>
        <v>44335</v>
      </c>
      <c r="BO239" s="235">
        <f t="shared" si="815"/>
        <v>111176.73746744783</v>
      </c>
      <c r="BP239" s="235">
        <f t="shared" si="828"/>
        <v>108831.2581380208</v>
      </c>
      <c r="BQ239" s="235">
        <f t="shared" si="829"/>
        <v>110003.99780273432</v>
      </c>
      <c r="BR239" s="868">
        <f t="shared" si="830"/>
        <v>44334</v>
      </c>
      <c r="BS239" s="869" t="str">
        <f t="shared" si="831"/>
        <v>TUE</v>
      </c>
      <c r="BT239" s="870">
        <f t="shared" si="832"/>
        <v>163.26461791992199</v>
      </c>
      <c r="BU239" s="235">
        <f t="shared" ref="BU239" si="836">BH239</f>
        <v>104682.58031209307</v>
      </c>
      <c r="BV239" s="279">
        <f t="shared" si="834"/>
        <v>67977694139460.047</v>
      </c>
      <c r="BW239" s="279">
        <f t="shared" ref="BW239" si="837">BI239</f>
        <v>64689289192433.719</v>
      </c>
    </row>
    <row r="240" spans="1:75" ht="15" thickBot="1">
      <c r="A240" s="35">
        <v>44335</v>
      </c>
      <c r="B240" s="119" t="s">
        <v>676</v>
      </c>
      <c r="C240" s="782">
        <f t="shared" si="808"/>
        <v>44334</v>
      </c>
      <c r="D240" s="1158">
        <v>44335</v>
      </c>
      <c r="E240" s="924" t="s">
        <v>69</v>
      </c>
      <c r="F240" s="1149">
        <v>12.19077987670898</v>
      </c>
      <c r="G240" s="500" t="s">
        <v>41</v>
      </c>
      <c r="H240" s="998">
        <v>17.617568969726559</v>
      </c>
      <c r="I240" s="1160" t="s">
        <v>313</v>
      </c>
      <c r="J240" s="1161" t="s">
        <v>133</v>
      </c>
      <c r="K240" s="484" t="s">
        <v>93</v>
      </c>
      <c r="L240" s="488">
        <v>292</v>
      </c>
      <c r="M240" s="485"/>
      <c r="N240" s="504"/>
      <c r="O240" s="491">
        <v>3</v>
      </c>
      <c r="P240" s="492">
        <v>1.5</v>
      </c>
      <c r="Q240" s="492">
        <f t="shared" si="735"/>
        <v>4.5</v>
      </c>
      <c r="R240" s="490">
        <f t="shared" si="771"/>
        <v>3</v>
      </c>
      <c r="S240" s="491"/>
      <c r="T240" s="493">
        <v>20</v>
      </c>
      <c r="U240" s="119" t="s">
        <v>676</v>
      </c>
      <c r="V240" s="925"/>
      <c r="W240" s="129">
        <v>814.37900000000002</v>
      </c>
      <c r="X240" s="223">
        <v>2.1930000000000001</v>
      </c>
      <c r="Y240" s="223">
        <v>2.5510000000000002</v>
      </c>
      <c r="Z240" s="129">
        <f t="shared" si="736"/>
        <v>16287.58</v>
      </c>
      <c r="AA240" s="129">
        <f t="shared" si="737"/>
        <v>5429.1933333333336</v>
      </c>
      <c r="AB240" s="149">
        <f t="shared" si="738"/>
        <v>18593127.853881281</v>
      </c>
      <c r="AC240" s="924" t="s">
        <v>69</v>
      </c>
      <c r="AD240" s="195">
        <f t="shared" si="739"/>
        <v>243.8155975341796</v>
      </c>
      <c r="AE240" s="500" t="s">
        <v>41</v>
      </c>
      <c r="AF240" s="567">
        <f t="shared" si="740"/>
        <v>352.35137939453119</v>
      </c>
      <c r="AG240" s="497">
        <f t="shared" si="741"/>
        <v>81271.865844726533</v>
      </c>
      <c r="AH240" s="497">
        <f t="shared" si="742"/>
        <v>117450.45979817706</v>
      </c>
      <c r="AI240" s="497">
        <f t="shared" si="743"/>
        <v>278328.30768741964</v>
      </c>
      <c r="AJ240" s="497">
        <f t="shared" si="744"/>
        <v>402227.60204855161</v>
      </c>
      <c r="AK240" s="959">
        <f t="shared" si="745"/>
        <v>1.4969418264357234E-2</v>
      </c>
      <c r="AL240" s="1086">
        <f t="shared" si="746"/>
        <v>2.163313269341002E-2</v>
      </c>
      <c r="AM240" s="864" t="str">
        <f t="shared" si="801"/>
        <v>193</v>
      </c>
      <c r="AN240" s="865">
        <f t="shared" si="802"/>
        <v>44335</v>
      </c>
      <c r="AO240" s="866">
        <f t="shared" si="803"/>
        <v>81271.865844726533</v>
      </c>
      <c r="AP240" s="865">
        <f t="shared" si="804"/>
        <v>44335</v>
      </c>
      <c r="AQ240" s="850">
        <f t="shared" si="805"/>
        <v>117450.45979817706</v>
      </c>
      <c r="AR240" s="880">
        <v>44334</v>
      </c>
      <c r="AS240" s="869" t="s">
        <v>653</v>
      </c>
      <c r="AT240" s="879">
        <v>163.26461791992199</v>
      </c>
      <c r="AU240" s="879">
        <v>292</v>
      </c>
      <c r="AV240" s="851">
        <f t="shared" si="818"/>
        <v>44334</v>
      </c>
      <c r="AW240" s="852">
        <f t="shared" si="819"/>
        <v>50222484172286.383</v>
      </c>
      <c r="AX240" s="851">
        <f t="shared" si="820"/>
        <v>44334</v>
      </c>
      <c r="AY240" s="852">
        <f t="shared" si="821"/>
        <v>72579284318528.422</v>
      </c>
      <c r="AZ240" s="867"/>
      <c r="BA240" s="867"/>
      <c r="BB240" s="867"/>
      <c r="BC240" s="849">
        <f t="shared" si="822"/>
        <v>44334</v>
      </c>
      <c r="BD240" s="867"/>
      <c r="BE240" s="867"/>
      <c r="BF240" s="867"/>
      <c r="BG240" s="849">
        <f t="shared" si="823"/>
        <v>44334</v>
      </c>
      <c r="BH240" s="867"/>
      <c r="BI240" s="867"/>
      <c r="BK240" s="382">
        <f t="shared" si="824"/>
        <v>12.19077987670898</v>
      </c>
      <c r="BL240" s="382">
        <f t="shared" si="825"/>
        <v>17.617568969726559</v>
      </c>
      <c r="BM240" s="236">
        <f t="shared" si="826"/>
        <v>44334</v>
      </c>
      <c r="BN240" s="236">
        <f t="shared" si="827"/>
        <v>44335</v>
      </c>
      <c r="BO240" s="235">
        <f t="shared" si="815"/>
        <v>81271.865844726533</v>
      </c>
      <c r="BP240" s="235">
        <f t="shared" si="828"/>
        <v>117450.45979817706</v>
      </c>
      <c r="BQ240" s="235">
        <f t="shared" si="829"/>
        <v>99361.162821451799</v>
      </c>
      <c r="BR240" s="868">
        <f t="shared" si="830"/>
        <v>44334</v>
      </c>
      <c r="BS240" s="869" t="str">
        <f t="shared" si="831"/>
        <v>TUE</v>
      </c>
      <c r="BT240" s="870">
        <f t="shared" si="832"/>
        <v>163.26461791992199</v>
      </c>
      <c r="BU240" s="235"/>
      <c r="BV240" s="279">
        <f t="shared" si="834"/>
        <v>61400884245407.398</v>
      </c>
      <c r="BW240" s="279"/>
    </row>
    <row r="241" spans="1:75">
      <c r="A241" s="1167">
        <v>44342</v>
      </c>
      <c r="B241" s="121" t="s">
        <v>541</v>
      </c>
      <c r="C241" s="1168">
        <v>44335</v>
      </c>
      <c r="D241" s="1169">
        <v>44336</v>
      </c>
      <c r="E241" s="1110" t="s">
        <v>69</v>
      </c>
      <c r="F241" s="1147">
        <v>12.947436523437499</v>
      </c>
      <c r="G241" s="477" t="s">
        <v>41</v>
      </c>
      <c r="H241" s="994">
        <v>12.955305480957032</v>
      </c>
      <c r="I241" s="456" t="s">
        <v>313</v>
      </c>
      <c r="J241" s="457" t="s">
        <v>133</v>
      </c>
      <c r="K241" s="582" t="s">
        <v>93</v>
      </c>
      <c r="L241" s="583">
        <v>272</v>
      </c>
      <c r="M241" s="583"/>
      <c r="N241" s="583"/>
      <c r="O241" s="564">
        <v>3</v>
      </c>
      <c r="P241" s="564">
        <v>1.5</v>
      </c>
      <c r="Q241" s="564">
        <f t="shared" si="735"/>
        <v>4.5</v>
      </c>
      <c r="R241" s="82">
        <f>O241/(O241+P241)*Q241*200/200</f>
        <v>3</v>
      </c>
      <c r="S241" s="81"/>
      <c r="T241" s="81">
        <v>20</v>
      </c>
      <c r="U241" s="121" t="s">
        <v>541</v>
      </c>
      <c r="V241" s="470"/>
      <c r="W241" s="194">
        <v>725.21799999999996</v>
      </c>
      <c r="X241" s="184">
        <v>2.202</v>
      </c>
      <c r="Y241" s="184">
        <v>2.5750000000000002</v>
      </c>
      <c r="Z241" s="194">
        <f t="shared" si="736"/>
        <v>14504.359999999999</v>
      </c>
      <c r="AA241" s="194">
        <f t="shared" si="737"/>
        <v>4834.786666666666</v>
      </c>
      <c r="AB241" s="1113">
        <f t="shared" si="738"/>
        <v>17774950.980392154</v>
      </c>
      <c r="AC241" s="476" t="s">
        <v>69</v>
      </c>
      <c r="AD241" s="194">
        <f t="shared" si="739"/>
        <v>258.94873046875</v>
      </c>
      <c r="AE241" s="477" t="s">
        <v>41</v>
      </c>
      <c r="AF241" s="586">
        <f t="shared" si="740"/>
        <v>259.10610961914063</v>
      </c>
      <c r="AG241" s="586">
        <f t="shared" si="741"/>
        <v>86316.243489583328</v>
      </c>
      <c r="AH241" s="586">
        <f t="shared" si="742"/>
        <v>86368.703206380203</v>
      </c>
      <c r="AI241" s="586">
        <f t="shared" si="743"/>
        <v>317339.13047640934</v>
      </c>
      <c r="AJ241" s="586">
        <f t="shared" si="744"/>
        <v>317531.99708228017</v>
      </c>
      <c r="AK241" s="587">
        <f t="shared" si="745"/>
        <v>1.7853164873786229E-2</v>
      </c>
      <c r="AL241" s="995">
        <f t="shared" si="746"/>
        <v>1.7864015345671277E-2</v>
      </c>
      <c r="AM241" s="864" t="str">
        <f t="shared" ref="AM241:AM254" si="838">B241</f>
        <v>201</v>
      </c>
      <c r="AN241" s="865">
        <f t="shared" ref="AN241:AN254" si="839">D241</f>
        <v>44336</v>
      </c>
      <c r="AO241" s="866">
        <f t="shared" ref="AO241:AO254" si="840">AG241</f>
        <v>86316.243489583328</v>
      </c>
      <c r="AP241" s="865">
        <f t="shared" ref="AP241:AP254" si="841">D241</f>
        <v>44336</v>
      </c>
      <c r="AQ241" s="850">
        <f t="shared" ref="AQ241:AQ254" si="842">AH241</f>
        <v>86368.703206380203</v>
      </c>
      <c r="AR241" s="880">
        <v>44335</v>
      </c>
      <c r="AS241" s="869" t="s">
        <v>656</v>
      </c>
      <c r="AT241" s="879">
        <v>163.89585876464801</v>
      </c>
      <c r="AU241" s="879">
        <v>272</v>
      </c>
      <c r="AV241" s="851">
        <f t="shared" si="818"/>
        <v>44335</v>
      </c>
      <c r="AW241" s="852">
        <f t="shared" si="819"/>
        <v>53545921315061.18</v>
      </c>
      <c r="AX241" s="851">
        <f t="shared" si="820"/>
        <v>44335</v>
      </c>
      <c r="AY241" s="852">
        <f t="shared" si="821"/>
        <v>53578464481379.055</v>
      </c>
      <c r="AZ241" s="850">
        <f>AVERAGE(AO241:AO242)</f>
        <v>82644.795735677078</v>
      </c>
      <c r="BA241" s="850">
        <f>STDEV(AO241:AO242)</f>
        <v>5192.2112071184565</v>
      </c>
      <c r="BB241" s="850">
        <f>100*BA241/AZ241</f>
        <v>6.2825628170522796</v>
      </c>
      <c r="BC241" s="849">
        <f t="shared" si="822"/>
        <v>44335</v>
      </c>
      <c r="BD241" s="850">
        <f>AVERAGE(AQ241:AQ242)</f>
        <v>90875.345865885407</v>
      </c>
      <c r="BE241" s="850">
        <f>STDEV(AQ241:AQ242)</f>
        <v>6373.355169841423</v>
      </c>
      <c r="BF241" s="850">
        <f>100*BE241/BD241</f>
        <v>7.0132939898212596</v>
      </c>
      <c r="BG241" s="849">
        <f t="shared" si="823"/>
        <v>44335</v>
      </c>
      <c r="BH241" s="850">
        <f>AVERAGE(AZ241,BD241)</f>
        <v>86760.07080078125</v>
      </c>
      <c r="BI241" s="852">
        <f>BH241*AT241*3.785*1000000</f>
        <v>53821247734772.047</v>
      </c>
      <c r="BK241" s="382">
        <f t="shared" si="824"/>
        <v>12.947436523437499</v>
      </c>
      <c r="BL241" s="382">
        <f t="shared" si="825"/>
        <v>12.955305480957032</v>
      </c>
      <c r="BM241" s="236">
        <f t="shared" si="826"/>
        <v>44335</v>
      </c>
      <c r="BN241" s="236">
        <f t="shared" si="827"/>
        <v>44336</v>
      </c>
      <c r="BO241" s="235">
        <f t="shared" si="815"/>
        <v>86316.243489583328</v>
      </c>
      <c r="BP241" s="235">
        <f t="shared" si="828"/>
        <v>86368.703206380203</v>
      </c>
      <c r="BQ241" s="235">
        <f t="shared" si="829"/>
        <v>86342.473347981766</v>
      </c>
      <c r="BR241" s="868">
        <f t="shared" si="830"/>
        <v>44335</v>
      </c>
      <c r="BS241" s="869" t="str">
        <f t="shared" si="831"/>
        <v>WED</v>
      </c>
      <c r="BT241" s="870">
        <f t="shared" si="832"/>
        <v>163.89585876464801</v>
      </c>
      <c r="BU241" s="235">
        <f t="shared" ref="BU241" si="843">BH241</f>
        <v>86760.07080078125</v>
      </c>
      <c r="BV241" s="279">
        <f t="shared" si="834"/>
        <v>53562192898220.117</v>
      </c>
      <c r="BW241" s="279">
        <f t="shared" ref="BW241" si="844">BI241</f>
        <v>53821247734772.047</v>
      </c>
    </row>
    <row r="242" spans="1:75">
      <c r="A242" s="888">
        <v>44342</v>
      </c>
      <c r="B242" s="122" t="s">
        <v>682</v>
      </c>
      <c r="C242" s="769">
        <v>44335</v>
      </c>
      <c r="D242" s="1170">
        <v>44336</v>
      </c>
      <c r="E242" s="924" t="s">
        <v>69</v>
      </c>
      <c r="F242" s="1149">
        <v>11.846002197265625</v>
      </c>
      <c r="G242" s="500" t="s">
        <v>41</v>
      </c>
      <c r="H242" s="998">
        <v>14.307298278808593</v>
      </c>
      <c r="I242" s="414" t="s">
        <v>313</v>
      </c>
      <c r="J242" s="415" t="s">
        <v>133</v>
      </c>
      <c r="K242" s="429" t="s">
        <v>93</v>
      </c>
      <c r="L242" s="390">
        <v>272</v>
      </c>
      <c r="M242" s="390"/>
      <c r="N242" s="390"/>
      <c r="O242" s="564">
        <v>3</v>
      </c>
      <c r="P242" s="564">
        <v>1.5</v>
      </c>
      <c r="Q242" s="564">
        <f t="shared" si="735"/>
        <v>4.5</v>
      </c>
      <c r="R242" s="82">
        <f t="shared" ref="R242:R305" si="845">O242/(O242+P242)*Q242*200/200</f>
        <v>3</v>
      </c>
      <c r="S242" s="81"/>
      <c r="T242" s="81">
        <v>20</v>
      </c>
      <c r="U242" s="122" t="s">
        <v>682</v>
      </c>
      <c r="V242" s="494"/>
      <c r="W242" s="195">
        <v>708.62199999999996</v>
      </c>
      <c r="X242" s="82">
        <v>2.2069999999999999</v>
      </c>
      <c r="Y242" s="82">
        <v>2.57</v>
      </c>
      <c r="Z242" s="195">
        <f t="shared" si="736"/>
        <v>14172.439999999999</v>
      </c>
      <c r="AA242" s="195">
        <f t="shared" si="737"/>
        <v>4724.1466666666665</v>
      </c>
      <c r="AB242" s="1092">
        <f t="shared" si="738"/>
        <v>17368186.274509802</v>
      </c>
      <c r="AC242" s="499" t="s">
        <v>69</v>
      </c>
      <c r="AD242" s="195">
        <f t="shared" si="739"/>
        <v>236.9200439453125</v>
      </c>
      <c r="AE242" s="500" t="s">
        <v>41</v>
      </c>
      <c r="AF242" s="567">
        <f t="shared" si="740"/>
        <v>286.14596557617188</v>
      </c>
      <c r="AG242" s="567">
        <f t="shared" si="741"/>
        <v>78973.347981770828</v>
      </c>
      <c r="AH242" s="567">
        <f t="shared" si="742"/>
        <v>95381.988525390625</v>
      </c>
      <c r="AI242" s="568">
        <f t="shared" si="743"/>
        <v>290343.19110945158</v>
      </c>
      <c r="AJ242" s="568">
        <f t="shared" si="744"/>
        <v>350669.07546099491</v>
      </c>
      <c r="AK242" s="569">
        <f t="shared" si="745"/>
        <v>1.6716955157002784E-2</v>
      </c>
      <c r="AL242" s="999">
        <f t="shared" si="746"/>
        <v>2.0190310601150677E-2</v>
      </c>
      <c r="AM242" s="864" t="str">
        <f t="shared" si="838"/>
        <v>206</v>
      </c>
      <c r="AN242" s="865">
        <f t="shared" si="839"/>
        <v>44336</v>
      </c>
      <c r="AO242" s="866">
        <f t="shared" si="840"/>
        <v>78973.347981770828</v>
      </c>
      <c r="AP242" s="865">
        <f t="shared" si="841"/>
        <v>44336</v>
      </c>
      <c r="AQ242" s="850">
        <f t="shared" si="842"/>
        <v>95381.988525390625</v>
      </c>
      <c r="AR242" s="880">
        <v>44335</v>
      </c>
      <c r="AS242" s="869" t="s">
        <v>656</v>
      </c>
      <c r="AT242" s="879">
        <v>163.89585876464801</v>
      </c>
      <c r="AU242" s="879">
        <v>272</v>
      </c>
      <c r="AV242" s="851">
        <f t="shared" si="818"/>
        <v>44335</v>
      </c>
      <c r="AW242" s="852">
        <f t="shared" si="819"/>
        <v>48990786740263.633</v>
      </c>
      <c r="AX242" s="851">
        <f t="shared" si="820"/>
        <v>44335</v>
      </c>
      <c r="AY242" s="852">
        <f t="shared" si="821"/>
        <v>59169818402384.336</v>
      </c>
      <c r="AZ242" s="867"/>
      <c r="BA242" s="867"/>
      <c r="BB242" s="867"/>
      <c r="BC242" s="849">
        <f t="shared" si="822"/>
        <v>44335</v>
      </c>
      <c r="BD242" s="867"/>
      <c r="BE242" s="867"/>
      <c r="BF242" s="867"/>
      <c r="BG242" s="849">
        <f t="shared" si="823"/>
        <v>44335</v>
      </c>
      <c r="BH242" s="867"/>
      <c r="BI242" s="867"/>
      <c r="BK242" s="382">
        <f t="shared" si="824"/>
        <v>11.846002197265625</v>
      </c>
      <c r="BL242" s="382">
        <f t="shared" si="825"/>
        <v>14.307298278808593</v>
      </c>
      <c r="BM242" s="236">
        <f t="shared" si="826"/>
        <v>44335</v>
      </c>
      <c r="BN242" s="236">
        <f t="shared" si="827"/>
        <v>44336</v>
      </c>
      <c r="BO242" s="235">
        <f t="shared" si="815"/>
        <v>78973.347981770828</v>
      </c>
      <c r="BP242" s="235">
        <f t="shared" si="828"/>
        <v>95381.988525390625</v>
      </c>
      <c r="BQ242" s="235">
        <f t="shared" si="829"/>
        <v>87177.668253580719</v>
      </c>
      <c r="BR242" s="868">
        <f t="shared" si="830"/>
        <v>44335</v>
      </c>
      <c r="BS242" s="869" t="str">
        <f t="shared" si="831"/>
        <v>WED</v>
      </c>
      <c r="BT242" s="870">
        <f t="shared" si="832"/>
        <v>163.89585876464801</v>
      </c>
      <c r="BU242" s="235"/>
      <c r="BV242" s="279">
        <f t="shared" si="834"/>
        <v>54080302571323.977</v>
      </c>
      <c r="BW242" s="279"/>
    </row>
    <row r="243" spans="1:75">
      <c r="A243" s="888">
        <v>44342</v>
      </c>
      <c r="B243" s="122" t="s">
        <v>463</v>
      </c>
      <c r="C243" s="769">
        <v>44336</v>
      </c>
      <c r="D243" s="1170">
        <v>44337</v>
      </c>
      <c r="E243" s="924" t="s">
        <v>69</v>
      </c>
      <c r="F243" s="1149">
        <v>8.9229858398437507</v>
      </c>
      <c r="G243" s="500" t="s">
        <v>41</v>
      </c>
      <c r="H243" s="998">
        <v>10.362995147705078</v>
      </c>
      <c r="I243" s="414" t="s">
        <v>313</v>
      </c>
      <c r="J243" s="415" t="s">
        <v>133</v>
      </c>
      <c r="K243" s="429" t="s">
        <v>93</v>
      </c>
      <c r="L243" s="390">
        <v>288</v>
      </c>
      <c r="M243" s="390"/>
      <c r="N243" s="390"/>
      <c r="O243" s="564">
        <v>3</v>
      </c>
      <c r="P243" s="564">
        <v>1.5</v>
      </c>
      <c r="Q243" s="564">
        <f t="shared" si="735"/>
        <v>4.5</v>
      </c>
      <c r="R243" s="82">
        <f t="shared" si="845"/>
        <v>3</v>
      </c>
      <c r="S243" s="81"/>
      <c r="T243" s="81">
        <v>20</v>
      </c>
      <c r="U243" s="122" t="s">
        <v>463</v>
      </c>
      <c r="V243" s="494"/>
      <c r="W243" s="195">
        <v>748.38499999999999</v>
      </c>
      <c r="X243" s="82">
        <v>2.194</v>
      </c>
      <c r="Y243" s="82">
        <v>2.548</v>
      </c>
      <c r="Z243" s="195">
        <f t="shared" si="736"/>
        <v>14967.7</v>
      </c>
      <c r="AA243" s="195">
        <f t="shared" si="737"/>
        <v>4989.2333333333336</v>
      </c>
      <c r="AB243" s="1092">
        <f t="shared" si="738"/>
        <v>17323726.851851854</v>
      </c>
      <c r="AC243" s="499" t="s">
        <v>69</v>
      </c>
      <c r="AD243" s="195">
        <f t="shared" si="739"/>
        <v>178.459716796875</v>
      </c>
      <c r="AE243" s="500" t="s">
        <v>41</v>
      </c>
      <c r="AF243" s="567">
        <f t="shared" si="740"/>
        <v>207.25990295410156</v>
      </c>
      <c r="AG243" s="567">
        <f t="shared" si="741"/>
        <v>59486.572265625</v>
      </c>
      <c r="AH243" s="567">
        <f t="shared" si="742"/>
        <v>69086.634318033859</v>
      </c>
      <c r="AI243" s="568">
        <f t="shared" si="743"/>
        <v>206550.59814453125</v>
      </c>
      <c r="AJ243" s="568">
        <f t="shared" si="744"/>
        <v>239884.14693761757</v>
      </c>
      <c r="AK243" s="569">
        <f t="shared" si="745"/>
        <v>1.1922988621957615E-2</v>
      </c>
      <c r="AL243" s="999">
        <f t="shared" si="746"/>
        <v>1.3847144381174232E-2</v>
      </c>
      <c r="AM243" s="864" t="str">
        <f t="shared" si="838"/>
        <v>211</v>
      </c>
      <c r="AN243" s="865">
        <f t="shared" si="839"/>
        <v>44337</v>
      </c>
      <c r="AO243" s="866">
        <f t="shared" si="840"/>
        <v>59486.572265625</v>
      </c>
      <c r="AP243" s="865">
        <f t="shared" si="841"/>
        <v>44337</v>
      </c>
      <c r="AQ243" s="850">
        <f t="shared" si="842"/>
        <v>69086.634318033859</v>
      </c>
      <c r="AR243" s="880">
        <v>44336</v>
      </c>
      <c r="AS243" s="869" t="s">
        <v>657</v>
      </c>
      <c r="AT243" s="879">
        <v>173.55526733398401</v>
      </c>
      <c r="AU243" s="879">
        <v>288</v>
      </c>
      <c r="AV243" s="851">
        <f t="shared" si="818"/>
        <v>44336</v>
      </c>
      <c r="AW243" s="852">
        <f t="shared" si="819"/>
        <v>39077127099617.906</v>
      </c>
      <c r="AX243" s="851">
        <f t="shared" si="820"/>
        <v>44336</v>
      </c>
      <c r="AY243" s="852">
        <f t="shared" si="821"/>
        <v>45383472056107.859</v>
      </c>
      <c r="AZ243" s="850">
        <f>AVERAGE(AO243:AO244)</f>
        <v>73803.304036458343</v>
      </c>
      <c r="BA243" s="850">
        <f>STDEV(AO243:AO244)</f>
        <v>20246.916239170256</v>
      </c>
      <c r="BB243" s="850">
        <f>100*BA243/AZ243</f>
        <v>27.433617645584555</v>
      </c>
      <c r="BC243" s="849">
        <f t="shared" si="822"/>
        <v>44336</v>
      </c>
      <c r="BD243" s="850">
        <f>AVERAGE(AQ243:AQ244)</f>
        <v>96988.43638102214</v>
      </c>
      <c r="BE243" s="850">
        <f>STDEV(AQ243:AQ244)</f>
        <v>39459.106892127675</v>
      </c>
      <c r="BF243" s="850">
        <f>100*BE243/BD243</f>
        <v>40.684341726173749</v>
      </c>
      <c r="BG243" s="849">
        <f t="shared" si="823"/>
        <v>44336</v>
      </c>
      <c r="BH243" s="850">
        <f>AVERAGE(AZ243,BD243)</f>
        <v>85395.870208740234</v>
      </c>
      <c r="BI243" s="852">
        <f>BH243*AT243*3.785*1000000</f>
        <v>56097118170275.781</v>
      </c>
      <c r="BK243" s="382">
        <f t="shared" si="824"/>
        <v>8.9229858398437507</v>
      </c>
      <c r="BL243" s="382">
        <f t="shared" si="825"/>
        <v>10.362995147705078</v>
      </c>
      <c r="BM243" s="236">
        <f t="shared" si="826"/>
        <v>44336</v>
      </c>
      <c r="BN243" s="236">
        <f t="shared" si="827"/>
        <v>44337</v>
      </c>
      <c r="BO243" s="235">
        <f t="shared" si="815"/>
        <v>59486.572265625</v>
      </c>
      <c r="BP243" s="235">
        <f t="shared" si="828"/>
        <v>69086.634318033859</v>
      </c>
      <c r="BQ243" s="235">
        <f t="shared" si="829"/>
        <v>64286.60329182943</v>
      </c>
      <c r="BR243" s="868">
        <f t="shared" si="830"/>
        <v>44336</v>
      </c>
      <c r="BS243" s="869" t="str">
        <f t="shared" si="831"/>
        <v>THU</v>
      </c>
      <c r="BT243" s="870">
        <f t="shared" si="832"/>
        <v>173.55526733398401</v>
      </c>
      <c r="BU243" s="235">
        <f t="shared" ref="BU243" si="846">BH243</f>
        <v>85395.870208740234</v>
      </c>
      <c r="BV243" s="279">
        <f t="shared" si="834"/>
        <v>42230299577862.883</v>
      </c>
      <c r="BW243" s="279">
        <f t="shared" ref="BW243" si="847">BI243</f>
        <v>56097118170275.781</v>
      </c>
    </row>
    <row r="244" spans="1:75">
      <c r="A244" s="888">
        <v>44342</v>
      </c>
      <c r="B244" s="122" t="s">
        <v>464</v>
      </c>
      <c r="C244" s="769">
        <v>44336</v>
      </c>
      <c r="D244" s="1170">
        <v>44337</v>
      </c>
      <c r="E244" s="924" t="s">
        <v>69</v>
      </c>
      <c r="F244" s="1149">
        <v>13.218005371093749</v>
      </c>
      <c r="G244" s="500" t="s">
        <v>41</v>
      </c>
      <c r="H244" s="998">
        <v>18.733535766601563</v>
      </c>
      <c r="I244" s="414" t="s">
        <v>313</v>
      </c>
      <c r="J244" s="415" t="s">
        <v>133</v>
      </c>
      <c r="K244" s="429" t="s">
        <v>93</v>
      </c>
      <c r="L244" s="390">
        <v>288</v>
      </c>
      <c r="M244" s="390"/>
      <c r="N244" s="390"/>
      <c r="O244" s="564">
        <v>3</v>
      </c>
      <c r="P244" s="564">
        <v>1.5</v>
      </c>
      <c r="Q244" s="564">
        <f t="shared" si="735"/>
        <v>4.5</v>
      </c>
      <c r="R244" s="82">
        <f t="shared" si="845"/>
        <v>3</v>
      </c>
      <c r="S244" s="81"/>
      <c r="T244" s="81">
        <v>20</v>
      </c>
      <c r="U244" s="122" t="s">
        <v>464</v>
      </c>
      <c r="V244" s="494"/>
      <c r="W244" s="195">
        <v>754.80499999999995</v>
      </c>
      <c r="X244" s="82">
        <v>2.1890000000000001</v>
      </c>
      <c r="Y244" s="82">
        <v>2.5710000000000002</v>
      </c>
      <c r="Z244" s="195">
        <f t="shared" si="736"/>
        <v>15096.099999999999</v>
      </c>
      <c r="AA244" s="195">
        <f t="shared" si="737"/>
        <v>5032.0333333333328</v>
      </c>
      <c r="AB244" s="1092">
        <f t="shared" si="738"/>
        <v>17472337.962962963</v>
      </c>
      <c r="AC244" s="499" t="s">
        <v>69</v>
      </c>
      <c r="AD244" s="195">
        <f t="shared" si="739"/>
        <v>264.360107421875</v>
      </c>
      <c r="AE244" s="500" t="s">
        <v>41</v>
      </c>
      <c r="AF244" s="567">
        <f t="shared" si="740"/>
        <v>374.67071533203125</v>
      </c>
      <c r="AG244" s="567">
        <f t="shared" si="741"/>
        <v>88120.035807291672</v>
      </c>
      <c r="AH244" s="567">
        <f t="shared" si="742"/>
        <v>124890.23844401042</v>
      </c>
      <c r="AI244" s="568">
        <f t="shared" si="743"/>
        <v>305972.34655309608</v>
      </c>
      <c r="AJ244" s="568">
        <f t="shared" si="744"/>
        <v>433646.66126392508</v>
      </c>
      <c r="AK244" s="569">
        <f t="shared" si="745"/>
        <v>1.7511814801298018E-2</v>
      </c>
      <c r="AL244" s="999">
        <f t="shared" si="746"/>
        <v>2.4819040370163904E-2</v>
      </c>
      <c r="AM244" s="864" t="str">
        <f t="shared" si="838"/>
        <v>212</v>
      </c>
      <c r="AN244" s="865">
        <f t="shared" si="839"/>
        <v>44337</v>
      </c>
      <c r="AO244" s="866">
        <f t="shared" si="840"/>
        <v>88120.035807291672</v>
      </c>
      <c r="AP244" s="865">
        <f t="shared" si="841"/>
        <v>44337</v>
      </c>
      <c r="AQ244" s="850">
        <f t="shared" si="842"/>
        <v>124890.23844401042</v>
      </c>
      <c r="AR244" s="880">
        <v>44336</v>
      </c>
      <c r="AS244" s="869" t="s">
        <v>657</v>
      </c>
      <c r="AT244" s="879">
        <v>173.55526733398401</v>
      </c>
      <c r="AU244" s="879">
        <v>288</v>
      </c>
      <c r="AV244" s="851">
        <f t="shared" si="818"/>
        <v>44336</v>
      </c>
      <c r="AW244" s="852">
        <f t="shared" si="819"/>
        <v>57886640768075.836</v>
      </c>
      <c r="AX244" s="851">
        <f t="shared" si="820"/>
        <v>44336</v>
      </c>
      <c r="AY244" s="852">
        <f t="shared" si="821"/>
        <v>82041232757301.578</v>
      </c>
      <c r="AZ244" s="867"/>
      <c r="BA244" s="867"/>
      <c r="BB244" s="867"/>
      <c r="BC244" s="849">
        <f t="shared" si="822"/>
        <v>44336</v>
      </c>
      <c r="BD244" s="867"/>
      <c r="BE244" s="867"/>
      <c r="BF244" s="867"/>
      <c r="BG244" s="849">
        <f t="shared" si="823"/>
        <v>44336</v>
      </c>
      <c r="BH244" s="867"/>
      <c r="BI244" s="867"/>
      <c r="BK244" s="382">
        <f t="shared" si="824"/>
        <v>13.218005371093749</v>
      </c>
      <c r="BL244" s="382">
        <f t="shared" si="825"/>
        <v>18.733535766601563</v>
      </c>
      <c r="BM244" s="236">
        <f t="shared" si="826"/>
        <v>44336</v>
      </c>
      <c r="BN244" s="236">
        <f t="shared" si="827"/>
        <v>44337</v>
      </c>
      <c r="BO244" s="235">
        <f t="shared" si="815"/>
        <v>88120.035807291672</v>
      </c>
      <c r="BP244" s="235">
        <f t="shared" si="828"/>
        <v>124890.23844401042</v>
      </c>
      <c r="BQ244" s="235">
        <f t="shared" si="829"/>
        <v>106505.13712565105</v>
      </c>
      <c r="BR244" s="868">
        <f t="shared" si="830"/>
        <v>44336</v>
      </c>
      <c r="BS244" s="869" t="str">
        <f t="shared" si="831"/>
        <v>THU</v>
      </c>
      <c r="BT244" s="870">
        <f t="shared" si="832"/>
        <v>173.55526733398401</v>
      </c>
      <c r="BU244" s="235"/>
      <c r="BV244" s="279">
        <f t="shared" si="834"/>
        <v>69963936762688.703</v>
      </c>
      <c r="BW244" s="279"/>
    </row>
    <row r="245" spans="1:75">
      <c r="A245" s="888">
        <v>44342</v>
      </c>
      <c r="B245" s="122" t="s">
        <v>549</v>
      </c>
      <c r="C245" s="769">
        <v>44337</v>
      </c>
      <c r="D245" s="1170">
        <v>44338</v>
      </c>
      <c r="E245" s="924" t="s">
        <v>69</v>
      </c>
      <c r="F245" s="1149">
        <v>10.936980438232421</v>
      </c>
      <c r="G245" s="500" t="s">
        <v>41</v>
      </c>
      <c r="H245" s="998">
        <v>16.086755371093751</v>
      </c>
      <c r="I245" s="414" t="s">
        <v>313</v>
      </c>
      <c r="J245" s="415" t="s">
        <v>133</v>
      </c>
      <c r="K245" s="429" t="s">
        <v>93</v>
      </c>
      <c r="L245" s="390">
        <v>216</v>
      </c>
      <c r="M245" s="390"/>
      <c r="N245" s="390"/>
      <c r="O245" s="564">
        <v>3</v>
      </c>
      <c r="P245" s="564">
        <v>1.5</v>
      </c>
      <c r="Q245" s="564">
        <f t="shared" si="735"/>
        <v>4.5</v>
      </c>
      <c r="R245" s="82">
        <f t="shared" si="845"/>
        <v>3</v>
      </c>
      <c r="S245" s="81"/>
      <c r="T245" s="81">
        <v>20</v>
      </c>
      <c r="U245" s="122" t="s">
        <v>549</v>
      </c>
      <c r="V245" s="494"/>
      <c r="W245" s="195">
        <v>756.63599999999997</v>
      </c>
      <c r="X245" s="82">
        <v>2.1920000000000002</v>
      </c>
      <c r="Y245" s="82">
        <v>2.4940000000000002</v>
      </c>
      <c r="Z245" s="195">
        <f t="shared" si="736"/>
        <v>15132.72</v>
      </c>
      <c r="AA245" s="195">
        <f t="shared" si="737"/>
        <v>5044.24</v>
      </c>
      <c r="AB245" s="1092">
        <f t="shared" si="738"/>
        <v>23352962.962962963</v>
      </c>
      <c r="AC245" s="499" t="s">
        <v>69</v>
      </c>
      <c r="AD245" s="195">
        <f t="shared" si="739"/>
        <v>218.73960876464844</v>
      </c>
      <c r="AE245" s="500" t="s">
        <v>41</v>
      </c>
      <c r="AF245" s="567">
        <f t="shared" si="740"/>
        <v>321.735107421875</v>
      </c>
      <c r="AG245" s="567">
        <f t="shared" si="741"/>
        <v>72913.202921549484</v>
      </c>
      <c r="AH245" s="567">
        <f t="shared" si="742"/>
        <v>107245.03580729167</v>
      </c>
      <c r="AI245" s="568">
        <f t="shared" si="743"/>
        <v>337561.12463680317</v>
      </c>
      <c r="AJ245" s="568">
        <f t="shared" si="744"/>
        <v>496504.79540412809</v>
      </c>
      <c r="AK245" s="569">
        <f t="shared" si="745"/>
        <v>1.4454745000545074E-2</v>
      </c>
      <c r="AL245" s="999">
        <f t="shared" si="746"/>
        <v>2.1260890799662917E-2</v>
      </c>
      <c r="AM245" s="864" t="str">
        <f t="shared" si="838"/>
        <v>221</v>
      </c>
      <c r="AN245" s="865">
        <f t="shared" si="839"/>
        <v>44338</v>
      </c>
      <c r="AO245" s="866">
        <f t="shared" si="840"/>
        <v>72913.202921549484</v>
      </c>
      <c r="AP245" s="865">
        <f t="shared" si="841"/>
        <v>44338</v>
      </c>
      <c r="AQ245" s="850">
        <f t="shared" si="842"/>
        <v>107245.03580729167</v>
      </c>
      <c r="AR245" s="880">
        <v>44337</v>
      </c>
      <c r="AS245" s="869" t="s">
        <v>659</v>
      </c>
      <c r="AT245" s="879">
        <v>178.83267211914099</v>
      </c>
      <c r="AU245" s="879">
        <v>216</v>
      </c>
      <c r="AV245" s="851">
        <f t="shared" si="818"/>
        <v>44337</v>
      </c>
      <c r="AW245" s="852">
        <f t="shared" si="819"/>
        <v>49353610118989.852</v>
      </c>
      <c r="AX245" s="851">
        <f t="shared" si="820"/>
        <v>44337</v>
      </c>
      <c r="AY245" s="852">
        <f t="shared" si="821"/>
        <v>72592198289863.563</v>
      </c>
      <c r="AZ245" s="850">
        <f>AVERAGE(AO245:AO246)</f>
        <v>94505.114237467453</v>
      </c>
      <c r="BA245" s="850">
        <f>STDEV(AO245:AO246)</f>
        <v>30535.573820528265</v>
      </c>
      <c r="BB245" s="850">
        <f>100*BA245/AZ245</f>
        <v>32.311027891887512</v>
      </c>
      <c r="BC245" s="849">
        <f t="shared" si="822"/>
        <v>44337</v>
      </c>
      <c r="BD245" s="850">
        <f>AVERAGE(AQ245:AQ246)</f>
        <v>104060.7401529948</v>
      </c>
      <c r="BE245" s="850">
        <f>STDEV(AQ245:AQ246)</f>
        <v>4503.2741009123492</v>
      </c>
      <c r="BF245" s="850">
        <f>100*BE245/BD245</f>
        <v>4.3275437924921851</v>
      </c>
      <c r="BG245" s="849">
        <f t="shared" si="823"/>
        <v>44337</v>
      </c>
      <c r="BH245" s="850">
        <f>AVERAGE(AZ245,BD245)</f>
        <v>99282.927195231125</v>
      </c>
      <c r="BI245" s="852">
        <f>BH245*AT245*3.785*1000000</f>
        <v>67202792963814.602</v>
      </c>
      <c r="BK245" s="382">
        <f t="shared" si="824"/>
        <v>10.936980438232421</v>
      </c>
      <c r="BL245" s="382">
        <f t="shared" si="825"/>
        <v>16.086755371093751</v>
      </c>
      <c r="BM245" s="236">
        <f t="shared" si="826"/>
        <v>44337</v>
      </c>
      <c r="BN245" s="236">
        <f t="shared" si="827"/>
        <v>44338</v>
      </c>
      <c r="BO245" s="235">
        <f t="shared" si="815"/>
        <v>72913.202921549484</v>
      </c>
      <c r="BP245" s="235">
        <f t="shared" si="828"/>
        <v>107245.03580729167</v>
      </c>
      <c r="BQ245" s="235">
        <f t="shared" si="829"/>
        <v>90079.119364420578</v>
      </c>
      <c r="BR245" s="868">
        <f t="shared" si="830"/>
        <v>44337</v>
      </c>
      <c r="BS245" s="869" t="str">
        <f t="shared" si="831"/>
        <v>FRI</v>
      </c>
      <c r="BT245" s="870">
        <f t="shared" si="832"/>
        <v>178.83267211914099</v>
      </c>
      <c r="BU245" s="235">
        <f t="shared" ref="BU245" si="848">BH245</f>
        <v>99282.927195231125</v>
      </c>
      <c r="BV245" s="279">
        <f t="shared" si="834"/>
        <v>60972904204426.711</v>
      </c>
      <c r="BW245" s="279">
        <f t="shared" ref="BW245" si="849">BI245</f>
        <v>67202792963814.602</v>
      </c>
    </row>
    <row r="246" spans="1:75">
      <c r="A246" s="888">
        <v>44342</v>
      </c>
      <c r="B246" s="122" t="s">
        <v>465</v>
      </c>
      <c r="C246" s="769">
        <v>44337</v>
      </c>
      <c r="D246" s="1170">
        <v>44338</v>
      </c>
      <c r="E246" s="924" t="s">
        <v>69</v>
      </c>
      <c r="F246" s="1149">
        <v>17.414553833007812</v>
      </c>
      <c r="G246" s="500" t="s">
        <v>41</v>
      </c>
      <c r="H246" s="998">
        <v>15.131466674804688</v>
      </c>
      <c r="I246" s="414" t="s">
        <v>313</v>
      </c>
      <c r="J246" s="415" t="s">
        <v>133</v>
      </c>
      <c r="K246" s="429" t="s">
        <v>93</v>
      </c>
      <c r="L246" s="390">
        <v>216</v>
      </c>
      <c r="M246" s="390"/>
      <c r="N246" s="390"/>
      <c r="O246" s="564">
        <v>3</v>
      </c>
      <c r="P246" s="564">
        <v>1.5</v>
      </c>
      <c r="Q246" s="564">
        <f t="shared" si="735"/>
        <v>4.5</v>
      </c>
      <c r="R246" s="82">
        <f t="shared" si="845"/>
        <v>3</v>
      </c>
      <c r="S246" s="81"/>
      <c r="T246" s="81">
        <v>20</v>
      </c>
      <c r="U246" s="122" t="s">
        <v>465</v>
      </c>
      <c r="V246" s="494"/>
      <c r="W246" s="195">
        <v>715.98800000000006</v>
      </c>
      <c r="X246" s="82">
        <v>2.1789999999999998</v>
      </c>
      <c r="Y246" s="82">
        <v>2.5110000000000001</v>
      </c>
      <c r="Z246" s="195">
        <f t="shared" si="736"/>
        <v>14319.760000000002</v>
      </c>
      <c r="AA246" s="195">
        <f t="shared" si="737"/>
        <v>4773.253333333334</v>
      </c>
      <c r="AB246" s="1092">
        <f t="shared" si="738"/>
        <v>22098395.061728399</v>
      </c>
      <c r="AC246" s="499" t="s">
        <v>69</v>
      </c>
      <c r="AD246" s="195">
        <f t="shared" si="739"/>
        <v>348.29107666015625</v>
      </c>
      <c r="AE246" s="500" t="s">
        <v>41</v>
      </c>
      <c r="AF246" s="567">
        <f t="shared" si="740"/>
        <v>302.62933349609375</v>
      </c>
      <c r="AG246" s="567">
        <f t="shared" si="741"/>
        <v>116097.02555338542</v>
      </c>
      <c r="AH246" s="567">
        <f t="shared" si="742"/>
        <v>100876.44449869792</v>
      </c>
      <c r="AI246" s="568">
        <f t="shared" si="743"/>
        <v>537486.22941382148</v>
      </c>
      <c r="AJ246" s="568">
        <f t="shared" si="744"/>
        <v>467020.57638286072</v>
      </c>
      <c r="AK246" s="569">
        <f t="shared" si="745"/>
        <v>2.4322410198226521E-2</v>
      </c>
      <c r="AL246" s="999">
        <f t="shared" si="746"/>
        <v>2.113368754057985E-2</v>
      </c>
      <c r="AM246" s="864" t="str">
        <f t="shared" si="838"/>
        <v>222</v>
      </c>
      <c r="AN246" s="865">
        <f t="shared" si="839"/>
        <v>44338</v>
      </c>
      <c r="AO246" s="866">
        <f t="shared" si="840"/>
        <v>116097.02555338542</v>
      </c>
      <c r="AP246" s="865">
        <f t="shared" si="841"/>
        <v>44338</v>
      </c>
      <c r="AQ246" s="850">
        <f t="shared" si="842"/>
        <v>100876.44449869792</v>
      </c>
      <c r="AR246" s="880">
        <v>44337</v>
      </c>
      <c r="AS246" s="869" t="s">
        <v>659</v>
      </c>
      <c r="AT246" s="879">
        <v>178.83267211914099</v>
      </c>
      <c r="AU246" s="879">
        <v>216</v>
      </c>
      <c r="AV246" s="851">
        <f t="shared" si="818"/>
        <v>44337</v>
      </c>
      <c r="AW246" s="852">
        <f t="shared" si="819"/>
        <v>78583947838653.281</v>
      </c>
      <c r="AX246" s="851">
        <f t="shared" si="820"/>
        <v>44337</v>
      </c>
      <c r="AY246" s="852">
        <f t="shared" si="821"/>
        <v>68281415607751.703</v>
      </c>
      <c r="AZ246" s="867"/>
      <c r="BA246" s="867"/>
      <c r="BB246" s="867"/>
      <c r="BC246" s="849">
        <f t="shared" si="822"/>
        <v>44337</v>
      </c>
      <c r="BD246" s="867"/>
      <c r="BE246" s="867"/>
      <c r="BF246" s="867"/>
      <c r="BG246" s="849">
        <f t="shared" si="823"/>
        <v>44337</v>
      </c>
      <c r="BH246" s="867"/>
      <c r="BI246" s="867"/>
      <c r="BK246" s="382">
        <f t="shared" si="824"/>
        <v>17.414553833007812</v>
      </c>
      <c r="BL246" s="382">
        <f t="shared" si="825"/>
        <v>15.131466674804688</v>
      </c>
      <c r="BM246" s="236">
        <f t="shared" si="826"/>
        <v>44337</v>
      </c>
      <c r="BN246" s="236">
        <f t="shared" si="827"/>
        <v>44338</v>
      </c>
      <c r="BO246" s="235">
        <f t="shared" si="815"/>
        <v>116097.02555338542</v>
      </c>
      <c r="BP246" s="235">
        <f t="shared" si="828"/>
        <v>100876.44449869792</v>
      </c>
      <c r="BQ246" s="235">
        <f t="shared" si="829"/>
        <v>108486.73502604167</v>
      </c>
      <c r="BR246" s="868">
        <f t="shared" si="830"/>
        <v>44337</v>
      </c>
      <c r="BS246" s="869" t="str">
        <f t="shared" si="831"/>
        <v>FRI</v>
      </c>
      <c r="BT246" s="870">
        <f t="shared" si="832"/>
        <v>178.83267211914099</v>
      </c>
      <c r="BU246" s="235"/>
      <c r="BV246" s="279">
        <f t="shared" si="834"/>
        <v>73432681723202.484</v>
      </c>
      <c r="BW246" s="279"/>
    </row>
    <row r="247" spans="1:75">
      <c r="A247" s="888">
        <v>44342</v>
      </c>
      <c r="B247" s="122" t="s">
        <v>467</v>
      </c>
      <c r="C247" s="769">
        <v>44338</v>
      </c>
      <c r="D247" s="1170">
        <v>44339</v>
      </c>
      <c r="E247" s="924" t="s">
        <v>69</v>
      </c>
      <c r="F247" s="1149">
        <v>8.6802589416503899</v>
      </c>
      <c r="G247" s="500" t="s">
        <v>41</v>
      </c>
      <c r="H247" s="998">
        <v>12.874479675292969</v>
      </c>
      <c r="I247" s="414" t="s">
        <v>313</v>
      </c>
      <c r="J247" s="415" t="s">
        <v>133</v>
      </c>
      <c r="K247" s="429" t="s">
        <v>93</v>
      </c>
      <c r="L247" s="390">
        <v>260</v>
      </c>
      <c r="M247" s="390"/>
      <c r="N247" s="390"/>
      <c r="O247" s="564">
        <v>3</v>
      </c>
      <c r="P247" s="564">
        <v>1.5</v>
      </c>
      <c r="Q247" s="564">
        <f t="shared" si="735"/>
        <v>4.5</v>
      </c>
      <c r="R247" s="82">
        <f t="shared" si="845"/>
        <v>3</v>
      </c>
      <c r="S247" s="81"/>
      <c r="T247" s="81">
        <v>20</v>
      </c>
      <c r="U247" s="122" t="s">
        <v>467</v>
      </c>
      <c r="V247" s="494"/>
      <c r="W247" s="195">
        <v>722.87599999999998</v>
      </c>
      <c r="X247" s="82">
        <v>2.1909999999999998</v>
      </c>
      <c r="Y247" s="82">
        <v>2.5529999999999999</v>
      </c>
      <c r="Z247" s="195">
        <f t="shared" si="736"/>
        <v>14457.52</v>
      </c>
      <c r="AA247" s="195">
        <f t="shared" si="737"/>
        <v>4819.1733333333332</v>
      </c>
      <c r="AB247" s="1092">
        <f t="shared" si="738"/>
        <v>18535282.051282048</v>
      </c>
      <c r="AC247" s="499" t="s">
        <v>69</v>
      </c>
      <c r="AD247" s="195">
        <f t="shared" si="739"/>
        <v>173.60517883300781</v>
      </c>
      <c r="AE247" s="500" t="s">
        <v>41</v>
      </c>
      <c r="AF247" s="567">
        <f t="shared" si="740"/>
        <v>257.48959350585938</v>
      </c>
      <c r="AG247" s="567">
        <f t="shared" si="741"/>
        <v>57868.392944335938</v>
      </c>
      <c r="AH247" s="567">
        <f t="shared" si="742"/>
        <v>85829.864501953125</v>
      </c>
      <c r="AI247" s="568">
        <f t="shared" si="743"/>
        <v>222570.74209359975</v>
      </c>
      <c r="AJ247" s="568">
        <f t="shared" si="744"/>
        <v>330114.8634690505</v>
      </c>
      <c r="AK247" s="569">
        <f t="shared" si="745"/>
        <v>1.2007950107142014E-2</v>
      </c>
      <c r="AL247" s="999">
        <f t="shared" si="746"/>
        <v>1.7810080394553101E-2</v>
      </c>
      <c r="AM247" s="864" t="str">
        <f t="shared" si="838"/>
        <v>231</v>
      </c>
      <c r="AN247" s="865">
        <f t="shared" si="839"/>
        <v>44339</v>
      </c>
      <c r="AO247" s="866">
        <f t="shared" si="840"/>
        <v>57868.392944335938</v>
      </c>
      <c r="AP247" s="865">
        <f t="shared" si="841"/>
        <v>44339</v>
      </c>
      <c r="AQ247" s="850">
        <f t="shared" si="842"/>
        <v>85829.864501953125</v>
      </c>
      <c r="AR247" s="880">
        <v>44338</v>
      </c>
      <c r="AS247" s="869" t="s">
        <v>660</v>
      </c>
      <c r="AT247" s="879">
        <v>165.66537475585901</v>
      </c>
      <c r="AU247" s="879">
        <v>260</v>
      </c>
      <c r="AV247" s="851">
        <f t="shared" si="818"/>
        <v>44338</v>
      </c>
      <c r="AW247" s="852">
        <f t="shared" si="819"/>
        <v>36285996378787.695</v>
      </c>
      <c r="AX247" s="851">
        <f t="shared" si="820"/>
        <v>44338</v>
      </c>
      <c r="AY247" s="852">
        <f t="shared" si="821"/>
        <v>53819053788231.109</v>
      </c>
      <c r="AZ247" s="850">
        <f>AVERAGE(AO247:AO248)</f>
        <v>77808.901468912751</v>
      </c>
      <c r="BA247" s="850">
        <f>STDEV(AO247:AO248)</f>
        <v>28200.137596072909</v>
      </c>
      <c r="BB247" s="850">
        <f>100*BA247/AZ247</f>
        <v>36.242816777640542</v>
      </c>
      <c r="BC247" s="849">
        <f t="shared" si="822"/>
        <v>44338</v>
      </c>
      <c r="BD247" s="850">
        <f>AVERAGE(AQ247:AQ248)</f>
        <v>90395.5078125</v>
      </c>
      <c r="BE247" s="850">
        <f>STDEV(AQ247:AQ248)</f>
        <v>6456.7946907333871</v>
      </c>
      <c r="BF247" s="850">
        <f>100*BE247/BD247</f>
        <v>7.1428269468060153</v>
      </c>
      <c r="BG247" s="849">
        <f t="shared" si="823"/>
        <v>44338</v>
      </c>
      <c r="BH247" s="850">
        <f>AVERAGE(AZ247,BD247)</f>
        <v>84102.204640706375</v>
      </c>
      <c r="BI247" s="852">
        <f>BH247*AT247*3.785*1000000</f>
        <v>52735735999723</v>
      </c>
      <c r="BK247" s="382">
        <f t="shared" si="824"/>
        <v>8.6802589416503899</v>
      </c>
      <c r="BL247" s="382">
        <f t="shared" si="825"/>
        <v>12.874479675292969</v>
      </c>
      <c r="BM247" s="236">
        <f t="shared" si="826"/>
        <v>44338</v>
      </c>
      <c r="BN247" s="236">
        <f t="shared" si="827"/>
        <v>44339</v>
      </c>
      <c r="BO247" s="235">
        <f>AO247</f>
        <v>57868.392944335938</v>
      </c>
      <c r="BP247" s="235">
        <f t="shared" si="828"/>
        <v>85829.864501953125</v>
      </c>
      <c r="BQ247" s="235">
        <f t="shared" si="829"/>
        <v>71849.128723144531</v>
      </c>
      <c r="BR247" s="868">
        <f t="shared" si="830"/>
        <v>44338</v>
      </c>
      <c r="BS247" s="869" t="str">
        <f t="shared" si="831"/>
        <v>SAT</v>
      </c>
      <c r="BT247" s="870">
        <f t="shared" si="832"/>
        <v>165.66537475585901</v>
      </c>
      <c r="BU247" s="235">
        <f t="shared" ref="BU247" si="850">BH247</f>
        <v>84102.204640706375</v>
      </c>
      <c r="BV247" s="279">
        <f t="shared" si="834"/>
        <v>45052525083509.414</v>
      </c>
      <c r="BW247" s="279">
        <f t="shared" ref="BW247" si="851">BI247</f>
        <v>52735735999723</v>
      </c>
    </row>
    <row r="248" spans="1:75">
      <c r="A248" s="888">
        <v>44342</v>
      </c>
      <c r="B248" s="122" t="s">
        <v>468</v>
      </c>
      <c r="C248" s="769">
        <v>44338</v>
      </c>
      <c r="D248" s="1170">
        <v>44339</v>
      </c>
      <c r="E248" s="924" t="s">
        <v>69</v>
      </c>
      <c r="F248" s="1149">
        <v>14.662411499023438</v>
      </c>
      <c r="G248" s="500" t="s">
        <v>41</v>
      </c>
      <c r="H248" s="998">
        <v>14.244172668457031</v>
      </c>
      <c r="I248" s="414" t="s">
        <v>313</v>
      </c>
      <c r="J248" s="415" t="s">
        <v>133</v>
      </c>
      <c r="K248" s="429" t="s">
        <v>93</v>
      </c>
      <c r="L248" s="390">
        <v>260</v>
      </c>
      <c r="M248" s="390"/>
      <c r="N248" s="390"/>
      <c r="O248" s="564">
        <v>3</v>
      </c>
      <c r="P248" s="564">
        <v>1.5</v>
      </c>
      <c r="Q248" s="564">
        <f t="shared" si="735"/>
        <v>4.5</v>
      </c>
      <c r="R248" s="82">
        <f t="shared" si="845"/>
        <v>3</v>
      </c>
      <c r="S248" s="81"/>
      <c r="T248" s="81">
        <v>20</v>
      </c>
      <c r="U248" s="122" t="s">
        <v>468</v>
      </c>
      <c r="V248" s="494"/>
      <c r="W248" s="195">
        <v>738.63099999999997</v>
      </c>
      <c r="X248" s="82">
        <v>2.1920000000000002</v>
      </c>
      <c r="Y248" s="82">
        <v>2.5419999999999998</v>
      </c>
      <c r="Z248" s="195">
        <f t="shared" si="736"/>
        <v>14772.619999999999</v>
      </c>
      <c r="AA248" s="195">
        <f t="shared" si="737"/>
        <v>4924.206666666666</v>
      </c>
      <c r="AB248" s="1092">
        <f t="shared" si="738"/>
        <v>18939256.410256408</v>
      </c>
      <c r="AC248" s="499" t="s">
        <v>69</v>
      </c>
      <c r="AD248" s="195">
        <f t="shared" si="739"/>
        <v>293.24822998046875</v>
      </c>
      <c r="AE248" s="500" t="s">
        <v>41</v>
      </c>
      <c r="AF248" s="567">
        <f t="shared" si="740"/>
        <v>284.88345336914063</v>
      </c>
      <c r="AG248" s="567">
        <f t="shared" si="741"/>
        <v>97749.409993489578</v>
      </c>
      <c r="AH248" s="567">
        <f t="shared" si="742"/>
        <v>94961.151123046875</v>
      </c>
      <c r="AI248" s="568">
        <f t="shared" si="743"/>
        <v>375959.26920572913</v>
      </c>
      <c r="AJ248" s="568">
        <f t="shared" si="744"/>
        <v>365235.19662710337</v>
      </c>
      <c r="AK248" s="569">
        <f t="shared" si="745"/>
        <v>1.985079356136344E-2</v>
      </c>
      <c r="AL248" s="999">
        <f t="shared" si="746"/>
        <v>1.9284558417473723E-2</v>
      </c>
      <c r="AM248" s="864" t="str">
        <f t="shared" si="838"/>
        <v>232</v>
      </c>
      <c r="AN248" s="865">
        <f t="shared" si="839"/>
        <v>44339</v>
      </c>
      <c r="AO248" s="866">
        <f t="shared" si="840"/>
        <v>97749.409993489578</v>
      </c>
      <c r="AP248" s="865">
        <f t="shared" si="841"/>
        <v>44339</v>
      </c>
      <c r="AQ248" s="850">
        <f t="shared" si="842"/>
        <v>94961.151123046875</v>
      </c>
      <c r="AR248" s="880">
        <v>44338</v>
      </c>
      <c r="AS248" s="869" t="s">
        <v>660</v>
      </c>
      <c r="AT248" s="879">
        <v>165.66537475585901</v>
      </c>
      <c r="AU248" s="879">
        <v>260</v>
      </c>
      <c r="AV248" s="851">
        <f t="shared" si="818"/>
        <v>44338</v>
      </c>
      <c r="AW248" s="852">
        <f t="shared" si="819"/>
        <v>61293126637614.094</v>
      </c>
      <c r="AX248" s="851">
        <f t="shared" si="820"/>
        <v>44338</v>
      </c>
      <c r="AY248" s="852">
        <f t="shared" si="821"/>
        <v>59544767194259.109</v>
      </c>
      <c r="AZ248" s="867"/>
      <c r="BA248" s="867"/>
      <c r="BB248" s="867"/>
      <c r="BC248" s="849">
        <f t="shared" si="822"/>
        <v>44338</v>
      </c>
      <c r="BD248" s="867"/>
      <c r="BE248" s="867"/>
      <c r="BF248" s="867"/>
      <c r="BG248" s="849">
        <f t="shared" si="823"/>
        <v>44338</v>
      </c>
      <c r="BH248" s="867"/>
      <c r="BI248" s="867"/>
      <c r="BK248" s="382">
        <f t="shared" si="824"/>
        <v>14.662411499023438</v>
      </c>
      <c r="BL248" s="382">
        <f t="shared" si="825"/>
        <v>14.244172668457031</v>
      </c>
      <c r="BM248" s="236">
        <f t="shared" si="826"/>
        <v>44338</v>
      </c>
      <c r="BN248" s="236">
        <f t="shared" si="827"/>
        <v>44339</v>
      </c>
      <c r="BO248" s="235">
        <f t="shared" ref="BO248:BO260" si="852">AO248</f>
        <v>97749.409993489578</v>
      </c>
      <c r="BP248" s="235">
        <f t="shared" si="828"/>
        <v>94961.151123046875</v>
      </c>
      <c r="BQ248" s="235">
        <f t="shared" si="829"/>
        <v>96355.280558268219</v>
      </c>
      <c r="BR248" s="868">
        <f t="shared" si="830"/>
        <v>44338</v>
      </c>
      <c r="BS248" s="869" t="str">
        <f t="shared" si="831"/>
        <v>SAT</v>
      </c>
      <c r="BT248" s="870">
        <f t="shared" si="832"/>
        <v>165.66537475585901</v>
      </c>
      <c r="BU248" s="235"/>
      <c r="BV248" s="279">
        <f t="shared" si="834"/>
        <v>60418946915936.609</v>
      </c>
      <c r="BW248" s="279"/>
    </row>
    <row r="249" spans="1:75">
      <c r="A249" s="888">
        <v>44342</v>
      </c>
      <c r="B249" s="122" t="s">
        <v>298</v>
      </c>
      <c r="C249" s="769">
        <v>44339</v>
      </c>
      <c r="D249" s="1170">
        <v>44340</v>
      </c>
      <c r="E249" s="924" t="s">
        <v>69</v>
      </c>
      <c r="F249" s="1149">
        <v>10.017227935791016</v>
      </c>
      <c r="G249" s="500" t="s">
        <v>41</v>
      </c>
      <c r="H249" s="998">
        <v>12.459071350097656</v>
      </c>
      <c r="I249" s="414" t="s">
        <v>313</v>
      </c>
      <c r="J249" s="415" t="s">
        <v>133</v>
      </c>
      <c r="K249" s="429" t="s">
        <v>93</v>
      </c>
      <c r="L249" s="390">
        <v>244</v>
      </c>
      <c r="M249" s="390"/>
      <c r="N249" s="390"/>
      <c r="O249" s="564">
        <v>3</v>
      </c>
      <c r="P249" s="564">
        <v>1.5</v>
      </c>
      <c r="Q249" s="564">
        <f t="shared" si="735"/>
        <v>4.5</v>
      </c>
      <c r="R249" s="82">
        <f t="shared" si="845"/>
        <v>3</v>
      </c>
      <c r="S249" s="81"/>
      <c r="T249" s="81">
        <v>20</v>
      </c>
      <c r="U249" s="122" t="s">
        <v>298</v>
      </c>
      <c r="V249" s="193"/>
      <c r="W249" s="195">
        <v>565.71400000000006</v>
      </c>
      <c r="X249" s="82">
        <v>2.1989999999999998</v>
      </c>
      <c r="Y249" s="82">
        <v>2.569</v>
      </c>
      <c r="Z249" s="195">
        <f t="shared" si="736"/>
        <v>11314.28</v>
      </c>
      <c r="AA249" s="195">
        <f t="shared" si="737"/>
        <v>3771.4266666666667</v>
      </c>
      <c r="AB249" s="1092">
        <f t="shared" si="738"/>
        <v>15456666.666666666</v>
      </c>
      <c r="AC249" s="499" t="s">
        <v>69</v>
      </c>
      <c r="AD249" s="195">
        <f t="shared" si="739"/>
        <v>200.34455871582031</v>
      </c>
      <c r="AE249" s="500" t="s">
        <v>41</v>
      </c>
      <c r="AF249" s="567">
        <f t="shared" si="740"/>
        <v>249.18142700195313</v>
      </c>
      <c r="AG249" s="567">
        <f t="shared" si="741"/>
        <v>66781.519571940109</v>
      </c>
      <c r="AH249" s="567">
        <f t="shared" si="742"/>
        <v>83060.475667317703</v>
      </c>
      <c r="AI249" s="568">
        <f t="shared" si="743"/>
        <v>273694.7523440168</v>
      </c>
      <c r="AJ249" s="568">
        <f t="shared" si="744"/>
        <v>340411.78552179388</v>
      </c>
      <c r="AK249" s="569">
        <f t="shared" si="745"/>
        <v>1.7707230041665956E-2</v>
      </c>
      <c r="AL249" s="999">
        <f t="shared" si="746"/>
        <v>2.2023622095436308E-2</v>
      </c>
      <c r="AM249" s="864" t="str">
        <f t="shared" si="838"/>
        <v>241</v>
      </c>
      <c r="AN249" s="865">
        <f t="shared" si="839"/>
        <v>44340</v>
      </c>
      <c r="AO249" s="866">
        <f t="shared" si="840"/>
        <v>66781.519571940109</v>
      </c>
      <c r="AP249" s="865">
        <f t="shared" si="841"/>
        <v>44340</v>
      </c>
      <c r="AQ249" s="850">
        <f t="shared" si="842"/>
        <v>83060.475667317703</v>
      </c>
      <c r="AR249" s="880">
        <v>44339</v>
      </c>
      <c r="AS249" s="869" t="s">
        <v>654</v>
      </c>
      <c r="AT249" s="879">
        <v>163.32067871093801</v>
      </c>
      <c r="AU249" s="879">
        <v>244</v>
      </c>
      <c r="AV249" s="851">
        <f t="shared" si="818"/>
        <v>44339</v>
      </c>
      <c r="AW249" s="852">
        <f t="shared" si="819"/>
        <v>41282249740453.234</v>
      </c>
      <c r="AX249" s="851">
        <f t="shared" si="820"/>
        <v>44339</v>
      </c>
      <c r="AY249" s="852">
        <f t="shared" si="821"/>
        <v>51345391989250.195</v>
      </c>
      <c r="AZ249" s="850">
        <f>AVERAGE(AO249:AO250)</f>
        <v>68453.229268391937</v>
      </c>
      <c r="BA249" s="850">
        <f>STDEV(AO249:AO250)</f>
        <v>2364.1545250727745</v>
      </c>
      <c r="BB249" s="850">
        <f>100*BA249/AZ249</f>
        <v>3.4536785924348137</v>
      </c>
      <c r="BC249" s="849">
        <f t="shared" si="822"/>
        <v>44339</v>
      </c>
      <c r="BD249" s="850">
        <f>AVERAGE(AQ249:AQ250)</f>
        <v>72553.5888671875</v>
      </c>
      <c r="BE249" s="850">
        <f>STDEV(AQ249:AQ250)</f>
        <v>14858.981811062969</v>
      </c>
      <c r="BF249" s="850">
        <f>100*BE249/BD249</f>
        <v>20.48000938763068</v>
      </c>
      <c r="BG249" s="849">
        <f t="shared" si="823"/>
        <v>44339</v>
      </c>
      <c r="BH249" s="850">
        <f>AVERAGE(AZ249,BD249)</f>
        <v>70503.409067789718</v>
      </c>
      <c r="BI249" s="852">
        <f>BH249*AT249*3.785*1000000</f>
        <v>43583005588162.211</v>
      </c>
      <c r="BK249" s="382">
        <f t="shared" si="824"/>
        <v>10.017227935791016</v>
      </c>
      <c r="BL249" s="382">
        <f t="shared" si="825"/>
        <v>12.459071350097656</v>
      </c>
      <c r="BM249" s="236">
        <f t="shared" si="826"/>
        <v>44339</v>
      </c>
      <c r="BN249" s="236">
        <f t="shared" si="827"/>
        <v>44340</v>
      </c>
      <c r="BO249" s="235">
        <f t="shared" si="852"/>
        <v>66781.519571940109</v>
      </c>
      <c r="BP249" s="235">
        <f t="shared" si="828"/>
        <v>83060.475667317703</v>
      </c>
      <c r="BQ249" s="235">
        <f t="shared" si="829"/>
        <v>74920.997619628906</v>
      </c>
      <c r="BR249" s="868">
        <f t="shared" si="830"/>
        <v>44339</v>
      </c>
      <c r="BS249" s="869" t="str">
        <f t="shared" si="831"/>
        <v>SUN</v>
      </c>
      <c r="BT249" s="870">
        <f t="shared" si="832"/>
        <v>163.32067871093801</v>
      </c>
      <c r="BU249" s="235">
        <f t="shared" ref="BU249" si="853">BH249</f>
        <v>70503.409067789718</v>
      </c>
      <c r="BV249" s="279">
        <f t="shared" si="834"/>
        <v>46313820864851.703</v>
      </c>
      <c r="BW249" s="279">
        <f t="shared" ref="BW249" si="854">BI249</f>
        <v>43583005588162.211</v>
      </c>
    </row>
    <row r="250" spans="1:75">
      <c r="A250" s="888">
        <v>44342</v>
      </c>
      <c r="B250" s="122" t="s">
        <v>299</v>
      </c>
      <c r="C250" s="769">
        <v>44339</v>
      </c>
      <c r="D250" s="1170">
        <v>44340</v>
      </c>
      <c r="E250" s="924" t="s">
        <v>69</v>
      </c>
      <c r="F250" s="1149">
        <v>10.518740844726562</v>
      </c>
      <c r="G250" s="500" t="s">
        <v>41</v>
      </c>
      <c r="H250" s="998">
        <v>9.3070053100585941</v>
      </c>
      <c r="I250" s="414" t="s">
        <v>313</v>
      </c>
      <c r="J250" s="415" t="s">
        <v>133</v>
      </c>
      <c r="K250" s="429" t="s">
        <v>93</v>
      </c>
      <c r="L250" s="390">
        <v>244</v>
      </c>
      <c r="M250" s="390"/>
      <c r="N250" s="390"/>
      <c r="O250" s="564">
        <v>3</v>
      </c>
      <c r="P250" s="564">
        <v>1.5</v>
      </c>
      <c r="Q250" s="564">
        <f t="shared" si="735"/>
        <v>4.5</v>
      </c>
      <c r="R250" s="82">
        <f t="shared" si="845"/>
        <v>3</v>
      </c>
      <c r="S250" s="81"/>
      <c r="T250" s="81">
        <v>20</v>
      </c>
      <c r="U250" s="122" t="s">
        <v>299</v>
      </c>
      <c r="V250" s="193"/>
      <c r="W250" s="195">
        <v>571.12</v>
      </c>
      <c r="X250" s="82">
        <v>2.1989999999999998</v>
      </c>
      <c r="Y250" s="82">
        <v>2.585</v>
      </c>
      <c r="Z250" s="195">
        <f t="shared" si="736"/>
        <v>11422.4</v>
      </c>
      <c r="AA250" s="195">
        <f t="shared" si="737"/>
        <v>3807.4666666666667</v>
      </c>
      <c r="AB250" s="1092">
        <f t="shared" si="738"/>
        <v>15604371.584699454</v>
      </c>
      <c r="AC250" s="499" t="s">
        <v>69</v>
      </c>
      <c r="AD250" s="195">
        <f t="shared" si="739"/>
        <v>210.37481689453125</v>
      </c>
      <c r="AE250" s="500" t="s">
        <v>41</v>
      </c>
      <c r="AF250" s="567">
        <f t="shared" si="740"/>
        <v>186.14010620117188</v>
      </c>
      <c r="AG250" s="567">
        <f t="shared" si="741"/>
        <v>70124.93896484375</v>
      </c>
      <c r="AH250" s="567">
        <f t="shared" si="742"/>
        <v>62046.702067057289</v>
      </c>
      <c r="AI250" s="568">
        <f t="shared" si="743"/>
        <v>287397.2908395236</v>
      </c>
      <c r="AJ250" s="568">
        <f t="shared" si="744"/>
        <v>254289.76256990692</v>
      </c>
      <c r="AK250" s="569">
        <f t="shared" si="745"/>
        <v>1.8417742058983336E-2</v>
      </c>
      <c r="AL250" s="999">
        <f t="shared" si="746"/>
        <v>1.6296059164551398E-2</v>
      </c>
      <c r="AM250" s="864" t="str">
        <f t="shared" si="838"/>
        <v>242</v>
      </c>
      <c r="AN250" s="865">
        <f t="shared" si="839"/>
        <v>44340</v>
      </c>
      <c r="AO250" s="866">
        <f t="shared" si="840"/>
        <v>70124.93896484375</v>
      </c>
      <c r="AP250" s="865">
        <f t="shared" si="841"/>
        <v>44340</v>
      </c>
      <c r="AQ250" s="850">
        <f t="shared" si="842"/>
        <v>62046.702067057289</v>
      </c>
      <c r="AR250" s="880">
        <v>44339</v>
      </c>
      <c r="AS250" s="869" t="s">
        <v>654</v>
      </c>
      <c r="AT250" s="879">
        <v>163.32067871093801</v>
      </c>
      <c r="AU250" s="879">
        <v>244</v>
      </c>
      <c r="AV250" s="851">
        <f t="shared" si="818"/>
        <v>44339</v>
      </c>
      <c r="AW250" s="852">
        <f t="shared" si="819"/>
        <v>43349047190550.742</v>
      </c>
      <c r="AX250" s="851">
        <f t="shared" si="820"/>
        <v>44339</v>
      </c>
      <c r="AY250" s="852">
        <f t="shared" si="821"/>
        <v>38355333432394.695</v>
      </c>
      <c r="AZ250" s="867"/>
      <c r="BA250" s="867"/>
      <c r="BB250" s="867"/>
      <c r="BC250" s="849">
        <f t="shared" si="822"/>
        <v>44339</v>
      </c>
      <c r="BD250" s="867"/>
      <c r="BE250" s="867"/>
      <c r="BF250" s="867"/>
      <c r="BG250" s="849">
        <f t="shared" si="823"/>
        <v>44339</v>
      </c>
      <c r="BH250" s="867"/>
      <c r="BI250" s="867"/>
      <c r="BK250" s="382">
        <f t="shared" si="824"/>
        <v>10.518740844726562</v>
      </c>
      <c r="BL250" s="382">
        <f t="shared" si="825"/>
        <v>9.3070053100585941</v>
      </c>
      <c r="BM250" s="236">
        <f t="shared" si="826"/>
        <v>44339</v>
      </c>
      <c r="BN250" s="236">
        <f t="shared" si="827"/>
        <v>44340</v>
      </c>
      <c r="BO250" s="235">
        <f t="shared" si="852"/>
        <v>70124.93896484375</v>
      </c>
      <c r="BP250" s="235">
        <f t="shared" si="828"/>
        <v>62046.702067057289</v>
      </c>
      <c r="BQ250" s="235">
        <f t="shared" si="829"/>
        <v>66085.820515950516</v>
      </c>
      <c r="BR250" s="868">
        <f t="shared" si="830"/>
        <v>44339</v>
      </c>
      <c r="BS250" s="869" t="str">
        <f t="shared" si="831"/>
        <v>SUN</v>
      </c>
      <c r="BT250" s="870">
        <f t="shared" si="832"/>
        <v>163.32067871093801</v>
      </c>
      <c r="BU250" s="235"/>
      <c r="BV250" s="279">
        <f t="shared" si="834"/>
        <v>40852190311472.711</v>
      </c>
      <c r="BW250" s="279"/>
    </row>
    <row r="251" spans="1:75">
      <c r="A251" s="888">
        <v>44342</v>
      </c>
      <c r="B251" s="122" t="s">
        <v>300</v>
      </c>
      <c r="C251" s="769">
        <v>44340</v>
      </c>
      <c r="D251" s="1170">
        <v>44341</v>
      </c>
      <c r="E251" s="924" t="s">
        <v>69</v>
      </c>
      <c r="F251" s="1149">
        <v>7.5579177856445314</v>
      </c>
      <c r="G251" s="500" t="s">
        <v>41</v>
      </c>
      <c r="H251" s="998">
        <v>13.52913818359375</v>
      </c>
      <c r="I251" s="414" t="s">
        <v>313</v>
      </c>
      <c r="J251" s="415" t="s">
        <v>133</v>
      </c>
      <c r="K251" s="429" t="s">
        <v>93</v>
      </c>
      <c r="L251" s="390">
        <v>252</v>
      </c>
      <c r="M251" s="390"/>
      <c r="N251" s="390"/>
      <c r="O251" s="564">
        <v>3</v>
      </c>
      <c r="P251" s="564">
        <v>1.5</v>
      </c>
      <c r="Q251" s="564">
        <f t="shared" si="735"/>
        <v>4.5</v>
      </c>
      <c r="R251" s="82">
        <f t="shared" si="845"/>
        <v>3</v>
      </c>
      <c r="S251" s="81"/>
      <c r="T251" s="81">
        <v>20</v>
      </c>
      <c r="U251" s="122" t="s">
        <v>300</v>
      </c>
      <c r="V251" s="494"/>
      <c r="W251" s="195">
        <v>815.37599999999998</v>
      </c>
      <c r="X251" s="82">
        <v>2.1640000000000001</v>
      </c>
      <c r="Y251" s="82">
        <v>2.5369999999999999</v>
      </c>
      <c r="Z251" s="195">
        <f t="shared" si="736"/>
        <v>16307.52</v>
      </c>
      <c r="AA251" s="195">
        <f t="shared" si="737"/>
        <v>5435.84</v>
      </c>
      <c r="AB251" s="1092">
        <f t="shared" si="738"/>
        <v>21570793.650793649</v>
      </c>
      <c r="AC251" s="499" t="s">
        <v>69</v>
      </c>
      <c r="AD251" s="195">
        <f t="shared" si="739"/>
        <v>151.15835571289063</v>
      </c>
      <c r="AE251" s="500" t="s">
        <v>41</v>
      </c>
      <c r="AF251" s="567">
        <f t="shared" si="740"/>
        <v>270.582763671875</v>
      </c>
      <c r="AG251" s="567">
        <f t="shared" si="741"/>
        <v>50386.118570963539</v>
      </c>
      <c r="AH251" s="567">
        <f t="shared" si="742"/>
        <v>90194.254557291672</v>
      </c>
      <c r="AI251" s="568">
        <f t="shared" si="743"/>
        <v>199944.91496414103</v>
      </c>
      <c r="AJ251" s="568">
        <f t="shared" si="744"/>
        <v>357913.70856068126</v>
      </c>
      <c r="AK251" s="569">
        <f t="shared" si="745"/>
        <v>9.2692423932572588E-3</v>
      </c>
      <c r="AL251" s="999">
        <f t="shared" si="746"/>
        <v>1.6592514598901303E-2</v>
      </c>
      <c r="AM251" s="864" t="str">
        <f t="shared" si="838"/>
        <v>251</v>
      </c>
      <c r="AN251" s="865">
        <f t="shared" si="839"/>
        <v>44341</v>
      </c>
      <c r="AO251" s="866">
        <f t="shared" si="840"/>
        <v>50386.118570963539</v>
      </c>
      <c r="AP251" s="865">
        <f t="shared" si="841"/>
        <v>44341</v>
      </c>
      <c r="AQ251" s="850">
        <f t="shared" si="842"/>
        <v>90194.254557291672</v>
      </c>
      <c r="AR251" s="880">
        <v>44340</v>
      </c>
      <c r="AS251" s="869" t="s">
        <v>655</v>
      </c>
      <c r="AT251" s="879">
        <v>171.32516479492199</v>
      </c>
      <c r="AU251" s="879">
        <v>252</v>
      </c>
      <c r="AV251" s="851">
        <f t="shared" ref="AV251:AV264" si="855">AR251</f>
        <v>44340</v>
      </c>
      <c r="AW251" s="852">
        <f t="shared" ref="AW251:AW264" si="856">AT251*3.785*1000000*AO251</f>
        <v>32673672105664.668</v>
      </c>
      <c r="AX251" s="851">
        <f t="shared" ref="AX251:AX264" si="857">AR251</f>
        <v>44340</v>
      </c>
      <c r="AY251" s="852">
        <f t="shared" ref="AY251:AY264" si="858">AT251*3.785*1000000*AQ251</f>
        <v>58487884814332.188</v>
      </c>
      <c r="AZ251" s="850">
        <f>AVERAGE(AO251:AO252)</f>
        <v>61614.298502604172</v>
      </c>
      <c r="BA251" s="850">
        <f>STDEV(AO251:AO252)</f>
        <v>15879.044340091579</v>
      </c>
      <c r="BB251" s="850">
        <f>100*BA251/AZ251</f>
        <v>25.771687296610931</v>
      </c>
      <c r="BC251" s="849">
        <f t="shared" ref="BC251:BC264" si="859">AR251</f>
        <v>44340</v>
      </c>
      <c r="BD251" s="850">
        <f>AVERAGE(AQ251:AQ252)</f>
        <v>81513.804117838547</v>
      </c>
      <c r="BE251" s="850">
        <f>STDEV(AQ251:AQ252)</f>
        <v>12276.010738982137</v>
      </c>
      <c r="BF251" s="850">
        <f>100*BE251/BD251</f>
        <v>15.060039059440296</v>
      </c>
      <c r="BG251" s="849">
        <f t="shared" ref="BG251:BG264" si="860">BC251</f>
        <v>44340</v>
      </c>
      <c r="BH251" s="850">
        <f>AVERAGE(AZ251,BD251)</f>
        <v>71564.051310221359</v>
      </c>
      <c r="BI251" s="852">
        <f>BH251*AT251*3.785*1000000</f>
        <v>46406836116378.781</v>
      </c>
      <c r="BK251" s="382">
        <f t="shared" ref="BK251:BK264" si="861">F251</f>
        <v>7.5579177856445314</v>
      </c>
      <c r="BL251" s="382">
        <f t="shared" ref="BL251:BL264" si="862">H251</f>
        <v>13.52913818359375</v>
      </c>
      <c r="BM251" s="236">
        <f t="shared" ref="BM251:BM264" si="863">C251</f>
        <v>44340</v>
      </c>
      <c r="BN251" s="236">
        <f t="shared" ref="BN251:BN264" si="864">AN251</f>
        <v>44341</v>
      </c>
      <c r="BO251" s="235">
        <f t="shared" si="852"/>
        <v>50386.118570963539</v>
      </c>
      <c r="BP251" s="235">
        <f t="shared" ref="BP251:BP264" si="865">AQ251</f>
        <v>90194.254557291672</v>
      </c>
      <c r="BQ251" s="235">
        <f t="shared" ref="BQ251:BQ264" si="866">AVERAGE(BO251:BP251)</f>
        <v>70290.186564127609</v>
      </c>
      <c r="BR251" s="868">
        <f t="shared" ref="BR251:BR264" si="867">AR251</f>
        <v>44340</v>
      </c>
      <c r="BS251" s="869" t="str">
        <f t="shared" ref="BS251:BS264" si="868">AS251</f>
        <v>MON</v>
      </c>
      <c r="BT251" s="870">
        <f t="shared" ref="BT251:BT264" si="869">AT251</f>
        <v>171.32516479492199</v>
      </c>
      <c r="BU251" s="235">
        <f t="shared" ref="BU251" si="870">BH251</f>
        <v>71564.051310221359</v>
      </c>
      <c r="BV251" s="279">
        <f t="shared" ref="BV251:BV264" si="871">BT251*1000000*3.785*BQ251</f>
        <v>45580778459998.43</v>
      </c>
      <c r="BW251" s="279">
        <f t="shared" ref="BW251" si="872">BI251</f>
        <v>46406836116378.781</v>
      </c>
    </row>
    <row r="252" spans="1:75">
      <c r="A252" s="888">
        <v>44342</v>
      </c>
      <c r="B252" s="122" t="s">
        <v>301</v>
      </c>
      <c r="C252" s="769">
        <v>44340</v>
      </c>
      <c r="D252" s="1170">
        <v>44341</v>
      </c>
      <c r="E252" s="924" t="s">
        <v>69</v>
      </c>
      <c r="F252" s="1149">
        <v>10.926371765136718</v>
      </c>
      <c r="G252" s="500" t="s">
        <v>41</v>
      </c>
      <c r="H252" s="998">
        <v>10.925003051757813</v>
      </c>
      <c r="I252" s="414" t="s">
        <v>313</v>
      </c>
      <c r="J252" s="415" t="s">
        <v>133</v>
      </c>
      <c r="K252" s="429" t="s">
        <v>93</v>
      </c>
      <c r="L252" s="390">
        <v>252</v>
      </c>
      <c r="M252" s="390"/>
      <c r="N252" s="390"/>
      <c r="O252" s="564">
        <v>3</v>
      </c>
      <c r="P252" s="564">
        <v>1.5</v>
      </c>
      <c r="Q252" s="564">
        <f t="shared" si="735"/>
        <v>4.5</v>
      </c>
      <c r="R252" s="82">
        <f t="shared" si="845"/>
        <v>3</v>
      </c>
      <c r="S252" s="81"/>
      <c r="T252" s="81">
        <v>20</v>
      </c>
      <c r="U252" s="122" t="s">
        <v>301</v>
      </c>
      <c r="V252" s="494"/>
      <c r="W252" s="195">
        <v>803.98199999999997</v>
      </c>
      <c r="X252" s="82">
        <v>2.17</v>
      </c>
      <c r="Y252" s="82">
        <v>2.5110000000000001</v>
      </c>
      <c r="Z252" s="195">
        <f t="shared" si="736"/>
        <v>16079.64</v>
      </c>
      <c r="AA252" s="195">
        <f t="shared" si="737"/>
        <v>5359.88</v>
      </c>
      <c r="AB252" s="1092">
        <f t="shared" si="738"/>
        <v>21269365.079365078</v>
      </c>
      <c r="AC252" s="499" t="s">
        <v>69</v>
      </c>
      <c r="AD252" s="195">
        <f t="shared" si="739"/>
        <v>218.52743530273438</v>
      </c>
      <c r="AE252" s="500" t="s">
        <v>41</v>
      </c>
      <c r="AF252" s="567">
        <f t="shared" si="740"/>
        <v>218.50006103515625</v>
      </c>
      <c r="AG252" s="567">
        <f t="shared" si="741"/>
        <v>72842.478434244797</v>
      </c>
      <c r="AH252" s="567">
        <f t="shared" si="742"/>
        <v>72833.353678385422</v>
      </c>
      <c r="AI252" s="568">
        <f t="shared" si="743"/>
        <v>289057.45410414599</v>
      </c>
      <c r="AJ252" s="568">
        <f t="shared" si="744"/>
        <v>289021.24475549773</v>
      </c>
      <c r="AK252" s="569">
        <f t="shared" si="745"/>
        <v>1.3590318894125391E-2</v>
      </c>
      <c r="AL252" s="999">
        <f t="shared" si="746"/>
        <v>1.3588616476187046E-2</v>
      </c>
      <c r="AM252" s="864" t="str">
        <f t="shared" si="838"/>
        <v>252</v>
      </c>
      <c r="AN252" s="865">
        <f t="shared" si="839"/>
        <v>44341</v>
      </c>
      <c r="AO252" s="866">
        <f t="shared" si="840"/>
        <v>72842.478434244797</v>
      </c>
      <c r="AP252" s="865">
        <f t="shared" si="841"/>
        <v>44341</v>
      </c>
      <c r="AQ252" s="850">
        <f t="shared" si="842"/>
        <v>72833.353678385422</v>
      </c>
      <c r="AR252" s="880">
        <v>44340</v>
      </c>
      <c r="AS252" s="869" t="s">
        <v>655</v>
      </c>
      <c r="AT252" s="879">
        <v>171.32516479492199</v>
      </c>
      <c r="AU252" s="879">
        <v>252</v>
      </c>
      <c r="AV252" s="851">
        <f t="shared" si="855"/>
        <v>44340</v>
      </c>
      <c r="AW252" s="852">
        <f t="shared" si="856"/>
        <v>47235852318579.398</v>
      </c>
      <c r="AX252" s="851">
        <f t="shared" si="857"/>
        <v>44340</v>
      </c>
      <c r="AY252" s="852">
        <f t="shared" si="858"/>
        <v>47229935226938.898</v>
      </c>
      <c r="AZ252" s="867"/>
      <c r="BA252" s="867"/>
      <c r="BB252" s="867"/>
      <c r="BC252" s="849">
        <f t="shared" si="859"/>
        <v>44340</v>
      </c>
      <c r="BD252" s="867"/>
      <c r="BE252" s="867"/>
      <c r="BF252" s="867"/>
      <c r="BG252" s="849">
        <f t="shared" si="860"/>
        <v>44340</v>
      </c>
      <c r="BH252" s="867"/>
      <c r="BI252" s="867"/>
      <c r="BK252" s="382">
        <f t="shared" si="861"/>
        <v>10.926371765136718</v>
      </c>
      <c r="BL252" s="382">
        <f t="shared" si="862"/>
        <v>10.925003051757813</v>
      </c>
      <c r="BM252" s="236">
        <f t="shared" si="863"/>
        <v>44340</v>
      </c>
      <c r="BN252" s="236">
        <f t="shared" si="864"/>
        <v>44341</v>
      </c>
      <c r="BO252" s="235">
        <f t="shared" si="852"/>
        <v>72842.478434244797</v>
      </c>
      <c r="BP252" s="235">
        <f t="shared" si="865"/>
        <v>72833.353678385422</v>
      </c>
      <c r="BQ252" s="235">
        <f t="shared" si="866"/>
        <v>72837.916056315109</v>
      </c>
      <c r="BR252" s="868">
        <f t="shared" si="867"/>
        <v>44340</v>
      </c>
      <c r="BS252" s="869" t="str">
        <f t="shared" si="868"/>
        <v>MON</v>
      </c>
      <c r="BT252" s="870">
        <f t="shared" si="869"/>
        <v>171.32516479492199</v>
      </c>
      <c r="BU252" s="235"/>
      <c r="BV252" s="279">
        <f t="shared" si="871"/>
        <v>47232893772759.148</v>
      </c>
      <c r="BW252" s="279"/>
    </row>
    <row r="253" spans="1:75">
      <c r="A253" s="888">
        <v>44342</v>
      </c>
      <c r="B253" s="122" t="s">
        <v>257</v>
      </c>
      <c r="C253" s="769">
        <v>44341</v>
      </c>
      <c r="D253" s="1170">
        <v>44342</v>
      </c>
      <c r="E253" s="924" t="s">
        <v>69</v>
      </c>
      <c r="F253" s="1149">
        <v>8.3118347167968754</v>
      </c>
      <c r="G253" s="500" t="s">
        <v>41</v>
      </c>
      <c r="H253" s="998">
        <v>13.225923156738281</v>
      </c>
      <c r="I253" s="414" t="s">
        <v>313</v>
      </c>
      <c r="J253" s="415" t="s">
        <v>133</v>
      </c>
      <c r="K253" s="429" t="s">
        <v>93</v>
      </c>
      <c r="L253" s="390">
        <v>260</v>
      </c>
      <c r="M253" s="390"/>
      <c r="N253" s="390"/>
      <c r="O253" s="564">
        <v>3</v>
      </c>
      <c r="P253" s="564">
        <v>1.5</v>
      </c>
      <c r="Q253" s="564">
        <f t="shared" si="735"/>
        <v>4.5</v>
      </c>
      <c r="R253" s="82">
        <f t="shared" si="845"/>
        <v>3</v>
      </c>
      <c r="S253" s="81"/>
      <c r="T253" s="81">
        <v>20</v>
      </c>
      <c r="U253" s="122" t="s">
        <v>257</v>
      </c>
      <c r="V253" s="193"/>
      <c r="W253" s="195">
        <v>713.64</v>
      </c>
      <c r="X253" s="82">
        <v>2.1749999999999998</v>
      </c>
      <c r="Y253" s="82">
        <v>2.5950000000000002</v>
      </c>
      <c r="Z253" s="195">
        <f t="shared" si="736"/>
        <v>14272.8</v>
      </c>
      <c r="AA253" s="195">
        <f t="shared" si="737"/>
        <v>4757.5999999999995</v>
      </c>
      <c r="AB253" s="1092">
        <f t="shared" si="738"/>
        <v>18298461.538461532</v>
      </c>
      <c r="AC253" s="499" t="s">
        <v>69</v>
      </c>
      <c r="AD253" s="195">
        <f t="shared" si="739"/>
        <v>166.2366943359375</v>
      </c>
      <c r="AE253" s="500" t="s">
        <v>41</v>
      </c>
      <c r="AF253" s="567">
        <f t="shared" si="740"/>
        <v>264.51846313476563</v>
      </c>
      <c r="AG253" s="567">
        <f t="shared" si="741"/>
        <v>55412.2314453125</v>
      </c>
      <c r="AH253" s="567">
        <f t="shared" si="742"/>
        <v>88172.821044921875</v>
      </c>
      <c r="AI253" s="568">
        <f t="shared" si="743"/>
        <v>213123.96709735578</v>
      </c>
      <c r="AJ253" s="568">
        <f t="shared" si="744"/>
        <v>339126.23478816106</v>
      </c>
      <c r="AK253" s="569">
        <f t="shared" si="745"/>
        <v>1.16470975797277E-2</v>
      </c>
      <c r="AL253" s="999">
        <f t="shared" si="746"/>
        <v>1.8533046293282722E-2</v>
      </c>
      <c r="AM253" s="864" t="str">
        <f t="shared" si="838"/>
        <v>261</v>
      </c>
      <c r="AN253" s="865">
        <f t="shared" si="839"/>
        <v>44342</v>
      </c>
      <c r="AO253" s="866">
        <f t="shared" si="840"/>
        <v>55412.2314453125</v>
      </c>
      <c r="AP253" s="865">
        <f t="shared" si="841"/>
        <v>44342</v>
      </c>
      <c r="AQ253" s="850">
        <f t="shared" si="842"/>
        <v>88172.821044921875</v>
      </c>
      <c r="AR253" s="880">
        <v>44341</v>
      </c>
      <c r="AS253" s="869" t="s">
        <v>653</v>
      </c>
      <c r="AT253" s="879">
        <v>172.18191528320301</v>
      </c>
      <c r="AU253" s="879">
        <v>260</v>
      </c>
      <c r="AV253" s="851">
        <f t="shared" si="855"/>
        <v>44341</v>
      </c>
      <c r="AW253" s="852">
        <f t="shared" si="856"/>
        <v>36112624971300.578</v>
      </c>
      <c r="AX253" s="851">
        <f t="shared" si="857"/>
        <v>44341</v>
      </c>
      <c r="AY253" s="852">
        <f t="shared" si="858"/>
        <v>57462981295011.906</v>
      </c>
      <c r="AZ253" s="850">
        <f>AVERAGE(AO253:AO254)</f>
        <v>63368.909200032555</v>
      </c>
      <c r="BA253" s="850">
        <f>STDEV(AO253:AO254)</f>
        <v>11252.441592157411</v>
      </c>
      <c r="BB253" s="850">
        <f>100*BA253/AZ253</f>
        <v>17.757038481816931</v>
      </c>
      <c r="BC253" s="849">
        <f t="shared" si="859"/>
        <v>44341</v>
      </c>
      <c r="BD253" s="850">
        <f>AVERAGE(AQ253:AQ254)</f>
        <v>80060.368855794281</v>
      </c>
      <c r="BE253" s="850">
        <f>STDEV(AQ253:AQ254)</f>
        <v>11472.739909967431</v>
      </c>
      <c r="BF253" s="850">
        <f>100*BE253/BD253</f>
        <v>14.330111232228109</v>
      </c>
      <c r="BG253" s="849">
        <f t="shared" si="860"/>
        <v>44341</v>
      </c>
      <c r="BH253" s="850">
        <f>AVERAGE(AZ253,BD253)</f>
        <v>71714.639027913421</v>
      </c>
      <c r="BI253" s="852">
        <f>BH253*AT253*3.785*1000000</f>
        <v>46737043367819.719</v>
      </c>
      <c r="BK253" s="382">
        <f t="shared" si="861"/>
        <v>8.3118347167968754</v>
      </c>
      <c r="BL253" s="382">
        <f t="shared" si="862"/>
        <v>13.225923156738281</v>
      </c>
      <c r="BM253" s="236">
        <f t="shared" si="863"/>
        <v>44341</v>
      </c>
      <c r="BN253" s="236">
        <f t="shared" si="864"/>
        <v>44342</v>
      </c>
      <c r="BO253" s="235">
        <f t="shared" si="852"/>
        <v>55412.2314453125</v>
      </c>
      <c r="BP253" s="235">
        <f t="shared" si="865"/>
        <v>88172.821044921875</v>
      </c>
      <c r="BQ253" s="235">
        <f t="shared" si="866"/>
        <v>71792.526245117188</v>
      </c>
      <c r="BR253" s="868">
        <f t="shared" si="867"/>
        <v>44341</v>
      </c>
      <c r="BS253" s="869" t="str">
        <f t="shared" si="868"/>
        <v>TUE</v>
      </c>
      <c r="BT253" s="870">
        <f t="shared" si="869"/>
        <v>172.18191528320301</v>
      </c>
      <c r="BU253" s="235">
        <f t="shared" ref="BU253" si="873">BH253</f>
        <v>71714.639027913421</v>
      </c>
      <c r="BV253" s="279">
        <f t="shared" si="871"/>
        <v>46787803133156.242</v>
      </c>
      <c r="BW253" s="279">
        <f t="shared" ref="BW253" si="874">BI253</f>
        <v>46737043367819.719</v>
      </c>
    </row>
    <row r="254" spans="1:75" ht="15" thickBot="1">
      <c r="A254" s="888">
        <v>44342</v>
      </c>
      <c r="B254" s="122" t="s">
        <v>302</v>
      </c>
      <c r="C254" s="769">
        <v>44341</v>
      </c>
      <c r="D254" s="1170">
        <v>44342</v>
      </c>
      <c r="E254" s="924" t="s">
        <v>69</v>
      </c>
      <c r="F254" s="1149">
        <v>10.698838043212891</v>
      </c>
      <c r="G254" s="500" t="s">
        <v>41</v>
      </c>
      <c r="H254" s="998">
        <v>10.792187500000001</v>
      </c>
      <c r="I254" s="414" t="s">
        <v>313</v>
      </c>
      <c r="J254" s="415" t="s">
        <v>133</v>
      </c>
      <c r="K254" s="429" t="s">
        <v>93</v>
      </c>
      <c r="L254" s="390">
        <v>260</v>
      </c>
      <c r="M254" s="390"/>
      <c r="N254" s="390"/>
      <c r="O254" s="564">
        <v>3</v>
      </c>
      <c r="P254" s="564">
        <v>1.5</v>
      </c>
      <c r="Q254" s="564">
        <f t="shared" si="735"/>
        <v>4.5</v>
      </c>
      <c r="R254" s="82">
        <f t="shared" si="845"/>
        <v>3</v>
      </c>
      <c r="S254" s="81"/>
      <c r="T254" s="81">
        <v>20</v>
      </c>
      <c r="U254" s="122" t="s">
        <v>302</v>
      </c>
      <c r="V254" s="193"/>
      <c r="W254" s="195">
        <v>655.46</v>
      </c>
      <c r="X254" s="82">
        <v>2.1760000000000002</v>
      </c>
      <c r="Y254" s="82">
        <v>2.5979999999999999</v>
      </c>
      <c r="Z254" s="195">
        <f t="shared" si="736"/>
        <v>13109.2</v>
      </c>
      <c r="AA254" s="195">
        <f t="shared" si="737"/>
        <v>4369.7333333333336</v>
      </c>
      <c r="AB254" s="1092">
        <f t="shared" si="738"/>
        <v>16806666.666666668</v>
      </c>
      <c r="AC254" s="499" t="s">
        <v>69</v>
      </c>
      <c r="AD254" s="195">
        <f t="shared" si="739"/>
        <v>213.97676086425781</v>
      </c>
      <c r="AE254" s="500" t="s">
        <v>41</v>
      </c>
      <c r="AF254" s="567">
        <f t="shared" si="740"/>
        <v>215.84375</v>
      </c>
      <c r="AG254" s="567">
        <f t="shared" si="741"/>
        <v>71325.586954752609</v>
      </c>
      <c r="AH254" s="567">
        <f t="shared" si="742"/>
        <v>71947.916666666672</v>
      </c>
      <c r="AI254" s="568">
        <f t="shared" si="743"/>
        <v>274329.18059520231</v>
      </c>
      <c r="AJ254" s="568">
        <f t="shared" si="744"/>
        <v>276722.75641025644</v>
      </c>
      <c r="AK254" s="569">
        <f t="shared" si="745"/>
        <v>1.6322640654216718E-2</v>
      </c>
      <c r="AL254" s="999">
        <f t="shared" si="746"/>
        <v>1.646505888993989E-2</v>
      </c>
      <c r="AM254" s="864" t="str">
        <f t="shared" si="838"/>
        <v>262</v>
      </c>
      <c r="AN254" s="865">
        <f t="shared" si="839"/>
        <v>44342</v>
      </c>
      <c r="AO254" s="866">
        <f t="shared" si="840"/>
        <v>71325.586954752609</v>
      </c>
      <c r="AP254" s="865">
        <f t="shared" si="841"/>
        <v>44342</v>
      </c>
      <c r="AQ254" s="850">
        <f t="shared" si="842"/>
        <v>71947.916666666672</v>
      </c>
      <c r="AR254" s="880">
        <v>44341</v>
      </c>
      <c r="AS254" s="869" t="s">
        <v>653</v>
      </c>
      <c r="AT254" s="879">
        <v>172.18191528320301</v>
      </c>
      <c r="AU254" s="879">
        <v>260</v>
      </c>
      <c r="AV254" s="851">
        <f t="shared" si="855"/>
        <v>44341</v>
      </c>
      <c r="AW254" s="852">
        <f t="shared" si="856"/>
        <v>46483494805599.664</v>
      </c>
      <c r="AX254" s="851">
        <f t="shared" si="857"/>
        <v>44341</v>
      </c>
      <c r="AY254" s="852">
        <f t="shared" si="858"/>
        <v>46889072399366.664</v>
      </c>
      <c r="AZ254" s="867"/>
      <c r="BA254" s="867"/>
      <c r="BB254" s="867"/>
      <c r="BC254" s="849">
        <f t="shared" si="859"/>
        <v>44341</v>
      </c>
      <c r="BD254" s="867"/>
      <c r="BE254" s="867"/>
      <c r="BF254" s="867"/>
      <c r="BG254" s="849">
        <f t="shared" si="860"/>
        <v>44341</v>
      </c>
      <c r="BH254" s="867"/>
      <c r="BI254" s="867"/>
      <c r="BK254" s="382">
        <f t="shared" si="861"/>
        <v>10.698838043212891</v>
      </c>
      <c r="BL254" s="382">
        <f t="shared" si="862"/>
        <v>10.792187500000001</v>
      </c>
      <c r="BM254" s="236">
        <f t="shared" si="863"/>
        <v>44341</v>
      </c>
      <c r="BN254" s="236">
        <f t="shared" si="864"/>
        <v>44342</v>
      </c>
      <c r="BO254" s="235">
        <f t="shared" si="852"/>
        <v>71325.586954752609</v>
      </c>
      <c r="BP254" s="235">
        <f t="shared" si="865"/>
        <v>71947.916666666672</v>
      </c>
      <c r="BQ254" s="235">
        <f t="shared" si="866"/>
        <v>71636.75181070964</v>
      </c>
      <c r="BR254" s="868">
        <f t="shared" si="867"/>
        <v>44341</v>
      </c>
      <c r="BS254" s="869" t="str">
        <f t="shared" si="868"/>
        <v>TUE</v>
      </c>
      <c r="BT254" s="870">
        <f t="shared" si="869"/>
        <v>172.18191528320301</v>
      </c>
      <c r="BU254" s="235"/>
      <c r="BV254" s="279">
        <f t="shared" si="871"/>
        <v>46686283602483.164</v>
      </c>
      <c r="BW254" s="279"/>
    </row>
    <row r="255" spans="1:75">
      <c r="A255" s="460">
        <v>44349</v>
      </c>
      <c r="B255" s="118" t="s">
        <v>190</v>
      </c>
      <c r="C255" s="1133">
        <v>44342</v>
      </c>
      <c r="D255" s="1191">
        <v>44343</v>
      </c>
      <c r="E255" s="1110" t="s">
        <v>69</v>
      </c>
      <c r="F255" s="1147">
        <v>12.024528503417969</v>
      </c>
      <c r="G255" s="477" t="s">
        <v>41</v>
      </c>
      <c r="H255" s="994">
        <v>23.495895385742188</v>
      </c>
      <c r="I255" s="1155" t="s">
        <v>313</v>
      </c>
      <c r="J255" s="1156" t="s">
        <v>133</v>
      </c>
      <c r="K255" s="462" t="s">
        <v>93</v>
      </c>
      <c r="L255" s="465">
        <v>284</v>
      </c>
      <c r="M255" s="463"/>
      <c r="N255" s="922"/>
      <c r="O255" s="491">
        <v>3</v>
      </c>
      <c r="P255" s="492">
        <v>1.5</v>
      </c>
      <c r="Q255" s="492">
        <f t="shared" si="735"/>
        <v>4.5</v>
      </c>
      <c r="R255" s="490">
        <f t="shared" si="845"/>
        <v>3</v>
      </c>
      <c r="S255" s="491"/>
      <c r="T255" s="493">
        <v>20</v>
      </c>
      <c r="U255" s="118">
        <v>271</v>
      </c>
      <c r="V255" s="923"/>
      <c r="W255" s="145">
        <v>823.04899999999998</v>
      </c>
      <c r="X255" s="472">
        <v>2.1619999999999999</v>
      </c>
      <c r="Y255" s="472">
        <v>2.5299999999999998</v>
      </c>
      <c r="Z255" s="145">
        <f t="shared" si="736"/>
        <v>16460.98</v>
      </c>
      <c r="AA255" s="145">
        <f t="shared" si="737"/>
        <v>5486.9933333333329</v>
      </c>
      <c r="AB255" s="1157">
        <f t="shared" si="738"/>
        <v>19320399.061032865</v>
      </c>
      <c r="AC255" s="1110" t="s">
        <v>69</v>
      </c>
      <c r="AD255" s="194">
        <f t="shared" si="739"/>
        <v>240.49057006835938</v>
      </c>
      <c r="AE255" s="477" t="s">
        <v>41</v>
      </c>
      <c r="AF255" s="586">
        <f t="shared" si="740"/>
        <v>469.91790771484375</v>
      </c>
      <c r="AG255" s="478">
        <f t="shared" si="741"/>
        <v>80163.523356119797</v>
      </c>
      <c r="AH255" s="478">
        <f t="shared" si="742"/>
        <v>156639.30257161459</v>
      </c>
      <c r="AI255" s="478">
        <f t="shared" si="743"/>
        <v>282265.92731028097</v>
      </c>
      <c r="AJ255" s="478">
        <f t="shared" si="744"/>
        <v>551546.84004089644</v>
      </c>
      <c r="AK255" s="1084">
        <f t="shared" si="745"/>
        <v>1.4609735876500633E-2</v>
      </c>
      <c r="AL255" s="1085">
        <f t="shared" si="746"/>
        <v>2.8547383431292896E-2</v>
      </c>
      <c r="AM255" s="864" t="str">
        <f t="shared" ref="AM255:AM268" si="875">B255</f>
        <v>271</v>
      </c>
      <c r="AN255" s="865">
        <f t="shared" ref="AN255:AN268" si="876">D255</f>
        <v>44343</v>
      </c>
      <c r="AO255" s="866">
        <f t="shared" ref="AO255:AO268" si="877">AG255</f>
        <v>80163.523356119797</v>
      </c>
      <c r="AP255" s="865">
        <f t="shared" ref="AP255:AP268" si="878">D255</f>
        <v>44343</v>
      </c>
      <c r="AQ255" s="850">
        <f t="shared" ref="AQ255:AQ268" si="879">AH255</f>
        <v>156639.30257161459</v>
      </c>
      <c r="AR255" s="880">
        <v>44342</v>
      </c>
      <c r="AS255" s="869" t="s">
        <v>656</v>
      </c>
      <c r="AT255" s="879">
        <v>165.80471801757801</v>
      </c>
      <c r="AU255" s="879">
        <v>284</v>
      </c>
      <c r="AV255" s="851">
        <f t="shared" si="855"/>
        <v>44342</v>
      </c>
      <c r="AW255" s="852">
        <f t="shared" si="856"/>
        <v>50308291108576.141</v>
      </c>
      <c r="AX255" s="851">
        <f t="shared" si="857"/>
        <v>44342</v>
      </c>
      <c r="AY255" s="852">
        <f t="shared" si="858"/>
        <v>98302261463854.891</v>
      </c>
      <c r="AZ255" s="850">
        <f>AVERAGE(AO255:AO256)</f>
        <v>47396.415074666344</v>
      </c>
      <c r="BA255" s="850">
        <f>STDEV(AO255:AO256)</f>
        <v>46339.688931379227</v>
      </c>
      <c r="BB255" s="850">
        <f>100*BA255/AZ255</f>
        <v>97.770451327125912</v>
      </c>
      <c r="BC255" s="849">
        <f t="shared" si="859"/>
        <v>44342</v>
      </c>
      <c r="BD255" s="850">
        <f>AVERAGE(AQ255:AQ256)</f>
        <v>114206.82017008464</v>
      </c>
      <c r="BE255" s="850">
        <f>STDEV(AQ255:AQ256)</f>
        <v>60008.592097401372</v>
      </c>
      <c r="BF255" s="850">
        <f>100*BE255/BD255</f>
        <v>52.5437902990666</v>
      </c>
      <c r="BG255" s="849">
        <f t="shared" si="860"/>
        <v>44342</v>
      </c>
      <c r="BH255" s="850">
        <f>AVERAGE(AZ255,BD255)</f>
        <v>80801.617622375488</v>
      </c>
      <c r="BI255" s="852">
        <f>BH255*AT255*3.785*1000000</f>
        <v>50708740474541.461</v>
      </c>
      <c r="BK255" s="382">
        <f t="shared" si="861"/>
        <v>12.024528503417969</v>
      </c>
      <c r="BL255" s="382">
        <f t="shared" si="862"/>
        <v>23.495895385742188</v>
      </c>
      <c r="BM255" s="236">
        <f t="shared" si="863"/>
        <v>44342</v>
      </c>
      <c r="BN255" s="236">
        <f t="shared" si="864"/>
        <v>44343</v>
      </c>
      <c r="BO255" s="235">
        <f t="shared" si="852"/>
        <v>80163.523356119797</v>
      </c>
      <c r="BP255" s="235">
        <f t="shared" si="865"/>
        <v>156639.30257161459</v>
      </c>
      <c r="BQ255" s="235">
        <f t="shared" si="866"/>
        <v>118401.41296386719</v>
      </c>
      <c r="BR255" s="868">
        <f t="shared" si="867"/>
        <v>44342</v>
      </c>
      <c r="BS255" s="869" t="str">
        <f t="shared" si="868"/>
        <v>WED</v>
      </c>
      <c r="BT255" s="870">
        <f t="shared" si="869"/>
        <v>165.80471801757801</v>
      </c>
      <c r="BU255" s="235">
        <f t="shared" ref="BU255" si="880">BH255</f>
        <v>80801.617622375488</v>
      </c>
      <c r="BV255" s="279">
        <f t="shared" si="871"/>
        <v>74305276286215.5</v>
      </c>
      <c r="BW255" s="279">
        <f t="shared" ref="BW255" si="881">BI255</f>
        <v>50708740474541.461</v>
      </c>
    </row>
    <row r="256" spans="1:75">
      <c r="A256" s="35">
        <v>44349</v>
      </c>
      <c r="B256" s="119" t="s">
        <v>191</v>
      </c>
      <c r="C256" s="782">
        <v>44342</v>
      </c>
      <c r="D256" s="1158">
        <v>44343</v>
      </c>
      <c r="E256" s="924" t="s">
        <v>69</v>
      </c>
      <c r="F256" s="1149">
        <v>2.1943960189819336</v>
      </c>
      <c r="G256" s="500" t="s">
        <v>41</v>
      </c>
      <c r="H256" s="998">
        <v>10.766150665283202</v>
      </c>
      <c r="I256" s="1160" t="s">
        <v>313</v>
      </c>
      <c r="J256" s="1161" t="s">
        <v>133</v>
      </c>
      <c r="K256" s="484" t="s">
        <v>93</v>
      </c>
      <c r="L256" s="488">
        <v>284</v>
      </c>
      <c r="M256" s="485"/>
      <c r="N256" s="504"/>
      <c r="O256" s="491">
        <v>3</v>
      </c>
      <c r="P256" s="492">
        <v>1.5</v>
      </c>
      <c r="Q256" s="492">
        <f t="shared" si="735"/>
        <v>4.5</v>
      </c>
      <c r="R256" s="490">
        <f t="shared" si="845"/>
        <v>3</v>
      </c>
      <c r="S256" s="491"/>
      <c r="T256" s="493">
        <v>20</v>
      </c>
      <c r="U256" s="119">
        <v>272</v>
      </c>
      <c r="V256" s="925"/>
      <c r="W256" s="129">
        <v>854.755</v>
      </c>
      <c r="X256" s="223">
        <v>2.1659999999999999</v>
      </c>
      <c r="Y256" s="223">
        <v>2.528</v>
      </c>
      <c r="Z256" s="129">
        <f t="shared" si="736"/>
        <v>17095.099999999999</v>
      </c>
      <c r="AA256" s="129">
        <f t="shared" si="737"/>
        <v>5698.3666666666659</v>
      </c>
      <c r="AB256" s="149">
        <f t="shared" si="738"/>
        <v>20064671.361502346</v>
      </c>
      <c r="AC256" s="924" t="s">
        <v>69</v>
      </c>
      <c r="AD256" s="195">
        <f t="shared" si="739"/>
        <v>43.887920379638672</v>
      </c>
      <c r="AE256" s="500" t="s">
        <v>41</v>
      </c>
      <c r="AF256" s="567">
        <f t="shared" si="740"/>
        <v>215.32301330566406</v>
      </c>
      <c r="AG256" s="497">
        <f t="shared" si="741"/>
        <v>14629.306793212891</v>
      </c>
      <c r="AH256" s="497">
        <f t="shared" si="742"/>
        <v>71774.337768554688</v>
      </c>
      <c r="AI256" s="497">
        <f t="shared" si="743"/>
        <v>51511.643638073561</v>
      </c>
      <c r="AJ256" s="497">
        <f t="shared" si="744"/>
        <v>252726.54143857284</v>
      </c>
      <c r="AK256" s="959">
        <f t="shared" si="745"/>
        <v>2.5672807049762023E-3</v>
      </c>
      <c r="AL256" s="1086">
        <f t="shared" si="746"/>
        <v>1.2595598347226051E-2</v>
      </c>
      <c r="AM256" s="864" t="str">
        <f t="shared" si="875"/>
        <v>272</v>
      </c>
      <c r="AN256" s="865">
        <f t="shared" si="876"/>
        <v>44343</v>
      </c>
      <c r="AO256" s="866">
        <f t="shared" si="877"/>
        <v>14629.306793212891</v>
      </c>
      <c r="AP256" s="865">
        <f t="shared" si="878"/>
        <v>44343</v>
      </c>
      <c r="AQ256" s="850">
        <f t="shared" si="879"/>
        <v>71774.337768554688</v>
      </c>
      <c r="AR256" s="880">
        <v>44342</v>
      </c>
      <c r="AS256" s="869" t="s">
        <v>656</v>
      </c>
      <c r="AT256" s="879">
        <v>165.80471801757801</v>
      </c>
      <c r="AU256" s="879">
        <v>284</v>
      </c>
      <c r="AV256" s="851">
        <f t="shared" si="855"/>
        <v>44342</v>
      </c>
      <c r="AW256" s="852">
        <f t="shared" si="856"/>
        <v>9180926611722.3281</v>
      </c>
      <c r="AX256" s="851">
        <f t="shared" si="857"/>
        <v>44342</v>
      </c>
      <c r="AY256" s="852">
        <f t="shared" si="858"/>
        <v>45043482714012.516</v>
      </c>
      <c r="AZ256" s="867"/>
      <c r="BA256" s="867"/>
      <c r="BB256" s="867"/>
      <c r="BC256" s="849">
        <f t="shared" si="859"/>
        <v>44342</v>
      </c>
      <c r="BD256" s="867"/>
      <c r="BE256" s="867"/>
      <c r="BF256" s="867"/>
      <c r="BG256" s="849">
        <f t="shared" si="860"/>
        <v>44342</v>
      </c>
      <c r="BH256" s="867"/>
      <c r="BI256" s="867"/>
      <c r="BK256" s="382">
        <f t="shared" si="861"/>
        <v>2.1943960189819336</v>
      </c>
      <c r="BL256" s="382">
        <f t="shared" si="862"/>
        <v>10.766150665283202</v>
      </c>
      <c r="BM256" s="236">
        <f t="shared" si="863"/>
        <v>44342</v>
      </c>
      <c r="BN256" s="236">
        <f t="shared" si="864"/>
        <v>44343</v>
      </c>
      <c r="BO256" s="235">
        <f t="shared" si="852"/>
        <v>14629.306793212891</v>
      </c>
      <c r="BP256" s="235">
        <f t="shared" si="865"/>
        <v>71774.337768554688</v>
      </c>
      <c r="BQ256" s="235">
        <f t="shared" si="866"/>
        <v>43201.822280883789</v>
      </c>
      <c r="BR256" s="868">
        <f t="shared" si="867"/>
        <v>44342</v>
      </c>
      <c r="BS256" s="869" t="str">
        <f t="shared" si="868"/>
        <v>WED</v>
      </c>
      <c r="BT256" s="870">
        <f t="shared" si="869"/>
        <v>165.80471801757801</v>
      </c>
      <c r="BU256" s="235"/>
      <c r="BV256" s="279">
        <f t="shared" si="871"/>
        <v>27112204662867.418</v>
      </c>
      <c r="BW256" s="279"/>
    </row>
    <row r="257" spans="1:75">
      <c r="A257" s="35">
        <v>44349</v>
      </c>
      <c r="B257" s="119" t="s">
        <v>551</v>
      </c>
      <c r="C257" s="782">
        <v>44343</v>
      </c>
      <c r="D257" s="1158">
        <v>44344</v>
      </c>
      <c r="E257" s="924" t="s">
        <v>69</v>
      </c>
      <c r="F257" s="1149">
        <v>35.107772827148438</v>
      </c>
      <c r="G257" s="500" t="s">
        <v>41</v>
      </c>
      <c r="H257" s="998">
        <v>55.774072265625001</v>
      </c>
      <c r="I257" s="1160" t="s">
        <v>313</v>
      </c>
      <c r="J257" s="1161" t="s">
        <v>133</v>
      </c>
      <c r="K257" s="484" t="s">
        <v>93</v>
      </c>
      <c r="L257" s="488">
        <v>324</v>
      </c>
      <c r="M257" s="485"/>
      <c r="N257" s="504"/>
      <c r="O257" s="491">
        <v>3</v>
      </c>
      <c r="P257" s="492">
        <v>1.5</v>
      </c>
      <c r="Q257" s="492">
        <f t="shared" si="735"/>
        <v>4.5</v>
      </c>
      <c r="R257" s="490">
        <f t="shared" si="845"/>
        <v>3</v>
      </c>
      <c r="S257" s="491"/>
      <c r="T257" s="493">
        <v>20</v>
      </c>
      <c r="U257" s="119">
        <v>281</v>
      </c>
      <c r="V257" s="925"/>
      <c r="W257" s="129">
        <v>814.59900000000005</v>
      </c>
      <c r="X257" s="223">
        <v>2.169</v>
      </c>
      <c r="Y257" s="223">
        <v>2.4729999999999999</v>
      </c>
      <c r="Z257" s="129">
        <f t="shared" si="736"/>
        <v>16291.980000000001</v>
      </c>
      <c r="AA257" s="129">
        <f t="shared" si="737"/>
        <v>5430.6600000000008</v>
      </c>
      <c r="AB257" s="149">
        <f t="shared" si="738"/>
        <v>16761296.296296299</v>
      </c>
      <c r="AC257" s="924" t="s">
        <v>69</v>
      </c>
      <c r="AD257" s="195">
        <f t="shared" si="739"/>
        <v>702.15545654296875</v>
      </c>
      <c r="AE257" s="500" t="s">
        <v>41</v>
      </c>
      <c r="AF257" s="567">
        <f t="shared" si="740"/>
        <v>1115.4814453125</v>
      </c>
      <c r="AG257" s="497">
        <f t="shared" si="741"/>
        <v>234051.81884765625</v>
      </c>
      <c r="AH257" s="497">
        <f t="shared" si="742"/>
        <v>371827.1484375</v>
      </c>
      <c r="AI257" s="497">
        <f t="shared" si="743"/>
        <v>722382.1569372107</v>
      </c>
      <c r="AJ257" s="497">
        <f t="shared" si="744"/>
        <v>1147614.6556712964</v>
      </c>
      <c r="AK257" s="959">
        <f t="shared" si="745"/>
        <v>4.3098227259238515E-2</v>
      </c>
      <c r="AL257" s="1086">
        <f t="shared" si="746"/>
        <v>6.8468132499088508E-2</v>
      </c>
      <c r="AM257" s="864" t="str">
        <f t="shared" si="875"/>
        <v>281</v>
      </c>
      <c r="AN257" s="865">
        <f t="shared" si="876"/>
        <v>44344</v>
      </c>
      <c r="AO257" s="866">
        <f t="shared" si="877"/>
        <v>234051.81884765625</v>
      </c>
      <c r="AP257" s="865">
        <f t="shared" si="878"/>
        <v>44344</v>
      </c>
      <c r="AQ257" s="850">
        <f t="shared" si="879"/>
        <v>371827.1484375</v>
      </c>
      <c r="AR257" s="880">
        <v>44343</v>
      </c>
      <c r="AS257" s="869" t="s">
        <v>657</v>
      </c>
      <c r="AT257" s="879">
        <v>179.14364624023401</v>
      </c>
      <c r="AU257" s="879">
        <v>324</v>
      </c>
      <c r="AV257" s="851">
        <f t="shared" si="855"/>
        <v>44343</v>
      </c>
      <c r="AW257" s="852">
        <f t="shared" si="856"/>
        <v>158700872259043</v>
      </c>
      <c r="AX257" s="851">
        <f t="shared" si="857"/>
        <v>44343</v>
      </c>
      <c r="AY257" s="852">
        <f t="shared" si="858"/>
        <v>252120633273236.41</v>
      </c>
      <c r="AZ257" s="850">
        <f>AVERAGE(AO257:AO258)</f>
        <v>226720.5810546875</v>
      </c>
      <c r="BA257" s="850">
        <f>STDEV(AO257:AO258)</f>
        <v>10367.935915798604</v>
      </c>
      <c r="BB257" s="850">
        <f>100*BA257/AZ257</f>
        <v>4.5730016514459013</v>
      </c>
      <c r="BC257" s="849">
        <f t="shared" si="859"/>
        <v>44343</v>
      </c>
      <c r="BD257" s="850">
        <f>AVERAGE(AQ257:AQ258)</f>
        <v>271254.46573893231</v>
      </c>
      <c r="BE257" s="850">
        <f>STDEV(AQ257:AQ258)</f>
        <v>142231.2518765603</v>
      </c>
      <c r="BF257" s="850">
        <f>100*BE257/BD257</f>
        <v>52.434621302585356</v>
      </c>
      <c r="BG257" s="849">
        <f t="shared" si="860"/>
        <v>44343</v>
      </c>
      <c r="BH257" s="850">
        <f>AVERAGE(AZ257,BD257)</f>
        <v>248987.52339680991</v>
      </c>
      <c r="BI257" s="852">
        <f>BH257*AT257*3.785*1000000</f>
        <v>168828156684449.94</v>
      </c>
      <c r="BK257" s="382">
        <f t="shared" si="861"/>
        <v>35.107772827148438</v>
      </c>
      <c r="BL257" s="382">
        <f t="shared" si="862"/>
        <v>55.774072265625001</v>
      </c>
      <c r="BM257" s="236">
        <f t="shared" si="863"/>
        <v>44343</v>
      </c>
      <c r="BN257" s="236">
        <f t="shared" si="864"/>
        <v>44344</v>
      </c>
      <c r="BO257" s="235">
        <f t="shared" si="852"/>
        <v>234051.81884765625</v>
      </c>
      <c r="BP257" s="235">
        <f t="shared" si="865"/>
        <v>371827.1484375</v>
      </c>
      <c r="BQ257" s="235">
        <f t="shared" si="866"/>
        <v>302939.48364257813</v>
      </c>
      <c r="BR257" s="868">
        <f t="shared" si="867"/>
        <v>44343</v>
      </c>
      <c r="BS257" s="869" t="str">
        <f t="shared" si="868"/>
        <v>THU</v>
      </c>
      <c r="BT257" s="870">
        <f t="shared" si="869"/>
        <v>179.14364624023401</v>
      </c>
      <c r="BU257" s="235">
        <f t="shared" ref="BU257" si="882">BH257</f>
        <v>248987.52339680991</v>
      </c>
      <c r="BV257" s="279">
        <f t="shared" si="871"/>
        <v>205410752766139.69</v>
      </c>
      <c r="BW257" s="279">
        <f t="shared" ref="BW257" si="883">BI257</f>
        <v>168828156684449.94</v>
      </c>
    </row>
    <row r="258" spans="1:75">
      <c r="A258" s="35">
        <v>44349</v>
      </c>
      <c r="B258" s="119" t="s">
        <v>259</v>
      </c>
      <c r="C258" s="782">
        <v>44343</v>
      </c>
      <c r="D258" s="1158">
        <v>44344</v>
      </c>
      <c r="E258" s="924" t="s">
        <v>69</v>
      </c>
      <c r="F258" s="1149">
        <v>32.908401489257813</v>
      </c>
      <c r="G258" s="500" t="s">
        <v>41</v>
      </c>
      <c r="H258" s="998">
        <v>25.602267456054687</v>
      </c>
      <c r="I258" s="1160" t="s">
        <v>313</v>
      </c>
      <c r="J258" s="1161" t="s">
        <v>133</v>
      </c>
      <c r="K258" s="484" t="s">
        <v>93</v>
      </c>
      <c r="L258" s="488">
        <v>324</v>
      </c>
      <c r="M258" s="485"/>
      <c r="N258" s="504"/>
      <c r="O258" s="491">
        <v>3</v>
      </c>
      <c r="P258" s="492">
        <v>1.5</v>
      </c>
      <c r="Q258" s="492">
        <f t="shared" si="735"/>
        <v>4.5</v>
      </c>
      <c r="R258" s="490">
        <f t="shared" si="845"/>
        <v>3</v>
      </c>
      <c r="S258" s="491"/>
      <c r="T258" s="493">
        <v>20</v>
      </c>
      <c r="U258" s="119">
        <v>282</v>
      </c>
      <c r="V258" s="925"/>
      <c r="W258" s="129">
        <v>803.05799999999999</v>
      </c>
      <c r="X258" s="223">
        <v>2.1640000000000001</v>
      </c>
      <c r="Y258" s="223">
        <v>2.4750000000000001</v>
      </c>
      <c r="Z258" s="129">
        <f t="shared" si="736"/>
        <v>16061.16</v>
      </c>
      <c r="AA258" s="129">
        <f t="shared" si="737"/>
        <v>5353.72</v>
      </c>
      <c r="AB258" s="149">
        <f t="shared" si="738"/>
        <v>16523827.160493826</v>
      </c>
      <c r="AC258" s="924" t="s">
        <v>69</v>
      </c>
      <c r="AD258" s="195">
        <f t="shared" si="739"/>
        <v>658.16802978515625</v>
      </c>
      <c r="AE258" s="500" t="s">
        <v>41</v>
      </c>
      <c r="AF258" s="567">
        <f t="shared" si="740"/>
        <v>512.04534912109375</v>
      </c>
      <c r="AG258" s="497">
        <f t="shared" si="741"/>
        <v>219389.34326171875</v>
      </c>
      <c r="AH258" s="497">
        <f t="shared" si="742"/>
        <v>170681.78304036459</v>
      </c>
      <c r="AI258" s="497">
        <f t="shared" si="743"/>
        <v>677127.6026596257</v>
      </c>
      <c r="AJ258" s="497">
        <f t="shared" si="744"/>
        <v>526795.62666779186</v>
      </c>
      <c r="AK258" s="959">
        <f t="shared" si="745"/>
        <v>4.097886016857788E-2</v>
      </c>
      <c r="AL258" s="1086">
        <f t="shared" si="746"/>
        <v>3.1880969314862298E-2</v>
      </c>
      <c r="AM258" s="864" t="str">
        <f t="shared" si="875"/>
        <v>282</v>
      </c>
      <c r="AN258" s="865">
        <f t="shared" si="876"/>
        <v>44344</v>
      </c>
      <c r="AO258" s="866">
        <f t="shared" si="877"/>
        <v>219389.34326171875</v>
      </c>
      <c r="AP258" s="865">
        <f t="shared" si="878"/>
        <v>44344</v>
      </c>
      <c r="AQ258" s="850">
        <f t="shared" si="879"/>
        <v>170681.78304036459</v>
      </c>
      <c r="AR258" s="880">
        <v>44343</v>
      </c>
      <c r="AS258" s="869" t="s">
        <v>657</v>
      </c>
      <c r="AT258" s="879">
        <v>179.14364624023401</v>
      </c>
      <c r="AU258" s="879">
        <v>324</v>
      </c>
      <c r="AV258" s="851">
        <f t="shared" si="855"/>
        <v>44343</v>
      </c>
      <c r="AW258" s="852">
        <f t="shared" si="856"/>
        <v>148758853109515.22</v>
      </c>
      <c r="AX258" s="851">
        <f t="shared" si="857"/>
        <v>44343</v>
      </c>
      <c r="AY258" s="852">
        <f t="shared" si="858"/>
        <v>115732268096005.19</v>
      </c>
      <c r="AZ258" s="867"/>
      <c r="BA258" s="867"/>
      <c r="BB258" s="867"/>
      <c r="BC258" s="849">
        <f t="shared" si="859"/>
        <v>44343</v>
      </c>
      <c r="BD258" s="867"/>
      <c r="BE258" s="867"/>
      <c r="BF258" s="867"/>
      <c r="BG258" s="849">
        <f t="shared" si="860"/>
        <v>44343</v>
      </c>
      <c r="BH258" s="867"/>
      <c r="BI258" s="867"/>
      <c r="BK258" s="382">
        <f t="shared" si="861"/>
        <v>32.908401489257813</v>
      </c>
      <c r="BL258" s="382">
        <f t="shared" si="862"/>
        <v>25.602267456054687</v>
      </c>
      <c r="BM258" s="236">
        <f t="shared" si="863"/>
        <v>44343</v>
      </c>
      <c r="BN258" s="236">
        <f t="shared" si="864"/>
        <v>44344</v>
      </c>
      <c r="BO258" s="235">
        <f t="shared" si="852"/>
        <v>219389.34326171875</v>
      </c>
      <c r="BP258" s="235">
        <f t="shared" si="865"/>
        <v>170681.78304036459</v>
      </c>
      <c r="BQ258" s="235">
        <f t="shared" si="866"/>
        <v>195035.56315104169</v>
      </c>
      <c r="BR258" s="868">
        <f t="shared" si="867"/>
        <v>44343</v>
      </c>
      <c r="BS258" s="869" t="str">
        <f t="shared" si="868"/>
        <v>THU</v>
      </c>
      <c r="BT258" s="870">
        <f t="shared" si="869"/>
        <v>179.14364624023401</v>
      </c>
      <c r="BU258" s="235"/>
      <c r="BV258" s="279">
        <f t="shared" si="871"/>
        <v>132245560602760.2</v>
      </c>
      <c r="BW258" s="279"/>
    </row>
    <row r="259" spans="1:75">
      <c r="A259" s="35">
        <v>44349</v>
      </c>
      <c r="B259" s="119" t="s">
        <v>713</v>
      </c>
      <c r="C259" s="782">
        <v>44344</v>
      </c>
      <c r="D259" s="1158">
        <v>44345</v>
      </c>
      <c r="E259" s="924" t="s">
        <v>69</v>
      </c>
      <c r="F259" s="1149">
        <v>13.225923156738281</v>
      </c>
      <c r="G259" s="500" t="s">
        <v>41</v>
      </c>
      <c r="H259" s="998">
        <v>18.661817932128905</v>
      </c>
      <c r="I259" s="1160" t="s">
        <v>313</v>
      </c>
      <c r="J259" s="1161" t="s">
        <v>133</v>
      </c>
      <c r="K259" s="484" t="s">
        <v>93</v>
      </c>
      <c r="L259" s="488">
        <v>268</v>
      </c>
      <c r="M259" s="485"/>
      <c r="N259" s="504"/>
      <c r="O259" s="491">
        <v>3</v>
      </c>
      <c r="P259" s="492">
        <v>1.5</v>
      </c>
      <c r="Q259" s="492">
        <f t="shared" si="735"/>
        <v>4.5</v>
      </c>
      <c r="R259" s="490">
        <f t="shared" si="845"/>
        <v>3</v>
      </c>
      <c r="S259" s="491"/>
      <c r="T259" s="493">
        <v>20</v>
      </c>
      <c r="U259" s="119">
        <v>291</v>
      </c>
      <c r="V259" s="925"/>
      <c r="W259" s="129">
        <v>829.84400000000005</v>
      </c>
      <c r="X259" s="223">
        <v>2.2109999999999999</v>
      </c>
      <c r="Y259" s="223">
        <v>2.569</v>
      </c>
      <c r="Z259" s="129">
        <f t="shared" si="736"/>
        <v>16596.88</v>
      </c>
      <c r="AA259" s="129">
        <f t="shared" si="737"/>
        <v>5532.293333333334</v>
      </c>
      <c r="AB259" s="149">
        <f t="shared" si="738"/>
        <v>20642885.572139304</v>
      </c>
      <c r="AC259" s="924" t="s">
        <v>69</v>
      </c>
      <c r="AD259" s="195">
        <f t="shared" si="739"/>
        <v>264.51846313476563</v>
      </c>
      <c r="AE259" s="500" t="s">
        <v>41</v>
      </c>
      <c r="AF259" s="567">
        <f t="shared" si="740"/>
        <v>373.23635864257813</v>
      </c>
      <c r="AG259" s="497">
        <f t="shared" si="741"/>
        <v>88172.821044921875</v>
      </c>
      <c r="AH259" s="497">
        <f t="shared" si="742"/>
        <v>124412.11954752605</v>
      </c>
      <c r="AI259" s="497">
        <f t="shared" si="743"/>
        <v>329003.06360045477</v>
      </c>
      <c r="AJ259" s="497">
        <f t="shared" si="744"/>
        <v>464224.32666987332</v>
      </c>
      <c r="AK259" s="959">
        <f t="shared" si="745"/>
        <v>1.5937842723136253E-2</v>
      </c>
      <c r="AL259" s="1086">
        <f t="shared" si="746"/>
        <v>2.2488344715547628E-2</v>
      </c>
      <c r="AM259" s="864" t="str">
        <f t="shared" si="875"/>
        <v>291</v>
      </c>
      <c r="AN259" s="865">
        <f t="shared" si="876"/>
        <v>44345</v>
      </c>
      <c r="AO259" s="866">
        <f t="shared" si="877"/>
        <v>88172.821044921875</v>
      </c>
      <c r="AP259" s="865">
        <f t="shared" si="878"/>
        <v>44345</v>
      </c>
      <c r="AQ259" s="850">
        <f t="shared" si="879"/>
        <v>124412.11954752605</v>
      </c>
      <c r="AR259" s="880">
        <v>44344</v>
      </c>
      <c r="AS259" s="869" t="s">
        <v>659</v>
      </c>
      <c r="AT259" s="879">
        <v>172.83905029296901</v>
      </c>
      <c r="AU259" s="879">
        <v>268</v>
      </c>
      <c r="AV259" s="851">
        <f t="shared" si="855"/>
        <v>44344</v>
      </c>
      <c r="AW259" s="852">
        <f t="shared" si="856"/>
        <v>57682289674247.742</v>
      </c>
      <c r="AX259" s="851">
        <f t="shared" si="857"/>
        <v>44344</v>
      </c>
      <c r="AY259" s="852">
        <f t="shared" si="858"/>
        <v>81389886743800.016</v>
      </c>
      <c r="AZ259" s="850">
        <f>AVERAGE(AO259:AO260)</f>
        <v>90783.365885416657</v>
      </c>
      <c r="BA259" s="850">
        <f>STDEV(AO259:AO260)</f>
        <v>3691.8679186108393</v>
      </c>
      <c r="BB259" s="850">
        <f>100*BA259/AZ259</f>
        <v>4.0666788266812839</v>
      </c>
      <c r="BC259" s="849">
        <f t="shared" si="859"/>
        <v>44344</v>
      </c>
      <c r="BD259" s="850">
        <f>AVERAGE(AQ259:AQ260)</f>
        <v>104017.56795247397</v>
      </c>
      <c r="BE259" s="850">
        <f>STDEV(AQ259:AQ260)</f>
        <v>28842.251464240471</v>
      </c>
      <c r="BF259" s="850">
        <f>100*BE259/BD259</f>
        <v>27.728250171565836</v>
      </c>
      <c r="BG259" s="849">
        <f t="shared" si="860"/>
        <v>44344</v>
      </c>
      <c r="BH259" s="850">
        <f>AVERAGE(AZ259,BD259)</f>
        <v>97400.466918945313</v>
      </c>
      <c r="BI259" s="852">
        <f>BH259*AT259*3.785*1000000</f>
        <v>63718976898371.133</v>
      </c>
      <c r="BK259" s="382">
        <f t="shared" si="861"/>
        <v>13.225923156738281</v>
      </c>
      <c r="BL259" s="382">
        <f t="shared" si="862"/>
        <v>18.661817932128905</v>
      </c>
      <c r="BM259" s="236">
        <f t="shared" si="863"/>
        <v>44344</v>
      </c>
      <c r="BN259" s="236">
        <f t="shared" si="864"/>
        <v>44345</v>
      </c>
      <c r="BO259" s="235">
        <f t="shared" si="852"/>
        <v>88172.821044921875</v>
      </c>
      <c r="BP259" s="235">
        <f t="shared" si="865"/>
        <v>124412.11954752605</v>
      </c>
      <c r="BQ259" s="235">
        <f t="shared" si="866"/>
        <v>106292.47029622397</v>
      </c>
      <c r="BR259" s="868">
        <f t="shared" si="867"/>
        <v>44344</v>
      </c>
      <c r="BS259" s="869" t="str">
        <f t="shared" si="868"/>
        <v>FRI</v>
      </c>
      <c r="BT259" s="870">
        <f t="shared" si="869"/>
        <v>172.83905029296901</v>
      </c>
      <c r="BU259" s="235">
        <f t="shared" ref="BU259" si="884">BH259</f>
        <v>97400.466918945313</v>
      </c>
      <c r="BV259" s="279">
        <f t="shared" si="871"/>
        <v>69536088209023.898</v>
      </c>
      <c r="BW259" s="279">
        <f t="shared" ref="BW259" si="885">BI259</f>
        <v>63718976898371.133</v>
      </c>
    </row>
    <row r="260" spans="1:75">
      <c r="A260" s="35">
        <v>44349</v>
      </c>
      <c r="B260" s="119" t="s">
        <v>714</v>
      </c>
      <c r="C260" s="782">
        <v>44344</v>
      </c>
      <c r="D260" s="1158">
        <v>44345</v>
      </c>
      <c r="E260" s="924" t="s">
        <v>69</v>
      </c>
      <c r="F260" s="1149">
        <v>14.009086608886719</v>
      </c>
      <c r="G260" s="500" t="s">
        <v>41</v>
      </c>
      <c r="H260" s="998">
        <v>12.543452453613281</v>
      </c>
      <c r="I260" s="1160" t="s">
        <v>313</v>
      </c>
      <c r="J260" s="1161" t="s">
        <v>133</v>
      </c>
      <c r="K260" s="484" t="s">
        <v>93</v>
      </c>
      <c r="L260" s="488">
        <v>268</v>
      </c>
      <c r="M260" s="485"/>
      <c r="N260" s="504"/>
      <c r="O260" s="491">
        <v>3</v>
      </c>
      <c r="P260" s="492">
        <v>1.5</v>
      </c>
      <c r="Q260" s="492">
        <f t="shared" si="735"/>
        <v>4.5</v>
      </c>
      <c r="R260" s="490">
        <f t="shared" si="845"/>
        <v>3</v>
      </c>
      <c r="S260" s="491"/>
      <c r="T260" s="493">
        <v>20</v>
      </c>
      <c r="U260" s="119">
        <v>292</v>
      </c>
      <c r="V260" s="925"/>
      <c r="W260" s="129">
        <v>809.43299999999999</v>
      </c>
      <c r="X260" s="223">
        <v>2.2160000000000002</v>
      </c>
      <c r="Y260" s="223">
        <v>2.5499999999999998</v>
      </c>
      <c r="Z260" s="129">
        <f t="shared" si="736"/>
        <v>16188.66</v>
      </c>
      <c r="AA260" s="129">
        <f t="shared" si="737"/>
        <v>5396.22</v>
      </c>
      <c r="AB260" s="149">
        <f t="shared" si="738"/>
        <v>20135149.253731344</v>
      </c>
      <c r="AC260" s="924" t="s">
        <v>69</v>
      </c>
      <c r="AD260" s="195">
        <f t="shared" si="739"/>
        <v>280.18173217773438</v>
      </c>
      <c r="AE260" s="500" t="s">
        <v>41</v>
      </c>
      <c r="AF260" s="567">
        <f t="shared" si="740"/>
        <v>250.86904907226563</v>
      </c>
      <c r="AG260" s="497">
        <f t="shared" si="741"/>
        <v>93393.910725911453</v>
      </c>
      <c r="AH260" s="497">
        <f t="shared" si="742"/>
        <v>83623.016357421875</v>
      </c>
      <c r="AI260" s="497">
        <f t="shared" si="743"/>
        <v>348484.74151459499</v>
      </c>
      <c r="AJ260" s="497">
        <f t="shared" si="744"/>
        <v>312026.18043814134</v>
      </c>
      <c r="AK260" s="959">
        <f t="shared" si="745"/>
        <v>1.7307283751572668E-2</v>
      </c>
      <c r="AL260" s="1086">
        <f t="shared" si="746"/>
        <v>1.5496591383861643E-2</v>
      </c>
      <c r="AM260" s="864" t="str">
        <f t="shared" si="875"/>
        <v>292</v>
      </c>
      <c r="AN260" s="865">
        <f t="shared" si="876"/>
        <v>44345</v>
      </c>
      <c r="AO260" s="866">
        <f t="shared" si="877"/>
        <v>93393.910725911453</v>
      </c>
      <c r="AP260" s="865">
        <f t="shared" si="878"/>
        <v>44345</v>
      </c>
      <c r="AQ260" s="850">
        <f t="shared" si="879"/>
        <v>83623.016357421875</v>
      </c>
      <c r="AR260" s="880">
        <v>44344</v>
      </c>
      <c r="AS260" s="869" t="s">
        <v>659</v>
      </c>
      <c r="AT260" s="879">
        <v>172.83905029296901</v>
      </c>
      <c r="AU260" s="879">
        <v>268</v>
      </c>
      <c r="AV260" s="851">
        <f t="shared" si="855"/>
        <v>44344</v>
      </c>
      <c r="AW260" s="852">
        <f t="shared" si="856"/>
        <v>61097904642953.703</v>
      </c>
      <c r="AX260" s="851">
        <f t="shared" si="857"/>
        <v>44344</v>
      </c>
      <c r="AY260" s="852">
        <f t="shared" si="858"/>
        <v>54705826532483.039</v>
      </c>
      <c r="AZ260" s="867"/>
      <c r="BA260" s="867"/>
      <c r="BB260" s="867"/>
      <c r="BC260" s="849">
        <f t="shared" si="859"/>
        <v>44344</v>
      </c>
      <c r="BD260" s="867"/>
      <c r="BE260" s="867"/>
      <c r="BF260" s="867"/>
      <c r="BG260" s="849">
        <f t="shared" si="860"/>
        <v>44344</v>
      </c>
      <c r="BH260" s="867"/>
      <c r="BI260" s="867"/>
      <c r="BK260" s="382">
        <f t="shared" si="861"/>
        <v>14.009086608886719</v>
      </c>
      <c r="BL260" s="382">
        <f t="shared" si="862"/>
        <v>12.543452453613281</v>
      </c>
      <c r="BM260" s="236">
        <f t="shared" si="863"/>
        <v>44344</v>
      </c>
      <c r="BN260" s="236">
        <f t="shared" si="864"/>
        <v>44345</v>
      </c>
      <c r="BO260" s="235">
        <f t="shared" si="852"/>
        <v>93393.910725911453</v>
      </c>
      <c r="BP260" s="235">
        <f t="shared" si="865"/>
        <v>83623.016357421875</v>
      </c>
      <c r="BQ260" s="235">
        <f t="shared" si="866"/>
        <v>88508.463541666657</v>
      </c>
      <c r="BR260" s="868">
        <f t="shared" si="867"/>
        <v>44344</v>
      </c>
      <c r="BS260" s="869" t="str">
        <f t="shared" si="868"/>
        <v>FRI</v>
      </c>
      <c r="BT260" s="870">
        <f t="shared" si="869"/>
        <v>172.83905029296901</v>
      </c>
      <c r="BU260" s="235"/>
      <c r="BV260" s="279">
        <f t="shared" si="871"/>
        <v>57901865587718.375</v>
      </c>
      <c r="BW260" s="279"/>
    </row>
    <row r="261" spans="1:75">
      <c r="A261" s="35">
        <v>44349</v>
      </c>
      <c r="B261" s="119" t="s">
        <v>564</v>
      </c>
      <c r="C261" s="782">
        <v>44345</v>
      </c>
      <c r="D261" s="1158">
        <v>44346</v>
      </c>
      <c r="E261" s="924" t="s">
        <v>69</v>
      </c>
      <c r="F261" s="1149">
        <v>7.6726356506347653</v>
      </c>
      <c r="G261" s="500" t="s">
        <v>41</v>
      </c>
      <c r="H261" s="998">
        <v>15.413056945800781</v>
      </c>
      <c r="I261" s="1160" t="s">
        <v>313</v>
      </c>
      <c r="J261" s="1161" t="s">
        <v>133</v>
      </c>
      <c r="K261" s="484" t="s">
        <v>93</v>
      </c>
      <c r="L261" s="488">
        <v>232</v>
      </c>
      <c r="M261" s="485"/>
      <c r="N261" s="504"/>
      <c r="O261" s="491">
        <v>3</v>
      </c>
      <c r="P261" s="492">
        <v>1.5</v>
      </c>
      <c r="Q261" s="492">
        <f t="shared" si="735"/>
        <v>4.5</v>
      </c>
      <c r="R261" s="490">
        <f t="shared" si="845"/>
        <v>3</v>
      </c>
      <c r="S261" s="491"/>
      <c r="T261" s="493">
        <v>20</v>
      </c>
      <c r="U261" s="119">
        <v>301</v>
      </c>
      <c r="V261" s="925"/>
      <c r="W261" s="129">
        <v>747.89</v>
      </c>
      <c r="X261" s="223">
        <v>2.2010000000000001</v>
      </c>
      <c r="Y261" s="223">
        <v>2.5470000000000002</v>
      </c>
      <c r="Z261" s="129">
        <f t="shared" si="736"/>
        <v>14957.8</v>
      </c>
      <c r="AA261" s="129">
        <f t="shared" si="737"/>
        <v>4985.9333333333334</v>
      </c>
      <c r="AB261" s="149">
        <f t="shared" si="738"/>
        <v>21491091.954022985</v>
      </c>
      <c r="AC261" s="924" t="s">
        <v>69</v>
      </c>
      <c r="AD261" s="195">
        <f t="shared" si="739"/>
        <v>153.45271301269531</v>
      </c>
      <c r="AE261" s="500" t="s">
        <v>41</v>
      </c>
      <c r="AF261" s="567">
        <f t="shared" si="740"/>
        <v>308.26113891601563</v>
      </c>
      <c r="AG261" s="497">
        <f t="shared" si="741"/>
        <v>51150.904337565102</v>
      </c>
      <c r="AH261" s="497">
        <f t="shared" si="742"/>
        <v>102753.7129720052</v>
      </c>
      <c r="AI261" s="497">
        <f t="shared" si="743"/>
        <v>220478.03593778063</v>
      </c>
      <c r="AJ261" s="497">
        <f t="shared" si="744"/>
        <v>442903.93522416038</v>
      </c>
      <c r="AK261" s="959">
        <f t="shared" si="745"/>
        <v>1.0259042975082922E-2</v>
      </c>
      <c r="AL261" s="1086">
        <f t="shared" si="746"/>
        <v>2.0608721798393858E-2</v>
      </c>
      <c r="AM261" s="864" t="str">
        <f t="shared" si="875"/>
        <v>301</v>
      </c>
      <c r="AN261" s="865">
        <f t="shared" si="876"/>
        <v>44346</v>
      </c>
      <c r="AO261" s="866">
        <f t="shared" si="877"/>
        <v>51150.904337565102</v>
      </c>
      <c r="AP261" s="865">
        <f t="shared" si="878"/>
        <v>44346</v>
      </c>
      <c r="AQ261" s="850">
        <f t="shared" si="879"/>
        <v>102753.7129720052</v>
      </c>
      <c r="AR261" s="880">
        <v>44345</v>
      </c>
      <c r="AS261" s="869" t="s">
        <v>660</v>
      </c>
      <c r="AT261" s="879">
        <v>157.59335327148401</v>
      </c>
      <c r="AU261" s="879">
        <v>232</v>
      </c>
      <c r="AV261" s="851">
        <f t="shared" si="855"/>
        <v>44345</v>
      </c>
      <c r="AW261" s="852">
        <f t="shared" si="856"/>
        <v>30511046004156.578</v>
      </c>
      <c r="AX261" s="851">
        <f t="shared" si="857"/>
        <v>44345</v>
      </c>
      <c r="AY261" s="852">
        <f t="shared" si="858"/>
        <v>61291648782919.453</v>
      </c>
      <c r="AZ261" s="850">
        <f>AVERAGE(AO261:AO262)</f>
        <v>62597.59521484375</v>
      </c>
      <c r="BA261" s="850">
        <f>STDEV(AO261:AO262)</f>
        <v>16188.065482939815</v>
      </c>
      <c r="BB261" s="850">
        <f>100*BA261/AZ261</f>
        <v>25.860522959995663</v>
      </c>
      <c r="BC261" s="849">
        <f t="shared" si="859"/>
        <v>44345</v>
      </c>
      <c r="BD261" s="850">
        <f>AVERAGE(AQ261:AQ262)</f>
        <v>91139.297485351563</v>
      </c>
      <c r="BE261" s="850">
        <f>STDEV(AQ261:AQ262)</f>
        <v>16425.263900261729</v>
      </c>
      <c r="BF261" s="850">
        <f>100*BE261/BD261</f>
        <v>18.022153290024747</v>
      </c>
      <c r="BG261" s="849">
        <f t="shared" si="860"/>
        <v>44345</v>
      </c>
      <c r="BH261" s="850">
        <f>AVERAGE(AZ261,BD261)</f>
        <v>76868.446350097656</v>
      </c>
      <c r="BI261" s="852">
        <f>BH261*AT261*3.785*1000000</f>
        <v>45851324296791.797</v>
      </c>
      <c r="BK261" s="382">
        <f t="shared" si="861"/>
        <v>7.6726356506347653</v>
      </c>
      <c r="BL261" s="382">
        <f t="shared" si="862"/>
        <v>15.413056945800781</v>
      </c>
      <c r="BM261" s="236">
        <f t="shared" si="863"/>
        <v>44345</v>
      </c>
      <c r="BN261" s="236">
        <f t="shared" si="864"/>
        <v>44346</v>
      </c>
      <c r="BO261" s="235">
        <f>AO261</f>
        <v>51150.904337565102</v>
      </c>
      <c r="BP261" s="235">
        <f t="shared" si="865"/>
        <v>102753.7129720052</v>
      </c>
      <c r="BQ261" s="235">
        <f t="shared" si="866"/>
        <v>76952.308654785156</v>
      </c>
      <c r="BR261" s="868">
        <f t="shared" si="867"/>
        <v>44345</v>
      </c>
      <c r="BS261" s="869" t="str">
        <f t="shared" si="868"/>
        <v>SAT</v>
      </c>
      <c r="BT261" s="870">
        <f t="shared" si="869"/>
        <v>157.59335327148401</v>
      </c>
      <c r="BU261" s="235">
        <f t="shared" ref="BU261" si="886">BH261</f>
        <v>76868.446350097656</v>
      </c>
      <c r="BV261" s="279">
        <f t="shared" si="871"/>
        <v>45901347393538.023</v>
      </c>
      <c r="BW261" s="279">
        <f t="shared" ref="BW261" si="887">BI261</f>
        <v>45851324296791.797</v>
      </c>
    </row>
    <row r="262" spans="1:75">
      <c r="A262" s="35">
        <v>44349</v>
      </c>
      <c r="B262" s="119" t="s">
        <v>715</v>
      </c>
      <c r="C262" s="782">
        <v>44345</v>
      </c>
      <c r="D262" s="1158">
        <v>44346</v>
      </c>
      <c r="E262" s="924" t="s">
        <v>69</v>
      </c>
      <c r="F262" s="1149">
        <v>11.106642913818359</v>
      </c>
      <c r="G262" s="500" t="s">
        <v>41</v>
      </c>
      <c r="H262" s="998">
        <v>11.928732299804688</v>
      </c>
      <c r="I262" s="1160" t="s">
        <v>313</v>
      </c>
      <c r="J262" s="1161" t="s">
        <v>133</v>
      </c>
      <c r="K262" s="484" t="s">
        <v>93</v>
      </c>
      <c r="L262" s="488">
        <v>232</v>
      </c>
      <c r="M262" s="485"/>
      <c r="N262" s="504"/>
      <c r="O262" s="491">
        <v>3</v>
      </c>
      <c r="P262" s="492">
        <v>1.5</v>
      </c>
      <c r="Q262" s="492">
        <f t="shared" si="735"/>
        <v>4.5</v>
      </c>
      <c r="R262" s="490">
        <f t="shared" si="845"/>
        <v>3</v>
      </c>
      <c r="S262" s="491"/>
      <c r="T262" s="493">
        <v>20</v>
      </c>
      <c r="U262" s="119">
        <v>304</v>
      </c>
      <c r="V262" s="925"/>
      <c r="W262" s="129">
        <v>698.548</v>
      </c>
      <c r="X262" s="223">
        <v>2.1970000000000001</v>
      </c>
      <c r="Y262" s="223">
        <v>2.536</v>
      </c>
      <c r="Z262" s="129">
        <f t="shared" si="736"/>
        <v>13970.96</v>
      </c>
      <c r="AA262" s="129">
        <f t="shared" si="737"/>
        <v>4656.9866666666667</v>
      </c>
      <c r="AB262" s="149">
        <f t="shared" si="738"/>
        <v>20073218.390804596</v>
      </c>
      <c r="AC262" s="924" t="s">
        <v>69</v>
      </c>
      <c r="AD262" s="195">
        <f t="shared" si="739"/>
        <v>222.13285827636719</v>
      </c>
      <c r="AE262" s="500" t="s">
        <v>41</v>
      </c>
      <c r="AF262" s="567">
        <f t="shared" si="740"/>
        <v>238.57464599609375</v>
      </c>
      <c r="AG262" s="497">
        <f t="shared" si="741"/>
        <v>74044.286092122391</v>
      </c>
      <c r="AH262" s="497">
        <f t="shared" si="742"/>
        <v>79524.881998697922</v>
      </c>
      <c r="AI262" s="497">
        <f t="shared" si="743"/>
        <v>319156.40556949307</v>
      </c>
      <c r="AJ262" s="497">
        <f t="shared" si="744"/>
        <v>342779.66378749104</v>
      </c>
      <c r="AK262" s="959">
        <f t="shared" si="745"/>
        <v>1.5899613074288898E-2</v>
      </c>
      <c r="AL262" s="1086">
        <f t="shared" si="746"/>
        <v>1.7076467615403219E-2</v>
      </c>
      <c r="AM262" s="864" t="str">
        <f t="shared" si="875"/>
        <v>304</v>
      </c>
      <c r="AN262" s="865">
        <f t="shared" si="876"/>
        <v>44346</v>
      </c>
      <c r="AO262" s="866">
        <f t="shared" si="877"/>
        <v>74044.286092122391</v>
      </c>
      <c r="AP262" s="865">
        <f t="shared" si="878"/>
        <v>44346</v>
      </c>
      <c r="AQ262" s="850">
        <f t="shared" si="879"/>
        <v>79524.881998697922</v>
      </c>
      <c r="AR262" s="880">
        <v>44345</v>
      </c>
      <c r="AS262" s="869" t="s">
        <v>660</v>
      </c>
      <c r="AT262" s="879">
        <v>157.59335327148401</v>
      </c>
      <c r="AU262" s="879">
        <v>232</v>
      </c>
      <c r="AV262" s="851">
        <f t="shared" si="855"/>
        <v>44345</v>
      </c>
      <c r="AW262" s="852">
        <f t="shared" si="856"/>
        <v>44166738566194.797</v>
      </c>
      <c r="AX262" s="851">
        <f t="shared" si="857"/>
        <v>44345</v>
      </c>
      <c r="AY262" s="852">
        <f t="shared" si="858"/>
        <v>47435863833896.336</v>
      </c>
      <c r="AZ262" s="867"/>
      <c r="BA262" s="867"/>
      <c r="BB262" s="867"/>
      <c r="BC262" s="849">
        <f t="shared" si="859"/>
        <v>44345</v>
      </c>
      <c r="BD262" s="867"/>
      <c r="BE262" s="867"/>
      <c r="BF262" s="867"/>
      <c r="BG262" s="849">
        <f t="shared" si="860"/>
        <v>44345</v>
      </c>
      <c r="BH262" s="867"/>
      <c r="BI262" s="867"/>
      <c r="BK262" s="382">
        <f t="shared" si="861"/>
        <v>11.106642913818359</v>
      </c>
      <c r="BL262" s="382">
        <f t="shared" si="862"/>
        <v>11.928732299804688</v>
      </c>
      <c r="BM262" s="236">
        <f t="shared" si="863"/>
        <v>44345</v>
      </c>
      <c r="BN262" s="236">
        <f t="shared" si="864"/>
        <v>44346</v>
      </c>
      <c r="BO262" s="235">
        <f t="shared" ref="BO262:BO274" si="888">AO262</f>
        <v>74044.286092122391</v>
      </c>
      <c r="BP262" s="235">
        <f t="shared" si="865"/>
        <v>79524.881998697922</v>
      </c>
      <c r="BQ262" s="235">
        <f t="shared" si="866"/>
        <v>76784.584045410156</v>
      </c>
      <c r="BR262" s="868">
        <f t="shared" si="867"/>
        <v>44345</v>
      </c>
      <c r="BS262" s="869" t="str">
        <f t="shared" si="868"/>
        <v>SAT</v>
      </c>
      <c r="BT262" s="870">
        <f t="shared" si="869"/>
        <v>157.59335327148401</v>
      </c>
      <c r="BU262" s="235"/>
      <c r="BV262" s="279">
        <f t="shared" si="871"/>
        <v>45801301200045.578</v>
      </c>
      <c r="BW262" s="279"/>
    </row>
    <row r="263" spans="1:75">
      <c r="A263" s="35">
        <v>44349</v>
      </c>
      <c r="B263" s="119" t="s">
        <v>486</v>
      </c>
      <c r="C263" s="782">
        <v>44346</v>
      </c>
      <c r="D263" s="1158">
        <v>44347</v>
      </c>
      <c r="E263" s="924" t="s">
        <v>69</v>
      </c>
      <c r="F263" s="1149">
        <v>15.454470825195312</v>
      </c>
      <c r="G263" s="500" t="s">
        <v>41</v>
      </c>
      <c r="H263" s="998">
        <v>17.17686309814453</v>
      </c>
      <c r="I263" s="1160" t="s">
        <v>313</v>
      </c>
      <c r="J263" s="1161" t="s">
        <v>133</v>
      </c>
      <c r="K263" s="484" t="s">
        <v>93</v>
      </c>
      <c r="L263" s="488">
        <v>272</v>
      </c>
      <c r="M263" s="485"/>
      <c r="N263" s="504"/>
      <c r="O263" s="491">
        <v>3</v>
      </c>
      <c r="P263" s="492">
        <v>1.5</v>
      </c>
      <c r="Q263" s="492">
        <f t="shared" si="735"/>
        <v>4.5</v>
      </c>
      <c r="R263" s="490">
        <f t="shared" si="845"/>
        <v>3</v>
      </c>
      <c r="S263" s="491"/>
      <c r="T263" s="493">
        <v>20</v>
      </c>
      <c r="U263" s="119">
        <v>311</v>
      </c>
      <c r="V263" s="925"/>
      <c r="W263" s="129">
        <v>761.22500000000002</v>
      </c>
      <c r="X263" s="223">
        <v>2.202</v>
      </c>
      <c r="Y263" s="223">
        <v>2.58</v>
      </c>
      <c r="Z263" s="129">
        <f t="shared" si="736"/>
        <v>15224.5</v>
      </c>
      <c r="AA263" s="129">
        <f t="shared" si="737"/>
        <v>5074.833333333333</v>
      </c>
      <c r="AB263" s="149">
        <f t="shared" si="738"/>
        <v>18657475.490196075</v>
      </c>
      <c r="AC263" s="924" t="s">
        <v>69</v>
      </c>
      <c r="AD263" s="195">
        <f t="shared" si="739"/>
        <v>309.08941650390625</v>
      </c>
      <c r="AE263" s="500" t="s">
        <v>41</v>
      </c>
      <c r="AF263" s="567">
        <f t="shared" si="740"/>
        <v>343.53726196289063</v>
      </c>
      <c r="AG263" s="497">
        <f t="shared" si="741"/>
        <v>103029.80550130208</v>
      </c>
      <c r="AH263" s="497">
        <f t="shared" si="742"/>
        <v>114512.42065429688</v>
      </c>
      <c r="AI263" s="497">
        <f t="shared" si="743"/>
        <v>378786.04963713995</v>
      </c>
      <c r="AJ263" s="497">
        <f t="shared" si="744"/>
        <v>421001.54652315029</v>
      </c>
      <c r="AK263" s="959">
        <f t="shared" si="745"/>
        <v>2.0302106243482956E-2</v>
      </c>
      <c r="AL263" s="1086">
        <f t="shared" si="746"/>
        <v>2.2564764817425243E-2</v>
      </c>
      <c r="AM263" s="864" t="str">
        <f t="shared" si="875"/>
        <v>311</v>
      </c>
      <c r="AN263" s="865">
        <f t="shared" si="876"/>
        <v>44347</v>
      </c>
      <c r="AO263" s="866">
        <f t="shared" si="877"/>
        <v>103029.80550130208</v>
      </c>
      <c r="AP263" s="865">
        <f t="shared" si="878"/>
        <v>44347</v>
      </c>
      <c r="AQ263" s="850">
        <f t="shared" si="879"/>
        <v>114512.42065429688</v>
      </c>
      <c r="AR263" s="880">
        <v>44346</v>
      </c>
      <c r="AS263" s="869" t="s">
        <v>654</v>
      </c>
      <c r="AT263" s="879">
        <v>151.47608947753901</v>
      </c>
      <c r="AU263" s="879">
        <v>272</v>
      </c>
      <c r="AV263" s="851">
        <f t="shared" si="855"/>
        <v>44346</v>
      </c>
      <c r="AW263" s="852">
        <f t="shared" si="856"/>
        <v>59070799459926.43</v>
      </c>
      <c r="AX263" s="851">
        <f t="shared" si="857"/>
        <v>44346</v>
      </c>
      <c r="AY263" s="852">
        <f t="shared" si="858"/>
        <v>65654207568655.664</v>
      </c>
      <c r="AZ263" s="850">
        <f>AVERAGE(AO263:AO264)</f>
        <v>79957.839965820313</v>
      </c>
      <c r="BA263" s="850">
        <f>STDEV(AO263:AO264)</f>
        <v>32628.686570882925</v>
      </c>
      <c r="BB263" s="850">
        <f>100*BA263/AZ263</f>
        <v>40.807363711714515</v>
      </c>
      <c r="BC263" s="849">
        <f t="shared" si="859"/>
        <v>44346</v>
      </c>
      <c r="BD263" s="850">
        <f>AVERAGE(AQ263:AQ264)</f>
        <v>97357.487996419281</v>
      </c>
      <c r="BE263" s="850">
        <f>STDEV(AQ263:AQ264)</f>
        <v>24260.738426367534</v>
      </c>
      <c r="BF263" s="850">
        <f>100*BE263/BD263</f>
        <v>24.919232126510721</v>
      </c>
      <c r="BG263" s="849">
        <f t="shared" si="860"/>
        <v>44346</v>
      </c>
      <c r="BH263" s="850">
        <f>AVERAGE(AZ263,BD263)</f>
        <v>88657.663981119797</v>
      </c>
      <c r="BI263" s="852">
        <f>BH263*AT263*3.785*1000000</f>
        <v>50830718976248.914</v>
      </c>
      <c r="BK263" s="382">
        <f t="shared" si="861"/>
        <v>15.454470825195312</v>
      </c>
      <c r="BL263" s="382">
        <f t="shared" si="862"/>
        <v>17.17686309814453</v>
      </c>
      <c r="BM263" s="236">
        <f t="shared" si="863"/>
        <v>44346</v>
      </c>
      <c r="BN263" s="236">
        <f t="shared" si="864"/>
        <v>44347</v>
      </c>
      <c r="BO263" s="235">
        <f t="shared" si="888"/>
        <v>103029.80550130208</v>
      </c>
      <c r="BP263" s="235">
        <f t="shared" si="865"/>
        <v>114512.42065429688</v>
      </c>
      <c r="BQ263" s="235">
        <f t="shared" si="866"/>
        <v>108771.11307779947</v>
      </c>
      <c r="BR263" s="868">
        <f t="shared" si="867"/>
        <v>44346</v>
      </c>
      <c r="BS263" s="869" t="str">
        <f t="shared" si="868"/>
        <v>SUN</v>
      </c>
      <c r="BT263" s="870">
        <f t="shared" si="869"/>
        <v>151.47608947753901</v>
      </c>
      <c r="BU263" s="235">
        <f t="shared" ref="BU263" si="889">BH263</f>
        <v>88657.663981119797</v>
      </c>
      <c r="BV263" s="279">
        <f t="shared" si="871"/>
        <v>62362503514291.039</v>
      </c>
      <c r="BW263" s="279">
        <f t="shared" ref="BW263" si="890">BI263</f>
        <v>50830718976248.914</v>
      </c>
    </row>
    <row r="264" spans="1:75">
      <c r="A264" s="35">
        <v>44349</v>
      </c>
      <c r="B264" s="119" t="s">
        <v>487</v>
      </c>
      <c r="C264" s="782">
        <v>44346</v>
      </c>
      <c r="D264" s="1158">
        <v>44347</v>
      </c>
      <c r="E264" s="924" t="s">
        <v>69</v>
      </c>
      <c r="F264" s="1149">
        <v>8.5328811645507816</v>
      </c>
      <c r="G264" s="500" t="s">
        <v>41</v>
      </c>
      <c r="H264" s="998">
        <v>12.030383300781249</v>
      </c>
      <c r="I264" s="1160" t="s">
        <v>313</v>
      </c>
      <c r="J264" s="1161" t="s">
        <v>133</v>
      </c>
      <c r="K264" s="484" t="s">
        <v>93</v>
      </c>
      <c r="L264" s="488">
        <v>272</v>
      </c>
      <c r="M264" s="485"/>
      <c r="N264" s="504"/>
      <c r="O264" s="491">
        <v>3</v>
      </c>
      <c r="P264" s="492">
        <v>1.5</v>
      </c>
      <c r="Q264" s="492">
        <f t="shared" si="735"/>
        <v>4.5</v>
      </c>
      <c r="R264" s="490">
        <f t="shared" si="845"/>
        <v>3</v>
      </c>
      <c r="S264" s="491"/>
      <c r="T264" s="493">
        <v>20</v>
      </c>
      <c r="U264" s="119">
        <v>312</v>
      </c>
      <c r="V264" s="925"/>
      <c r="W264" s="129">
        <v>746.65200000000004</v>
      </c>
      <c r="X264" s="223">
        <v>2.1890000000000001</v>
      </c>
      <c r="Y264" s="223">
        <v>2.5649999999999999</v>
      </c>
      <c r="Z264" s="129">
        <f t="shared" si="736"/>
        <v>14933.04</v>
      </c>
      <c r="AA264" s="129">
        <f t="shared" si="737"/>
        <v>4977.68</v>
      </c>
      <c r="AB264" s="149">
        <f t="shared" si="738"/>
        <v>18300294.117647059</v>
      </c>
      <c r="AC264" s="924" t="s">
        <v>69</v>
      </c>
      <c r="AD264" s="195">
        <f t="shared" si="739"/>
        <v>170.65762329101563</v>
      </c>
      <c r="AE264" s="500" t="s">
        <v>41</v>
      </c>
      <c r="AF264" s="567">
        <f t="shared" si="740"/>
        <v>240.607666015625</v>
      </c>
      <c r="AG264" s="497">
        <f t="shared" si="741"/>
        <v>56885.874430338539</v>
      </c>
      <c r="AH264" s="497">
        <f t="shared" si="742"/>
        <v>80202.555338541672</v>
      </c>
      <c r="AI264" s="497">
        <f t="shared" si="743"/>
        <v>209139.2442291858</v>
      </c>
      <c r="AJ264" s="497">
        <f t="shared" si="744"/>
        <v>294862.33580346202</v>
      </c>
      <c r="AK264" s="959">
        <f t="shared" si="745"/>
        <v>1.1428190327690518E-2</v>
      </c>
      <c r="AL264" s="1086">
        <f t="shared" si="746"/>
        <v>1.6112436986415693E-2</v>
      </c>
      <c r="AM264" s="864" t="str">
        <f t="shared" si="875"/>
        <v>312</v>
      </c>
      <c r="AN264" s="865">
        <f t="shared" si="876"/>
        <v>44347</v>
      </c>
      <c r="AO264" s="866">
        <f t="shared" si="877"/>
        <v>56885.874430338539</v>
      </c>
      <c r="AP264" s="865">
        <f t="shared" si="878"/>
        <v>44347</v>
      </c>
      <c r="AQ264" s="850">
        <f t="shared" si="879"/>
        <v>80202.555338541672</v>
      </c>
      <c r="AR264" s="880">
        <v>44346</v>
      </c>
      <c r="AS264" s="869" t="s">
        <v>654</v>
      </c>
      <c r="AT264" s="879">
        <v>151.47608947753901</v>
      </c>
      <c r="AU264" s="879">
        <v>272</v>
      </c>
      <c r="AV264" s="851">
        <f t="shared" si="855"/>
        <v>44346</v>
      </c>
      <c r="AW264" s="852">
        <f t="shared" si="856"/>
        <v>32614776512750.16</v>
      </c>
      <c r="AX264" s="851">
        <f t="shared" si="857"/>
        <v>44346</v>
      </c>
      <c r="AY264" s="852">
        <f t="shared" si="858"/>
        <v>45983092363663.383</v>
      </c>
      <c r="AZ264" s="867"/>
      <c r="BA264" s="867"/>
      <c r="BB264" s="867"/>
      <c r="BC264" s="849">
        <f t="shared" si="859"/>
        <v>44346</v>
      </c>
      <c r="BD264" s="867"/>
      <c r="BE264" s="867"/>
      <c r="BF264" s="867"/>
      <c r="BG264" s="849">
        <f t="shared" si="860"/>
        <v>44346</v>
      </c>
      <c r="BH264" s="867"/>
      <c r="BI264" s="867"/>
      <c r="BK264" s="382">
        <f t="shared" si="861"/>
        <v>8.5328811645507816</v>
      </c>
      <c r="BL264" s="382">
        <f t="shared" si="862"/>
        <v>12.030383300781249</v>
      </c>
      <c r="BM264" s="236">
        <f t="shared" si="863"/>
        <v>44346</v>
      </c>
      <c r="BN264" s="236">
        <f t="shared" si="864"/>
        <v>44347</v>
      </c>
      <c r="BO264" s="235">
        <f t="shared" si="888"/>
        <v>56885.874430338539</v>
      </c>
      <c r="BP264" s="235">
        <f t="shared" si="865"/>
        <v>80202.555338541672</v>
      </c>
      <c r="BQ264" s="235">
        <f t="shared" si="866"/>
        <v>68544.214884440109</v>
      </c>
      <c r="BR264" s="868">
        <f t="shared" si="867"/>
        <v>44346</v>
      </c>
      <c r="BS264" s="869" t="str">
        <f t="shared" si="868"/>
        <v>SUN</v>
      </c>
      <c r="BT264" s="870">
        <f t="shared" si="869"/>
        <v>151.47608947753901</v>
      </c>
      <c r="BU264" s="235"/>
      <c r="BV264" s="279">
        <f t="shared" si="871"/>
        <v>39298934438206.773</v>
      </c>
      <c r="BW264" s="279"/>
    </row>
    <row r="265" spans="1:75">
      <c r="A265" s="35">
        <v>44349</v>
      </c>
      <c r="B265" s="119" t="s">
        <v>716</v>
      </c>
      <c r="C265" s="782">
        <v>44347</v>
      </c>
      <c r="D265" s="1158">
        <v>44348</v>
      </c>
      <c r="E265" s="924" t="s">
        <v>69</v>
      </c>
      <c r="F265" s="1149">
        <v>3.0059930801391603</v>
      </c>
      <c r="G265" s="500" t="s">
        <v>41</v>
      </c>
      <c r="H265" s="998">
        <v>9.5745353698730469</v>
      </c>
      <c r="I265" s="1160" t="s">
        <v>313</v>
      </c>
      <c r="J265" s="1161" t="s">
        <v>133</v>
      </c>
      <c r="K265" s="484" t="s">
        <v>93</v>
      </c>
      <c r="L265" s="488">
        <v>223</v>
      </c>
      <c r="M265" s="485"/>
      <c r="N265" s="504"/>
      <c r="O265" s="491">
        <v>3</v>
      </c>
      <c r="P265" s="492">
        <v>1.5</v>
      </c>
      <c r="Q265" s="492">
        <f t="shared" si="735"/>
        <v>4.5</v>
      </c>
      <c r="R265" s="490">
        <f t="shared" si="845"/>
        <v>3</v>
      </c>
      <c r="S265" s="491"/>
      <c r="T265" s="493">
        <v>20</v>
      </c>
      <c r="U265" s="119">
        <v>612</v>
      </c>
      <c r="V265" s="925"/>
      <c r="W265" s="129">
        <v>740.69899999999996</v>
      </c>
      <c r="X265" s="223">
        <v>2.202</v>
      </c>
      <c r="Y265" s="223">
        <v>2.5510000000000002</v>
      </c>
      <c r="Z265" s="129">
        <f t="shared" si="736"/>
        <v>14813.98</v>
      </c>
      <c r="AA265" s="129">
        <f t="shared" si="737"/>
        <v>4937.9933333333329</v>
      </c>
      <c r="AB265" s="149">
        <f t="shared" si="738"/>
        <v>22143467.862481315</v>
      </c>
      <c r="AC265" s="924" t="s">
        <v>69</v>
      </c>
      <c r="AD265" s="195">
        <f t="shared" si="739"/>
        <v>60.119861602783203</v>
      </c>
      <c r="AE265" s="500" t="s">
        <v>41</v>
      </c>
      <c r="AF265" s="567">
        <f t="shared" si="740"/>
        <v>191.49070739746094</v>
      </c>
      <c r="AG265" s="497">
        <f t="shared" si="741"/>
        <v>20039.953867594402</v>
      </c>
      <c r="AH265" s="497">
        <f t="shared" si="742"/>
        <v>63830.235799153648</v>
      </c>
      <c r="AI265" s="497">
        <f t="shared" si="743"/>
        <v>89865.263980243952</v>
      </c>
      <c r="AJ265" s="497">
        <f t="shared" si="744"/>
        <v>286234.2412518101</v>
      </c>
      <c r="AK265" s="959">
        <f t="shared" si="745"/>
        <v>4.0583193444829278E-3</v>
      </c>
      <c r="AL265" s="1086">
        <f t="shared" si="746"/>
        <v>1.2926351149215871E-2</v>
      </c>
      <c r="AM265" s="864" t="str">
        <f t="shared" si="875"/>
        <v>612</v>
      </c>
      <c r="AN265" s="865">
        <f t="shared" si="876"/>
        <v>44348</v>
      </c>
      <c r="AO265" s="866">
        <f t="shared" si="877"/>
        <v>20039.953867594402</v>
      </c>
      <c r="AP265" s="865">
        <f t="shared" si="878"/>
        <v>44348</v>
      </c>
      <c r="AQ265" s="850">
        <f t="shared" si="879"/>
        <v>63830.235799153648</v>
      </c>
      <c r="AR265" s="880">
        <v>44347</v>
      </c>
      <c r="AS265" s="869" t="s">
        <v>655</v>
      </c>
      <c r="AT265" s="879">
        <v>157.92245483398401</v>
      </c>
      <c r="AU265" s="879">
        <v>223</v>
      </c>
      <c r="AV265" s="851">
        <f t="shared" ref="AV265:AV278" si="891">AR265</f>
        <v>44347</v>
      </c>
      <c r="AW265" s="852">
        <f t="shared" ref="AW265:AW278" si="892">AT265*3.785*1000000*AO265</f>
        <v>11978611715572.188</v>
      </c>
      <c r="AX265" s="851">
        <f t="shared" ref="AX265:AX278" si="893">AR265</f>
        <v>44347</v>
      </c>
      <c r="AY265" s="852">
        <f t="shared" ref="AY265:AY278" si="894">AT265*3.785*1000000*AQ265</f>
        <v>38153661201180.172</v>
      </c>
      <c r="AZ265" s="850">
        <f>AVERAGE(AO265:AO266)</f>
        <v>22903.980890909832</v>
      </c>
      <c r="BA265" s="850">
        <f>STDEV(AO265:AO266)</f>
        <v>4050.3458593757291</v>
      </c>
      <c r="BB265" s="850">
        <f>100*BA265/AZ265</f>
        <v>17.684025666399492</v>
      </c>
      <c r="BC265" s="849">
        <f t="shared" ref="BC265:BC278" si="895">AR265</f>
        <v>44347</v>
      </c>
      <c r="BD265" s="850">
        <f>AVERAGE(AQ265:AQ266)</f>
        <v>59523.704528808594</v>
      </c>
      <c r="BE265" s="850">
        <f>STDEV(AQ265:AQ266)</f>
        <v>6090.3549293058104</v>
      </c>
      <c r="BF265" s="850">
        <f>100*BE265/BD265</f>
        <v>10.231814329294927</v>
      </c>
      <c r="BG265" s="849">
        <f t="shared" ref="BG265:BG278" si="896">BC265</f>
        <v>44347</v>
      </c>
      <c r="BH265" s="850">
        <f>AVERAGE(AZ265,BD265)</f>
        <v>41213.842709859215</v>
      </c>
      <c r="BI265" s="852">
        <f>BH265*AT265*3.785*1000000</f>
        <v>24635017744545.879</v>
      </c>
      <c r="BK265" s="382">
        <f t="shared" ref="BK265:BK278" si="897">F265</f>
        <v>3.0059930801391603</v>
      </c>
      <c r="BL265" s="382">
        <f t="shared" ref="BL265:BL278" si="898">H265</f>
        <v>9.5745353698730469</v>
      </c>
      <c r="BM265" s="236">
        <f t="shared" ref="BM265:BM278" si="899">C265</f>
        <v>44347</v>
      </c>
      <c r="BN265" s="236">
        <f t="shared" ref="BN265:BN278" si="900">AN265</f>
        <v>44348</v>
      </c>
      <c r="BO265" s="235">
        <f t="shared" si="888"/>
        <v>20039.953867594402</v>
      </c>
      <c r="BP265" s="235">
        <f t="shared" ref="BP265:BP278" si="901">AQ265</f>
        <v>63830.235799153648</v>
      </c>
      <c r="BQ265" s="235">
        <f t="shared" ref="BQ265:BQ278" si="902">AVERAGE(BO265:BP265)</f>
        <v>41935.094833374023</v>
      </c>
      <c r="BR265" s="868">
        <f t="shared" ref="BR265:BR278" si="903">AR265</f>
        <v>44347</v>
      </c>
      <c r="BS265" s="869" t="str">
        <f t="shared" ref="BS265:BS278" si="904">AS265</f>
        <v>MON</v>
      </c>
      <c r="BT265" s="870">
        <f t="shared" ref="BT265:BT278" si="905">AT265</f>
        <v>157.92245483398401</v>
      </c>
      <c r="BU265" s="235">
        <f t="shared" ref="BU265" si="906">BH265</f>
        <v>41213.842709859215</v>
      </c>
      <c r="BV265" s="279">
        <f t="shared" ref="BV265:BV278" si="907">BT265*1000000*3.785*BQ265</f>
        <v>25066136458376.18</v>
      </c>
      <c r="BW265" s="279">
        <f t="shared" ref="BW265" si="908">BI265</f>
        <v>24635017744545.879</v>
      </c>
    </row>
    <row r="266" spans="1:75">
      <c r="A266" s="35">
        <v>44349</v>
      </c>
      <c r="B266" s="119" t="s">
        <v>717</v>
      </c>
      <c r="C266" s="782">
        <v>44347</v>
      </c>
      <c r="D266" s="1158">
        <v>44348</v>
      </c>
      <c r="E266" s="924" t="s">
        <v>69</v>
      </c>
      <c r="F266" s="1149">
        <v>3.8652011871337892</v>
      </c>
      <c r="G266" s="500" t="s">
        <v>41</v>
      </c>
      <c r="H266" s="998">
        <v>8.2825759887695316</v>
      </c>
      <c r="I266" s="1160" t="s">
        <v>313</v>
      </c>
      <c r="J266" s="1161" t="s">
        <v>133</v>
      </c>
      <c r="K266" s="484" t="s">
        <v>93</v>
      </c>
      <c r="L266" s="488">
        <v>223</v>
      </c>
      <c r="M266" s="485"/>
      <c r="N266" s="504"/>
      <c r="O266" s="491">
        <v>3</v>
      </c>
      <c r="P266" s="492">
        <v>1.5</v>
      </c>
      <c r="Q266" s="492">
        <f t="shared" si="735"/>
        <v>4.5</v>
      </c>
      <c r="R266" s="490">
        <f t="shared" si="845"/>
        <v>3</v>
      </c>
      <c r="S266" s="491"/>
      <c r="T266" s="493">
        <v>20</v>
      </c>
      <c r="U266" s="119">
        <v>613</v>
      </c>
      <c r="V266" s="925"/>
      <c r="W266" s="129">
        <v>808.93700000000001</v>
      </c>
      <c r="X266" s="223">
        <v>2.1930000000000001</v>
      </c>
      <c r="Y266" s="223">
        <v>2.552</v>
      </c>
      <c r="Z266" s="129">
        <f t="shared" si="736"/>
        <v>16178.74</v>
      </c>
      <c r="AA266" s="129">
        <f t="shared" si="737"/>
        <v>5392.913333333333</v>
      </c>
      <c r="AB266" s="149">
        <f t="shared" si="738"/>
        <v>24183467.862481315</v>
      </c>
      <c r="AC266" s="924" t="s">
        <v>69</v>
      </c>
      <c r="AD266" s="195">
        <f t="shared" si="739"/>
        <v>77.304023742675781</v>
      </c>
      <c r="AE266" s="500" t="s">
        <v>41</v>
      </c>
      <c r="AF266" s="567">
        <f t="shared" si="740"/>
        <v>165.65151977539063</v>
      </c>
      <c r="AG266" s="497">
        <f t="shared" si="741"/>
        <v>25768.007914225262</v>
      </c>
      <c r="AH266" s="497">
        <f t="shared" si="742"/>
        <v>55217.173258463539</v>
      </c>
      <c r="AI266" s="497">
        <f t="shared" si="743"/>
        <v>115551.60499652584</v>
      </c>
      <c r="AJ266" s="497">
        <f t="shared" si="744"/>
        <v>247610.6424146347</v>
      </c>
      <c r="AK266" s="959">
        <f t="shared" si="745"/>
        <v>4.7781238676606321E-3</v>
      </c>
      <c r="AL266" s="1086">
        <f t="shared" si="746"/>
        <v>1.0238839351852531E-2</v>
      </c>
      <c r="AM266" s="864" t="str">
        <f t="shared" si="875"/>
        <v>613</v>
      </c>
      <c r="AN266" s="865">
        <f t="shared" si="876"/>
        <v>44348</v>
      </c>
      <c r="AO266" s="866">
        <f t="shared" si="877"/>
        <v>25768.007914225262</v>
      </c>
      <c r="AP266" s="865">
        <f t="shared" si="878"/>
        <v>44348</v>
      </c>
      <c r="AQ266" s="850">
        <f t="shared" si="879"/>
        <v>55217.173258463539</v>
      </c>
      <c r="AR266" s="880">
        <v>44347</v>
      </c>
      <c r="AS266" s="869" t="s">
        <v>655</v>
      </c>
      <c r="AT266" s="879">
        <v>157.92245483398401</v>
      </c>
      <c r="AU266" s="879">
        <v>223</v>
      </c>
      <c r="AV266" s="851">
        <f t="shared" si="891"/>
        <v>44347</v>
      </c>
      <c r="AW266" s="852">
        <f t="shared" si="892"/>
        <v>15402478644794.791</v>
      </c>
      <c r="AX266" s="851">
        <f t="shared" si="893"/>
        <v>44347</v>
      </c>
      <c r="AY266" s="852">
        <f t="shared" si="894"/>
        <v>33005319416636.371</v>
      </c>
      <c r="AZ266" s="867"/>
      <c r="BA266" s="867"/>
      <c r="BB266" s="867"/>
      <c r="BC266" s="849">
        <f t="shared" si="895"/>
        <v>44347</v>
      </c>
      <c r="BD266" s="867"/>
      <c r="BE266" s="867"/>
      <c r="BF266" s="867"/>
      <c r="BG266" s="849">
        <f t="shared" si="896"/>
        <v>44347</v>
      </c>
      <c r="BH266" s="867"/>
      <c r="BI266" s="867"/>
      <c r="BK266" s="382">
        <f t="shared" si="897"/>
        <v>3.8652011871337892</v>
      </c>
      <c r="BL266" s="382">
        <f t="shared" si="898"/>
        <v>8.2825759887695316</v>
      </c>
      <c r="BM266" s="236">
        <f t="shared" si="899"/>
        <v>44347</v>
      </c>
      <c r="BN266" s="236">
        <f t="shared" si="900"/>
        <v>44348</v>
      </c>
      <c r="BO266" s="235">
        <f t="shared" si="888"/>
        <v>25768.007914225262</v>
      </c>
      <c r="BP266" s="235">
        <f t="shared" si="901"/>
        <v>55217.173258463539</v>
      </c>
      <c r="BQ266" s="235">
        <f t="shared" si="902"/>
        <v>40492.590586344399</v>
      </c>
      <c r="BR266" s="868">
        <f t="shared" si="903"/>
        <v>44347</v>
      </c>
      <c r="BS266" s="869" t="str">
        <f t="shared" si="904"/>
        <v>MON</v>
      </c>
      <c r="BT266" s="870">
        <f t="shared" si="905"/>
        <v>157.92245483398401</v>
      </c>
      <c r="BU266" s="235"/>
      <c r="BV266" s="279">
        <f t="shared" si="907"/>
        <v>24203899030715.578</v>
      </c>
      <c r="BW266" s="279"/>
    </row>
    <row r="267" spans="1:75">
      <c r="A267" s="35">
        <v>44349</v>
      </c>
      <c r="B267" s="119" t="s">
        <v>718</v>
      </c>
      <c r="C267" s="782">
        <v>44348</v>
      </c>
      <c r="D267" s="1158">
        <v>44349</v>
      </c>
      <c r="E267" s="924" t="s">
        <v>69</v>
      </c>
      <c r="F267" s="1149">
        <v>19.282040405273438</v>
      </c>
      <c r="G267" s="500" t="s">
        <v>41</v>
      </c>
      <c r="H267" s="998">
        <v>11.019633483886718</v>
      </c>
      <c r="I267" s="1160" t="s">
        <v>313</v>
      </c>
      <c r="J267" s="1161" t="s">
        <v>133</v>
      </c>
      <c r="K267" s="484" t="s">
        <v>93</v>
      </c>
      <c r="L267" s="488">
        <v>256</v>
      </c>
      <c r="M267" s="485"/>
      <c r="N267" s="504"/>
      <c r="O267" s="491">
        <v>3</v>
      </c>
      <c r="P267" s="492">
        <v>1.5</v>
      </c>
      <c r="Q267" s="492">
        <f t="shared" si="735"/>
        <v>4.5</v>
      </c>
      <c r="R267" s="490">
        <f t="shared" si="845"/>
        <v>3</v>
      </c>
      <c r="S267" s="491"/>
      <c r="T267" s="493">
        <v>20</v>
      </c>
      <c r="U267" s="119">
        <v>621</v>
      </c>
      <c r="V267" s="925"/>
      <c r="W267" s="129">
        <v>801.70799999999997</v>
      </c>
      <c r="X267" s="223">
        <v>2.1840000000000002</v>
      </c>
      <c r="Y267" s="223">
        <v>2.5579999999999998</v>
      </c>
      <c r="Z267" s="129">
        <f t="shared" si="736"/>
        <v>16034.16</v>
      </c>
      <c r="AA267" s="129">
        <f t="shared" si="737"/>
        <v>5344.72</v>
      </c>
      <c r="AB267" s="149">
        <f t="shared" si="738"/>
        <v>20877812.5</v>
      </c>
      <c r="AC267" s="924" t="s">
        <v>69</v>
      </c>
      <c r="AD267" s="195">
        <f t="shared" si="739"/>
        <v>385.64080810546875</v>
      </c>
      <c r="AE267" s="500" t="s">
        <v>41</v>
      </c>
      <c r="AF267" s="567">
        <f t="shared" si="740"/>
        <v>220.39266967773438</v>
      </c>
      <c r="AG267" s="497">
        <f t="shared" si="741"/>
        <v>128546.93603515625</v>
      </c>
      <c r="AH267" s="497">
        <f t="shared" si="742"/>
        <v>73464.223225911453</v>
      </c>
      <c r="AI267" s="497">
        <f t="shared" si="743"/>
        <v>502136.4688873291</v>
      </c>
      <c r="AJ267" s="497">
        <f t="shared" si="744"/>
        <v>286969.62197621661</v>
      </c>
      <c r="AK267" s="959">
        <f t="shared" si="745"/>
        <v>2.4051201192046776E-2</v>
      </c>
      <c r="AL267" s="1086">
        <f t="shared" si="746"/>
        <v>1.3745195861693683E-2</v>
      </c>
      <c r="AM267" s="864" t="str">
        <f t="shared" si="875"/>
        <v>621</v>
      </c>
      <c r="AN267" s="865">
        <f t="shared" si="876"/>
        <v>44349</v>
      </c>
      <c r="AO267" s="866">
        <f t="shared" si="877"/>
        <v>128546.93603515625</v>
      </c>
      <c r="AP267" s="865">
        <f t="shared" si="878"/>
        <v>44349</v>
      </c>
      <c r="AQ267" s="850">
        <f t="shared" si="879"/>
        <v>73464.223225911453</v>
      </c>
      <c r="AR267" s="880">
        <v>44348</v>
      </c>
      <c r="AS267" s="869" t="s">
        <v>653</v>
      </c>
      <c r="AT267" s="879">
        <v>169.76126098632801</v>
      </c>
      <c r="AU267" s="879">
        <v>256</v>
      </c>
      <c r="AV267" s="851">
        <f t="shared" si="891"/>
        <v>44348</v>
      </c>
      <c r="AW267" s="852">
        <f t="shared" si="892"/>
        <v>82597367488217.656</v>
      </c>
      <c r="AX267" s="851">
        <f t="shared" si="893"/>
        <v>44348</v>
      </c>
      <c r="AY267" s="852">
        <f t="shared" si="894"/>
        <v>47204170166821.719</v>
      </c>
      <c r="AZ267" s="850">
        <f>AVERAGE(AO267:AO268)</f>
        <v>73832.441329956055</v>
      </c>
      <c r="BA267" s="850">
        <f>STDEV(AO267:AO268)</f>
        <v>77377.980470485025</v>
      </c>
      <c r="BB267" s="850">
        <f>100*BA267/AZ267</f>
        <v>104.802142630885</v>
      </c>
      <c r="BC267" s="849">
        <f t="shared" si="895"/>
        <v>44348</v>
      </c>
      <c r="BD267" s="850">
        <f>AVERAGE(AQ267:AQ268)</f>
        <v>70860.544840494782</v>
      </c>
      <c r="BE267" s="850">
        <f>STDEV(AQ267:AQ268)</f>
        <v>3682.1572847139291</v>
      </c>
      <c r="BF267" s="850">
        <f>100*BE267/BD267</f>
        <v>5.1963434560126069</v>
      </c>
      <c r="BG267" s="849">
        <f t="shared" si="896"/>
        <v>44348</v>
      </c>
      <c r="BH267" s="850">
        <f>AVERAGE(AZ267,BD267)</f>
        <v>72346.493085225418</v>
      </c>
      <c r="BI267" s="852">
        <f>BH267*AT267*3.785*1000000</f>
        <v>46485976719117.508</v>
      </c>
      <c r="BK267" s="382">
        <f t="shared" si="897"/>
        <v>19.282040405273438</v>
      </c>
      <c r="BL267" s="382">
        <f t="shared" si="898"/>
        <v>11.019633483886718</v>
      </c>
      <c r="BM267" s="236">
        <f t="shared" si="899"/>
        <v>44348</v>
      </c>
      <c r="BN267" s="236">
        <f t="shared" si="900"/>
        <v>44349</v>
      </c>
      <c r="BO267" s="235">
        <f t="shared" si="888"/>
        <v>128546.93603515625</v>
      </c>
      <c r="BP267" s="235">
        <f t="shared" si="901"/>
        <v>73464.223225911453</v>
      </c>
      <c r="BQ267" s="235">
        <f t="shared" si="902"/>
        <v>101005.57963053384</v>
      </c>
      <c r="BR267" s="868">
        <f t="shared" si="903"/>
        <v>44348</v>
      </c>
      <c r="BS267" s="869" t="str">
        <f t="shared" si="904"/>
        <v>TUE</v>
      </c>
      <c r="BT267" s="870">
        <f t="shared" si="905"/>
        <v>169.76126098632801</v>
      </c>
      <c r="BU267" s="235">
        <f t="shared" ref="BU267" si="909">BH267</f>
        <v>72346.493085225418</v>
      </c>
      <c r="BV267" s="279">
        <f t="shared" si="907"/>
        <v>64900768827519.672</v>
      </c>
      <c r="BW267" s="279">
        <f t="shared" ref="BW267" si="910">BI267</f>
        <v>46485976719117.508</v>
      </c>
    </row>
    <row r="268" spans="1:75" ht="15" thickBot="1">
      <c r="A268" s="35">
        <v>44349</v>
      </c>
      <c r="B268" s="119" t="s">
        <v>719</v>
      </c>
      <c r="C268" s="782">
        <v>44348</v>
      </c>
      <c r="D268" s="1158">
        <v>44349</v>
      </c>
      <c r="E268" s="924" t="s">
        <v>69</v>
      </c>
      <c r="F268" s="1149">
        <v>2.8676919937133789</v>
      </c>
      <c r="G268" s="500" t="s">
        <v>41</v>
      </c>
      <c r="H268" s="998">
        <v>10.238529968261719</v>
      </c>
      <c r="I268" s="1160" t="s">
        <v>313</v>
      </c>
      <c r="J268" s="1161" t="s">
        <v>133</v>
      </c>
      <c r="K268" s="484" t="s">
        <v>93</v>
      </c>
      <c r="L268" s="488">
        <v>256</v>
      </c>
      <c r="M268" s="485"/>
      <c r="N268" s="504"/>
      <c r="O268" s="491">
        <v>3</v>
      </c>
      <c r="P268" s="492">
        <v>1.5</v>
      </c>
      <c r="Q268" s="492">
        <f t="shared" si="735"/>
        <v>4.5</v>
      </c>
      <c r="R268" s="490">
        <f t="shared" si="845"/>
        <v>3</v>
      </c>
      <c r="S268" s="491"/>
      <c r="T268" s="493">
        <v>20</v>
      </c>
      <c r="U268" s="119">
        <v>622</v>
      </c>
      <c r="V268" s="925"/>
      <c r="W268" s="129">
        <v>837.43200000000002</v>
      </c>
      <c r="X268" s="223">
        <v>2.1930000000000001</v>
      </c>
      <c r="Y268" s="223">
        <v>2.5640000000000001</v>
      </c>
      <c r="Z268" s="129">
        <f t="shared" si="736"/>
        <v>16748.64</v>
      </c>
      <c r="AA268" s="129">
        <f t="shared" si="737"/>
        <v>5582.88</v>
      </c>
      <c r="AB268" s="149">
        <f t="shared" si="738"/>
        <v>21808125</v>
      </c>
      <c r="AC268" s="924" t="s">
        <v>69</v>
      </c>
      <c r="AD268" s="195">
        <f t="shared" si="739"/>
        <v>57.353839874267578</v>
      </c>
      <c r="AE268" s="500" t="s">
        <v>41</v>
      </c>
      <c r="AF268" s="567">
        <f t="shared" si="740"/>
        <v>204.77059936523438</v>
      </c>
      <c r="AG268" s="497">
        <f t="shared" si="741"/>
        <v>19117.946624755859</v>
      </c>
      <c r="AH268" s="497">
        <f t="shared" si="742"/>
        <v>68256.866455078125</v>
      </c>
      <c r="AI268" s="497">
        <f t="shared" si="743"/>
        <v>74679.479002952576</v>
      </c>
      <c r="AJ268" s="497">
        <f t="shared" si="744"/>
        <v>266628.38459014893</v>
      </c>
      <c r="AK268" s="959">
        <f t="shared" si="745"/>
        <v>3.4243878830918558E-3</v>
      </c>
      <c r="AL268" s="1086">
        <f t="shared" si="746"/>
        <v>1.2226103096444511E-2</v>
      </c>
      <c r="AM268" s="864" t="str">
        <f t="shared" si="875"/>
        <v>622</v>
      </c>
      <c r="AN268" s="865">
        <f t="shared" si="876"/>
        <v>44349</v>
      </c>
      <c r="AO268" s="866">
        <f t="shared" si="877"/>
        <v>19117.946624755859</v>
      </c>
      <c r="AP268" s="865">
        <f t="shared" si="878"/>
        <v>44349</v>
      </c>
      <c r="AQ268" s="850">
        <f t="shared" si="879"/>
        <v>68256.866455078125</v>
      </c>
      <c r="AR268" s="880">
        <v>44348</v>
      </c>
      <c r="AS268" s="869" t="s">
        <v>653</v>
      </c>
      <c r="AT268" s="879">
        <v>169.76126098632801</v>
      </c>
      <c r="AU268" s="879">
        <v>256</v>
      </c>
      <c r="AV268" s="851">
        <f t="shared" si="891"/>
        <v>44348</v>
      </c>
      <c r="AW268" s="852">
        <f t="shared" si="892"/>
        <v>12284167259756.582</v>
      </c>
      <c r="AX268" s="851">
        <f t="shared" si="893"/>
        <v>44348</v>
      </c>
      <c r="AY268" s="852">
        <f t="shared" si="894"/>
        <v>43858201961674.094</v>
      </c>
      <c r="AZ268" s="867"/>
      <c r="BA268" s="867"/>
      <c r="BB268" s="867"/>
      <c r="BC268" s="849">
        <f t="shared" si="895"/>
        <v>44348</v>
      </c>
      <c r="BD268" s="867"/>
      <c r="BE268" s="867"/>
      <c r="BF268" s="867"/>
      <c r="BG268" s="849">
        <f t="shared" si="896"/>
        <v>44348</v>
      </c>
      <c r="BH268" s="867"/>
      <c r="BI268" s="867"/>
      <c r="BK268" s="382">
        <f t="shared" si="897"/>
        <v>2.8676919937133789</v>
      </c>
      <c r="BL268" s="382">
        <f t="shared" si="898"/>
        <v>10.238529968261719</v>
      </c>
      <c r="BM268" s="236">
        <f t="shared" si="899"/>
        <v>44348</v>
      </c>
      <c r="BN268" s="236">
        <f t="shared" si="900"/>
        <v>44349</v>
      </c>
      <c r="BO268" s="235">
        <f t="shared" si="888"/>
        <v>19117.946624755859</v>
      </c>
      <c r="BP268" s="235">
        <f t="shared" si="901"/>
        <v>68256.866455078125</v>
      </c>
      <c r="BQ268" s="235">
        <f t="shared" si="902"/>
        <v>43687.406539916992</v>
      </c>
      <c r="BR268" s="868">
        <f t="shared" si="903"/>
        <v>44348</v>
      </c>
      <c r="BS268" s="869" t="str">
        <f t="shared" si="904"/>
        <v>TUE</v>
      </c>
      <c r="BT268" s="870">
        <f t="shared" si="905"/>
        <v>169.76126098632801</v>
      </c>
      <c r="BU268" s="235"/>
      <c r="BV268" s="279">
        <f t="shared" si="907"/>
        <v>28071184610715.332</v>
      </c>
      <c r="BW268" s="279"/>
    </row>
    <row r="269" spans="1:75">
      <c r="A269" s="1167">
        <v>44356</v>
      </c>
      <c r="B269" s="121" t="s">
        <v>730</v>
      </c>
      <c r="C269" s="1168">
        <v>44349</v>
      </c>
      <c r="D269" s="1169">
        <v>44350</v>
      </c>
      <c r="E269" s="1110" t="s">
        <v>69</v>
      </c>
      <c r="F269" s="1147">
        <v>8.2504013061523391</v>
      </c>
      <c r="G269" s="477" t="s">
        <v>41</v>
      </c>
      <c r="H269" s="994">
        <v>9.8926620483398402</v>
      </c>
      <c r="I269" s="456" t="s">
        <v>313</v>
      </c>
      <c r="J269" s="457" t="s">
        <v>133</v>
      </c>
      <c r="K269" s="582" t="s">
        <v>93</v>
      </c>
      <c r="L269" s="583">
        <v>288</v>
      </c>
      <c r="M269" s="583"/>
      <c r="N269" s="583"/>
      <c r="O269" s="564">
        <v>3</v>
      </c>
      <c r="P269" s="564">
        <v>1.5</v>
      </c>
      <c r="Q269" s="564">
        <f t="shared" si="735"/>
        <v>4.5</v>
      </c>
      <c r="R269" s="82">
        <f t="shared" si="845"/>
        <v>3</v>
      </c>
      <c r="S269" s="81"/>
      <c r="T269" s="81">
        <v>20</v>
      </c>
      <c r="U269" s="121" t="s">
        <v>730</v>
      </c>
      <c r="V269" s="470"/>
      <c r="W269" s="194">
        <v>790.80700000000002</v>
      </c>
      <c r="X269" s="184">
        <v>2.19</v>
      </c>
      <c r="Y269" s="184">
        <v>2.5129999999999999</v>
      </c>
      <c r="Z269" s="194">
        <f t="shared" si="736"/>
        <v>15816.14</v>
      </c>
      <c r="AA269" s="194">
        <f t="shared" si="737"/>
        <v>5272.0466666666662</v>
      </c>
      <c r="AB269" s="1113">
        <f t="shared" si="738"/>
        <v>18305717.592592593</v>
      </c>
      <c r="AC269" s="476" t="s">
        <v>69</v>
      </c>
      <c r="AD269" s="194">
        <f t="shared" si="739"/>
        <v>165.00802612304679</v>
      </c>
      <c r="AE269" s="477" t="s">
        <v>41</v>
      </c>
      <c r="AF269" s="586">
        <f t="shared" si="740"/>
        <v>197.85324096679682</v>
      </c>
      <c r="AG269" s="586">
        <f t="shared" si="741"/>
        <v>55002.675374348932</v>
      </c>
      <c r="AH269" s="586">
        <f t="shared" si="742"/>
        <v>65951.08032226561</v>
      </c>
      <c r="AI269" s="586">
        <f t="shared" si="743"/>
        <v>190981.51171648933</v>
      </c>
      <c r="AJ269" s="586">
        <f t="shared" si="744"/>
        <v>228996.80667453335</v>
      </c>
      <c r="AK269" s="587">
        <f t="shared" si="745"/>
        <v>1.0432888563394532E-2</v>
      </c>
      <c r="AL269" s="995">
        <f t="shared" si="746"/>
        <v>1.2509578251507437E-2</v>
      </c>
      <c r="AM269" s="864" t="str">
        <f t="shared" ref="AM269:AM282" si="911">B269</f>
        <v>631</v>
      </c>
      <c r="AN269" s="865">
        <f t="shared" ref="AN269:AN282" si="912">D269</f>
        <v>44350</v>
      </c>
      <c r="AO269" s="866">
        <f t="shared" ref="AO269:AO282" si="913">AG269</f>
        <v>55002.675374348932</v>
      </c>
      <c r="AP269" s="865">
        <f t="shared" ref="AP269:AP282" si="914">D269</f>
        <v>44350</v>
      </c>
      <c r="AQ269" s="850">
        <f t="shared" ref="AQ269:AQ282" si="915">AH269</f>
        <v>65951.08032226561</v>
      </c>
      <c r="AR269" s="880">
        <v>44349</v>
      </c>
      <c r="AS269" s="869" t="s">
        <v>656</v>
      </c>
      <c r="AT269" s="879">
        <v>168.80505371093801</v>
      </c>
      <c r="AU269" s="879">
        <v>288</v>
      </c>
      <c r="AV269" s="851">
        <f t="shared" si="891"/>
        <v>44349</v>
      </c>
      <c r="AW269" s="852">
        <f t="shared" si="892"/>
        <v>35142701425524.398</v>
      </c>
      <c r="AX269" s="851">
        <f t="shared" si="893"/>
        <v>44349</v>
      </c>
      <c r="AY269" s="852">
        <f t="shared" si="894"/>
        <v>42137934358317.43</v>
      </c>
      <c r="AZ269" s="850">
        <f>AVERAGE(AO269:AO270)</f>
        <v>52789.55078125</v>
      </c>
      <c r="BA269" s="850">
        <f>STDEV(AO269:AO270)</f>
        <v>3129.8308147819466</v>
      </c>
      <c r="BB269" s="850">
        <f>100*BA269/AZ269</f>
        <v>5.9288832135575067</v>
      </c>
      <c r="BC269" s="849">
        <f t="shared" si="895"/>
        <v>44349</v>
      </c>
      <c r="BD269" s="850">
        <f>AVERAGE(AQ269:AQ270)</f>
        <v>89079.976399739608</v>
      </c>
      <c r="BE269" s="850">
        <f>STDEV(AQ269:AQ270)</f>
        <v>32709.198515481585</v>
      </c>
      <c r="BF269" s="850">
        <f>100*BE269/BD269</f>
        <v>36.718912417198617</v>
      </c>
      <c r="BG269" s="849">
        <f t="shared" si="896"/>
        <v>44349</v>
      </c>
      <c r="BH269" s="850">
        <f>AVERAGE(AZ269,BD269)</f>
        <v>70934.763590494811</v>
      </c>
      <c r="BI269" s="852">
        <f>BH269*AT269*3.785*1000000</f>
        <v>45322144797223.438</v>
      </c>
      <c r="BK269" s="382">
        <f t="shared" si="897"/>
        <v>8.2504013061523391</v>
      </c>
      <c r="BL269" s="382">
        <f t="shared" si="898"/>
        <v>9.8926620483398402</v>
      </c>
      <c r="BM269" s="236">
        <f t="shared" si="899"/>
        <v>44349</v>
      </c>
      <c r="BN269" s="236">
        <f t="shared" si="900"/>
        <v>44350</v>
      </c>
      <c r="BO269" s="235">
        <f t="shared" si="888"/>
        <v>55002.675374348932</v>
      </c>
      <c r="BP269" s="235">
        <f t="shared" si="901"/>
        <v>65951.08032226561</v>
      </c>
      <c r="BQ269" s="235">
        <f t="shared" si="902"/>
        <v>60476.877848307267</v>
      </c>
      <c r="BR269" s="868">
        <f t="shared" si="903"/>
        <v>44349</v>
      </c>
      <c r="BS269" s="869" t="str">
        <f t="shared" si="904"/>
        <v>WED</v>
      </c>
      <c r="BT269" s="870">
        <f t="shared" si="905"/>
        <v>168.80505371093801</v>
      </c>
      <c r="BU269" s="235">
        <f t="shared" ref="BU269" si="916">BH269</f>
        <v>70934.763590494811</v>
      </c>
      <c r="BV269" s="279">
        <f t="shared" si="907"/>
        <v>38640317891920.914</v>
      </c>
      <c r="BW269" s="279">
        <f t="shared" ref="BW269" si="917">BI269</f>
        <v>45322144797223.438</v>
      </c>
    </row>
    <row r="270" spans="1:75">
      <c r="A270" s="888">
        <v>44356</v>
      </c>
      <c r="B270" s="122" t="s">
        <v>731</v>
      </c>
      <c r="C270" s="769">
        <v>44349</v>
      </c>
      <c r="D270" s="1170">
        <v>44350</v>
      </c>
      <c r="E270" s="924" t="s">
        <v>69</v>
      </c>
      <c r="F270" s="1149">
        <v>7.5864639282226607</v>
      </c>
      <c r="G270" s="500" t="s">
        <v>41</v>
      </c>
      <c r="H270" s="998">
        <v>16.83133087158204</v>
      </c>
      <c r="I270" s="414" t="s">
        <v>313</v>
      </c>
      <c r="J270" s="415" t="s">
        <v>133</v>
      </c>
      <c r="K270" s="429" t="s">
        <v>93</v>
      </c>
      <c r="L270" s="390">
        <v>288</v>
      </c>
      <c r="M270" s="390"/>
      <c r="N270" s="390"/>
      <c r="O270" s="564">
        <v>3</v>
      </c>
      <c r="P270" s="564">
        <v>1.5</v>
      </c>
      <c r="Q270" s="564">
        <f t="shared" si="735"/>
        <v>4.5</v>
      </c>
      <c r="R270" s="82">
        <f t="shared" si="845"/>
        <v>3</v>
      </c>
      <c r="S270" s="81"/>
      <c r="T270" s="81">
        <v>20</v>
      </c>
      <c r="U270" s="122" t="s">
        <v>731</v>
      </c>
      <c r="V270" s="494"/>
      <c r="W270" s="195">
        <v>793.74400000000003</v>
      </c>
      <c r="X270" s="82">
        <v>2.21</v>
      </c>
      <c r="Y270" s="82">
        <v>2.5619999999999998</v>
      </c>
      <c r="Z270" s="195">
        <f t="shared" si="736"/>
        <v>15874.880000000001</v>
      </c>
      <c r="AA270" s="195">
        <f t="shared" si="737"/>
        <v>5291.626666666667</v>
      </c>
      <c r="AB270" s="1092">
        <f t="shared" si="738"/>
        <v>18373703.703703705</v>
      </c>
      <c r="AC270" s="499" t="s">
        <v>69</v>
      </c>
      <c r="AD270" s="195">
        <f t="shared" si="739"/>
        <v>151.72927856445321</v>
      </c>
      <c r="AE270" s="500" t="s">
        <v>41</v>
      </c>
      <c r="AF270" s="567">
        <f t="shared" si="740"/>
        <v>336.6266174316408</v>
      </c>
      <c r="AG270" s="567">
        <f t="shared" si="741"/>
        <v>50576.426188151068</v>
      </c>
      <c r="AH270" s="567">
        <f t="shared" si="742"/>
        <v>112208.8724772136</v>
      </c>
      <c r="AI270" s="568">
        <f t="shared" si="743"/>
        <v>175612.59093108008</v>
      </c>
      <c r="AJ270" s="568">
        <f t="shared" si="744"/>
        <v>389614.14054588054</v>
      </c>
      <c r="AK270" s="569">
        <f t="shared" si="745"/>
        <v>9.5578220789356017E-3</v>
      </c>
      <c r="AL270" s="999">
        <f t="shared" si="746"/>
        <v>2.1204986584568878E-2</v>
      </c>
      <c r="AM270" s="864" t="str">
        <f t="shared" si="911"/>
        <v>633</v>
      </c>
      <c r="AN270" s="865">
        <f t="shared" si="912"/>
        <v>44350</v>
      </c>
      <c r="AO270" s="866">
        <f t="shared" si="913"/>
        <v>50576.426188151068</v>
      </c>
      <c r="AP270" s="865">
        <f t="shared" si="914"/>
        <v>44350</v>
      </c>
      <c r="AQ270" s="850">
        <f t="shared" si="915"/>
        <v>112208.8724772136</v>
      </c>
      <c r="AR270" s="880">
        <v>44349</v>
      </c>
      <c r="AS270" s="869" t="s">
        <v>656</v>
      </c>
      <c r="AT270" s="879">
        <v>168.80505371093801</v>
      </c>
      <c r="AU270" s="879">
        <v>288</v>
      </c>
      <c r="AV270" s="851">
        <f t="shared" si="891"/>
        <v>44349</v>
      </c>
      <c r="AW270" s="852">
        <f t="shared" si="892"/>
        <v>32314650743864.934</v>
      </c>
      <c r="AX270" s="851">
        <f t="shared" si="893"/>
        <v>44349</v>
      </c>
      <c r="AY270" s="852">
        <f t="shared" si="894"/>
        <v>71693292661186.984</v>
      </c>
      <c r="AZ270" s="867"/>
      <c r="BA270" s="867"/>
      <c r="BB270" s="867"/>
      <c r="BC270" s="849">
        <f t="shared" si="895"/>
        <v>44349</v>
      </c>
      <c r="BD270" s="867"/>
      <c r="BE270" s="867"/>
      <c r="BF270" s="867"/>
      <c r="BG270" s="849">
        <f t="shared" si="896"/>
        <v>44349</v>
      </c>
      <c r="BH270" s="867"/>
      <c r="BI270" s="867"/>
      <c r="BK270" s="382">
        <f t="shared" si="897"/>
        <v>7.5864639282226607</v>
      </c>
      <c r="BL270" s="382">
        <f t="shared" si="898"/>
        <v>16.83133087158204</v>
      </c>
      <c r="BM270" s="236">
        <f t="shared" si="899"/>
        <v>44349</v>
      </c>
      <c r="BN270" s="236">
        <f t="shared" si="900"/>
        <v>44350</v>
      </c>
      <c r="BO270" s="235">
        <f t="shared" si="888"/>
        <v>50576.426188151068</v>
      </c>
      <c r="BP270" s="235">
        <f t="shared" si="901"/>
        <v>112208.8724772136</v>
      </c>
      <c r="BQ270" s="235">
        <f t="shared" si="902"/>
        <v>81392.64933268234</v>
      </c>
      <c r="BR270" s="868">
        <f t="shared" si="903"/>
        <v>44349</v>
      </c>
      <c r="BS270" s="869" t="str">
        <f t="shared" si="904"/>
        <v>WED</v>
      </c>
      <c r="BT270" s="870">
        <f t="shared" si="905"/>
        <v>168.80505371093801</v>
      </c>
      <c r="BU270" s="235"/>
      <c r="BV270" s="279">
        <f t="shared" si="907"/>
        <v>52003971702525.961</v>
      </c>
      <c r="BW270" s="279"/>
    </row>
    <row r="271" spans="1:75">
      <c r="A271" s="888">
        <v>44356</v>
      </c>
      <c r="B271" s="122" t="s">
        <v>732</v>
      </c>
      <c r="C271" s="769">
        <v>44350</v>
      </c>
      <c r="D271" s="1170">
        <v>44351</v>
      </c>
      <c r="E271" s="924" t="s">
        <v>69</v>
      </c>
      <c r="F271" s="1149">
        <v>5.7986682891845804</v>
      </c>
      <c r="G271" s="500" t="s">
        <v>41</v>
      </c>
      <c r="H271" s="998">
        <v>11.976531219482421</v>
      </c>
      <c r="I271" s="414" t="s">
        <v>313</v>
      </c>
      <c r="J271" s="415" t="s">
        <v>133</v>
      </c>
      <c r="K271" s="429" t="s">
        <v>93</v>
      </c>
      <c r="L271" s="390">
        <v>288</v>
      </c>
      <c r="M271" s="390"/>
      <c r="N271" s="390"/>
      <c r="O271" s="564">
        <v>3</v>
      </c>
      <c r="P271" s="564">
        <v>1.5</v>
      </c>
      <c r="Q271" s="564">
        <f t="shared" si="735"/>
        <v>4.5</v>
      </c>
      <c r="R271" s="82">
        <f t="shared" si="845"/>
        <v>3</v>
      </c>
      <c r="S271" s="81"/>
      <c r="T271" s="81">
        <v>20</v>
      </c>
      <c r="U271" s="122" t="s">
        <v>732</v>
      </c>
      <c r="V271" s="494"/>
      <c r="W271" s="195">
        <v>772.06799999999998</v>
      </c>
      <c r="X271" s="82">
        <v>2.1859999999999999</v>
      </c>
      <c r="Y271" s="82">
        <v>2.6110000000000002</v>
      </c>
      <c r="Z271" s="195">
        <f t="shared" si="736"/>
        <v>15441.36</v>
      </c>
      <c r="AA271" s="195">
        <f t="shared" si="737"/>
        <v>5147.12</v>
      </c>
      <c r="AB271" s="1092">
        <f t="shared" si="738"/>
        <v>17871944.444444444</v>
      </c>
      <c r="AC271" s="499" t="s">
        <v>69</v>
      </c>
      <c r="AD271" s="195">
        <f t="shared" si="739"/>
        <v>115.97336578369161</v>
      </c>
      <c r="AE271" s="500" t="s">
        <v>41</v>
      </c>
      <c r="AF271" s="567">
        <f t="shared" si="740"/>
        <v>239.53062438964844</v>
      </c>
      <c r="AG271" s="567">
        <f t="shared" si="741"/>
        <v>38657.78859456387</v>
      </c>
      <c r="AH271" s="567">
        <f t="shared" si="742"/>
        <v>79843.541463216141</v>
      </c>
      <c r="AI271" s="568">
        <f t="shared" si="743"/>
        <v>134228.43262001345</v>
      </c>
      <c r="AJ271" s="568">
        <f t="shared" si="744"/>
        <v>277234.5189695005</v>
      </c>
      <c r="AK271" s="569">
        <f t="shared" si="745"/>
        <v>7.5105668013498552E-3</v>
      </c>
      <c r="AL271" s="999">
        <f t="shared" si="746"/>
        <v>1.5512275109812117E-2</v>
      </c>
      <c r="AM271" s="864" t="str">
        <f t="shared" si="911"/>
        <v>641</v>
      </c>
      <c r="AN271" s="865">
        <f t="shared" si="912"/>
        <v>44351</v>
      </c>
      <c r="AO271" s="866">
        <f t="shared" si="913"/>
        <v>38657.78859456387</v>
      </c>
      <c r="AP271" s="865">
        <f t="shared" si="914"/>
        <v>44351</v>
      </c>
      <c r="AQ271" s="850">
        <f t="shared" si="915"/>
        <v>79843.541463216141</v>
      </c>
      <c r="AR271" s="880">
        <v>44350</v>
      </c>
      <c r="AS271" s="869" t="s">
        <v>657</v>
      </c>
      <c r="AT271" s="879">
        <v>169.88970947265599</v>
      </c>
      <c r="AU271" s="879">
        <v>288</v>
      </c>
      <c r="AV271" s="851">
        <f t="shared" si="891"/>
        <v>44350</v>
      </c>
      <c r="AW271" s="852">
        <f t="shared" si="892"/>
        <v>24858216391008.293</v>
      </c>
      <c r="AX271" s="851">
        <f t="shared" si="893"/>
        <v>44350</v>
      </c>
      <c r="AY271" s="852">
        <f t="shared" si="894"/>
        <v>51341996096387.453</v>
      </c>
      <c r="AZ271" s="850">
        <f>AVERAGE(AO271:AO272)</f>
        <v>42485.866546630874</v>
      </c>
      <c r="BA271" s="850">
        <f>STDEV(AO271:AO272)</f>
        <v>5413.7197576345743</v>
      </c>
      <c r="BB271" s="850">
        <f>100*BA271/AZ271</f>
        <v>12.742401644774461</v>
      </c>
      <c r="BC271" s="849">
        <f t="shared" si="895"/>
        <v>44350</v>
      </c>
      <c r="BD271" s="850">
        <f>AVERAGE(AQ271:AQ272)</f>
        <v>77248.357137044266</v>
      </c>
      <c r="BE271" s="850">
        <f>STDEV(AQ271:AQ272)</f>
        <v>3670.1448709303477</v>
      </c>
      <c r="BF271" s="850">
        <f>100*BE271/BD271</f>
        <v>4.7510976374801617</v>
      </c>
      <c r="BG271" s="849">
        <f t="shared" si="896"/>
        <v>44350</v>
      </c>
      <c r="BH271" s="850">
        <f>AVERAGE(AZ271,BD271)</f>
        <v>59867.11184183757</v>
      </c>
      <c r="BI271" s="852">
        <f>BH271*AT271*3.785*1000000</f>
        <v>38496501609985.141</v>
      </c>
      <c r="BK271" s="382">
        <f t="shared" si="897"/>
        <v>5.7986682891845804</v>
      </c>
      <c r="BL271" s="382">
        <f t="shared" si="898"/>
        <v>11.976531219482421</v>
      </c>
      <c r="BM271" s="236">
        <f t="shared" si="899"/>
        <v>44350</v>
      </c>
      <c r="BN271" s="236">
        <f t="shared" si="900"/>
        <v>44351</v>
      </c>
      <c r="BO271" s="235">
        <f t="shared" si="888"/>
        <v>38657.78859456387</v>
      </c>
      <c r="BP271" s="235">
        <f t="shared" si="901"/>
        <v>79843.541463216141</v>
      </c>
      <c r="BQ271" s="235">
        <f t="shared" si="902"/>
        <v>59250.665028890005</v>
      </c>
      <c r="BR271" s="868">
        <f t="shared" si="903"/>
        <v>44350</v>
      </c>
      <c r="BS271" s="869" t="str">
        <f t="shared" si="904"/>
        <v>THU</v>
      </c>
      <c r="BT271" s="870">
        <f t="shared" si="905"/>
        <v>169.88970947265599</v>
      </c>
      <c r="BU271" s="235">
        <f t="shared" ref="BU271" si="918">BH271</f>
        <v>59867.11184183757</v>
      </c>
      <c r="BV271" s="279">
        <f t="shared" si="907"/>
        <v>38100106243697.875</v>
      </c>
      <c r="BW271" s="279">
        <f t="shared" ref="BW271" si="919">BI271</f>
        <v>38496501609985.141</v>
      </c>
    </row>
    <row r="272" spans="1:75">
      <c r="A272" s="888">
        <v>44356</v>
      </c>
      <c r="B272" s="122" t="s">
        <v>733</v>
      </c>
      <c r="C272" s="769">
        <v>44350</v>
      </c>
      <c r="D272" s="1170">
        <v>44351</v>
      </c>
      <c r="E272" s="924" t="s">
        <v>69</v>
      </c>
      <c r="F272" s="1149">
        <v>6.94709167480468</v>
      </c>
      <c r="G272" s="500" t="s">
        <v>41</v>
      </c>
      <c r="H272" s="998">
        <v>11.19797592163086</v>
      </c>
      <c r="I272" s="414" t="s">
        <v>313</v>
      </c>
      <c r="J272" s="415" t="s">
        <v>133</v>
      </c>
      <c r="K272" s="429" t="s">
        <v>93</v>
      </c>
      <c r="L272" s="390">
        <v>288</v>
      </c>
      <c r="M272" s="390"/>
      <c r="N272" s="390"/>
      <c r="O272" s="564">
        <v>3</v>
      </c>
      <c r="P272" s="564">
        <v>1.5</v>
      </c>
      <c r="Q272" s="564">
        <f t="shared" si="735"/>
        <v>4.5</v>
      </c>
      <c r="R272" s="82">
        <f t="shared" si="845"/>
        <v>3</v>
      </c>
      <c r="S272" s="81"/>
      <c r="T272" s="81">
        <v>20</v>
      </c>
      <c r="U272" s="122" t="s">
        <v>733</v>
      </c>
      <c r="V272" s="494"/>
      <c r="W272" s="195">
        <v>766.52099999999996</v>
      </c>
      <c r="X272" s="82">
        <v>2.1960000000000002</v>
      </c>
      <c r="Y272" s="82">
        <v>2.6110000000000002</v>
      </c>
      <c r="Z272" s="195">
        <f t="shared" si="736"/>
        <v>15330.419999999998</v>
      </c>
      <c r="AA272" s="195">
        <f t="shared" si="737"/>
        <v>5110.1399999999994</v>
      </c>
      <c r="AB272" s="1092">
        <f t="shared" si="738"/>
        <v>17743541.666666664</v>
      </c>
      <c r="AC272" s="499" t="s">
        <v>69</v>
      </c>
      <c r="AD272" s="195">
        <f t="shared" si="739"/>
        <v>138.94183349609361</v>
      </c>
      <c r="AE272" s="500" t="s">
        <v>41</v>
      </c>
      <c r="AF272" s="567">
        <f t="shared" si="740"/>
        <v>223.95951843261719</v>
      </c>
      <c r="AG272" s="567">
        <f t="shared" si="741"/>
        <v>46313.944498697871</v>
      </c>
      <c r="AH272" s="567">
        <f t="shared" si="742"/>
        <v>74653.172810872391</v>
      </c>
      <c r="AI272" s="568">
        <f t="shared" si="743"/>
        <v>160812.30728714538</v>
      </c>
      <c r="AJ272" s="568">
        <f t="shared" si="744"/>
        <v>259212.40559330693</v>
      </c>
      <c r="AK272" s="569">
        <f t="shared" si="745"/>
        <v>9.0631459213833428E-3</v>
      </c>
      <c r="AL272" s="999">
        <f t="shared" si="746"/>
        <v>1.4608831227886594E-2</v>
      </c>
      <c r="AM272" s="864" t="str">
        <f t="shared" si="911"/>
        <v>642</v>
      </c>
      <c r="AN272" s="865">
        <f t="shared" si="912"/>
        <v>44351</v>
      </c>
      <c r="AO272" s="866">
        <f t="shared" si="913"/>
        <v>46313.944498697871</v>
      </c>
      <c r="AP272" s="865">
        <f t="shared" si="914"/>
        <v>44351</v>
      </c>
      <c r="AQ272" s="850">
        <f t="shared" si="915"/>
        <v>74653.172810872391</v>
      </c>
      <c r="AR272" s="880">
        <v>44350</v>
      </c>
      <c r="AS272" s="869" t="s">
        <v>657</v>
      </c>
      <c r="AT272" s="879">
        <v>169.88970947265599</v>
      </c>
      <c r="AU272" s="879">
        <v>288</v>
      </c>
      <c r="AV272" s="851">
        <f t="shared" si="891"/>
        <v>44350</v>
      </c>
      <c r="AW272" s="852">
        <f t="shared" si="892"/>
        <v>29781373847951.438</v>
      </c>
      <c r="AX272" s="851">
        <f t="shared" si="893"/>
        <v>44350</v>
      </c>
      <c r="AY272" s="852">
        <f t="shared" si="894"/>
        <v>48004420104593.383</v>
      </c>
      <c r="AZ272" s="867"/>
      <c r="BA272" s="867"/>
      <c r="BB272" s="867"/>
      <c r="BC272" s="849">
        <f t="shared" si="895"/>
        <v>44350</v>
      </c>
      <c r="BD272" s="867"/>
      <c r="BE272" s="867"/>
      <c r="BF272" s="867"/>
      <c r="BG272" s="849">
        <f t="shared" si="896"/>
        <v>44350</v>
      </c>
      <c r="BH272" s="867"/>
      <c r="BI272" s="867"/>
      <c r="BK272" s="382">
        <f t="shared" si="897"/>
        <v>6.94709167480468</v>
      </c>
      <c r="BL272" s="382">
        <f t="shared" si="898"/>
        <v>11.19797592163086</v>
      </c>
      <c r="BM272" s="236">
        <f t="shared" si="899"/>
        <v>44350</v>
      </c>
      <c r="BN272" s="236">
        <f t="shared" si="900"/>
        <v>44351</v>
      </c>
      <c r="BO272" s="235">
        <f t="shared" si="888"/>
        <v>46313.944498697871</v>
      </c>
      <c r="BP272" s="235">
        <f t="shared" si="901"/>
        <v>74653.172810872391</v>
      </c>
      <c r="BQ272" s="235">
        <f t="shared" si="902"/>
        <v>60483.558654785127</v>
      </c>
      <c r="BR272" s="868">
        <f t="shared" si="903"/>
        <v>44350</v>
      </c>
      <c r="BS272" s="869" t="str">
        <f t="shared" si="904"/>
        <v>THU</v>
      </c>
      <c r="BT272" s="870">
        <f t="shared" si="905"/>
        <v>169.88970947265599</v>
      </c>
      <c r="BU272" s="235"/>
      <c r="BV272" s="279">
        <f t="shared" si="907"/>
        <v>38892896976272.406</v>
      </c>
      <c r="BW272" s="279"/>
    </row>
    <row r="273" spans="1:75">
      <c r="A273" s="888">
        <v>44356</v>
      </c>
      <c r="B273" s="122" t="s">
        <v>734</v>
      </c>
      <c r="C273" s="769">
        <v>44351</v>
      </c>
      <c r="D273" s="1170">
        <v>44352</v>
      </c>
      <c r="E273" s="924" t="s">
        <v>69</v>
      </c>
      <c r="F273" s="1149">
        <v>5.1310878753662204</v>
      </c>
      <c r="G273" s="500" t="s">
        <v>41</v>
      </c>
      <c r="H273" s="998">
        <v>12.661467742919921</v>
      </c>
      <c r="I273" s="414" t="s">
        <v>313</v>
      </c>
      <c r="J273" s="415" t="s">
        <v>133</v>
      </c>
      <c r="K273" s="429" t="s">
        <v>93</v>
      </c>
      <c r="L273" s="390">
        <v>220</v>
      </c>
      <c r="M273" s="390"/>
      <c r="N273" s="390"/>
      <c r="O273" s="564">
        <v>3</v>
      </c>
      <c r="P273" s="564">
        <v>1.5</v>
      </c>
      <c r="Q273" s="564">
        <f t="shared" si="735"/>
        <v>4.5</v>
      </c>
      <c r="R273" s="82">
        <f t="shared" si="845"/>
        <v>3</v>
      </c>
      <c r="S273" s="81"/>
      <c r="T273" s="81">
        <v>20</v>
      </c>
      <c r="U273" s="122" t="s">
        <v>734</v>
      </c>
      <c r="V273" s="494"/>
      <c r="W273" s="195">
        <v>762.62800000000004</v>
      </c>
      <c r="X273" s="82">
        <v>2.2090000000000001</v>
      </c>
      <c r="Y273" s="82">
        <v>2.5790000000000002</v>
      </c>
      <c r="Z273" s="195">
        <f t="shared" si="736"/>
        <v>15252.560000000001</v>
      </c>
      <c r="AA273" s="195">
        <f t="shared" si="737"/>
        <v>5084.1866666666674</v>
      </c>
      <c r="AB273" s="1092">
        <f t="shared" si="738"/>
        <v>23109939.393939395</v>
      </c>
      <c r="AC273" s="499" t="s">
        <v>69</v>
      </c>
      <c r="AD273" s="195">
        <f t="shared" si="739"/>
        <v>102.6217575073244</v>
      </c>
      <c r="AE273" s="500" t="s">
        <v>41</v>
      </c>
      <c r="AF273" s="567">
        <f t="shared" si="740"/>
        <v>253.22935485839844</v>
      </c>
      <c r="AG273" s="567">
        <f t="shared" si="741"/>
        <v>34207.252502441472</v>
      </c>
      <c r="AH273" s="567">
        <f t="shared" si="742"/>
        <v>84409.784952799484</v>
      </c>
      <c r="AI273" s="568">
        <f t="shared" si="743"/>
        <v>155487.51137473396</v>
      </c>
      <c r="AJ273" s="568">
        <f t="shared" si="744"/>
        <v>383680.84069454315</v>
      </c>
      <c r="AK273" s="569">
        <f t="shared" si="745"/>
        <v>6.7281661247242689E-3</v>
      </c>
      <c r="AL273" s="999">
        <f t="shared" si="746"/>
        <v>1.6602416568654601E-2</v>
      </c>
      <c r="AM273" s="864" t="str">
        <f t="shared" si="911"/>
        <v>651</v>
      </c>
      <c r="AN273" s="865">
        <f t="shared" si="912"/>
        <v>44352</v>
      </c>
      <c r="AO273" s="866">
        <f t="shared" si="913"/>
        <v>34207.252502441472</v>
      </c>
      <c r="AP273" s="865">
        <f t="shared" si="914"/>
        <v>44352</v>
      </c>
      <c r="AQ273" s="850">
        <f t="shared" si="915"/>
        <v>84409.784952799484</v>
      </c>
      <c r="AR273" s="880">
        <v>44351</v>
      </c>
      <c r="AS273" s="869" t="s">
        <v>659</v>
      </c>
      <c r="AT273" s="879">
        <v>169.110275268555</v>
      </c>
      <c r="AU273" s="879">
        <v>220</v>
      </c>
      <c r="AV273" s="851">
        <f t="shared" si="891"/>
        <v>44351</v>
      </c>
      <c r="AW273" s="852">
        <f t="shared" si="892"/>
        <v>21895460001798.574</v>
      </c>
      <c r="AX273" s="851">
        <f t="shared" si="893"/>
        <v>44351</v>
      </c>
      <c r="AY273" s="852">
        <f t="shared" si="894"/>
        <v>54029217051633.406</v>
      </c>
      <c r="AZ273" s="850">
        <f>AVERAGE(AO273:AO274)</f>
        <v>46486.774444580129</v>
      </c>
      <c r="BA273" s="850">
        <f>STDEV(AO273:AO274)</f>
        <v>17365.866470030498</v>
      </c>
      <c r="BB273" s="850">
        <f>100*BA273/AZ273</f>
        <v>37.35657437522034</v>
      </c>
      <c r="BC273" s="849">
        <f t="shared" si="895"/>
        <v>44351</v>
      </c>
      <c r="BD273" s="850">
        <f>AVERAGE(AQ273:AQ274)</f>
        <v>76212.638854980469</v>
      </c>
      <c r="BE273" s="850">
        <f>STDEV(AQ273:AQ274)</f>
        <v>11592.515184289441</v>
      </c>
      <c r="BF273" s="850">
        <f>100*BE273/BD273</f>
        <v>15.21075160033233</v>
      </c>
      <c r="BG273" s="849">
        <f t="shared" si="896"/>
        <v>44351</v>
      </c>
      <c r="BH273" s="850">
        <f>AVERAGE(AZ273,BD273)</f>
        <v>61349.706649780303</v>
      </c>
      <c r="BI273" s="852">
        <f>BH273*AT273*3.785*1000000</f>
        <v>39268866974232.055</v>
      </c>
      <c r="BK273" s="382">
        <f t="shared" si="897"/>
        <v>5.1310878753662204</v>
      </c>
      <c r="BL273" s="382">
        <f t="shared" si="898"/>
        <v>12.661467742919921</v>
      </c>
      <c r="BM273" s="236">
        <f t="shared" si="899"/>
        <v>44351</v>
      </c>
      <c r="BN273" s="236">
        <f t="shared" si="900"/>
        <v>44352</v>
      </c>
      <c r="BO273" s="235">
        <f t="shared" si="888"/>
        <v>34207.252502441472</v>
      </c>
      <c r="BP273" s="235">
        <f t="shared" si="901"/>
        <v>84409.784952799484</v>
      </c>
      <c r="BQ273" s="235">
        <f t="shared" si="902"/>
        <v>59308.518727620482</v>
      </c>
      <c r="BR273" s="868">
        <f t="shared" si="903"/>
        <v>44351</v>
      </c>
      <c r="BS273" s="869" t="str">
        <f t="shared" si="904"/>
        <v>FRI</v>
      </c>
      <c r="BT273" s="870">
        <f t="shared" si="905"/>
        <v>169.110275268555</v>
      </c>
      <c r="BU273" s="235">
        <f t="shared" ref="BU273" si="920">BH273</f>
        <v>61349.706649780303</v>
      </c>
      <c r="BV273" s="279">
        <f t="shared" si="907"/>
        <v>37962338526715.992</v>
      </c>
      <c r="BW273" s="279">
        <f t="shared" ref="BW273" si="921">BI273</f>
        <v>39268866974232.055</v>
      </c>
    </row>
    <row r="274" spans="1:75">
      <c r="A274" s="888">
        <v>44356</v>
      </c>
      <c r="B274" s="122" t="s">
        <v>735</v>
      </c>
      <c r="C274" s="769">
        <v>44351</v>
      </c>
      <c r="D274" s="1170">
        <v>44352</v>
      </c>
      <c r="E274" s="924" t="s">
        <v>69</v>
      </c>
      <c r="F274" s="1149">
        <v>8.8149444580078189</v>
      </c>
      <c r="G274" s="500" t="s">
        <v>41</v>
      </c>
      <c r="H274" s="998">
        <v>10.202323913574221</v>
      </c>
      <c r="I274" s="414" t="s">
        <v>313</v>
      </c>
      <c r="J274" s="415" t="s">
        <v>133</v>
      </c>
      <c r="K274" s="429" t="s">
        <v>93</v>
      </c>
      <c r="L274" s="390">
        <v>220</v>
      </c>
      <c r="M274" s="390"/>
      <c r="N274" s="390"/>
      <c r="O274" s="564">
        <v>3</v>
      </c>
      <c r="P274" s="564">
        <v>1.5</v>
      </c>
      <c r="Q274" s="564">
        <f t="shared" si="735"/>
        <v>4.5</v>
      </c>
      <c r="R274" s="82">
        <f t="shared" si="845"/>
        <v>3</v>
      </c>
      <c r="S274" s="81"/>
      <c r="T274" s="81">
        <v>20</v>
      </c>
      <c r="U274" s="122" t="s">
        <v>735</v>
      </c>
      <c r="V274" s="494"/>
      <c r="W274" s="195">
        <v>751.82100000000003</v>
      </c>
      <c r="X274" s="82">
        <v>2.2160000000000002</v>
      </c>
      <c r="Y274" s="82">
        <v>2.6120000000000001</v>
      </c>
      <c r="Z274" s="195">
        <f t="shared" si="736"/>
        <v>15036.42</v>
      </c>
      <c r="AA274" s="195">
        <f t="shared" si="737"/>
        <v>5012.1400000000003</v>
      </c>
      <c r="AB274" s="1092">
        <f t="shared" si="738"/>
        <v>22782454.545454547</v>
      </c>
      <c r="AC274" s="499" t="s">
        <v>69</v>
      </c>
      <c r="AD274" s="195">
        <f t="shared" si="739"/>
        <v>176.29888916015636</v>
      </c>
      <c r="AE274" s="500" t="s">
        <v>41</v>
      </c>
      <c r="AF274" s="567">
        <f t="shared" si="740"/>
        <v>204.0464782714844</v>
      </c>
      <c r="AG274" s="567">
        <f t="shared" si="741"/>
        <v>58766.296386718786</v>
      </c>
      <c r="AH274" s="567">
        <f t="shared" si="742"/>
        <v>68015.492757161468</v>
      </c>
      <c r="AI274" s="568">
        <f t="shared" si="743"/>
        <v>267119.52903053991</v>
      </c>
      <c r="AJ274" s="568">
        <f t="shared" si="744"/>
        <v>309161.3307143703</v>
      </c>
      <c r="AK274" s="569">
        <f t="shared" si="745"/>
        <v>1.1724791483621525E-2</v>
      </c>
      <c r="AL274" s="999">
        <f t="shared" si="746"/>
        <v>1.3570150226681911E-2</v>
      </c>
      <c r="AM274" s="864" t="str">
        <f t="shared" si="911"/>
        <v>652</v>
      </c>
      <c r="AN274" s="865">
        <f t="shared" si="912"/>
        <v>44352</v>
      </c>
      <c r="AO274" s="866">
        <f t="shared" si="913"/>
        <v>58766.296386718786</v>
      </c>
      <c r="AP274" s="865">
        <f t="shared" si="914"/>
        <v>44352</v>
      </c>
      <c r="AQ274" s="850">
        <f t="shared" si="915"/>
        <v>68015.492757161468</v>
      </c>
      <c r="AR274" s="880">
        <v>44351</v>
      </c>
      <c r="AS274" s="869" t="s">
        <v>659</v>
      </c>
      <c r="AT274" s="879">
        <v>169.110275268555</v>
      </c>
      <c r="AU274" s="879">
        <v>220</v>
      </c>
      <c r="AV274" s="851">
        <f t="shared" si="891"/>
        <v>44351</v>
      </c>
      <c r="AW274" s="852">
        <f t="shared" si="892"/>
        <v>37615271553814.641</v>
      </c>
      <c r="AX274" s="851">
        <f t="shared" si="893"/>
        <v>44351</v>
      </c>
      <c r="AY274" s="852">
        <f t="shared" si="894"/>
        <v>43535519289681.594</v>
      </c>
      <c r="AZ274" s="867"/>
      <c r="BA274" s="867"/>
      <c r="BB274" s="867"/>
      <c r="BC274" s="849">
        <f t="shared" si="895"/>
        <v>44351</v>
      </c>
      <c r="BD274" s="867"/>
      <c r="BE274" s="867"/>
      <c r="BF274" s="867"/>
      <c r="BG274" s="849">
        <f t="shared" si="896"/>
        <v>44351</v>
      </c>
      <c r="BH274" s="867"/>
      <c r="BI274" s="867"/>
      <c r="BK274" s="382">
        <f t="shared" si="897"/>
        <v>8.8149444580078189</v>
      </c>
      <c r="BL274" s="382">
        <f t="shared" si="898"/>
        <v>10.202323913574221</v>
      </c>
      <c r="BM274" s="236">
        <f t="shared" si="899"/>
        <v>44351</v>
      </c>
      <c r="BN274" s="236">
        <f t="shared" si="900"/>
        <v>44352</v>
      </c>
      <c r="BO274" s="235">
        <f t="shared" si="888"/>
        <v>58766.296386718786</v>
      </c>
      <c r="BP274" s="235">
        <f t="shared" si="901"/>
        <v>68015.492757161468</v>
      </c>
      <c r="BQ274" s="235">
        <f t="shared" si="902"/>
        <v>63390.894571940124</v>
      </c>
      <c r="BR274" s="868">
        <f t="shared" si="903"/>
        <v>44351</v>
      </c>
      <c r="BS274" s="869" t="str">
        <f t="shared" si="904"/>
        <v>FRI</v>
      </c>
      <c r="BT274" s="870">
        <f t="shared" si="905"/>
        <v>169.110275268555</v>
      </c>
      <c r="BU274" s="235"/>
      <c r="BV274" s="279">
        <f t="shared" si="907"/>
        <v>40575395421748.117</v>
      </c>
      <c r="BW274" s="279"/>
    </row>
    <row r="275" spans="1:75">
      <c r="A275" s="888">
        <v>44356</v>
      </c>
      <c r="B275" s="122" t="s">
        <v>736</v>
      </c>
      <c r="C275" s="769">
        <v>44352</v>
      </c>
      <c r="D275" s="1170">
        <v>44353</v>
      </c>
      <c r="E275" s="924" t="s">
        <v>69</v>
      </c>
      <c r="F275" s="1149">
        <v>7.6044441223144599</v>
      </c>
      <c r="G275" s="500" t="s">
        <v>41</v>
      </c>
      <c r="H275" s="998">
        <v>10.40328063964844</v>
      </c>
      <c r="I275" s="414" t="s">
        <v>313</v>
      </c>
      <c r="J275" s="415" t="s">
        <v>133</v>
      </c>
      <c r="K275" s="429" t="s">
        <v>93</v>
      </c>
      <c r="L275" s="390">
        <v>272</v>
      </c>
      <c r="M275" s="390"/>
      <c r="N275" s="390"/>
      <c r="O275" s="564">
        <v>3</v>
      </c>
      <c r="P275" s="564">
        <v>1.5</v>
      </c>
      <c r="Q275" s="564">
        <f t="shared" si="735"/>
        <v>4.5</v>
      </c>
      <c r="R275" s="82">
        <f t="shared" si="845"/>
        <v>3</v>
      </c>
      <c r="S275" s="81"/>
      <c r="T275" s="81">
        <v>20</v>
      </c>
      <c r="U275" s="122" t="s">
        <v>736</v>
      </c>
      <c r="V275" s="494"/>
      <c r="W275" s="195">
        <v>774.75800000000004</v>
      </c>
      <c r="X275" s="82">
        <v>2.2069999999999999</v>
      </c>
      <c r="Y275" s="82">
        <v>2.6190000000000002</v>
      </c>
      <c r="Z275" s="195">
        <f t="shared" si="736"/>
        <v>15495.16</v>
      </c>
      <c r="AA275" s="195">
        <f t="shared" si="737"/>
        <v>5165.0533333333333</v>
      </c>
      <c r="AB275" s="1092">
        <f t="shared" si="738"/>
        <v>18989166.666666664</v>
      </c>
      <c r="AC275" s="499" t="s">
        <v>69</v>
      </c>
      <c r="AD275" s="195">
        <f t="shared" si="739"/>
        <v>152.0888824462892</v>
      </c>
      <c r="AE275" s="500" t="s">
        <v>41</v>
      </c>
      <c r="AF275" s="567">
        <f t="shared" si="740"/>
        <v>208.06561279296881</v>
      </c>
      <c r="AG275" s="567">
        <f t="shared" si="741"/>
        <v>50696.294148763067</v>
      </c>
      <c r="AH275" s="567">
        <f t="shared" si="742"/>
        <v>69355.204264322936</v>
      </c>
      <c r="AI275" s="568">
        <f t="shared" si="743"/>
        <v>186383.43437045245</v>
      </c>
      <c r="AJ275" s="568">
        <f t="shared" si="744"/>
        <v>254982.36861883433</v>
      </c>
      <c r="AK275" s="569">
        <f t="shared" si="745"/>
        <v>9.8152508555116053E-3</v>
      </c>
      <c r="AL275" s="999">
        <f t="shared" si="746"/>
        <v>1.3427780854987545E-2</v>
      </c>
      <c r="AM275" s="864" t="str">
        <f t="shared" si="911"/>
        <v>663</v>
      </c>
      <c r="AN275" s="865">
        <f t="shared" si="912"/>
        <v>44353</v>
      </c>
      <c r="AO275" s="866">
        <f t="shared" si="913"/>
        <v>50696.294148763067</v>
      </c>
      <c r="AP275" s="865">
        <f t="shared" si="914"/>
        <v>44353</v>
      </c>
      <c r="AQ275" s="850">
        <f t="shared" si="915"/>
        <v>69355.204264322936</v>
      </c>
      <c r="AR275" s="880">
        <v>44352</v>
      </c>
      <c r="AS275" s="869" t="s">
        <v>660</v>
      </c>
      <c r="AT275" s="879">
        <v>162.777587890625</v>
      </c>
      <c r="AU275" s="879">
        <v>272</v>
      </c>
      <c r="AV275" s="851">
        <f t="shared" si="891"/>
        <v>44352</v>
      </c>
      <c r="AW275" s="852">
        <f t="shared" si="892"/>
        <v>31234654503663.242</v>
      </c>
      <c r="AX275" s="851">
        <f t="shared" si="893"/>
        <v>44352</v>
      </c>
      <c r="AY275" s="852">
        <f t="shared" si="894"/>
        <v>42730654766803.57</v>
      </c>
      <c r="AZ275" s="850">
        <f>AVERAGE(AO275:AO276)</f>
        <v>53657.941182454466</v>
      </c>
      <c r="BA275" s="850">
        <f>STDEV(AO275:AO276)</f>
        <v>4188.4014020084278</v>
      </c>
      <c r="BB275" s="850">
        <f>100*BA275/AZ275</f>
        <v>7.8057437719544618</v>
      </c>
      <c r="BC275" s="849">
        <f t="shared" si="895"/>
        <v>44352</v>
      </c>
      <c r="BD275" s="850">
        <f>AVERAGE(AQ275:AQ276)</f>
        <v>66011.451721191406</v>
      </c>
      <c r="BE275" s="850">
        <f>STDEV(AQ275:AQ276)</f>
        <v>4728.7801957161419</v>
      </c>
      <c r="BF275" s="850">
        <f>100*BE275/BD275</f>
        <v>7.1635755197277069</v>
      </c>
      <c r="BG275" s="849">
        <f t="shared" si="896"/>
        <v>44352</v>
      </c>
      <c r="BH275" s="850">
        <f>AVERAGE(AZ275,BD275)</f>
        <v>59834.696451822936</v>
      </c>
      <c r="BI275" s="852">
        <f>BH275*AT275*3.785*1000000</f>
        <v>36864944516853.875</v>
      </c>
      <c r="BK275" s="382">
        <f t="shared" si="897"/>
        <v>7.6044441223144599</v>
      </c>
      <c r="BL275" s="382">
        <f t="shared" si="898"/>
        <v>10.40328063964844</v>
      </c>
      <c r="BM275" s="236">
        <f t="shared" si="899"/>
        <v>44352</v>
      </c>
      <c r="BN275" s="236">
        <f t="shared" si="900"/>
        <v>44353</v>
      </c>
      <c r="BO275" s="235">
        <f>AO275</f>
        <v>50696.294148763067</v>
      </c>
      <c r="BP275" s="235">
        <f t="shared" si="901"/>
        <v>69355.204264322936</v>
      </c>
      <c r="BQ275" s="235">
        <f t="shared" si="902"/>
        <v>60025.749206542998</v>
      </c>
      <c r="BR275" s="868">
        <f t="shared" si="903"/>
        <v>44352</v>
      </c>
      <c r="BS275" s="869" t="str">
        <f t="shared" si="904"/>
        <v>SAT</v>
      </c>
      <c r="BT275" s="870">
        <f t="shared" si="905"/>
        <v>162.777587890625</v>
      </c>
      <c r="BU275" s="235">
        <f t="shared" ref="BU275" si="922">BH275</f>
        <v>59834.696451822936</v>
      </c>
      <c r="BV275" s="279">
        <f t="shared" si="907"/>
        <v>36982654635233.406</v>
      </c>
      <c r="BW275" s="279">
        <f t="shared" ref="BW275" si="923">BI275</f>
        <v>36864944516853.875</v>
      </c>
    </row>
    <row r="276" spans="1:75">
      <c r="A276" s="888">
        <v>44356</v>
      </c>
      <c r="B276" s="122" t="s">
        <v>737</v>
      </c>
      <c r="C276" s="769">
        <v>44352</v>
      </c>
      <c r="D276" s="1170">
        <v>44353</v>
      </c>
      <c r="E276" s="924" t="s">
        <v>69</v>
      </c>
      <c r="F276" s="1149">
        <v>8.4929382324218814</v>
      </c>
      <c r="G276" s="500" t="s">
        <v>41</v>
      </c>
      <c r="H276" s="998">
        <v>9.4001548767089798</v>
      </c>
      <c r="I276" s="414" t="s">
        <v>313</v>
      </c>
      <c r="J276" s="415" t="s">
        <v>133</v>
      </c>
      <c r="K276" s="429" t="s">
        <v>93</v>
      </c>
      <c r="L276" s="390">
        <v>272</v>
      </c>
      <c r="M276" s="390"/>
      <c r="N276" s="390"/>
      <c r="O276" s="564">
        <v>3</v>
      </c>
      <c r="P276" s="564">
        <v>1.5</v>
      </c>
      <c r="Q276" s="564">
        <f t="shared" si="735"/>
        <v>4.5</v>
      </c>
      <c r="R276" s="82">
        <f t="shared" si="845"/>
        <v>3</v>
      </c>
      <c r="S276" s="81"/>
      <c r="T276" s="81">
        <v>20</v>
      </c>
      <c r="U276" s="122" t="s">
        <v>737</v>
      </c>
      <c r="V276" s="494"/>
      <c r="W276" s="195">
        <v>780.69500000000005</v>
      </c>
      <c r="X276" s="82">
        <v>2.21</v>
      </c>
      <c r="Y276" s="82">
        <v>2.5880000000000001</v>
      </c>
      <c r="Z276" s="195">
        <f t="shared" si="736"/>
        <v>15613.900000000001</v>
      </c>
      <c r="AA276" s="195">
        <f t="shared" si="737"/>
        <v>5204.6333333333341</v>
      </c>
      <c r="AB276" s="1092">
        <f t="shared" si="738"/>
        <v>19134681.37254902</v>
      </c>
      <c r="AC276" s="499" t="s">
        <v>69</v>
      </c>
      <c r="AD276" s="195">
        <f t="shared" si="739"/>
        <v>169.85876464843761</v>
      </c>
      <c r="AE276" s="500" t="s">
        <v>41</v>
      </c>
      <c r="AF276" s="567">
        <f t="shared" si="740"/>
        <v>188.0030975341796</v>
      </c>
      <c r="AG276" s="567">
        <f t="shared" si="741"/>
        <v>56619.588216145872</v>
      </c>
      <c r="AH276" s="567">
        <f t="shared" si="742"/>
        <v>62667.699178059869</v>
      </c>
      <c r="AI276" s="568">
        <f t="shared" si="743"/>
        <v>208160.25079465393</v>
      </c>
      <c r="AJ276" s="568">
        <f t="shared" si="744"/>
        <v>230395.95286051423</v>
      </c>
      <c r="AK276" s="569">
        <f t="shared" si="745"/>
        <v>1.0878689158278047E-2</v>
      </c>
      <c r="AL276" s="999">
        <f t="shared" si="746"/>
        <v>1.2040751992402897E-2</v>
      </c>
      <c r="AM276" s="864" t="str">
        <f t="shared" si="911"/>
        <v>664</v>
      </c>
      <c r="AN276" s="865">
        <f t="shared" si="912"/>
        <v>44353</v>
      </c>
      <c r="AO276" s="866">
        <f t="shared" si="913"/>
        <v>56619.588216145872</v>
      </c>
      <c r="AP276" s="865">
        <f t="shared" si="914"/>
        <v>44353</v>
      </c>
      <c r="AQ276" s="850">
        <f t="shared" si="915"/>
        <v>62667.699178059869</v>
      </c>
      <c r="AR276" s="880">
        <v>44352</v>
      </c>
      <c r="AS276" s="869" t="s">
        <v>660</v>
      </c>
      <c r="AT276" s="879">
        <v>162.777587890625</v>
      </c>
      <c r="AU276" s="879">
        <v>272</v>
      </c>
      <c r="AV276" s="851">
        <f t="shared" si="891"/>
        <v>44352</v>
      </c>
      <c r="AW276" s="852">
        <f t="shared" si="892"/>
        <v>34884073989344.016</v>
      </c>
      <c r="AX276" s="851">
        <f t="shared" si="893"/>
        <v>44352</v>
      </c>
      <c r="AY276" s="852">
        <f t="shared" si="894"/>
        <v>38610394807604.68</v>
      </c>
      <c r="AZ276" s="867"/>
      <c r="BA276" s="867"/>
      <c r="BB276" s="867"/>
      <c r="BC276" s="849">
        <f t="shared" si="895"/>
        <v>44352</v>
      </c>
      <c r="BD276" s="867"/>
      <c r="BE276" s="867"/>
      <c r="BF276" s="867"/>
      <c r="BG276" s="849">
        <f t="shared" si="896"/>
        <v>44352</v>
      </c>
      <c r="BH276" s="867"/>
      <c r="BI276" s="867"/>
      <c r="BK276" s="382">
        <f t="shared" si="897"/>
        <v>8.4929382324218814</v>
      </c>
      <c r="BL276" s="382">
        <f t="shared" si="898"/>
        <v>9.4001548767089798</v>
      </c>
      <c r="BM276" s="236">
        <f t="shared" si="899"/>
        <v>44352</v>
      </c>
      <c r="BN276" s="236">
        <f t="shared" si="900"/>
        <v>44353</v>
      </c>
      <c r="BO276" s="235">
        <f t="shared" ref="BO276:BO288" si="924">AO276</f>
        <v>56619.588216145872</v>
      </c>
      <c r="BP276" s="235">
        <f t="shared" si="901"/>
        <v>62667.699178059869</v>
      </c>
      <c r="BQ276" s="235">
        <f t="shared" si="902"/>
        <v>59643.643697102874</v>
      </c>
      <c r="BR276" s="868">
        <f t="shared" si="903"/>
        <v>44352</v>
      </c>
      <c r="BS276" s="869" t="str">
        <f t="shared" si="904"/>
        <v>SAT</v>
      </c>
      <c r="BT276" s="870">
        <f t="shared" si="905"/>
        <v>162.777587890625</v>
      </c>
      <c r="BU276" s="235"/>
      <c r="BV276" s="279">
        <f t="shared" si="907"/>
        <v>36747234398474.352</v>
      </c>
      <c r="BW276" s="279"/>
    </row>
    <row r="277" spans="1:75">
      <c r="A277" s="888">
        <v>44356</v>
      </c>
      <c r="B277" s="122" t="s">
        <v>738</v>
      </c>
      <c r="C277" s="769">
        <v>44353</v>
      </c>
      <c r="D277" s="1170">
        <v>44354</v>
      </c>
      <c r="E277" s="924" t="s">
        <v>69</v>
      </c>
      <c r="F277" s="1149">
        <v>12.959321594238281</v>
      </c>
      <c r="G277" s="500" t="s">
        <v>41</v>
      </c>
      <c r="H277" s="998">
        <v>10.14812545776368</v>
      </c>
      <c r="I277" s="414" t="s">
        <v>313</v>
      </c>
      <c r="J277" s="415" t="s">
        <v>133</v>
      </c>
      <c r="K277" s="429" t="s">
        <v>93</v>
      </c>
      <c r="L277" s="390">
        <v>212</v>
      </c>
      <c r="M277" s="390"/>
      <c r="N277" s="390"/>
      <c r="O277" s="564">
        <v>3</v>
      </c>
      <c r="P277" s="564">
        <v>1.5</v>
      </c>
      <c r="Q277" s="564">
        <f t="shared" ref="Q277:Q340" si="925">O277+P277</f>
        <v>4.5</v>
      </c>
      <c r="R277" s="82">
        <f t="shared" si="845"/>
        <v>3</v>
      </c>
      <c r="S277" s="81"/>
      <c r="T277" s="81">
        <v>20</v>
      </c>
      <c r="U277" s="122" t="s">
        <v>738</v>
      </c>
      <c r="V277" s="193"/>
      <c r="W277" s="195">
        <v>712.44399999999996</v>
      </c>
      <c r="X277" s="82">
        <v>2.1890000000000001</v>
      </c>
      <c r="Y277" s="82">
        <v>2.5819999999999999</v>
      </c>
      <c r="Z277" s="195">
        <f t="shared" ref="Z277:Z340" si="926">T277*W277</f>
        <v>14248.88</v>
      </c>
      <c r="AA277" s="195">
        <f t="shared" ref="AA277:AA340" si="927">Z277/R277</f>
        <v>4749.6266666666661</v>
      </c>
      <c r="AB277" s="1092">
        <f t="shared" ref="AB277:AB340" si="928">AA277*1000/(L277/1000)</f>
        <v>22403899.371069182</v>
      </c>
      <c r="AC277" s="499" t="s">
        <v>69</v>
      </c>
      <c r="AD277" s="195">
        <f t="shared" ref="AD277:AD340" si="929">T277*F277</f>
        <v>259.18643188476563</v>
      </c>
      <c r="AE277" s="500" t="s">
        <v>41</v>
      </c>
      <c r="AF277" s="567">
        <f t="shared" ref="AF277:AF340" si="930">T277*H277</f>
        <v>202.96250915527361</v>
      </c>
      <c r="AG277" s="567">
        <f t="shared" ref="AG277:AG340" si="931">AD277/R277*1000</f>
        <v>86395.477294921875</v>
      </c>
      <c r="AH277" s="567">
        <f t="shared" ref="AH277:AH340" si="932">AF277/R277*1000</f>
        <v>67654.169718424542</v>
      </c>
      <c r="AI277" s="568">
        <f t="shared" ref="AI277:AI340" si="933">AG277/L277*1000</f>
        <v>407525.83629680128</v>
      </c>
      <c r="AJ277" s="568">
        <f t="shared" ref="AJ277:AJ340" si="934">AH277/L277*1000</f>
        <v>319123.44206804025</v>
      </c>
      <c r="AK277" s="569">
        <f t="shared" ref="AK277:AK340" si="935">AD277/Z277</f>
        <v>1.8189951202113124E-2</v>
      </c>
      <c r="AL277" s="999">
        <f t="shared" ref="AL277:AL340" si="936">AF277/Z277</f>
        <v>1.4244102635103504E-2</v>
      </c>
      <c r="AM277" s="864" t="str">
        <f t="shared" si="911"/>
        <v>671</v>
      </c>
      <c r="AN277" s="865">
        <f t="shared" si="912"/>
        <v>44354</v>
      </c>
      <c r="AO277" s="866">
        <f t="shared" si="913"/>
        <v>86395.477294921875</v>
      </c>
      <c r="AP277" s="865">
        <f t="shared" si="914"/>
        <v>44354</v>
      </c>
      <c r="AQ277" s="850">
        <f t="shared" si="915"/>
        <v>67654.169718424542</v>
      </c>
      <c r="AR277" s="880">
        <v>44353</v>
      </c>
      <c r="AS277" s="869" t="s">
        <v>654</v>
      </c>
      <c r="AT277" s="879">
        <v>161.60974121093801</v>
      </c>
      <c r="AU277" s="879">
        <v>212</v>
      </c>
      <c r="AV277" s="851">
        <f t="shared" si="891"/>
        <v>44353</v>
      </c>
      <c r="AW277" s="852">
        <f t="shared" si="892"/>
        <v>52847497503314.203</v>
      </c>
      <c r="AX277" s="851">
        <f t="shared" si="893"/>
        <v>44353</v>
      </c>
      <c r="AY277" s="852">
        <f t="shared" si="894"/>
        <v>41383573275234.25</v>
      </c>
      <c r="AZ277" s="850">
        <f>AVERAGE(AO277:AO278)</f>
        <v>89887.201944986999</v>
      </c>
      <c r="BA277" s="850">
        <f>STDEV(AO277:AO278)</f>
        <v>4938.0443561945576</v>
      </c>
      <c r="BB277" s="850">
        <f>100*BA277/AZ277</f>
        <v>5.4936011460416276</v>
      </c>
      <c r="BC277" s="849">
        <f t="shared" si="895"/>
        <v>44353</v>
      </c>
      <c r="BD277" s="850">
        <f>AVERAGE(AQ277:AQ278)</f>
        <v>71744.130452473997</v>
      </c>
      <c r="BE277" s="850">
        <f>STDEV(AQ277:AQ278)</f>
        <v>5784.0779396661692</v>
      </c>
      <c r="BF277" s="850">
        <f>100*BE277/BD277</f>
        <v>8.0620921923330862</v>
      </c>
      <c r="BG277" s="849">
        <f t="shared" si="896"/>
        <v>44353</v>
      </c>
      <c r="BH277" s="850">
        <f>AVERAGE(AZ277,BD277)</f>
        <v>80815.666198730498</v>
      </c>
      <c r="BI277" s="852">
        <f>BH277*AT277*3.785*1000000</f>
        <v>49434366837129.781</v>
      </c>
      <c r="BK277" s="382">
        <f t="shared" si="897"/>
        <v>12.959321594238281</v>
      </c>
      <c r="BL277" s="382">
        <f t="shared" si="898"/>
        <v>10.14812545776368</v>
      </c>
      <c r="BM277" s="236">
        <f t="shared" si="899"/>
        <v>44353</v>
      </c>
      <c r="BN277" s="236">
        <f t="shared" si="900"/>
        <v>44354</v>
      </c>
      <c r="BO277" s="235">
        <f t="shared" si="924"/>
        <v>86395.477294921875</v>
      </c>
      <c r="BP277" s="235">
        <f t="shared" si="901"/>
        <v>67654.169718424542</v>
      </c>
      <c r="BQ277" s="235">
        <f t="shared" si="902"/>
        <v>77024.823506673216</v>
      </c>
      <c r="BR277" s="868">
        <f t="shared" si="903"/>
        <v>44353</v>
      </c>
      <c r="BS277" s="869" t="str">
        <f t="shared" si="904"/>
        <v>SUN</v>
      </c>
      <c r="BT277" s="870">
        <f t="shared" si="905"/>
        <v>161.60974121093801</v>
      </c>
      <c r="BU277" s="235">
        <f t="shared" ref="BU277" si="937">BH277</f>
        <v>80815.666198730498</v>
      </c>
      <c r="BV277" s="279">
        <f t="shared" si="907"/>
        <v>47115535389274.227</v>
      </c>
      <c r="BW277" s="279">
        <f t="shared" ref="BW277" si="938">BI277</f>
        <v>49434366837129.781</v>
      </c>
    </row>
    <row r="278" spans="1:75">
      <c r="A278" s="888">
        <v>44356</v>
      </c>
      <c r="B278" s="122" t="s">
        <v>739</v>
      </c>
      <c r="C278" s="769">
        <v>44353</v>
      </c>
      <c r="D278" s="1170">
        <v>44354</v>
      </c>
      <c r="E278" s="924" t="s">
        <v>69</v>
      </c>
      <c r="F278" s="1149">
        <v>14.006838989257821</v>
      </c>
      <c r="G278" s="500" t="s">
        <v>41</v>
      </c>
      <c r="H278" s="998">
        <v>11.37511367797852</v>
      </c>
      <c r="I278" s="414" t="s">
        <v>313</v>
      </c>
      <c r="J278" s="415" t="s">
        <v>133</v>
      </c>
      <c r="K278" s="429" t="s">
        <v>93</v>
      </c>
      <c r="L278" s="390">
        <v>212</v>
      </c>
      <c r="M278" s="390"/>
      <c r="N278" s="390"/>
      <c r="O278" s="564">
        <v>3</v>
      </c>
      <c r="P278" s="564">
        <v>1.5</v>
      </c>
      <c r="Q278" s="564">
        <f t="shared" si="925"/>
        <v>4.5</v>
      </c>
      <c r="R278" s="82">
        <f t="shared" si="845"/>
        <v>3</v>
      </c>
      <c r="S278" s="81"/>
      <c r="T278" s="81">
        <v>20</v>
      </c>
      <c r="U278" s="122" t="s">
        <v>739</v>
      </c>
      <c r="V278" s="193"/>
      <c r="W278" s="195">
        <v>769.11900000000003</v>
      </c>
      <c r="X278" s="82">
        <v>2.2010000000000001</v>
      </c>
      <c r="Y278" s="82">
        <v>2.6</v>
      </c>
      <c r="Z278" s="195">
        <f t="shared" si="926"/>
        <v>15382.380000000001</v>
      </c>
      <c r="AA278" s="195">
        <f t="shared" si="927"/>
        <v>5127.46</v>
      </c>
      <c r="AB278" s="1092">
        <f t="shared" si="928"/>
        <v>24186132.075471699</v>
      </c>
      <c r="AC278" s="499" t="s">
        <v>69</v>
      </c>
      <c r="AD278" s="195">
        <f t="shared" si="929"/>
        <v>280.13677978515642</v>
      </c>
      <c r="AE278" s="500" t="s">
        <v>41</v>
      </c>
      <c r="AF278" s="567">
        <f t="shared" si="930"/>
        <v>227.5022735595704</v>
      </c>
      <c r="AG278" s="567">
        <f t="shared" si="931"/>
        <v>93378.926595052137</v>
      </c>
      <c r="AH278" s="567">
        <f t="shared" si="932"/>
        <v>75834.091186523467</v>
      </c>
      <c r="AI278" s="568">
        <f t="shared" si="933"/>
        <v>440466.63488232141</v>
      </c>
      <c r="AJ278" s="568">
        <f t="shared" si="934"/>
        <v>357707.97729492199</v>
      </c>
      <c r="AK278" s="569">
        <f t="shared" si="935"/>
        <v>1.821153682233545E-2</v>
      </c>
      <c r="AL278" s="999">
        <f t="shared" si="936"/>
        <v>1.4789796738838228E-2</v>
      </c>
      <c r="AM278" s="864" t="str">
        <f t="shared" si="911"/>
        <v>673</v>
      </c>
      <c r="AN278" s="865">
        <f t="shared" si="912"/>
        <v>44354</v>
      </c>
      <c r="AO278" s="866">
        <f t="shared" si="913"/>
        <v>93378.926595052137</v>
      </c>
      <c r="AP278" s="865">
        <f t="shared" si="914"/>
        <v>44354</v>
      </c>
      <c r="AQ278" s="850">
        <f t="shared" si="915"/>
        <v>75834.091186523467</v>
      </c>
      <c r="AR278" s="880">
        <v>44353</v>
      </c>
      <c r="AS278" s="869" t="s">
        <v>654</v>
      </c>
      <c r="AT278" s="879">
        <v>161.60974121093801</v>
      </c>
      <c r="AU278" s="879">
        <v>212</v>
      </c>
      <c r="AV278" s="851">
        <f t="shared" si="891"/>
        <v>44353</v>
      </c>
      <c r="AW278" s="852">
        <f t="shared" si="892"/>
        <v>57119223651586.172</v>
      </c>
      <c r="AX278" s="851">
        <f t="shared" si="893"/>
        <v>44353</v>
      </c>
      <c r="AY278" s="852">
        <f t="shared" si="894"/>
        <v>46387172918384.469</v>
      </c>
      <c r="AZ278" s="867"/>
      <c r="BA278" s="867"/>
      <c r="BB278" s="867"/>
      <c r="BC278" s="849">
        <f t="shared" si="895"/>
        <v>44353</v>
      </c>
      <c r="BD278" s="867"/>
      <c r="BE278" s="867"/>
      <c r="BF278" s="867"/>
      <c r="BG278" s="849">
        <f t="shared" si="896"/>
        <v>44353</v>
      </c>
      <c r="BH278" s="867"/>
      <c r="BI278" s="867"/>
      <c r="BK278" s="382">
        <f t="shared" si="897"/>
        <v>14.006838989257821</v>
      </c>
      <c r="BL278" s="382">
        <f t="shared" si="898"/>
        <v>11.37511367797852</v>
      </c>
      <c r="BM278" s="236">
        <f t="shared" si="899"/>
        <v>44353</v>
      </c>
      <c r="BN278" s="236">
        <f t="shared" si="900"/>
        <v>44354</v>
      </c>
      <c r="BO278" s="235">
        <f t="shared" si="924"/>
        <v>93378.926595052137</v>
      </c>
      <c r="BP278" s="235">
        <f t="shared" si="901"/>
        <v>75834.091186523467</v>
      </c>
      <c r="BQ278" s="235">
        <f t="shared" si="902"/>
        <v>84606.508890787809</v>
      </c>
      <c r="BR278" s="868">
        <f t="shared" si="903"/>
        <v>44353</v>
      </c>
      <c r="BS278" s="869" t="str">
        <f t="shared" si="904"/>
        <v>SUN</v>
      </c>
      <c r="BT278" s="870">
        <f t="shared" si="905"/>
        <v>161.60974121093801</v>
      </c>
      <c r="BU278" s="235"/>
      <c r="BV278" s="279">
        <f t="shared" si="907"/>
        <v>51753198284985.328</v>
      </c>
      <c r="BW278" s="279"/>
    </row>
    <row r="279" spans="1:75">
      <c r="A279" s="888">
        <v>44356</v>
      </c>
      <c r="B279" s="122" t="s">
        <v>740</v>
      </c>
      <c r="C279" s="769">
        <v>44354</v>
      </c>
      <c r="D279" s="1170">
        <v>44355</v>
      </c>
      <c r="E279" s="924" t="s">
        <v>69</v>
      </c>
      <c r="F279" s="1149">
        <v>9.1932922363281193</v>
      </c>
      <c r="G279" s="500" t="s">
        <v>41</v>
      </c>
      <c r="H279" s="998">
        <v>7.8549209594726603</v>
      </c>
      <c r="I279" s="414" t="s">
        <v>313</v>
      </c>
      <c r="J279" s="415" t="s">
        <v>133</v>
      </c>
      <c r="K279" s="429" t="s">
        <v>93</v>
      </c>
      <c r="L279" s="390">
        <v>256</v>
      </c>
      <c r="M279" s="390"/>
      <c r="N279" s="390"/>
      <c r="O279" s="564">
        <v>3</v>
      </c>
      <c r="P279" s="564">
        <v>1.5</v>
      </c>
      <c r="Q279" s="564">
        <f t="shared" si="925"/>
        <v>4.5</v>
      </c>
      <c r="R279" s="82">
        <f t="shared" si="845"/>
        <v>3</v>
      </c>
      <c r="S279" s="81"/>
      <c r="T279" s="81">
        <v>20</v>
      </c>
      <c r="U279" s="122" t="s">
        <v>740</v>
      </c>
      <c r="V279" s="494"/>
      <c r="W279" s="195">
        <v>825.31899999999996</v>
      </c>
      <c r="X279" s="82">
        <v>2.194</v>
      </c>
      <c r="Y279" s="82">
        <v>2.5430000000000001</v>
      </c>
      <c r="Z279" s="195">
        <f t="shared" si="926"/>
        <v>16506.379999999997</v>
      </c>
      <c r="AA279" s="195">
        <f t="shared" si="927"/>
        <v>5502.1266666666661</v>
      </c>
      <c r="AB279" s="1092">
        <f t="shared" si="928"/>
        <v>21492682.291666664</v>
      </c>
      <c r="AC279" s="499" t="s">
        <v>69</v>
      </c>
      <c r="AD279" s="195">
        <f t="shared" si="929"/>
        <v>183.86584472656239</v>
      </c>
      <c r="AE279" s="500" t="s">
        <v>41</v>
      </c>
      <c r="AF279" s="567">
        <f t="shared" si="930"/>
        <v>157.09841918945321</v>
      </c>
      <c r="AG279" s="567">
        <f t="shared" si="931"/>
        <v>61288.614908854128</v>
      </c>
      <c r="AH279" s="567">
        <f t="shared" si="932"/>
        <v>52366.13972981774</v>
      </c>
      <c r="AI279" s="568">
        <f t="shared" si="933"/>
        <v>239408.65198771143</v>
      </c>
      <c r="AJ279" s="568">
        <f t="shared" si="934"/>
        <v>204555.23331960055</v>
      </c>
      <c r="AK279" s="569">
        <f t="shared" si="935"/>
        <v>1.1139077418947244E-2</v>
      </c>
      <c r="AL279" s="999">
        <f t="shared" si="936"/>
        <v>9.5174362391665067E-3</v>
      </c>
      <c r="AM279" s="864" t="str">
        <f t="shared" si="911"/>
        <v>682</v>
      </c>
      <c r="AN279" s="865">
        <f t="shared" si="912"/>
        <v>44355</v>
      </c>
      <c r="AO279" s="866">
        <f t="shared" si="913"/>
        <v>61288.614908854128</v>
      </c>
      <c r="AP279" s="865">
        <f t="shared" si="914"/>
        <v>44355</v>
      </c>
      <c r="AQ279" s="850">
        <f t="shared" si="915"/>
        <v>52366.13972981774</v>
      </c>
      <c r="AR279" s="880">
        <v>44354</v>
      </c>
      <c r="AS279" s="869" t="s">
        <v>655</v>
      </c>
      <c r="AT279" s="879">
        <v>171.21466064453099</v>
      </c>
      <c r="AU279" s="879">
        <v>256</v>
      </c>
      <c r="AV279" s="851">
        <f t="shared" ref="AV279:AV292" si="939">AR279</f>
        <v>44354</v>
      </c>
      <c r="AW279" s="852">
        <f t="shared" ref="AW279:AW292" si="940">AT279*3.785*1000000*AO279</f>
        <v>39717933090327.758</v>
      </c>
      <c r="AX279" s="851">
        <f t="shared" ref="AX279:AX292" si="941">AR279</f>
        <v>44354</v>
      </c>
      <c r="AY279" s="852">
        <f t="shared" ref="AY279:AY292" si="942">AT279*3.785*1000000*AQ279</f>
        <v>33935745441151.805</v>
      </c>
      <c r="AZ279" s="850">
        <f>AVERAGE(AO279:AO280)</f>
        <v>48106.486002604128</v>
      </c>
      <c r="BA279" s="850">
        <f>STDEV(AO279:AO280)</f>
        <v>18642.345480169188</v>
      </c>
      <c r="BB279" s="850">
        <f>100*BA279/AZ279</f>
        <v>38.752249497417104</v>
      </c>
      <c r="BC279" s="849">
        <f t="shared" ref="BC279:BC292" si="943">AR279</f>
        <v>44354</v>
      </c>
      <c r="BD279" s="850">
        <f>AVERAGE(AQ279:AQ280)</f>
        <v>53950.355529785207</v>
      </c>
      <c r="BE279" s="850">
        <f>STDEV(AQ279:AQ280)</f>
        <v>2240.4194700397343</v>
      </c>
      <c r="BF279" s="850">
        <f>100*BE279/BD279</f>
        <v>4.1527427355002899</v>
      </c>
      <c r="BG279" s="849">
        <f t="shared" ref="BG279:BG292" si="944">BC279</f>
        <v>44354</v>
      </c>
      <c r="BH279" s="850">
        <f>AVERAGE(AZ279,BD279)</f>
        <v>51028.420766194671</v>
      </c>
      <c r="BI279" s="852">
        <f>BH279*AT279*3.785*1000000</f>
        <v>33068840023728.715</v>
      </c>
      <c r="BK279" s="382">
        <f t="shared" ref="BK279:BK292" si="945">F279</f>
        <v>9.1932922363281193</v>
      </c>
      <c r="BL279" s="382">
        <f t="shared" ref="BL279:BL292" si="946">H279</f>
        <v>7.8549209594726603</v>
      </c>
      <c r="BM279" s="236">
        <f t="shared" ref="BM279:BM292" si="947">C279</f>
        <v>44354</v>
      </c>
      <c r="BN279" s="236">
        <f t="shared" ref="BN279:BN292" si="948">AN279</f>
        <v>44355</v>
      </c>
      <c r="BO279" s="235">
        <f t="shared" si="924"/>
        <v>61288.614908854128</v>
      </c>
      <c r="BP279" s="235">
        <f t="shared" ref="BP279:BP292" si="949">AQ279</f>
        <v>52366.13972981774</v>
      </c>
      <c r="BQ279" s="235">
        <f t="shared" ref="BQ279:BQ292" si="950">AVERAGE(BO279:BP279)</f>
        <v>56827.377319335938</v>
      </c>
      <c r="BR279" s="868">
        <f t="shared" ref="BR279:BR292" si="951">AR279</f>
        <v>44354</v>
      </c>
      <c r="BS279" s="869" t="str">
        <f t="shared" ref="BS279:BS292" si="952">AS279</f>
        <v>MON</v>
      </c>
      <c r="BT279" s="870">
        <f t="shared" ref="BT279:BT292" si="953">AT279</f>
        <v>171.21466064453099</v>
      </c>
      <c r="BU279" s="235">
        <f t="shared" ref="BU279" si="954">BH279</f>
        <v>51028.420766194671</v>
      </c>
      <c r="BV279" s="279">
        <f t="shared" ref="BV279:BV292" si="955">BT279*1000000*3.785*BQ279</f>
        <v>36826839265739.781</v>
      </c>
      <c r="BW279" s="279">
        <f t="shared" ref="BW279" si="956">BI279</f>
        <v>33068840023728.715</v>
      </c>
    </row>
    <row r="280" spans="1:75">
      <c r="A280" s="888">
        <v>44356</v>
      </c>
      <c r="B280" s="122" t="s">
        <v>741</v>
      </c>
      <c r="C280" s="769">
        <v>44354</v>
      </c>
      <c r="D280" s="1170">
        <v>44355</v>
      </c>
      <c r="E280" s="924" t="s">
        <v>69</v>
      </c>
      <c r="F280" s="1149">
        <v>5.23865356445312</v>
      </c>
      <c r="G280" s="500" t="s">
        <v>41</v>
      </c>
      <c r="H280" s="998">
        <v>8.3301856994629002</v>
      </c>
      <c r="I280" s="414" t="s">
        <v>313</v>
      </c>
      <c r="J280" s="415" t="s">
        <v>133</v>
      </c>
      <c r="K280" s="429" t="s">
        <v>93</v>
      </c>
      <c r="L280" s="390">
        <v>256</v>
      </c>
      <c r="M280" s="390"/>
      <c r="N280" s="390"/>
      <c r="O280" s="564">
        <v>3</v>
      </c>
      <c r="P280" s="564">
        <v>1.5</v>
      </c>
      <c r="Q280" s="564">
        <f t="shared" si="925"/>
        <v>4.5</v>
      </c>
      <c r="R280" s="82">
        <f t="shared" si="845"/>
        <v>3</v>
      </c>
      <c r="S280" s="81"/>
      <c r="T280" s="81">
        <v>20</v>
      </c>
      <c r="U280" s="122" t="s">
        <v>741</v>
      </c>
      <c r="V280" s="494"/>
      <c r="W280" s="195">
        <v>802.76300000000003</v>
      </c>
      <c r="X280" s="82">
        <v>2.19</v>
      </c>
      <c r="Y280" s="82">
        <v>2.5369999999999999</v>
      </c>
      <c r="Z280" s="195">
        <f t="shared" si="926"/>
        <v>16055.26</v>
      </c>
      <c r="AA280" s="195">
        <f t="shared" si="927"/>
        <v>5351.7533333333331</v>
      </c>
      <c r="AB280" s="1092">
        <f t="shared" si="928"/>
        <v>20905286.458333332</v>
      </c>
      <c r="AC280" s="499" t="s">
        <v>69</v>
      </c>
      <c r="AD280" s="195">
        <f t="shared" si="929"/>
        <v>104.7730712890624</v>
      </c>
      <c r="AE280" s="500" t="s">
        <v>41</v>
      </c>
      <c r="AF280" s="567">
        <f t="shared" si="930"/>
        <v>166.60371398925801</v>
      </c>
      <c r="AG280" s="567">
        <f t="shared" si="931"/>
        <v>34924.357096354135</v>
      </c>
      <c r="AH280" s="567">
        <f t="shared" si="932"/>
        <v>55534.571329752675</v>
      </c>
      <c r="AI280" s="568">
        <f t="shared" si="933"/>
        <v>136423.26990763334</v>
      </c>
      <c r="AJ280" s="568">
        <f t="shared" si="934"/>
        <v>216931.91925684639</v>
      </c>
      <c r="AK280" s="569">
        <f t="shared" si="935"/>
        <v>6.5257785479065676E-3</v>
      </c>
      <c r="AL280" s="999">
        <f t="shared" si="936"/>
        <v>1.0376892930370359E-2</v>
      </c>
      <c r="AM280" s="864" t="str">
        <f t="shared" si="911"/>
        <v>683</v>
      </c>
      <c r="AN280" s="865">
        <f t="shared" si="912"/>
        <v>44355</v>
      </c>
      <c r="AO280" s="866">
        <f t="shared" si="913"/>
        <v>34924.357096354135</v>
      </c>
      <c r="AP280" s="865">
        <f t="shared" si="914"/>
        <v>44355</v>
      </c>
      <c r="AQ280" s="850">
        <f t="shared" si="915"/>
        <v>55534.571329752675</v>
      </c>
      <c r="AR280" s="880">
        <v>44354</v>
      </c>
      <c r="AS280" s="869" t="s">
        <v>655</v>
      </c>
      <c r="AT280" s="879">
        <v>171.21466064453099</v>
      </c>
      <c r="AU280" s="879">
        <v>256</v>
      </c>
      <c r="AV280" s="851">
        <f t="shared" si="939"/>
        <v>44354</v>
      </c>
      <c r="AW280" s="852">
        <f t="shared" si="940"/>
        <v>22632641974999.418</v>
      </c>
      <c r="AX280" s="851">
        <f t="shared" si="941"/>
        <v>44354</v>
      </c>
      <c r="AY280" s="852">
        <f t="shared" si="942"/>
        <v>35989039588435.852</v>
      </c>
      <c r="AZ280" s="867"/>
      <c r="BA280" s="867"/>
      <c r="BB280" s="867"/>
      <c r="BC280" s="849">
        <f t="shared" si="943"/>
        <v>44354</v>
      </c>
      <c r="BD280" s="867"/>
      <c r="BE280" s="867"/>
      <c r="BF280" s="867"/>
      <c r="BG280" s="849">
        <f t="shared" si="944"/>
        <v>44354</v>
      </c>
      <c r="BH280" s="867"/>
      <c r="BI280" s="867"/>
      <c r="BK280" s="382">
        <f t="shared" si="945"/>
        <v>5.23865356445312</v>
      </c>
      <c r="BL280" s="382">
        <f t="shared" si="946"/>
        <v>8.3301856994629002</v>
      </c>
      <c r="BM280" s="236">
        <f t="shared" si="947"/>
        <v>44354</v>
      </c>
      <c r="BN280" s="236">
        <f t="shared" si="948"/>
        <v>44355</v>
      </c>
      <c r="BO280" s="235">
        <f t="shared" si="924"/>
        <v>34924.357096354135</v>
      </c>
      <c r="BP280" s="235">
        <f t="shared" si="949"/>
        <v>55534.571329752675</v>
      </c>
      <c r="BQ280" s="235">
        <f t="shared" si="950"/>
        <v>45229.464213053405</v>
      </c>
      <c r="BR280" s="868">
        <f t="shared" si="951"/>
        <v>44354</v>
      </c>
      <c r="BS280" s="869" t="str">
        <f t="shared" si="952"/>
        <v>MON</v>
      </c>
      <c r="BT280" s="870">
        <f t="shared" si="953"/>
        <v>171.21466064453099</v>
      </c>
      <c r="BU280" s="235"/>
      <c r="BV280" s="279">
        <f t="shared" si="955"/>
        <v>29310840781717.633</v>
      </c>
      <c r="BW280" s="279"/>
    </row>
    <row r="281" spans="1:75">
      <c r="A281" s="888">
        <v>44356</v>
      </c>
      <c r="B281" s="122" t="s">
        <v>742</v>
      </c>
      <c r="C281" s="769">
        <v>44355</v>
      </c>
      <c r="D281" s="1170">
        <v>44356</v>
      </c>
      <c r="E281" s="924" t="s">
        <v>69</v>
      </c>
      <c r="F281" s="1149">
        <v>5.7574882507324201</v>
      </c>
      <c r="G281" s="500" t="s">
        <v>41</v>
      </c>
      <c r="H281" s="998">
        <v>5.1789825439453203</v>
      </c>
      <c r="I281" s="414" t="s">
        <v>313</v>
      </c>
      <c r="J281" s="415" t="s">
        <v>133</v>
      </c>
      <c r="K281" s="429" t="s">
        <v>93</v>
      </c>
      <c r="L281" s="390">
        <v>228</v>
      </c>
      <c r="M281" s="390"/>
      <c r="N281" s="390"/>
      <c r="O281" s="564">
        <v>3</v>
      </c>
      <c r="P281" s="564">
        <v>1.5</v>
      </c>
      <c r="Q281" s="564">
        <f t="shared" si="925"/>
        <v>4.5</v>
      </c>
      <c r="R281" s="82">
        <f t="shared" si="845"/>
        <v>3</v>
      </c>
      <c r="S281" s="81"/>
      <c r="T281" s="81">
        <v>20</v>
      </c>
      <c r="U281" s="122" t="s">
        <v>742</v>
      </c>
      <c r="V281" s="193"/>
      <c r="W281" s="195">
        <v>757.17100000000005</v>
      </c>
      <c r="X281" s="82">
        <v>2.1669999999999998</v>
      </c>
      <c r="Y281" s="82">
        <v>2.5449999999999999</v>
      </c>
      <c r="Z281" s="195">
        <f t="shared" si="926"/>
        <v>15143.420000000002</v>
      </c>
      <c r="AA281" s="195">
        <f t="shared" si="927"/>
        <v>5047.8066666666673</v>
      </c>
      <c r="AB281" s="1092">
        <f t="shared" si="928"/>
        <v>22139502.923976608</v>
      </c>
      <c r="AC281" s="499" t="s">
        <v>69</v>
      </c>
      <c r="AD281" s="195">
        <f t="shared" si="929"/>
        <v>115.14976501464841</v>
      </c>
      <c r="AE281" s="500" t="s">
        <v>41</v>
      </c>
      <c r="AF281" s="567">
        <f t="shared" si="930"/>
        <v>103.57965087890641</v>
      </c>
      <c r="AG281" s="567">
        <f t="shared" si="931"/>
        <v>38383.255004882805</v>
      </c>
      <c r="AH281" s="567">
        <f t="shared" si="932"/>
        <v>34526.550292968801</v>
      </c>
      <c r="AI281" s="568">
        <f t="shared" si="933"/>
        <v>168347.60967053863</v>
      </c>
      <c r="AJ281" s="568">
        <f t="shared" si="934"/>
        <v>151432.23812705613</v>
      </c>
      <c r="AK281" s="569">
        <f t="shared" si="935"/>
        <v>7.6039471278382554E-3</v>
      </c>
      <c r="AL281" s="999">
        <f t="shared" si="936"/>
        <v>6.8399113858630609E-3</v>
      </c>
      <c r="AM281" s="864" t="str">
        <f t="shared" si="911"/>
        <v>691</v>
      </c>
      <c r="AN281" s="865">
        <f t="shared" si="912"/>
        <v>44356</v>
      </c>
      <c r="AO281" s="866">
        <f t="shared" si="913"/>
        <v>38383.255004882805</v>
      </c>
      <c r="AP281" s="865">
        <f t="shared" si="914"/>
        <v>44356</v>
      </c>
      <c r="AQ281" s="850">
        <f t="shared" si="915"/>
        <v>34526.550292968801</v>
      </c>
      <c r="AR281" s="880">
        <v>44355</v>
      </c>
      <c r="AS281" s="869" t="s">
        <v>653</v>
      </c>
      <c r="AT281" s="879">
        <v>169.43721008300801</v>
      </c>
      <c r="AU281" s="879">
        <v>228</v>
      </c>
      <c r="AV281" s="851">
        <f t="shared" si="939"/>
        <v>44355</v>
      </c>
      <c r="AW281" s="852">
        <f t="shared" si="940"/>
        <v>24615942964712.609</v>
      </c>
      <c r="AX281" s="851">
        <f t="shared" si="941"/>
        <v>44355</v>
      </c>
      <c r="AY281" s="852">
        <f t="shared" si="942"/>
        <v>22142561715307.461</v>
      </c>
      <c r="AZ281" s="850">
        <f>AVERAGE(AO281:AO282)</f>
        <v>30126.640319824204</v>
      </c>
      <c r="BA281" s="850">
        <f>STDEV(AO281:AO282)</f>
        <v>11676.616466898729</v>
      </c>
      <c r="BB281" s="850">
        <f>100*BA281/AZ281</f>
        <v>38.758442172575002</v>
      </c>
      <c r="BC281" s="849">
        <f t="shared" si="943"/>
        <v>44355</v>
      </c>
      <c r="BD281" s="850">
        <f>AVERAGE(AQ281:AQ282)</f>
        <v>39433.530171712264</v>
      </c>
      <c r="BE281" s="850">
        <f>STDEV(AQ281:AQ282)</f>
        <v>6939.5174948108779</v>
      </c>
      <c r="BF281" s="850">
        <f>100*BE281/BD281</f>
        <v>17.598012312346707</v>
      </c>
      <c r="BG281" s="849">
        <f t="shared" si="944"/>
        <v>44355</v>
      </c>
      <c r="BH281" s="850">
        <f>AVERAGE(AZ281,BD281)</f>
        <v>34780.085245768234</v>
      </c>
      <c r="BI281" s="852">
        <f>BH281*AT281*3.785*1000000</f>
        <v>22305158710712.824</v>
      </c>
      <c r="BK281" s="382">
        <f t="shared" si="945"/>
        <v>5.7574882507324201</v>
      </c>
      <c r="BL281" s="382">
        <f t="shared" si="946"/>
        <v>5.1789825439453203</v>
      </c>
      <c r="BM281" s="236">
        <f t="shared" si="947"/>
        <v>44355</v>
      </c>
      <c r="BN281" s="236">
        <f t="shared" si="948"/>
        <v>44356</v>
      </c>
      <c r="BO281" s="235">
        <f t="shared" si="924"/>
        <v>38383.255004882805</v>
      </c>
      <c r="BP281" s="235">
        <f t="shared" si="949"/>
        <v>34526.550292968801</v>
      </c>
      <c r="BQ281" s="235">
        <f t="shared" si="950"/>
        <v>36454.902648925803</v>
      </c>
      <c r="BR281" s="868">
        <f t="shared" si="951"/>
        <v>44355</v>
      </c>
      <c r="BS281" s="869" t="str">
        <f t="shared" si="952"/>
        <v>TUE</v>
      </c>
      <c r="BT281" s="870">
        <f t="shared" si="953"/>
        <v>169.43721008300801</v>
      </c>
      <c r="BU281" s="235">
        <f t="shared" ref="BU281" si="957">BH281</f>
        <v>34780.085245768234</v>
      </c>
      <c r="BV281" s="279">
        <f t="shared" si="955"/>
        <v>23379252340010.035</v>
      </c>
      <c r="BW281" s="279">
        <f t="shared" ref="BW281" si="958">BI281</f>
        <v>22305158710712.824</v>
      </c>
    </row>
    <row r="282" spans="1:75" ht="15" thickBot="1">
      <c r="A282" s="888">
        <v>44356</v>
      </c>
      <c r="B282" s="122" t="s">
        <v>743</v>
      </c>
      <c r="C282" s="769">
        <v>44355</v>
      </c>
      <c r="D282" s="1170">
        <v>44356</v>
      </c>
      <c r="E282" s="924" t="s">
        <v>69</v>
      </c>
      <c r="F282" s="1149">
        <v>3.2805038452148403</v>
      </c>
      <c r="G282" s="500" t="s">
        <v>41</v>
      </c>
      <c r="H282" s="998">
        <v>6.6510765075683596</v>
      </c>
      <c r="I282" s="414" t="s">
        <v>313</v>
      </c>
      <c r="J282" s="415" t="s">
        <v>133</v>
      </c>
      <c r="K282" s="429" t="s">
        <v>93</v>
      </c>
      <c r="L282" s="390">
        <v>228</v>
      </c>
      <c r="M282" s="390"/>
      <c r="N282" s="390"/>
      <c r="O282" s="564">
        <v>3</v>
      </c>
      <c r="P282" s="564">
        <v>1.5</v>
      </c>
      <c r="Q282" s="564">
        <f t="shared" si="925"/>
        <v>4.5</v>
      </c>
      <c r="R282" s="82">
        <f t="shared" si="845"/>
        <v>3</v>
      </c>
      <c r="S282" s="81"/>
      <c r="T282" s="81">
        <v>20</v>
      </c>
      <c r="U282" s="122" t="s">
        <v>743</v>
      </c>
      <c r="V282" s="193"/>
      <c r="W282" s="195">
        <v>758.26</v>
      </c>
      <c r="X282" s="82">
        <v>2.1829999999999998</v>
      </c>
      <c r="Y282" s="82">
        <v>2.5659999999999998</v>
      </c>
      <c r="Z282" s="195">
        <f t="shared" si="926"/>
        <v>15165.2</v>
      </c>
      <c r="AA282" s="195">
        <f t="shared" si="927"/>
        <v>5055.0666666666666</v>
      </c>
      <c r="AB282" s="1092">
        <f t="shared" si="928"/>
        <v>22171345.029239766</v>
      </c>
      <c r="AC282" s="499" t="s">
        <v>69</v>
      </c>
      <c r="AD282" s="195">
        <f t="shared" si="929"/>
        <v>65.610076904296804</v>
      </c>
      <c r="AE282" s="500" t="s">
        <v>41</v>
      </c>
      <c r="AF282" s="567">
        <f t="shared" si="930"/>
        <v>133.02153015136719</v>
      </c>
      <c r="AG282" s="567">
        <f t="shared" si="931"/>
        <v>21870.0256347656</v>
      </c>
      <c r="AH282" s="567">
        <f t="shared" si="932"/>
        <v>44340.510050455727</v>
      </c>
      <c r="AI282" s="568">
        <f t="shared" si="933"/>
        <v>95921.165064761401</v>
      </c>
      <c r="AJ282" s="568">
        <f t="shared" si="934"/>
        <v>194475.92127392863</v>
      </c>
      <c r="AK282" s="569">
        <f t="shared" si="935"/>
        <v>4.326357509580935E-3</v>
      </c>
      <c r="AL282" s="999">
        <f t="shared" si="936"/>
        <v>8.7714985724795698E-3</v>
      </c>
      <c r="AM282" s="864" t="str">
        <f t="shared" si="911"/>
        <v>692</v>
      </c>
      <c r="AN282" s="865">
        <f t="shared" si="912"/>
        <v>44356</v>
      </c>
      <c r="AO282" s="866">
        <f t="shared" si="913"/>
        <v>21870.0256347656</v>
      </c>
      <c r="AP282" s="865">
        <f t="shared" si="914"/>
        <v>44356</v>
      </c>
      <c r="AQ282" s="850">
        <f t="shared" si="915"/>
        <v>44340.510050455727</v>
      </c>
      <c r="AR282" s="880">
        <v>44355</v>
      </c>
      <c r="AS282" s="869" t="s">
        <v>653</v>
      </c>
      <c r="AT282" s="879">
        <v>169.43721008300801</v>
      </c>
      <c r="AU282" s="879">
        <v>228</v>
      </c>
      <c r="AV282" s="851">
        <f t="shared" si="939"/>
        <v>44355</v>
      </c>
      <c r="AW282" s="852">
        <f t="shared" si="940"/>
        <v>14025681344474.512</v>
      </c>
      <c r="AX282" s="851">
        <f t="shared" si="941"/>
        <v>44355</v>
      </c>
      <c r="AY282" s="852">
        <f t="shared" si="942"/>
        <v>28436448818356.723</v>
      </c>
      <c r="AZ282" s="867"/>
      <c r="BA282" s="867"/>
      <c r="BB282" s="867"/>
      <c r="BC282" s="849">
        <f t="shared" si="943"/>
        <v>44355</v>
      </c>
      <c r="BD282" s="867"/>
      <c r="BE282" s="867"/>
      <c r="BF282" s="867"/>
      <c r="BG282" s="849">
        <f t="shared" si="944"/>
        <v>44355</v>
      </c>
      <c r="BH282" s="867"/>
      <c r="BI282" s="867"/>
      <c r="BK282" s="382">
        <f t="shared" si="945"/>
        <v>3.2805038452148403</v>
      </c>
      <c r="BL282" s="382">
        <f t="shared" si="946"/>
        <v>6.6510765075683596</v>
      </c>
      <c r="BM282" s="236">
        <f t="shared" si="947"/>
        <v>44355</v>
      </c>
      <c r="BN282" s="236">
        <f t="shared" si="948"/>
        <v>44356</v>
      </c>
      <c r="BO282" s="235">
        <f t="shared" si="924"/>
        <v>21870.0256347656</v>
      </c>
      <c r="BP282" s="235">
        <f t="shared" si="949"/>
        <v>44340.510050455727</v>
      </c>
      <c r="BQ282" s="235">
        <f t="shared" si="950"/>
        <v>33105.267842610665</v>
      </c>
      <c r="BR282" s="868">
        <f t="shared" si="951"/>
        <v>44355</v>
      </c>
      <c r="BS282" s="869" t="str">
        <f t="shared" si="952"/>
        <v>TUE</v>
      </c>
      <c r="BT282" s="870">
        <f t="shared" si="953"/>
        <v>169.43721008300801</v>
      </c>
      <c r="BU282" s="235"/>
      <c r="BV282" s="279">
        <f t="shared" si="955"/>
        <v>21231065081415.617</v>
      </c>
      <c r="BW282" s="279"/>
    </row>
    <row r="283" spans="1:75">
      <c r="A283" s="460">
        <v>44363</v>
      </c>
      <c r="B283" s="118" t="s">
        <v>348</v>
      </c>
      <c r="C283" s="1133">
        <v>44356</v>
      </c>
      <c r="D283" s="1191">
        <v>44357</v>
      </c>
      <c r="E283" s="1110" t="s">
        <v>69</v>
      </c>
      <c r="F283" s="1147">
        <v>5.0181217193603516</v>
      </c>
      <c r="G283" s="477" t="s">
        <v>41</v>
      </c>
      <c r="H283" s="994">
        <v>7.7783195495605471</v>
      </c>
      <c r="I283" s="1155" t="s">
        <v>313</v>
      </c>
      <c r="J283" s="1156" t="s">
        <v>133</v>
      </c>
      <c r="K283" s="462" t="s">
        <v>93</v>
      </c>
      <c r="L283" s="465">
        <v>224</v>
      </c>
      <c r="M283" s="463"/>
      <c r="N283" s="922"/>
      <c r="O283" s="467">
        <v>3</v>
      </c>
      <c r="P283" s="468">
        <v>1.5</v>
      </c>
      <c r="Q283" s="468">
        <f t="shared" si="925"/>
        <v>4.5</v>
      </c>
      <c r="R283" s="466">
        <f t="shared" si="845"/>
        <v>3</v>
      </c>
      <c r="S283" s="467"/>
      <c r="T283" s="469">
        <v>20</v>
      </c>
      <c r="U283" s="118" t="s">
        <v>348</v>
      </c>
      <c r="V283" s="923"/>
      <c r="W283" s="145">
        <v>777.43499999999995</v>
      </c>
      <c r="X283" s="472">
        <v>2.1779999999999999</v>
      </c>
      <c r="Y283" s="472">
        <v>2.5430000000000001</v>
      </c>
      <c r="Z283" s="145">
        <f t="shared" si="926"/>
        <v>15548.699999999999</v>
      </c>
      <c r="AA283" s="145">
        <f t="shared" si="927"/>
        <v>5182.8999999999996</v>
      </c>
      <c r="AB283" s="1157">
        <f t="shared" si="928"/>
        <v>23137946.428571429</v>
      </c>
      <c r="AC283" s="1110" t="s">
        <v>69</v>
      </c>
      <c r="AD283" s="194">
        <f t="shared" si="929"/>
        <v>100.36243438720703</v>
      </c>
      <c r="AE283" s="477" t="s">
        <v>41</v>
      </c>
      <c r="AF283" s="586">
        <f t="shared" si="930"/>
        <v>155.56639099121094</v>
      </c>
      <c r="AG283" s="478">
        <f t="shared" si="931"/>
        <v>33454.14479573568</v>
      </c>
      <c r="AH283" s="478">
        <f t="shared" si="932"/>
        <v>51855.463663736977</v>
      </c>
      <c r="AI283" s="478">
        <f t="shared" si="933"/>
        <v>149348.86069524856</v>
      </c>
      <c r="AJ283" s="478">
        <f t="shared" si="934"/>
        <v>231497.60564168292</v>
      </c>
      <c r="AK283" s="1084">
        <f t="shared" si="935"/>
        <v>6.4547154673514212E-3</v>
      </c>
      <c r="AL283" s="1085">
        <f t="shared" si="936"/>
        <v>1.0005105956845971E-2</v>
      </c>
      <c r="AM283" s="864" t="str">
        <f t="shared" ref="AM283:AM296" si="959">B283</f>
        <v>101</v>
      </c>
      <c r="AN283" s="865">
        <f t="shared" ref="AN283:AN296" si="960">D283</f>
        <v>44357</v>
      </c>
      <c r="AO283" s="866">
        <f t="shared" ref="AO283:AO296" si="961">AG283</f>
        <v>33454.14479573568</v>
      </c>
      <c r="AP283" s="865">
        <f t="shared" ref="AP283:AP296" si="962">D283</f>
        <v>44357</v>
      </c>
      <c r="AQ283" s="850">
        <f t="shared" ref="AQ283:AQ296" si="963">AH283</f>
        <v>51855.463663736977</v>
      </c>
      <c r="AR283" s="880">
        <v>44356</v>
      </c>
      <c r="AS283" s="869" t="s">
        <v>656</v>
      </c>
      <c r="AT283" s="879">
        <v>170.62907409668</v>
      </c>
      <c r="AU283" s="879">
        <v>224</v>
      </c>
      <c r="AV283" s="851">
        <f t="shared" si="939"/>
        <v>44356</v>
      </c>
      <c r="AW283" s="852">
        <f t="shared" si="940"/>
        <v>21605725308264.16</v>
      </c>
      <c r="AX283" s="851">
        <f t="shared" si="941"/>
        <v>44356</v>
      </c>
      <c r="AY283" s="852">
        <f t="shared" si="942"/>
        <v>33489868310553.438</v>
      </c>
      <c r="AZ283" s="850">
        <f>AVERAGE(AO283:AO284)</f>
        <v>35171.652475992843</v>
      </c>
      <c r="BA283" s="850">
        <f>STDEV(AO283:AO284)</f>
        <v>2428.9226548996294</v>
      </c>
      <c r="BB283" s="850">
        <f>100*BA283/AZ283</f>
        <v>6.9059099698472854</v>
      </c>
      <c r="BC283" s="849">
        <f t="shared" si="943"/>
        <v>44356</v>
      </c>
      <c r="BD283" s="850">
        <f>AVERAGE(AQ283:AQ284)</f>
        <v>51122.235616048172</v>
      </c>
      <c r="BE283" s="850">
        <f>STDEV(AQ283:AQ284)</f>
        <v>1036.9410493538487</v>
      </c>
      <c r="BF283" s="850">
        <f>100*BE283/BD283</f>
        <v>2.028356226714652</v>
      </c>
      <c r="BG283" s="849">
        <f t="shared" si="944"/>
        <v>44356</v>
      </c>
      <c r="BH283" s="850">
        <f>AVERAGE(AZ283,BD283)</f>
        <v>43146.944046020508</v>
      </c>
      <c r="BI283" s="852">
        <f>BH283*AT283*3.785*1000000</f>
        <v>27865635981470.105</v>
      </c>
      <c r="BK283" s="382">
        <f t="shared" si="945"/>
        <v>5.0181217193603516</v>
      </c>
      <c r="BL283" s="382">
        <f t="shared" si="946"/>
        <v>7.7783195495605471</v>
      </c>
      <c r="BM283" s="236">
        <f t="shared" si="947"/>
        <v>44356</v>
      </c>
      <c r="BN283" s="236">
        <f t="shared" si="948"/>
        <v>44357</v>
      </c>
      <c r="BO283" s="235">
        <f t="shared" si="924"/>
        <v>33454.14479573568</v>
      </c>
      <c r="BP283" s="235">
        <f t="shared" si="949"/>
        <v>51855.463663736977</v>
      </c>
      <c r="BQ283" s="235">
        <f t="shared" si="950"/>
        <v>42654.804229736328</v>
      </c>
      <c r="BR283" s="868">
        <f t="shared" si="951"/>
        <v>44356</v>
      </c>
      <c r="BS283" s="869" t="str">
        <f t="shared" si="952"/>
        <v>WED</v>
      </c>
      <c r="BT283" s="870">
        <f t="shared" si="953"/>
        <v>170.62907409668</v>
      </c>
      <c r="BU283" s="235">
        <f t="shared" ref="BU283" si="964">BH283</f>
        <v>43146.944046020508</v>
      </c>
      <c r="BV283" s="279">
        <f t="shared" si="955"/>
        <v>27547796809408.801</v>
      </c>
      <c r="BW283" s="279">
        <f t="shared" ref="BW283" si="965">BI283</f>
        <v>27865635981470.105</v>
      </c>
    </row>
    <row r="284" spans="1:75">
      <c r="A284" s="35">
        <v>44363</v>
      </c>
      <c r="B284" s="119" t="s">
        <v>437</v>
      </c>
      <c r="C284" s="782">
        <v>44356</v>
      </c>
      <c r="D284" s="1158">
        <v>44357</v>
      </c>
      <c r="E284" s="924" t="s">
        <v>69</v>
      </c>
      <c r="F284" s="1149">
        <v>5.5333740234375002</v>
      </c>
      <c r="G284" s="500" t="s">
        <v>41</v>
      </c>
      <c r="H284" s="998">
        <v>7.5583511352539059</v>
      </c>
      <c r="I284" s="1160" t="s">
        <v>313</v>
      </c>
      <c r="J284" s="1161" t="s">
        <v>133</v>
      </c>
      <c r="K284" s="484" t="s">
        <v>93</v>
      </c>
      <c r="L284" s="488">
        <v>224</v>
      </c>
      <c r="M284" s="485"/>
      <c r="N284" s="504"/>
      <c r="O284" s="491">
        <v>3</v>
      </c>
      <c r="P284" s="492">
        <v>1.5</v>
      </c>
      <c r="Q284" s="492">
        <f t="shared" si="925"/>
        <v>4.5</v>
      </c>
      <c r="R284" s="490">
        <f t="shared" si="845"/>
        <v>3</v>
      </c>
      <c r="S284" s="491"/>
      <c r="T284" s="493">
        <v>20</v>
      </c>
      <c r="U284" s="119" t="s">
        <v>437</v>
      </c>
      <c r="V284" s="925"/>
      <c r="W284" s="129">
        <v>754.72699999999998</v>
      </c>
      <c r="X284" s="223">
        <v>2.1669999999999998</v>
      </c>
      <c r="Y284" s="223">
        <v>2.5449999999999999</v>
      </c>
      <c r="Z284" s="129">
        <f t="shared" si="926"/>
        <v>15094.539999999999</v>
      </c>
      <c r="AA284" s="129">
        <f t="shared" si="927"/>
        <v>5031.5133333333333</v>
      </c>
      <c r="AB284" s="149">
        <f t="shared" si="928"/>
        <v>22462113.095238093</v>
      </c>
      <c r="AC284" s="924" t="s">
        <v>69</v>
      </c>
      <c r="AD284" s="195">
        <f t="shared" si="929"/>
        <v>110.66748046875</v>
      </c>
      <c r="AE284" s="500" t="s">
        <v>41</v>
      </c>
      <c r="AF284" s="567">
        <f t="shared" si="930"/>
        <v>151.16702270507813</v>
      </c>
      <c r="AG284" s="497">
        <f t="shared" si="931"/>
        <v>36889.16015625</v>
      </c>
      <c r="AH284" s="497">
        <f t="shared" si="932"/>
        <v>50389.007568359375</v>
      </c>
      <c r="AI284" s="497">
        <f t="shared" si="933"/>
        <v>164683.75069754463</v>
      </c>
      <c r="AJ284" s="497">
        <f t="shared" si="934"/>
        <v>224950.92664446149</v>
      </c>
      <c r="AK284" s="959">
        <f t="shared" si="935"/>
        <v>7.3316232537559943E-3</v>
      </c>
      <c r="AL284" s="1086">
        <f t="shared" si="936"/>
        <v>1.0014682309303771E-2</v>
      </c>
      <c r="AM284" s="864" t="str">
        <f t="shared" si="959"/>
        <v>102</v>
      </c>
      <c r="AN284" s="865">
        <f t="shared" si="960"/>
        <v>44357</v>
      </c>
      <c r="AO284" s="866">
        <f t="shared" si="961"/>
        <v>36889.16015625</v>
      </c>
      <c r="AP284" s="865">
        <f t="shared" si="962"/>
        <v>44357</v>
      </c>
      <c r="AQ284" s="850">
        <f t="shared" si="963"/>
        <v>50389.007568359375</v>
      </c>
      <c r="AR284" s="880">
        <v>44356</v>
      </c>
      <c r="AS284" s="869" t="s">
        <v>656</v>
      </c>
      <c r="AT284" s="879">
        <v>170.62907409668</v>
      </c>
      <c r="AU284" s="879">
        <v>224</v>
      </c>
      <c r="AV284" s="851">
        <f t="shared" si="939"/>
        <v>44356</v>
      </c>
      <c r="AW284" s="852">
        <f t="shared" si="940"/>
        <v>23824164869702.316</v>
      </c>
      <c r="AX284" s="851">
        <f t="shared" si="941"/>
        <v>44356</v>
      </c>
      <c r="AY284" s="852">
        <f t="shared" si="942"/>
        <v>32542785437360.496</v>
      </c>
      <c r="AZ284" s="867"/>
      <c r="BA284" s="867"/>
      <c r="BB284" s="867"/>
      <c r="BC284" s="849">
        <f t="shared" si="943"/>
        <v>44356</v>
      </c>
      <c r="BD284" s="867"/>
      <c r="BE284" s="867"/>
      <c r="BF284" s="867"/>
      <c r="BG284" s="849">
        <f t="shared" si="944"/>
        <v>44356</v>
      </c>
      <c r="BH284" s="867"/>
      <c r="BI284" s="867"/>
      <c r="BK284" s="382">
        <f t="shared" si="945"/>
        <v>5.5333740234375002</v>
      </c>
      <c r="BL284" s="382">
        <f t="shared" si="946"/>
        <v>7.5583511352539059</v>
      </c>
      <c r="BM284" s="236">
        <f t="shared" si="947"/>
        <v>44356</v>
      </c>
      <c r="BN284" s="236">
        <f t="shared" si="948"/>
        <v>44357</v>
      </c>
      <c r="BO284" s="235">
        <f t="shared" si="924"/>
        <v>36889.16015625</v>
      </c>
      <c r="BP284" s="235">
        <f t="shared" si="949"/>
        <v>50389.007568359375</v>
      </c>
      <c r="BQ284" s="235">
        <f t="shared" si="950"/>
        <v>43639.083862304688</v>
      </c>
      <c r="BR284" s="868">
        <f t="shared" si="951"/>
        <v>44356</v>
      </c>
      <c r="BS284" s="869" t="str">
        <f t="shared" si="952"/>
        <v>WED</v>
      </c>
      <c r="BT284" s="870">
        <f t="shared" si="953"/>
        <v>170.62907409668</v>
      </c>
      <c r="BU284" s="235"/>
      <c r="BV284" s="279">
        <f t="shared" si="955"/>
        <v>28183475153531.406</v>
      </c>
      <c r="BW284" s="279"/>
    </row>
    <row r="285" spans="1:75">
      <c r="A285" s="35">
        <v>44363</v>
      </c>
      <c r="B285" s="119" t="s">
        <v>282</v>
      </c>
      <c r="C285" s="782">
        <v>44357</v>
      </c>
      <c r="D285" s="1158">
        <v>44358</v>
      </c>
      <c r="E285" s="924" t="s">
        <v>69</v>
      </c>
      <c r="F285" s="1149">
        <v>4.7845893859863278</v>
      </c>
      <c r="G285" s="500" t="s">
        <v>41</v>
      </c>
      <c r="H285" s="998">
        <v>8.7480117797851555</v>
      </c>
      <c r="I285" s="1160" t="s">
        <v>313</v>
      </c>
      <c r="J285" s="1161" t="s">
        <v>133</v>
      </c>
      <c r="K285" s="484" t="s">
        <v>93</v>
      </c>
      <c r="L285" s="488">
        <v>244</v>
      </c>
      <c r="M285" s="485"/>
      <c r="N285" s="504"/>
      <c r="O285" s="491">
        <v>3</v>
      </c>
      <c r="P285" s="492">
        <v>1.5</v>
      </c>
      <c r="Q285" s="492">
        <f t="shared" si="925"/>
        <v>4.5</v>
      </c>
      <c r="R285" s="490">
        <f t="shared" si="845"/>
        <v>3</v>
      </c>
      <c r="S285" s="491"/>
      <c r="T285" s="493">
        <v>20</v>
      </c>
      <c r="U285" s="119" t="s">
        <v>282</v>
      </c>
      <c r="V285" s="925"/>
      <c r="W285" s="129">
        <v>763.93799999999999</v>
      </c>
      <c r="X285" s="223">
        <v>2.161</v>
      </c>
      <c r="Y285" s="223">
        <v>2.5310000000000001</v>
      </c>
      <c r="Z285" s="129">
        <f t="shared" si="926"/>
        <v>15278.76</v>
      </c>
      <c r="AA285" s="129">
        <f t="shared" si="927"/>
        <v>5092.92</v>
      </c>
      <c r="AB285" s="149">
        <f t="shared" si="928"/>
        <v>20872622.950819671</v>
      </c>
      <c r="AC285" s="924" t="s">
        <v>69</v>
      </c>
      <c r="AD285" s="195">
        <f t="shared" si="929"/>
        <v>95.691787719726563</v>
      </c>
      <c r="AE285" s="500" t="s">
        <v>41</v>
      </c>
      <c r="AF285" s="567">
        <f t="shared" si="930"/>
        <v>174.96023559570313</v>
      </c>
      <c r="AG285" s="497">
        <f t="shared" si="931"/>
        <v>31897.262573242188</v>
      </c>
      <c r="AH285" s="497">
        <f t="shared" si="932"/>
        <v>58320.078531901039</v>
      </c>
      <c r="AI285" s="497">
        <f t="shared" si="933"/>
        <v>130726.48595591061</v>
      </c>
      <c r="AJ285" s="497">
        <f t="shared" si="934"/>
        <v>239016.7152946764</v>
      </c>
      <c r="AK285" s="959">
        <f t="shared" si="935"/>
        <v>6.2630598111186094E-3</v>
      </c>
      <c r="AL285" s="1086">
        <f t="shared" si="936"/>
        <v>1.1451206485061819E-2</v>
      </c>
      <c r="AM285" s="864" t="str">
        <f t="shared" si="959"/>
        <v>111</v>
      </c>
      <c r="AN285" s="865">
        <f t="shared" si="960"/>
        <v>44358</v>
      </c>
      <c r="AO285" s="866">
        <f t="shared" si="961"/>
        <v>31897.262573242188</v>
      </c>
      <c r="AP285" s="865">
        <f t="shared" si="962"/>
        <v>44358</v>
      </c>
      <c r="AQ285" s="850">
        <f t="shared" si="963"/>
        <v>58320.078531901039</v>
      </c>
      <c r="AR285" s="880">
        <v>44357</v>
      </c>
      <c r="AS285" s="869" t="s">
        <v>657</v>
      </c>
      <c r="AT285" s="879">
        <v>169.83721923828099</v>
      </c>
      <c r="AU285" s="879">
        <v>244</v>
      </c>
      <c r="AV285" s="851">
        <f t="shared" si="939"/>
        <v>44357</v>
      </c>
      <c r="AW285" s="852">
        <f t="shared" si="940"/>
        <v>20504640896009.152</v>
      </c>
      <c r="AX285" s="851">
        <f t="shared" si="941"/>
        <v>44357</v>
      </c>
      <c r="AY285" s="852">
        <f t="shared" si="942"/>
        <v>37490122062287.477</v>
      </c>
      <c r="AZ285" s="850">
        <f>AVERAGE(AO285:AO286)</f>
        <v>30186.876932779945</v>
      </c>
      <c r="BA285" s="850">
        <f>STDEV(AO285:AO286)</f>
        <v>2418.8505696298926</v>
      </c>
      <c r="BB285" s="850">
        <f>100*BA285/AZ285</f>
        <v>8.0129208961105274</v>
      </c>
      <c r="BC285" s="849">
        <f t="shared" si="943"/>
        <v>44357</v>
      </c>
      <c r="BD285" s="850">
        <f>AVERAGE(AQ285:AQ286)</f>
        <v>60411.595662434891</v>
      </c>
      <c r="BE285" s="850">
        <f>STDEV(AQ285:AQ286)</f>
        <v>2957.8518919366375</v>
      </c>
      <c r="BF285" s="850">
        <f>100*BE285/BD285</f>
        <v>4.8961658097302792</v>
      </c>
      <c r="BG285" s="849">
        <f t="shared" si="944"/>
        <v>44357</v>
      </c>
      <c r="BH285" s="850">
        <f>AVERAGE(AZ285,BD285)</f>
        <v>45299.236297607422</v>
      </c>
      <c r="BI285" s="852">
        <f>BH285*AT285*3.785*1000000</f>
        <v>29119883595437.055</v>
      </c>
      <c r="BK285" s="382">
        <f t="shared" si="945"/>
        <v>4.7845893859863278</v>
      </c>
      <c r="BL285" s="382">
        <f t="shared" si="946"/>
        <v>8.7480117797851555</v>
      </c>
      <c r="BM285" s="236">
        <f t="shared" si="947"/>
        <v>44357</v>
      </c>
      <c r="BN285" s="236">
        <f t="shared" si="948"/>
        <v>44358</v>
      </c>
      <c r="BO285" s="235">
        <f t="shared" si="924"/>
        <v>31897.262573242188</v>
      </c>
      <c r="BP285" s="235">
        <f t="shared" si="949"/>
        <v>58320.078531901039</v>
      </c>
      <c r="BQ285" s="235">
        <f t="shared" si="950"/>
        <v>45108.67055257161</v>
      </c>
      <c r="BR285" s="868">
        <f t="shared" si="951"/>
        <v>44357</v>
      </c>
      <c r="BS285" s="869" t="str">
        <f t="shared" si="952"/>
        <v>THU</v>
      </c>
      <c r="BT285" s="870">
        <f t="shared" si="953"/>
        <v>169.83721923828099</v>
      </c>
      <c r="BU285" s="235">
        <f t="shared" ref="BU285" si="966">BH285</f>
        <v>45299.236297607422</v>
      </c>
      <c r="BV285" s="279">
        <f t="shared" si="955"/>
        <v>28997381479148.313</v>
      </c>
      <c r="BW285" s="279">
        <f t="shared" ref="BW285" si="967">BI285</f>
        <v>29119883595437.055</v>
      </c>
    </row>
    <row r="286" spans="1:75">
      <c r="A286" s="35">
        <v>44363</v>
      </c>
      <c r="B286" s="119" t="s">
        <v>438</v>
      </c>
      <c r="C286" s="782">
        <v>44357</v>
      </c>
      <c r="D286" s="1158">
        <v>44358</v>
      </c>
      <c r="E286" s="924" t="s">
        <v>69</v>
      </c>
      <c r="F286" s="1149">
        <v>4.2714736938476561</v>
      </c>
      <c r="G286" s="500" t="s">
        <v>41</v>
      </c>
      <c r="H286" s="998">
        <v>9.3754669189453121</v>
      </c>
      <c r="I286" s="1160" t="s">
        <v>313</v>
      </c>
      <c r="J286" s="1161" t="s">
        <v>133</v>
      </c>
      <c r="K286" s="484" t="s">
        <v>93</v>
      </c>
      <c r="L286" s="488">
        <v>244</v>
      </c>
      <c r="M286" s="485"/>
      <c r="N286" s="504"/>
      <c r="O286" s="491">
        <v>3</v>
      </c>
      <c r="P286" s="492">
        <v>1.5</v>
      </c>
      <c r="Q286" s="492">
        <f t="shared" si="925"/>
        <v>4.5</v>
      </c>
      <c r="R286" s="490">
        <f t="shared" si="845"/>
        <v>3</v>
      </c>
      <c r="S286" s="491"/>
      <c r="T286" s="493">
        <v>20</v>
      </c>
      <c r="U286" s="119" t="s">
        <v>438</v>
      </c>
      <c r="V286" s="925"/>
      <c r="W286" s="129">
        <v>829.00400000000002</v>
      </c>
      <c r="X286" s="223">
        <v>2.1589999999999998</v>
      </c>
      <c r="Y286" s="223">
        <v>2.5680000000000001</v>
      </c>
      <c r="Z286" s="129">
        <f t="shared" si="926"/>
        <v>16580.080000000002</v>
      </c>
      <c r="AA286" s="129">
        <f t="shared" si="927"/>
        <v>5526.6933333333336</v>
      </c>
      <c r="AB286" s="149">
        <f t="shared" si="928"/>
        <v>22650382.513661206</v>
      </c>
      <c r="AC286" s="924" t="s">
        <v>69</v>
      </c>
      <c r="AD286" s="195">
        <f t="shared" si="929"/>
        <v>85.429473876953125</v>
      </c>
      <c r="AE286" s="500" t="s">
        <v>41</v>
      </c>
      <c r="AF286" s="567">
        <f t="shared" si="930"/>
        <v>187.50933837890625</v>
      </c>
      <c r="AG286" s="497">
        <f t="shared" si="931"/>
        <v>28476.491292317707</v>
      </c>
      <c r="AH286" s="497">
        <f t="shared" si="932"/>
        <v>62503.11279296875</v>
      </c>
      <c r="AI286" s="497">
        <f t="shared" si="933"/>
        <v>116706.93152589224</v>
      </c>
      <c r="AJ286" s="497">
        <f t="shared" si="934"/>
        <v>256160.29833183915</v>
      </c>
      <c r="AK286" s="959">
        <f t="shared" si="935"/>
        <v>5.1525368922799601E-3</v>
      </c>
      <c r="AL286" s="1086">
        <f t="shared" si="936"/>
        <v>1.1309314453181542E-2</v>
      </c>
      <c r="AM286" s="864" t="str">
        <f t="shared" si="959"/>
        <v>112</v>
      </c>
      <c r="AN286" s="865">
        <f t="shared" si="960"/>
        <v>44358</v>
      </c>
      <c r="AO286" s="866">
        <f t="shared" si="961"/>
        <v>28476.491292317707</v>
      </c>
      <c r="AP286" s="865">
        <f t="shared" si="962"/>
        <v>44358</v>
      </c>
      <c r="AQ286" s="850">
        <f t="shared" si="963"/>
        <v>62503.11279296875</v>
      </c>
      <c r="AR286" s="880">
        <v>44357</v>
      </c>
      <c r="AS286" s="869" t="s">
        <v>657</v>
      </c>
      <c r="AT286" s="879">
        <v>169.83721923828099</v>
      </c>
      <c r="AU286" s="879">
        <v>244</v>
      </c>
      <c r="AV286" s="851">
        <f t="shared" si="939"/>
        <v>44357</v>
      </c>
      <c r="AW286" s="852">
        <f t="shared" si="940"/>
        <v>18305653238630.121</v>
      </c>
      <c r="AX286" s="851">
        <f t="shared" si="941"/>
        <v>44357</v>
      </c>
      <c r="AY286" s="852">
        <f t="shared" si="942"/>
        <v>40179118184821.453</v>
      </c>
      <c r="AZ286" s="867"/>
      <c r="BA286" s="867"/>
      <c r="BB286" s="867"/>
      <c r="BC286" s="849">
        <f t="shared" si="943"/>
        <v>44357</v>
      </c>
      <c r="BD286" s="867"/>
      <c r="BE286" s="867"/>
      <c r="BF286" s="867"/>
      <c r="BG286" s="849">
        <f t="shared" si="944"/>
        <v>44357</v>
      </c>
      <c r="BH286" s="867"/>
      <c r="BI286" s="867"/>
      <c r="BK286" s="382">
        <f t="shared" si="945"/>
        <v>4.2714736938476561</v>
      </c>
      <c r="BL286" s="382">
        <f t="shared" si="946"/>
        <v>9.3754669189453121</v>
      </c>
      <c r="BM286" s="236">
        <f t="shared" si="947"/>
        <v>44357</v>
      </c>
      <c r="BN286" s="236">
        <f t="shared" si="948"/>
        <v>44358</v>
      </c>
      <c r="BO286" s="235">
        <f t="shared" si="924"/>
        <v>28476.491292317707</v>
      </c>
      <c r="BP286" s="235">
        <f t="shared" si="949"/>
        <v>62503.11279296875</v>
      </c>
      <c r="BQ286" s="235">
        <f t="shared" si="950"/>
        <v>45489.802042643227</v>
      </c>
      <c r="BR286" s="868">
        <f t="shared" si="951"/>
        <v>44357</v>
      </c>
      <c r="BS286" s="869" t="str">
        <f t="shared" si="952"/>
        <v>THU</v>
      </c>
      <c r="BT286" s="870">
        <f t="shared" si="953"/>
        <v>169.83721923828099</v>
      </c>
      <c r="BU286" s="235"/>
      <c r="BV286" s="279">
        <f t="shared" si="955"/>
        <v>29242385711725.785</v>
      </c>
      <c r="BW286" s="279"/>
    </row>
    <row r="287" spans="1:75">
      <c r="A287" s="35">
        <v>44363</v>
      </c>
      <c r="B287" s="119" t="s">
        <v>286</v>
      </c>
      <c r="C287" s="782">
        <v>44358</v>
      </c>
      <c r="D287" s="1158">
        <v>44359</v>
      </c>
      <c r="E287" s="924" t="s">
        <v>69</v>
      </c>
      <c r="F287" s="1149">
        <v>4.5747406005859377</v>
      </c>
      <c r="G287" s="500" t="s">
        <v>41</v>
      </c>
      <c r="H287" s="998">
        <v>5.3828468322753906</v>
      </c>
      <c r="I287" s="1160" t="s">
        <v>313</v>
      </c>
      <c r="J287" s="1161" t="s">
        <v>133</v>
      </c>
      <c r="K287" s="484" t="s">
        <v>93</v>
      </c>
      <c r="L287" s="488">
        <v>224</v>
      </c>
      <c r="M287" s="485"/>
      <c r="N287" s="504"/>
      <c r="O287" s="491">
        <v>3</v>
      </c>
      <c r="P287" s="492">
        <v>1.5</v>
      </c>
      <c r="Q287" s="492">
        <f t="shared" si="925"/>
        <v>4.5</v>
      </c>
      <c r="R287" s="490">
        <f t="shared" si="845"/>
        <v>3</v>
      </c>
      <c r="S287" s="491"/>
      <c r="T287" s="493">
        <v>20</v>
      </c>
      <c r="U287" s="119" t="s">
        <v>286</v>
      </c>
      <c r="V287" s="925"/>
      <c r="W287" s="129">
        <v>839.53</v>
      </c>
      <c r="X287" s="223">
        <v>2.2170000000000001</v>
      </c>
      <c r="Y287" s="223">
        <v>2.5950000000000002</v>
      </c>
      <c r="Z287" s="129">
        <f t="shared" si="926"/>
        <v>16790.599999999999</v>
      </c>
      <c r="AA287" s="129">
        <f t="shared" si="927"/>
        <v>5596.8666666666659</v>
      </c>
      <c r="AB287" s="149">
        <f t="shared" si="928"/>
        <v>24986011.904761903</v>
      </c>
      <c r="AC287" s="924" t="s">
        <v>69</v>
      </c>
      <c r="AD287" s="195">
        <f t="shared" si="929"/>
        <v>91.49481201171875</v>
      </c>
      <c r="AE287" s="500" t="s">
        <v>41</v>
      </c>
      <c r="AF287" s="567">
        <f t="shared" si="930"/>
        <v>107.65693664550781</v>
      </c>
      <c r="AG287" s="497">
        <f t="shared" si="931"/>
        <v>30498.270670572918</v>
      </c>
      <c r="AH287" s="497">
        <f t="shared" si="932"/>
        <v>35885.645548502602</v>
      </c>
      <c r="AI287" s="497">
        <f t="shared" si="933"/>
        <v>136152.99406505766</v>
      </c>
      <c r="AJ287" s="497">
        <f t="shared" si="934"/>
        <v>160203.77477010089</v>
      </c>
      <c r="AK287" s="959">
        <f t="shared" si="935"/>
        <v>5.4491687022333183E-3</v>
      </c>
      <c r="AL287" s="1086">
        <f t="shared" si="936"/>
        <v>6.4117385111614727E-3</v>
      </c>
      <c r="AM287" s="864" t="str">
        <f t="shared" si="959"/>
        <v>121</v>
      </c>
      <c r="AN287" s="865">
        <f t="shared" si="960"/>
        <v>44359</v>
      </c>
      <c r="AO287" s="866">
        <f t="shared" si="961"/>
        <v>30498.270670572918</v>
      </c>
      <c r="AP287" s="865">
        <f t="shared" si="962"/>
        <v>44359</v>
      </c>
      <c r="AQ287" s="850">
        <f t="shared" si="963"/>
        <v>35885.645548502602</v>
      </c>
      <c r="AR287" s="880">
        <v>44358</v>
      </c>
      <c r="AS287" s="869" t="s">
        <v>659</v>
      </c>
      <c r="AT287" s="879">
        <v>167.95040893554699</v>
      </c>
      <c r="AU287" s="879">
        <v>224</v>
      </c>
      <c r="AV287" s="851">
        <f t="shared" si="939"/>
        <v>44358</v>
      </c>
      <c r="AW287" s="852">
        <f t="shared" si="940"/>
        <v>19387515762144.691</v>
      </c>
      <c r="AX287" s="851">
        <f t="shared" si="941"/>
        <v>44358</v>
      </c>
      <c r="AY287" s="852">
        <f t="shared" si="942"/>
        <v>22812228477519.188</v>
      </c>
      <c r="AZ287" s="850">
        <f>AVERAGE(AO287:AO288)</f>
        <v>29831.770579020184</v>
      </c>
      <c r="BA287" s="850">
        <f>STDEV(AO287:AO288)</f>
        <v>942.57346879678653</v>
      </c>
      <c r="BB287" s="850">
        <f>100*BA287/AZ287</f>
        <v>3.1596296515489799</v>
      </c>
      <c r="BC287" s="849">
        <f t="shared" si="943"/>
        <v>44358</v>
      </c>
      <c r="BD287" s="850">
        <f>AVERAGE(AQ287:AQ288)</f>
        <v>41253.285725911453</v>
      </c>
      <c r="BE287" s="850">
        <f>STDEV(AQ287:AQ288)</f>
        <v>7590.9895368303742</v>
      </c>
      <c r="BF287" s="850">
        <f>100*BE287/BD287</f>
        <v>18.400933169942448</v>
      </c>
      <c r="BG287" s="849">
        <f t="shared" si="944"/>
        <v>44358</v>
      </c>
      <c r="BH287" s="850">
        <f>AVERAGE(AZ287,BD287)</f>
        <v>35542.52815246582</v>
      </c>
      <c r="BI287" s="852">
        <f>BH287*AT287*3.785*1000000</f>
        <v>22594111391610.195</v>
      </c>
      <c r="BK287" s="382">
        <f t="shared" si="945"/>
        <v>4.5747406005859377</v>
      </c>
      <c r="BL287" s="382">
        <f t="shared" si="946"/>
        <v>5.3828468322753906</v>
      </c>
      <c r="BM287" s="236">
        <f t="shared" si="947"/>
        <v>44358</v>
      </c>
      <c r="BN287" s="236">
        <f t="shared" si="948"/>
        <v>44359</v>
      </c>
      <c r="BO287" s="235">
        <f t="shared" si="924"/>
        <v>30498.270670572918</v>
      </c>
      <c r="BP287" s="235">
        <f t="shared" si="949"/>
        <v>35885.645548502602</v>
      </c>
      <c r="BQ287" s="235">
        <f t="shared" si="950"/>
        <v>33191.958109537758</v>
      </c>
      <c r="BR287" s="868">
        <f t="shared" si="951"/>
        <v>44358</v>
      </c>
      <c r="BS287" s="869" t="str">
        <f t="shared" si="952"/>
        <v>FRI</v>
      </c>
      <c r="BT287" s="870">
        <f t="shared" si="953"/>
        <v>167.95040893554699</v>
      </c>
      <c r="BU287" s="235">
        <f t="shared" ref="BU287" si="968">BH287</f>
        <v>35542.52815246582</v>
      </c>
      <c r="BV287" s="279">
        <f t="shared" si="955"/>
        <v>21099872119831.941</v>
      </c>
      <c r="BW287" s="279">
        <f t="shared" ref="BW287" si="969">BI287</f>
        <v>22594111391610.195</v>
      </c>
    </row>
    <row r="288" spans="1:75">
      <c r="A288" s="35">
        <v>44363</v>
      </c>
      <c r="B288" s="119" t="s">
        <v>287</v>
      </c>
      <c r="C288" s="782">
        <v>44358</v>
      </c>
      <c r="D288" s="1158">
        <v>44359</v>
      </c>
      <c r="E288" s="924" t="s">
        <v>69</v>
      </c>
      <c r="F288" s="1149">
        <v>4.3747905731201175</v>
      </c>
      <c r="G288" s="500" t="s">
        <v>41</v>
      </c>
      <c r="H288" s="998">
        <v>6.9931388854980465</v>
      </c>
      <c r="I288" s="1160" t="s">
        <v>313</v>
      </c>
      <c r="J288" s="1161" t="s">
        <v>133</v>
      </c>
      <c r="K288" s="484" t="s">
        <v>93</v>
      </c>
      <c r="L288" s="488">
        <v>224</v>
      </c>
      <c r="M288" s="485"/>
      <c r="N288" s="504"/>
      <c r="O288" s="491">
        <v>3</v>
      </c>
      <c r="P288" s="492">
        <v>1.5</v>
      </c>
      <c r="Q288" s="492">
        <f t="shared" si="925"/>
        <v>4.5</v>
      </c>
      <c r="R288" s="490">
        <f t="shared" si="845"/>
        <v>3</v>
      </c>
      <c r="S288" s="491"/>
      <c r="T288" s="493">
        <v>20</v>
      </c>
      <c r="U288" s="119" t="s">
        <v>287</v>
      </c>
      <c r="V288" s="925"/>
      <c r="W288" s="129">
        <v>804.63099999999997</v>
      </c>
      <c r="X288" s="223">
        <v>2.2050000000000001</v>
      </c>
      <c r="Y288" s="223">
        <v>2.54</v>
      </c>
      <c r="Z288" s="129">
        <f t="shared" si="926"/>
        <v>16092.619999999999</v>
      </c>
      <c r="AA288" s="129">
        <f t="shared" si="927"/>
        <v>5364.206666666666</v>
      </c>
      <c r="AB288" s="149">
        <f t="shared" si="928"/>
        <v>23947351.190476187</v>
      </c>
      <c r="AC288" s="924" t="s">
        <v>69</v>
      </c>
      <c r="AD288" s="195">
        <f t="shared" si="929"/>
        <v>87.495811462402344</v>
      </c>
      <c r="AE288" s="500" t="s">
        <v>41</v>
      </c>
      <c r="AF288" s="567">
        <f t="shared" si="930"/>
        <v>139.86277770996094</v>
      </c>
      <c r="AG288" s="497">
        <f t="shared" si="931"/>
        <v>29165.270487467449</v>
      </c>
      <c r="AH288" s="497">
        <f t="shared" si="932"/>
        <v>46620.925903320313</v>
      </c>
      <c r="AI288" s="497">
        <f t="shared" si="933"/>
        <v>130202.10039047967</v>
      </c>
      <c r="AJ288" s="497">
        <f t="shared" si="934"/>
        <v>208129.13349696569</v>
      </c>
      <c r="AK288" s="959">
        <f t="shared" si="935"/>
        <v>5.4370146975695911E-3</v>
      </c>
      <c r="AL288" s="1086">
        <f t="shared" si="936"/>
        <v>8.6911129269168688E-3</v>
      </c>
      <c r="AM288" s="864" t="str">
        <f t="shared" si="959"/>
        <v>122</v>
      </c>
      <c r="AN288" s="865">
        <f t="shared" si="960"/>
        <v>44359</v>
      </c>
      <c r="AO288" s="866">
        <f t="shared" si="961"/>
        <v>29165.270487467449</v>
      </c>
      <c r="AP288" s="865">
        <f t="shared" si="962"/>
        <v>44359</v>
      </c>
      <c r="AQ288" s="850">
        <f t="shared" si="963"/>
        <v>46620.925903320313</v>
      </c>
      <c r="AR288" s="880">
        <v>44358</v>
      </c>
      <c r="AS288" s="869" t="s">
        <v>659</v>
      </c>
      <c r="AT288" s="879">
        <v>167.95040893554699</v>
      </c>
      <c r="AU288" s="879">
        <v>224</v>
      </c>
      <c r="AV288" s="851">
        <f t="shared" si="939"/>
        <v>44358</v>
      </c>
      <c r="AW288" s="852">
        <f t="shared" si="940"/>
        <v>18540137812750.504</v>
      </c>
      <c r="AX288" s="851">
        <f t="shared" si="941"/>
        <v>44358</v>
      </c>
      <c r="AY288" s="852">
        <f t="shared" si="942"/>
        <v>29636563514026.387</v>
      </c>
      <c r="AZ288" s="867"/>
      <c r="BA288" s="867"/>
      <c r="BB288" s="867"/>
      <c r="BC288" s="849">
        <f t="shared" si="943"/>
        <v>44358</v>
      </c>
      <c r="BD288" s="867"/>
      <c r="BE288" s="867"/>
      <c r="BF288" s="867"/>
      <c r="BG288" s="849">
        <f t="shared" si="944"/>
        <v>44358</v>
      </c>
      <c r="BH288" s="867"/>
      <c r="BI288" s="867"/>
      <c r="BK288" s="382">
        <f t="shared" si="945"/>
        <v>4.3747905731201175</v>
      </c>
      <c r="BL288" s="382">
        <f t="shared" si="946"/>
        <v>6.9931388854980465</v>
      </c>
      <c r="BM288" s="236">
        <f t="shared" si="947"/>
        <v>44358</v>
      </c>
      <c r="BN288" s="236">
        <f t="shared" si="948"/>
        <v>44359</v>
      </c>
      <c r="BO288" s="235">
        <f t="shared" si="924"/>
        <v>29165.270487467449</v>
      </c>
      <c r="BP288" s="235">
        <f t="shared" si="949"/>
        <v>46620.925903320313</v>
      </c>
      <c r="BQ288" s="235">
        <f t="shared" si="950"/>
        <v>37893.098195393883</v>
      </c>
      <c r="BR288" s="868">
        <f t="shared" si="951"/>
        <v>44358</v>
      </c>
      <c r="BS288" s="869" t="str">
        <f t="shared" si="952"/>
        <v>FRI</v>
      </c>
      <c r="BT288" s="870">
        <f t="shared" si="953"/>
        <v>167.95040893554699</v>
      </c>
      <c r="BU288" s="235"/>
      <c r="BV288" s="279">
        <f t="shared" si="955"/>
        <v>24088350663388.445</v>
      </c>
      <c r="BW288" s="279"/>
    </row>
    <row r="289" spans="1:75">
      <c r="A289" s="35">
        <v>44363</v>
      </c>
      <c r="B289" s="119" t="s">
        <v>439</v>
      </c>
      <c r="C289" s="782">
        <v>44359</v>
      </c>
      <c r="D289" s="1158">
        <v>44360</v>
      </c>
      <c r="E289" s="924" t="s">
        <v>69</v>
      </c>
      <c r="F289" s="1149">
        <v>6.8128601074218746</v>
      </c>
      <c r="G289" s="500" t="s">
        <v>41</v>
      </c>
      <c r="H289" s="998">
        <v>7.7825141906738278</v>
      </c>
      <c r="I289" s="1160" t="s">
        <v>313</v>
      </c>
      <c r="J289" s="1161" t="s">
        <v>133</v>
      </c>
      <c r="K289" s="484" t="s">
        <v>93</v>
      </c>
      <c r="L289" s="488">
        <v>256</v>
      </c>
      <c r="M289" s="485"/>
      <c r="N289" s="504"/>
      <c r="O289" s="491">
        <v>3</v>
      </c>
      <c r="P289" s="492">
        <v>1.5</v>
      </c>
      <c r="Q289" s="492">
        <f t="shared" si="925"/>
        <v>4.5</v>
      </c>
      <c r="R289" s="490">
        <f t="shared" si="845"/>
        <v>3</v>
      </c>
      <c r="S289" s="491"/>
      <c r="T289" s="493">
        <v>20</v>
      </c>
      <c r="U289" s="119" t="s">
        <v>439</v>
      </c>
      <c r="V289" s="925"/>
      <c r="W289" s="129">
        <v>749.91099999999994</v>
      </c>
      <c r="X289" s="223">
        <v>2.206</v>
      </c>
      <c r="Y289" s="223">
        <v>2.56</v>
      </c>
      <c r="Z289" s="129">
        <f t="shared" si="926"/>
        <v>14998.22</v>
      </c>
      <c r="AA289" s="129">
        <f t="shared" si="927"/>
        <v>4999.4066666666668</v>
      </c>
      <c r="AB289" s="149">
        <f t="shared" si="928"/>
        <v>19528932.291666668</v>
      </c>
      <c r="AC289" s="924" t="s">
        <v>69</v>
      </c>
      <c r="AD289" s="195">
        <f t="shared" si="929"/>
        <v>136.2572021484375</v>
      </c>
      <c r="AE289" s="500" t="s">
        <v>41</v>
      </c>
      <c r="AF289" s="567">
        <f t="shared" si="930"/>
        <v>155.65028381347656</v>
      </c>
      <c r="AG289" s="497">
        <f t="shared" si="931"/>
        <v>45419.0673828125</v>
      </c>
      <c r="AH289" s="497">
        <f t="shared" si="932"/>
        <v>51883.427937825523</v>
      </c>
      <c r="AI289" s="497">
        <f t="shared" si="933"/>
        <v>177418.23196411133</v>
      </c>
      <c r="AJ289" s="497">
        <f t="shared" si="934"/>
        <v>202669.64038213095</v>
      </c>
      <c r="AK289" s="959">
        <f t="shared" si="935"/>
        <v>9.0848915503598093E-3</v>
      </c>
      <c r="AL289" s="1086">
        <f t="shared" si="936"/>
        <v>1.0377917100394351E-2</v>
      </c>
      <c r="AM289" s="864" t="str">
        <f t="shared" si="959"/>
        <v>131</v>
      </c>
      <c r="AN289" s="865">
        <f t="shared" si="960"/>
        <v>44360</v>
      </c>
      <c r="AO289" s="866">
        <f t="shared" si="961"/>
        <v>45419.0673828125</v>
      </c>
      <c r="AP289" s="865">
        <f t="shared" si="962"/>
        <v>44360</v>
      </c>
      <c r="AQ289" s="850">
        <f t="shared" si="963"/>
        <v>51883.427937825523</v>
      </c>
      <c r="AR289" s="880">
        <v>44359</v>
      </c>
      <c r="AS289" s="869" t="s">
        <v>660</v>
      </c>
      <c r="AT289" s="879">
        <v>157.94270324707</v>
      </c>
      <c r="AU289" s="879">
        <v>256</v>
      </c>
      <c r="AV289" s="851">
        <f t="shared" si="939"/>
        <v>44359</v>
      </c>
      <c r="AW289" s="852">
        <f t="shared" si="940"/>
        <v>27152114915107.449</v>
      </c>
      <c r="AX289" s="851">
        <f t="shared" si="941"/>
        <v>44359</v>
      </c>
      <c r="AY289" s="852">
        <f t="shared" si="942"/>
        <v>31016594543520.563</v>
      </c>
      <c r="AZ289" s="850">
        <f>AVERAGE(AO289:AO290)</f>
        <v>39987.3644510905</v>
      </c>
      <c r="BA289" s="850">
        <f>STDEV(AO289:AO290)</f>
        <v>7681.5879528229361</v>
      </c>
      <c r="BB289" s="850">
        <f>100*BA289/AZ289</f>
        <v>19.210038116461689</v>
      </c>
      <c r="BC289" s="849">
        <f t="shared" si="943"/>
        <v>44359</v>
      </c>
      <c r="BD289" s="850">
        <f>AVERAGE(AQ289:AQ290)</f>
        <v>39761.753082275391</v>
      </c>
      <c r="BE289" s="850">
        <f>STDEV(AQ289:AQ290)</f>
        <v>17142.636979395927</v>
      </c>
      <c r="BF289" s="850">
        <f>100*BE289/BD289</f>
        <v>43.113383215081647</v>
      </c>
      <c r="BG289" s="849">
        <f t="shared" si="944"/>
        <v>44359</v>
      </c>
      <c r="BH289" s="850">
        <f>AVERAGE(AZ289,BD289)</f>
        <v>39874.558766682945</v>
      </c>
      <c r="BI289" s="852">
        <f>BH289*AT289*3.785*1000000</f>
        <v>23837534855061.512</v>
      </c>
      <c r="BK289" s="382">
        <f t="shared" si="945"/>
        <v>6.8128601074218746</v>
      </c>
      <c r="BL289" s="382">
        <f t="shared" si="946"/>
        <v>7.7825141906738278</v>
      </c>
      <c r="BM289" s="236">
        <f t="shared" si="947"/>
        <v>44359</v>
      </c>
      <c r="BN289" s="236">
        <f t="shared" si="948"/>
        <v>44360</v>
      </c>
      <c r="BO289" s="235">
        <f>AO289</f>
        <v>45419.0673828125</v>
      </c>
      <c r="BP289" s="235">
        <f t="shared" si="949"/>
        <v>51883.427937825523</v>
      </c>
      <c r="BQ289" s="235">
        <f t="shared" si="950"/>
        <v>48651.247660319015</v>
      </c>
      <c r="BR289" s="868">
        <f t="shared" si="951"/>
        <v>44359</v>
      </c>
      <c r="BS289" s="869" t="str">
        <f t="shared" si="952"/>
        <v>SAT</v>
      </c>
      <c r="BT289" s="870">
        <f t="shared" si="953"/>
        <v>157.94270324707</v>
      </c>
      <c r="BU289" s="235">
        <f t="shared" ref="BU289" si="970">BH289</f>
        <v>39874.558766682945</v>
      </c>
      <c r="BV289" s="279">
        <f t="shared" si="955"/>
        <v>29084354729314.008</v>
      </c>
      <c r="BW289" s="279">
        <f t="shared" ref="BW289" si="971">BI289</f>
        <v>23837534855061.512</v>
      </c>
    </row>
    <row r="290" spans="1:75">
      <c r="A290" s="35">
        <v>44363</v>
      </c>
      <c r="B290" s="119" t="s">
        <v>288</v>
      </c>
      <c r="C290" s="782">
        <v>44359</v>
      </c>
      <c r="D290" s="1158">
        <v>44360</v>
      </c>
      <c r="E290" s="924" t="s">
        <v>69</v>
      </c>
      <c r="F290" s="1149">
        <v>5.1833492279052731</v>
      </c>
      <c r="G290" s="500" t="s">
        <v>41</v>
      </c>
      <c r="H290" s="998">
        <v>4.1460117340087894</v>
      </c>
      <c r="I290" s="1160" t="s">
        <v>313</v>
      </c>
      <c r="J290" s="1161" t="s">
        <v>133</v>
      </c>
      <c r="K290" s="484" t="s">
        <v>93</v>
      </c>
      <c r="L290" s="488">
        <v>256</v>
      </c>
      <c r="M290" s="485"/>
      <c r="N290" s="504"/>
      <c r="O290" s="491">
        <v>3</v>
      </c>
      <c r="P290" s="492">
        <v>1.5</v>
      </c>
      <c r="Q290" s="492">
        <f t="shared" si="925"/>
        <v>4.5</v>
      </c>
      <c r="R290" s="490">
        <f t="shared" si="845"/>
        <v>3</v>
      </c>
      <c r="S290" s="491"/>
      <c r="T290" s="493">
        <v>20</v>
      </c>
      <c r="U290" s="119" t="s">
        <v>288</v>
      </c>
      <c r="V290" s="925"/>
      <c r="W290" s="129">
        <v>797.87800000000004</v>
      </c>
      <c r="X290" s="223">
        <v>2.2130000000000001</v>
      </c>
      <c r="Y290" s="223">
        <v>2.5619999999999998</v>
      </c>
      <c r="Z290" s="129">
        <f t="shared" si="926"/>
        <v>15957.560000000001</v>
      </c>
      <c r="AA290" s="129">
        <f t="shared" si="927"/>
        <v>5319.1866666666674</v>
      </c>
      <c r="AB290" s="149">
        <f t="shared" si="928"/>
        <v>20778072.916666668</v>
      </c>
      <c r="AC290" s="924" t="s">
        <v>69</v>
      </c>
      <c r="AD290" s="195">
        <f t="shared" si="929"/>
        <v>103.66698455810547</v>
      </c>
      <c r="AE290" s="500" t="s">
        <v>41</v>
      </c>
      <c r="AF290" s="567">
        <f t="shared" si="930"/>
        <v>82.920234680175781</v>
      </c>
      <c r="AG290" s="497">
        <f t="shared" si="931"/>
        <v>34555.661519368492</v>
      </c>
      <c r="AH290" s="497">
        <f t="shared" si="932"/>
        <v>27640.078226725262</v>
      </c>
      <c r="AI290" s="497">
        <f t="shared" si="933"/>
        <v>134983.05281003317</v>
      </c>
      <c r="AJ290" s="497">
        <f t="shared" si="934"/>
        <v>107969.05557314555</v>
      </c>
      <c r="AK290" s="959">
        <f t="shared" si="935"/>
        <v>6.4964182843809115E-3</v>
      </c>
      <c r="AL290" s="1086">
        <f t="shared" si="936"/>
        <v>5.1962978475516165E-3</v>
      </c>
      <c r="AM290" s="864" t="str">
        <f t="shared" si="959"/>
        <v>132</v>
      </c>
      <c r="AN290" s="865">
        <f t="shared" si="960"/>
        <v>44360</v>
      </c>
      <c r="AO290" s="866">
        <f t="shared" si="961"/>
        <v>34555.661519368492</v>
      </c>
      <c r="AP290" s="865">
        <f t="shared" si="962"/>
        <v>44360</v>
      </c>
      <c r="AQ290" s="850">
        <f t="shared" si="963"/>
        <v>27640.078226725262</v>
      </c>
      <c r="AR290" s="880">
        <v>44359</v>
      </c>
      <c r="AS290" s="869" t="s">
        <v>660</v>
      </c>
      <c r="AT290" s="879">
        <v>157.94270324707</v>
      </c>
      <c r="AU290" s="879">
        <v>256</v>
      </c>
      <c r="AV290" s="851">
        <f t="shared" si="939"/>
        <v>44359</v>
      </c>
      <c r="AW290" s="852">
        <f t="shared" si="940"/>
        <v>20657828233974.398</v>
      </c>
      <c r="AX290" s="851">
        <f t="shared" si="941"/>
        <v>44359</v>
      </c>
      <c r="AY290" s="852">
        <f t="shared" si="942"/>
        <v>16523601727643.643</v>
      </c>
      <c r="AZ290" s="867"/>
      <c r="BA290" s="867"/>
      <c r="BB290" s="867"/>
      <c r="BC290" s="849">
        <f t="shared" si="943"/>
        <v>44359</v>
      </c>
      <c r="BD290" s="867"/>
      <c r="BE290" s="867"/>
      <c r="BF290" s="867"/>
      <c r="BG290" s="849">
        <f t="shared" si="944"/>
        <v>44359</v>
      </c>
      <c r="BH290" s="867"/>
      <c r="BI290" s="867"/>
      <c r="BK290" s="382">
        <f t="shared" si="945"/>
        <v>5.1833492279052731</v>
      </c>
      <c r="BL290" s="382">
        <f t="shared" si="946"/>
        <v>4.1460117340087894</v>
      </c>
      <c r="BM290" s="236">
        <f t="shared" si="947"/>
        <v>44359</v>
      </c>
      <c r="BN290" s="236">
        <f t="shared" si="948"/>
        <v>44360</v>
      </c>
      <c r="BO290" s="235">
        <f t="shared" ref="BO290:BO302" si="972">AO290</f>
        <v>34555.661519368492</v>
      </c>
      <c r="BP290" s="235">
        <f t="shared" si="949"/>
        <v>27640.078226725262</v>
      </c>
      <c r="BQ290" s="235">
        <f t="shared" si="950"/>
        <v>31097.869873046875</v>
      </c>
      <c r="BR290" s="868">
        <f t="shared" si="951"/>
        <v>44359</v>
      </c>
      <c r="BS290" s="869" t="str">
        <f t="shared" si="952"/>
        <v>SAT</v>
      </c>
      <c r="BT290" s="870">
        <f t="shared" si="953"/>
        <v>157.94270324707</v>
      </c>
      <c r="BU290" s="235"/>
      <c r="BV290" s="279">
        <f t="shared" si="955"/>
        <v>18590714980809.02</v>
      </c>
      <c r="BW290" s="279"/>
    </row>
    <row r="291" spans="1:75">
      <c r="A291" s="35">
        <v>44363</v>
      </c>
      <c r="B291" s="119" t="s">
        <v>440</v>
      </c>
      <c r="C291" s="782">
        <v>44360</v>
      </c>
      <c r="D291" s="1158">
        <v>44361</v>
      </c>
      <c r="E291" s="924" t="s">
        <v>69</v>
      </c>
      <c r="F291" s="1149">
        <v>3.6586540222167967</v>
      </c>
      <c r="G291" s="500" t="s">
        <v>41</v>
      </c>
      <c r="H291" s="998">
        <v>7.4854980468749996</v>
      </c>
      <c r="I291" s="1160" t="s">
        <v>313</v>
      </c>
      <c r="J291" s="1161" t="s">
        <v>133</v>
      </c>
      <c r="K291" s="484" t="s">
        <v>93</v>
      </c>
      <c r="L291" s="488">
        <v>240</v>
      </c>
      <c r="M291" s="485"/>
      <c r="N291" s="504"/>
      <c r="O291" s="491">
        <v>3</v>
      </c>
      <c r="P291" s="492">
        <v>1.5</v>
      </c>
      <c r="Q291" s="492">
        <f t="shared" si="925"/>
        <v>4.5</v>
      </c>
      <c r="R291" s="490">
        <f t="shared" si="845"/>
        <v>3</v>
      </c>
      <c r="S291" s="491"/>
      <c r="T291" s="493">
        <v>20</v>
      </c>
      <c r="U291" s="119" t="s">
        <v>440</v>
      </c>
      <c r="V291" s="925"/>
      <c r="W291" s="129">
        <v>738.01900000000001</v>
      </c>
      <c r="X291" s="223">
        <v>2.181</v>
      </c>
      <c r="Y291" s="223">
        <v>2.5219999999999998</v>
      </c>
      <c r="Z291" s="129">
        <f t="shared" si="926"/>
        <v>14760.380000000001</v>
      </c>
      <c r="AA291" s="129">
        <f t="shared" si="927"/>
        <v>4920.126666666667</v>
      </c>
      <c r="AB291" s="149">
        <f t="shared" si="928"/>
        <v>20500527.77777778</v>
      </c>
      <c r="AC291" s="924" t="s">
        <v>69</v>
      </c>
      <c r="AD291" s="195">
        <f t="shared" si="929"/>
        <v>73.173080444335938</v>
      </c>
      <c r="AE291" s="500" t="s">
        <v>41</v>
      </c>
      <c r="AF291" s="567">
        <f t="shared" si="930"/>
        <v>149.7099609375</v>
      </c>
      <c r="AG291" s="497">
        <f t="shared" si="931"/>
        <v>24391.026814778645</v>
      </c>
      <c r="AH291" s="497">
        <f t="shared" si="932"/>
        <v>49903.3203125</v>
      </c>
      <c r="AI291" s="497">
        <f t="shared" si="933"/>
        <v>101629.27839491103</v>
      </c>
      <c r="AJ291" s="497">
        <f t="shared" si="934"/>
        <v>207930.50130208334</v>
      </c>
      <c r="AK291" s="959">
        <f t="shared" si="935"/>
        <v>4.9573981458699524E-3</v>
      </c>
      <c r="AL291" s="1086">
        <f t="shared" si="936"/>
        <v>1.0142690156859105E-2</v>
      </c>
      <c r="AM291" s="864" t="str">
        <f t="shared" si="959"/>
        <v>141</v>
      </c>
      <c r="AN291" s="865">
        <f t="shared" si="960"/>
        <v>44361</v>
      </c>
      <c r="AO291" s="866">
        <f t="shared" si="961"/>
        <v>24391.026814778645</v>
      </c>
      <c r="AP291" s="865">
        <f t="shared" si="962"/>
        <v>44361</v>
      </c>
      <c r="AQ291" s="850">
        <f t="shared" si="963"/>
        <v>49903.3203125</v>
      </c>
      <c r="AR291" s="880">
        <v>44360</v>
      </c>
      <c r="AS291" s="869" t="s">
        <v>654</v>
      </c>
      <c r="AT291" s="879">
        <v>155.19308471679699</v>
      </c>
      <c r="AU291" s="879">
        <v>240</v>
      </c>
      <c r="AV291" s="851">
        <f t="shared" si="939"/>
        <v>44360</v>
      </c>
      <c r="AW291" s="852">
        <f t="shared" si="940"/>
        <v>14327431244661.383</v>
      </c>
      <c r="AX291" s="851">
        <f t="shared" si="941"/>
        <v>44360</v>
      </c>
      <c r="AY291" s="852">
        <f t="shared" si="942"/>
        <v>29313501070994.012</v>
      </c>
      <c r="AZ291" s="850">
        <f>AVERAGE(AO291:AO292)</f>
        <v>33527.339935302734</v>
      </c>
      <c r="BA291" s="850">
        <f>STDEV(AO291:AO292)</f>
        <v>12920.697925132408</v>
      </c>
      <c r="BB291" s="850">
        <f>100*BA291/AZ291</f>
        <v>38.537796168933497</v>
      </c>
      <c r="BC291" s="849">
        <f t="shared" si="943"/>
        <v>44360</v>
      </c>
      <c r="BD291" s="850">
        <f>AVERAGE(AQ291:AQ292)</f>
        <v>53495.152791341141</v>
      </c>
      <c r="BE291" s="850">
        <f>STDEV(AQ291:AQ292)</f>
        <v>5079.6182053493194</v>
      </c>
      <c r="BF291" s="850">
        <f>100*BE291/BD291</f>
        <v>9.4954737771522346</v>
      </c>
      <c r="BG291" s="849">
        <f t="shared" si="944"/>
        <v>44360</v>
      </c>
      <c r="BH291" s="850">
        <f>AVERAGE(AZ291,BD291)</f>
        <v>43511.246363321938</v>
      </c>
      <c r="BI291" s="852">
        <f>BH291*AT291*3.785*1000000</f>
        <v>25558759595241.551</v>
      </c>
      <c r="BK291" s="382">
        <f t="shared" si="945"/>
        <v>3.6586540222167967</v>
      </c>
      <c r="BL291" s="382">
        <f t="shared" si="946"/>
        <v>7.4854980468749996</v>
      </c>
      <c r="BM291" s="236">
        <f t="shared" si="947"/>
        <v>44360</v>
      </c>
      <c r="BN291" s="236">
        <f t="shared" si="948"/>
        <v>44361</v>
      </c>
      <c r="BO291" s="235">
        <f t="shared" si="972"/>
        <v>24391.026814778645</v>
      </c>
      <c r="BP291" s="235">
        <f t="shared" si="949"/>
        <v>49903.3203125</v>
      </c>
      <c r="BQ291" s="235">
        <f t="shared" si="950"/>
        <v>37147.17356363932</v>
      </c>
      <c r="BR291" s="868">
        <f t="shared" si="951"/>
        <v>44360</v>
      </c>
      <c r="BS291" s="869" t="str">
        <f t="shared" si="952"/>
        <v>SUN</v>
      </c>
      <c r="BT291" s="870">
        <f t="shared" si="953"/>
        <v>155.19308471679699</v>
      </c>
      <c r="BU291" s="235">
        <f t="shared" ref="BU291" si="973">BH291</f>
        <v>43511.246363321938</v>
      </c>
      <c r="BV291" s="279">
        <f t="shared" si="955"/>
        <v>21820466157827.695</v>
      </c>
      <c r="BW291" s="279">
        <f t="shared" ref="BW291" si="974">BI291</f>
        <v>25558759595241.551</v>
      </c>
    </row>
    <row r="292" spans="1:75">
      <c r="A292" s="35">
        <v>44363</v>
      </c>
      <c r="B292" s="119" t="s">
        <v>441</v>
      </c>
      <c r="C292" s="782">
        <v>44360</v>
      </c>
      <c r="D292" s="1158">
        <v>44361</v>
      </c>
      <c r="E292" s="924" t="s">
        <v>69</v>
      </c>
      <c r="F292" s="1149">
        <v>6.3995479583740238</v>
      </c>
      <c r="G292" s="500" t="s">
        <v>41</v>
      </c>
      <c r="H292" s="998">
        <v>8.5630477905273441</v>
      </c>
      <c r="I292" s="1160" t="s">
        <v>313</v>
      </c>
      <c r="J292" s="1161" t="s">
        <v>133</v>
      </c>
      <c r="K292" s="484" t="s">
        <v>93</v>
      </c>
      <c r="L292" s="488">
        <v>240</v>
      </c>
      <c r="M292" s="485"/>
      <c r="N292" s="504"/>
      <c r="O292" s="491">
        <v>3</v>
      </c>
      <c r="P292" s="492">
        <v>1.5</v>
      </c>
      <c r="Q292" s="492">
        <f t="shared" si="925"/>
        <v>4.5</v>
      </c>
      <c r="R292" s="490">
        <f t="shared" si="845"/>
        <v>3</v>
      </c>
      <c r="S292" s="491"/>
      <c r="T292" s="493">
        <v>20</v>
      </c>
      <c r="U292" s="119" t="s">
        <v>441</v>
      </c>
      <c r="V292" s="925"/>
      <c r="W292" s="129">
        <v>782.08699999999999</v>
      </c>
      <c r="X292" s="223">
        <v>2.1930000000000001</v>
      </c>
      <c r="Y292" s="223">
        <v>2.5379999999999998</v>
      </c>
      <c r="Z292" s="129">
        <f t="shared" si="926"/>
        <v>15641.74</v>
      </c>
      <c r="AA292" s="129">
        <f t="shared" si="927"/>
        <v>5213.913333333333</v>
      </c>
      <c r="AB292" s="149">
        <f t="shared" si="928"/>
        <v>21724638.888888888</v>
      </c>
      <c r="AC292" s="924" t="s">
        <v>69</v>
      </c>
      <c r="AD292" s="195">
        <f t="shared" si="929"/>
        <v>127.99095916748047</v>
      </c>
      <c r="AE292" s="500" t="s">
        <v>41</v>
      </c>
      <c r="AF292" s="567">
        <f t="shared" si="930"/>
        <v>171.26095581054688</v>
      </c>
      <c r="AG292" s="497">
        <f t="shared" si="931"/>
        <v>42663.65305582682</v>
      </c>
      <c r="AH292" s="497">
        <f t="shared" si="932"/>
        <v>57086.985270182289</v>
      </c>
      <c r="AI292" s="497">
        <f t="shared" si="933"/>
        <v>177765.22106594511</v>
      </c>
      <c r="AJ292" s="497">
        <f t="shared" si="934"/>
        <v>237862.43862575956</v>
      </c>
      <c r="AK292" s="959">
        <f t="shared" si="935"/>
        <v>8.1826548176533089E-3</v>
      </c>
      <c r="AL292" s="1086">
        <f t="shared" si="936"/>
        <v>1.09489708824304E-2</v>
      </c>
      <c r="AM292" s="864" t="str">
        <f t="shared" si="959"/>
        <v>142</v>
      </c>
      <c r="AN292" s="865">
        <f t="shared" si="960"/>
        <v>44361</v>
      </c>
      <c r="AO292" s="866">
        <f t="shared" si="961"/>
        <v>42663.65305582682</v>
      </c>
      <c r="AP292" s="865">
        <f t="shared" si="962"/>
        <v>44361</v>
      </c>
      <c r="AQ292" s="850">
        <f t="shared" si="963"/>
        <v>57086.985270182289</v>
      </c>
      <c r="AR292" s="880">
        <v>44360</v>
      </c>
      <c r="AS292" s="869" t="s">
        <v>654</v>
      </c>
      <c r="AT292" s="879">
        <v>155.19308471679699</v>
      </c>
      <c r="AU292" s="879">
        <v>240</v>
      </c>
      <c r="AV292" s="851">
        <f t="shared" si="939"/>
        <v>44360</v>
      </c>
      <c r="AW292" s="852">
        <f t="shared" si="940"/>
        <v>25060878348634.359</v>
      </c>
      <c r="AX292" s="851">
        <f t="shared" si="941"/>
        <v>44360</v>
      </c>
      <c r="AY292" s="852">
        <f t="shared" si="942"/>
        <v>33533227716676.453</v>
      </c>
      <c r="AZ292" s="867"/>
      <c r="BA292" s="867"/>
      <c r="BB292" s="867"/>
      <c r="BC292" s="849">
        <f t="shared" si="943"/>
        <v>44360</v>
      </c>
      <c r="BD292" s="867"/>
      <c r="BE292" s="867"/>
      <c r="BF292" s="867"/>
      <c r="BG292" s="849">
        <f t="shared" si="944"/>
        <v>44360</v>
      </c>
      <c r="BH292" s="867"/>
      <c r="BI292" s="867"/>
      <c r="BK292" s="382">
        <f t="shared" si="945"/>
        <v>6.3995479583740238</v>
      </c>
      <c r="BL292" s="382">
        <f t="shared" si="946"/>
        <v>8.5630477905273441</v>
      </c>
      <c r="BM292" s="236">
        <f t="shared" si="947"/>
        <v>44360</v>
      </c>
      <c r="BN292" s="236">
        <f t="shared" si="948"/>
        <v>44361</v>
      </c>
      <c r="BO292" s="235">
        <f t="shared" si="972"/>
        <v>42663.65305582682</v>
      </c>
      <c r="BP292" s="235">
        <f t="shared" si="949"/>
        <v>57086.985270182289</v>
      </c>
      <c r="BQ292" s="235">
        <f t="shared" si="950"/>
        <v>49875.319163004555</v>
      </c>
      <c r="BR292" s="868">
        <f t="shared" si="951"/>
        <v>44360</v>
      </c>
      <c r="BS292" s="869" t="str">
        <f t="shared" si="952"/>
        <v>SUN</v>
      </c>
      <c r="BT292" s="870">
        <f t="shared" si="953"/>
        <v>155.19308471679699</v>
      </c>
      <c r="BU292" s="235"/>
      <c r="BV292" s="279">
        <f t="shared" si="955"/>
        <v>29297053032655.406</v>
      </c>
      <c r="BW292" s="279"/>
    </row>
    <row r="293" spans="1:75">
      <c r="A293" s="35">
        <v>44363</v>
      </c>
      <c r="B293" s="119" t="s">
        <v>675</v>
      </c>
      <c r="C293" s="782">
        <v>44361</v>
      </c>
      <c r="D293" s="1158">
        <v>44362</v>
      </c>
      <c r="E293" s="924" t="s">
        <v>69</v>
      </c>
      <c r="F293" s="1149">
        <v>3.7200653076171877</v>
      </c>
      <c r="G293" s="500" t="s">
        <v>41</v>
      </c>
      <c r="H293" s="998">
        <v>7.5493209838867186</v>
      </c>
      <c r="I293" s="1160" t="s">
        <v>313</v>
      </c>
      <c r="J293" s="1161" t="s">
        <v>133</v>
      </c>
      <c r="K293" s="484" t="s">
        <v>93</v>
      </c>
      <c r="L293" s="488">
        <v>328</v>
      </c>
      <c r="M293" s="485"/>
      <c r="N293" s="504"/>
      <c r="O293" s="491">
        <v>3</v>
      </c>
      <c r="P293" s="492">
        <v>1.5</v>
      </c>
      <c r="Q293" s="492">
        <f t="shared" si="925"/>
        <v>4.5</v>
      </c>
      <c r="R293" s="490">
        <f t="shared" si="845"/>
        <v>3</v>
      </c>
      <c r="S293" s="491"/>
      <c r="T293" s="493">
        <v>20</v>
      </c>
      <c r="U293" s="119" t="s">
        <v>675</v>
      </c>
      <c r="V293" s="925"/>
      <c r="W293" s="129">
        <v>777.75199999999995</v>
      </c>
      <c r="X293" s="223">
        <v>2.214</v>
      </c>
      <c r="Y293" s="223">
        <v>2.577</v>
      </c>
      <c r="Z293" s="129">
        <f t="shared" si="926"/>
        <v>15555.039999999999</v>
      </c>
      <c r="AA293" s="129">
        <f t="shared" si="927"/>
        <v>5185.0133333333333</v>
      </c>
      <c r="AB293" s="149">
        <f t="shared" si="928"/>
        <v>15807967.479674796</v>
      </c>
      <c r="AC293" s="924" t="s">
        <v>69</v>
      </c>
      <c r="AD293" s="195">
        <f t="shared" si="929"/>
        <v>74.40130615234375</v>
      </c>
      <c r="AE293" s="500" t="s">
        <v>41</v>
      </c>
      <c r="AF293" s="567">
        <f t="shared" si="930"/>
        <v>150.98641967773438</v>
      </c>
      <c r="AG293" s="497">
        <f t="shared" si="931"/>
        <v>24800.435384114582</v>
      </c>
      <c r="AH293" s="497">
        <f t="shared" si="932"/>
        <v>50328.806559244789</v>
      </c>
      <c r="AI293" s="497">
        <f t="shared" si="933"/>
        <v>75611.08348815421</v>
      </c>
      <c r="AJ293" s="497">
        <f t="shared" si="934"/>
        <v>153441.48341233167</v>
      </c>
      <c r="AK293" s="959">
        <f t="shared" si="935"/>
        <v>4.7830996353814426E-3</v>
      </c>
      <c r="AL293" s="1086">
        <f t="shared" si="936"/>
        <v>9.7065915406025563E-3</v>
      </c>
      <c r="AM293" s="864" t="str">
        <f t="shared" si="959"/>
        <v>151</v>
      </c>
      <c r="AN293" s="865">
        <f t="shared" si="960"/>
        <v>44362</v>
      </c>
      <c r="AO293" s="866">
        <f t="shared" si="961"/>
        <v>24800.435384114582</v>
      </c>
      <c r="AP293" s="865">
        <f t="shared" si="962"/>
        <v>44362</v>
      </c>
      <c r="AQ293" s="850">
        <f t="shared" si="963"/>
        <v>50328.806559244789</v>
      </c>
      <c r="AR293" s="880">
        <v>44361</v>
      </c>
      <c r="AS293" s="869" t="s">
        <v>655</v>
      </c>
      <c r="AT293" s="879">
        <v>162.56118774414099</v>
      </c>
      <c r="AU293" s="879">
        <v>328</v>
      </c>
      <c r="AV293" s="851">
        <f t="shared" ref="AV293:AV306" si="975">AR293</f>
        <v>44361</v>
      </c>
      <c r="AW293" s="852">
        <f t="shared" ref="AW293:AW306" si="976">AT293*3.785*1000000*AO293</f>
        <v>15259561460442.053</v>
      </c>
      <c r="AX293" s="851">
        <f t="shared" ref="AX293:AX306" si="977">AR293</f>
        <v>44361</v>
      </c>
      <c r="AY293" s="852">
        <f t="shared" ref="AY293:AY306" si="978">AT293*3.785*1000000*AQ293</f>
        <v>30967017515080.359</v>
      </c>
      <c r="AZ293" s="850">
        <f>AVERAGE(AO293:AO294)</f>
        <v>38473.04026285807</v>
      </c>
      <c r="BA293" s="850">
        <f>STDEV(AO293:AO294)</f>
        <v>19335.983252487596</v>
      </c>
      <c r="BB293" s="850">
        <f>100*BA293/AZ293</f>
        <v>50.258526803130202</v>
      </c>
      <c r="BC293" s="849">
        <f t="shared" ref="BC293:BC306" si="979">AR293</f>
        <v>44361</v>
      </c>
      <c r="BD293" s="850">
        <f>AVERAGE(AQ293:AQ294)</f>
        <v>48968.180338541664</v>
      </c>
      <c r="BE293" s="850">
        <f>STDEV(AQ293:AQ294)</f>
        <v>1924.2160546388075</v>
      </c>
      <c r="BF293" s="850">
        <f>100*BE293/BD293</f>
        <v>3.929523297242687</v>
      </c>
      <c r="BG293" s="849">
        <f t="shared" ref="BG293:BG306" si="980">BC293</f>
        <v>44361</v>
      </c>
      <c r="BH293" s="850">
        <f>AVERAGE(AZ293,BD293)</f>
        <v>43720.610300699867</v>
      </c>
      <c r="BI293" s="852">
        <f>BH293*AT293*3.785*1000000</f>
        <v>26901033374555.18</v>
      </c>
      <c r="BK293" s="382">
        <f t="shared" ref="BK293:BK306" si="981">F293</f>
        <v>3.7200653076171877</v>
      </c>
      <c r="BL293" s="382">
        <f t="shared" ref="BL293:BL306" si="982">H293</f>
        <v>7.5493209838867186</v>
      </c>
      <c r="BM293" s="236">
        <f t="shared" ref="BM293:BM306" si="983">C293</f>
        <v>44361</v>
      </c>
      <c r="BN293" s="236">
        <f t="shared" ref="BN293:BN306" si="984">AN293</f>
        <v>44362</v>
      </c>
      <c r="BO293" s="235">
        <f t="shared" si="972"/>
        <v>24800.435384114582</v>
      </c>
      <c r="BP293" s="235">
        <f t="shared" ref="BP293:BP306" si="985">AQ293</f>
        <v>50328.806559244789</v>
      </c>
      <c r="BQ293" s="235">
        <f t="shared" ref="BQ293:BQ306" si="986">AVERAGE(BO293:BP293)</f>
        <v>37564.620971679688</v>
      </c>
      <c r="BR293" s="868">
        <f t="shared" ref="BR293:BR306" si="987">AR293</f>
        <v>44361</v>
      </c>
      <c r="BS293" s="869" t="str">
        <f t="shared" ref="BS293:BS306" si="988">AS293</f>
        <v>MON</v>
      </c>
      <c r="BT293" s="870">
        <f t="shared" ref="BT293:BT306" si="989">AT293</f>
        <v>162.56118774414099</v>
      </c>
      <c r="BU293" s="235">
        <f t="shared" ref="BU293" si="990">BH293</f>
        <v>43720.610300699867</v>
      </c>
      <c r="BV293" s="279">
        <f t="shared" ref="BV293:BV306" si="991">BT293*1000000*3.785*BQ293</f>
        <v>23113289487761.207</v>
      </c>
      <c r="BW293" s="279">
        <f t="shared" ref="BW293" si="992">BI293</f>
        <v>26901033374555.18</v>
      </c>
    </row>
    <row r="294" spans="1:75">
      <c r="A294" s="35">
        <v>44363</v>
      </c>
      <c r="B294" s="119" t="s">
        <v>368</v>
      </c>
      <c r="C294" s="782">
        <v>44361</v>
      </c>
      <c r="D294" s="1158">
        <v>44362</v>
      </c>
      <c r="E294" s="924" t="s">
        <v>69</v>
      </c>
      <c r="F294" s="1149">
        <v>7.8218467712402342</v>
      </c>
      <c r="G294" s="500" t="s">
        <v>41</v>
      </c>
      <c r="H294" s="998">
        <v>7.1411331176757811</v>
      </c>
      <c r="I294" s="1160" t="s">
        <v>313</v>
      </c>
      <c r="J294" s="1161" t="s">
        <v>133</v>
      </c>
      <c r="K294" s="484" t="s">
        <v>93</v>
      </c>
      <c r="L294" s="488">
        <v>328</v>
      </c>
      <c r="M294" s="485"/>
      <c r="N294" s="504"/>
      <c r="O294" s="491">
        <v>3</v>
      </c>
      <c r="P294" s="492">
        <v>1.5</v>
      </c>
      <c r="Q294" s="492">
        <f t="shared" si="925"/>
        <v>4.5</v>
      </c>
      <c r="R294" s="490">
        <f t="shared" si="845"/>
        <v>3</v>
      </c>
      <c r="S294" s="491"/>
      <c r="T294" s="493">
        <v>20</v>
      </c>
      <c r="U294" s="119" t="s">
        <v>368</v>
      </c>
      <c r="V294" s="925"/>
      <c r="W294" s="129">
        <v>785.63</v>
      </c>
      <c r="X294" s="223">
        <v>2.2010000000000001</v>
      </c>
      <c r="Y294" s="223">
        <v>2.548</v>
      </c>
      <c r="Z294" s="129">
        <f t="shared" si="926"/>
        <v>15712.6</v>
      </c>
      <c r="AA294" s="129">
        <f t="shared" si="927"/>
        <v>5237.5333333333338</v>
      </c>
      <c r="AB294" s="149">
        <f t="shared" si="928"/>
        <v>15968089.43089431</v>
      </c>
      <c r="AC294" s="924" t="s">
        <v>69</v>
      </c>
      <c r="AD294" s="195">
        <f t="shared" si="929"/>
        <v>156.43693542480469</v>
      </c>
      <c r="AE294" s="500" t="s">
        <v>41</v>
      </c>
      <c r="AF294" s="567">
        <f t="shared" si="930"/>
        <v>142.82266235351563</v>
      </c>
      <c r="AG294" s="497">
        <f t="shared" si="931"/>
        <v>52145.645141601563</v>
      </c>
      <c r="AH294" s="497">
        <f t="shared" si="932"/>
        <v>47607.554117838539</v>
      </c>
      <c r="AI294" s="497">
        <f t="shared" si="933"/>
        <v>158980.62543171208</v>
      </c>
      <c r="AJ294" s="497">
        <f t="shared" si="934"/>
        <v>145144.98206658091</v>
      </c>
      <c r="AK294" s="959">
        <f t="shared" si="935"/>
        <v>9.9561457317569775E-3</v>
      </c>
      <c r="AL294" s="1086">
        <f t="shared" si="936"/>
        <v>9.0896899528732106E-3</v>
      </c>
      <c r="AM294" s="864" t="str">
        <f t="shared" si="959"/>
        <v>152</v>
      </c>
      <c r="AN294" s="865">
        <f t="shared" si="960"/>
        <v>44362</v>
      </c>
      <c r="AO294" s="866">
        <f t="shared" si="961"/>
        <v>52145.645141601563</v>
      </c>
      <c r="AP294" s="865">
        <f t="shared" si="962"/>
        <v>44362</v>
      </c>
      <c r="AQ294" s="850">
        <f t="shared" si="963"/>
        <v>47607.554117838539</v>
      </c>
      <c r="AR294" s="880">
        <v>44361</v>
      </c>
      <c r="AS294" s="869" t="s">
        <v>655</v>
      </c>
      <c r="AT294" s="879">
        <v>162.56118774414099</v>
      </c>
      <c r="AU294" s="879">
        <v>328</v>
      </c>
      <c r="AV294" s="851">
        <f t="shared" si="975"/>
        <v>44361</v>
      </c>
      <c r="AW294" s="852">
        <f t="shared" si="976"/>
        <v>32084907567483.785</v>
      </c>
      <c r="AX294" s="851">
        <f t="shared" si="977"/>
        <v>44361</v>
      </c>
      <c r="AY294" s="852">
        <f t="shared" si="978"/>
        <v>29292646955214.516</v>
      </c>
      <c r="AZ294" s="867"/>
      <c r="BA294" s="867"/>
      <c r="BB294" s="867"/>
      <c r="BC294" s="849">
        <f t="shared" si="979"/>
        <v>44361</v>
      </c>
      <c r="BD294" s="867"/>
      <c r="BE294" s="867"/>
      <c r="BF294" s="867"/>
      <c r="BG294" s="849">
        <f t="shared" si="980"/>
        <v>44361</v>
      </c>
      <c r="BH294" s="867"/>
      <c r="BI294" s="867"/>
      <c r="BK294" s="382">
        <f t="shared" si="981"/>
        <v>7.8218467712402342</v>
      </c>
      <c r="BL294" s="382">
        <f t="shared" si="982"/>
        <v>7.1411331176757811</v>
      </c>
      <c r="BM294" s="236">
        <f t="shared" si="983"/>
        <v>44361</v>
      </c>
      <c r="BN294" s="236">
        <f t="shared" si="984"/>
        <v>44362</v>
      </c>
      <c r="BO294" s="235">
        <f t="shared" si="972"/>
        <v>52145.645141601563</v>
      </c>
      <c r="BP294" s="235">
        <f t="shared" si="985"/>
        <v>47607.554117838539</v>
      </c>
      <c r="BQ294" s="235">
        <f t="shared" si="986"/>
        <v>49876.599629720047</v>
      </c>
      <c r="BR294" s="868">
        <f t="shared" si="987"/>
        <v>44361</v>
      </c>
      <c r="BS294" s="869" t="str">
        <f t="shared" si="988"/>
        <v>MON</v>
      </c>
      <c r="BT294" s="870">
        <f t="shared" si="989"/>
        <v>162.56118774414099</v>
      </c>
      <c r="BU294" s="235"/>
      <c r="BV294" s="279">
        <f t="shared" si="991"/>
        <v>30688777261349.148</v>
      </c>
      <c r="BW294" s="279"/>
    </row>
    <row r="295" spans="1:75">
      <c r="A295" s="35">
        <v>44363</v>
      </c>
      <c r="B295" s="119" t="s">
        <v>444</v>
      </c>
      <c r="C295" s="782">
        <v>44362</v>
      </c>
      <c r="D295" s="1158">
        <v>44363</v>
      </c>
      <c r="E295" s="924" t="s">
        <v>69</v>
      </c>
      <c r="F295" s="1149">
        <v>5.8010955810546871</v>
      </c>
      <c r="G295" s="500" t="s">
        <v>41</v>
      </c>
      <c r="H295" s="998">
        <v>6.0799522399902344</v>
      </c>
      <c r="I295" s="1160" t="s">
        <v>313</v>
      </c>
      <c r="J295" s="1161" t="s">
        <v>133</v>
      </c>
      <c r="K295" s="484" t="s">
        <v>93</v>
      </c>
      <c r="L295" s="488">
        <v>288</v>
      </c>
      <c r="M295" s="485"/>
      <c r="N295" s="504"/>
      <c r="O295" s="491">
        <v>3</v>
      </c>
      <c r="P295" s="492">
        <v>1.5</v>
      </c>
      <c r="Q295" s="492">
        <f t="shared" si="925"/>
        <v>4.5</v>
      </c>
      <c r="R295" s="490">
        <f t="shared" si="845"/>
        <v>3</v>
      </c>
      <c r="S295" s="491"/>
      <c r="T295" s="493">
        <v>20</v>
      </c>
      <c r="U295" s="119" t="s">
        <v>444</v>
      </c>
      <c r="V295" s="925"/>
      <c r="W295" s="129">
        <v>808.89599999999996</v>
      </c>
      <c r="X295" s="223">
        <v>2.1829999999999998</v>
      </c>
      <c r="Y295" s="223">
        <v>2.5419999999999998</v>
      </c>
      <c r="Z295" s="129">
        <f t="shared" si="926"/>
        <v>16177.919999999998</v>
      </c>
      <c r="AA295" s="129">
        <f t="shared" si="927"/>
        <v>5392.6399999999994</v>
      </c>
      <c r="AB295" s="149">
        <f t="shared" si="928"/>
        <v>18724444.444444444</v>
      </c>
      <c r="AC295" s="924" t="s">
        <v>69</v>
      </c>
      <c r="AD295" s="195">
        <f t="shared" si="929"/>
        <v>116.02191162109375</v>
      </c>
      <c r="AE295" s="500" t="s">
        <v>41</v>
      </c>
      <c r="AF295" s="567">
        <f t="shared" si="930"/>
        <v>121.59904479980469</v>
      </c>
      <c r="AG295" s="497">
        <f t="shared" si="931"/>
        <v>38673.970540364586</v>
      </c>
      <c r="AH295" s="497">
        <f t="shared" si="932"/>
        <v>40533.014933268227</v>
      </c>
      <c r="AI295" s="497">
        <f t="shared" si="933"/>
        <v>134284.61993182148</v>
      </c>
      <c r="AJ295" s="497">
        <f t="shared" si="934"/>
        <v>140739.63518495913</v>
      </c>
      <c r="AK295" s="959">
        <f t="shared" si="935"/>
        <v>7.1716210502396948E-3</v>
      </c>
      <c r="AL295" s="1086">
        <f t="shared" si="936"/>
        <v>7.5163583946394035E-3</v>
      </c>
      <c r="AM295" s="864" t="str">
        <f t="shared" si="959"/>
        <v>162</v>
      </c>
      <c r="AN295" s="865">
        <f t="shared" si="960"/>
        <v>44363</v>
      </c>
      <c r="AO295" s="866">
        <f t="shared" si="961"/>
        <v>38673.970540364586</v>
      </c>
      <c r="AP295" s="865">
        <f t="shared" si="962"/>
        <v>44363</v>
      </c>
      <c r="AQ295" s="850">
        <f t="shared" si="963"/>
        <v>40533.014933268227</v>
      </c>
      <c r="AR295" s="880">
        <v>44362</v>
      </c>
      <c r="AS295" s="869" t="s">
        <v>653</v>
      </c>
      <c r="AT295" s="879">
        <v>162.80125427246099</v>
      </c>
      <c r="AU295" s="879">
        <v>288</v>
      </c>
      <c r="AV295" s="851">
        <f t="shared" si="975"/>
        <v>44362</v>
      </c>
      <c r="AW295" s="852">
        <f t="shared" si="976"/>
        <v>23831006900661.719</v>
      </c>
      <c r="AX295" s="851">
        <f t="shared" si="977"/>
        <v>44362</v>
      </c>
      <c r="AY295" s="852">
        <f t="shared" si="978"/>
        <v>24976555163147.039</v>
      </c>
      <c r="AZ295" s="850">
        <f>AVERAGE(AO295:AO296)</f>
        <v>36494.832356770836</v>
      </c>
      <c r="BA295" s="850">
        <f>STDEV(AO295:AO296)</f>
        <v>3081.7667735233526</v>
      </c>
      <c r="BB295" s="850">
        <f>100*BA295/AZ295</f>
        <v>8.444392190642839</v>
      </c>
      <c r="BC295" s="849">
        <f t="shared" si="979"/>
        <v>44362</v>
      </c>
      <c r="BD295" s="850">
        <f>AVERAGE(AQ295:AQ296)</f>
        <v>45944.300333658852</v>
      </c>
      <c r="BE295" s="850">
        <f>STDEV(AQ295:AQ296)</f>
        <v>7652.7132031039691</v>
      </c>
      <c r="BF295" s="850">
        <f>100*BE295/BD295</f>
        <v>16.656501780477832</v>
      </c>
      <c r="BG295" s="849">
        <f t="shared" si="980"/>
        <v>44362</v>
      </c>
      <c r="BH295" s="850">
        <f>AVERAGE(AZ295,BD295)</f>
        <v>41219.566345214844</v>
      </c>
      <c r="BI295" s="852">
        <f>BH295*AT295*3.785*1000000</f>
        <v>25399610029434.496</v>
      </c>
      <c r="BK295" s="382">
        <f t="shared" si="981"/>
        <v>5.8010955810546871</v>
      </c>
      <c r="BL295" s="382">
        <f t="shared" si="982"/>
        <v>6.0799522399902344</v>
      </c>
      <c r="BM295" s="236">
        <f t="shared" si="983"/>
        <v>44362</v>
      </c>
      <c r="BN295" s="236">
        <f t="shared" si="984"/>
        <v>44363</v>
      </c>
      <c r="BO295" s="235">
        <f t="shared" si="972"/>
        <v>38673.970540364586</v>
      </c>
      <c r="BP295" s="235">
        <f t="shared" si="985"/>
        <v>40533.014933268227</v>
      </c>
      <c r="BQ295" s="235">
        <f t="shared" si="986"/>
        <v>39603.492736816406</v>
      </c>
      <c r="BR295" s="868">
        <f t="shared" si="987"/>
        <v>44362</v>
      </c>
      <c r="BS295" s="869" t="str">
        <f t="shared" si="988"/>
        <v>TUE</v>
      </c>
      <c r="BT295" s="870">
        <f t="shared" si="989"/>
        <v>162.80125427246099</v>
      </c>
      <c r="BU295" s="235">
        <f t="shared" ref="BU295" si="993">BH295</f>
        <v>41219.566345214844</v>
      </c>
      <c r="BV295" s="279">
        <f t="shared" si="991"/>
        <v>24403781031904.379</v>
      </c>
      <c r="BW295" s="279">
        <f t="shared" ref="BW295" si="994">BI295</f>
        <v>25399610029434.496</v>
      </c>
    </row>
    <row r="296" spans="1:75" ht="15" thickBot="1">
      <c r="A296" s="35">
        <v>44363</v>
      </c>
      <c r="B296" s="119" t="s">
        <v>216</v>
      </c>
      <c r="C296" s="782">
        <v>44362</v>
      </c>
      <c r="D296" s="1158">
        <v>44363</v>
      </c>
      <c r="E296" s="924" t="s">
        <v>69</v>
      </c>
      <c r="F296" s="1149">
        <v>5.1473541259765625</v>
      </c>
      <c r="G296" s="500" t="s">
        <v>41</v>
      </c>
      <c r="H296" s="998">
        <v>7.7033378601074221</v>
      </c>
      <c r="I296" s="1160" t="s">
        <v>313</v>
      </c>
      <c r="J296" s="1161" t="s">
        <v>133</v>
      </c>
      <c r="K296" s="484" t="s">
        <v>93</v>
      </c>
      <c r="L296" s="488">
        <v>288</v>
      </c>
      <c r="M296" s="485"/>
      <c r="N296" s="504"/>
      <c r="O296" s="491">
        <v>3</v>
      </c>
      <c r="P296" s="492">
        <v>1.5</v>
      </c>
      <c r="Q296" s="492">
        <f t="shared" si="925"/>
        <v>4.5</v>
      </c>
      <c r="R296" s="490">
        <f t="shared" si="845"/>
        <v>3</v>
      </c>
      <c r="S296" s="491"/>
      <c r="T296" s="493">
        <v>20</v>
      </c>
      <c r="U296" s="119" t="s">
        <v>216</v>
      </c>
      <c r="V296" s="925"/>
      <c r="W296" s="129">
        <v>844.82399999999996</v>
      </c>
      <c r="X296" s="223">
        <v>2.1869999999999998</v>
      </c>
      <c r="Y296" s="223">
        <v>2.569</v>
      </c>
      <c r="Z296" s="129">
        <f t="shared" si="926"/>
        <v>16896.48</v>
      </c>
      <c r="AA296" s="129">
        <f t="shared" si="927"/>
        <v>5632.16</v>
      </c>
      <c r="AB296" s="149">
        <f t="shared" si="928"/>
        <v>19556111.111111112</v>
      </c>
      <c r="AC296" s="924" t="s">
        <v>69</v>
      </c>
      <c r="AD296" s="195">
        <f t="shared" si="929"/>
        <v>102.94708251953125</v>
      </c>
      <c r="AE296" s="500" t="s">
        <v>41</v>
      </c>
      <c r="AF296" s="567">
        <f t="shared" si="930"/>
        <v>154.06675720214844</v>
      </c>
      <c r="AG296" s="497">
        <f t="shared" si="931"/>
        <v>34315.694173177086</v>
      </c>
      <c r="AH296" s="497">
        <f t="shared" si="932"/>
        <v>51355.585734049477</v>
      </c>
      <c r="AI296" s="497">
        <f t="shared" si="933"/>
        <v>119151.7158790871</v>
      </c>
      <c r="AJ296" s="497">
        <f t="shared" si="934"/>
        <v>178318.00602100513</v>
      </c>
      <c r="AK296" s="959">
        <f t="shared" si="935"/>
        <v>6.092812379828891E-3</v>
      </c>
      <c r="AL296" s="1086">
        <f t="shared" si="936"/>
        <v>9.1182753568878512E-3</v>
      </c>
      <c r="AM296" s="864" t="str">
        <f t="shared" si="959"/>
        <v>163</v>
      </c>
      <c r="AN296" s="865">
        <f t="shared" si="960"/>
        <v>44363</v>
      </c>
      <c r="AO296" s="866">
        <f t="shared" si="961"/>
        <v>34315.694173177086</v>
      </c>
      <c r="AP296" s="865">
        <f t="shared" si="962"/>
        <v>44363</v>
      </c>
      <c r="AQ296" s="850">
        <f t="shared" si="963"/>
        <v>51355.585734049477</v>
      </c>
      <c r="AR296" s="880">
        <v>44362</v>
      </c>
      <c r="AS296" s="869" t="s">
        <v>653</v>
      </c>
      <c r="AT296" s="879">
        <v>162.80125427246099</v>
      </c>
      <c r="AU296" s="879">
        <v>288</v>
      </c>
      <c r="AV296" s="851">
        <f t="shared" si="975"/>
        <v>44362</v>
      </c>
      <c r="AW296" s="852">
        <f t="shared" si="976"/>
        <v>21145425029179.609</v>
      </c>
      <c r="AX296" s="851">
        <f t="shared" si="977"/>
        <v>44362</v>
      </c>
      <c r="AY296" s="852">
        <f t="shared" si="978"/>
        <v>31645453024749.605</v>
      </c>
      <c r="AZ296" s="867"/>
      <c r="BA296" s="867"/>
      <c r="BB296" s="867"/>
      <c r="BC296" s="849">
        <f t="shared" si="979"/>
        <v>44362</v>
      </c>
      <c r="BD296" s="867"/>
      <c r="BE296" s="867"/>
      <c r="BF296" s="867"/>
      <c r="BG296" s="849">
        <f t="shared" si="980"/>
        <v>44362</v>
      </c>
      <c r="BH296" s="867"/>
      <c r="BI296" s="867"/>
      <c r="BK296" s="382">
        <f t="shared" si="981"/>
        <v>5.1473541259765625</v>
      </c>
      <c r="BL296" s="382">
        <f t="shared" si="982"/>
        <v>7.7033378601074221</v>
      </c>
      <c r="BM296" s="236">
        <f t="shared" si="983"/>
        <v>44362</v>
      </c>
      <c r="BN296" s="236">
        <f t="shared" si="984"/>
        <v>44363</v>
      </c>
      <c r="BO296" s="235">
        <f t="shared" si="972"/>
        <v>34315.694173177086</v>
      </c>
      <c r="BP296" s="235">
        <f t="shared" si="985"/>
        <v>51355.585734049477</v>
      </c>
      <c r="BQ296" s="235">
        <f t="shared" si="986"/>
        <v>42835.639953613281</v>
      </c>
      <c r="BR296" s="868">
        <f t="shared" si="987"/>
        <v>44362</v>
      </c>
      <c r="BS296" s="869" t="str">
        <f t="shared" si="988"/>
        <v>TUE</v>
      </c>
      <c r="BT296" s="870">
        <f t="shared" si="989"/>
        <v>162.80125427246099</v>
      </c>
      <c r="BU296" s="235"/>
      <c r="BV296" s="279">
        <f t="shared" si="991"/>
        <v>26395439026964.609</v>
      </c>
      <c r="BW296" s="279"/>
    </row>
    <row r="297" spans="1:75">
      <c r="A297" s="1167">
        <v>44370</v>
      </c>
      <c r="B297" s="121" t="s">
        <v>458</v>
      </c>
      <c r="C297" s="1168">
        <v>44363</v>
      </c>
      <c r="D297" s="1169">
        <v>44364</v>
      </c>
      <c r="E297" s="1110" t="s">
        <v>69</v>
      </c>
      <c r="F297" s="1147">
        <v>5.7069305419921799</v>
      </c>
      <c r="G297" s="477" t="s">
        <v>41</v>
      </c>
      <c r="H297" s="994"/>
      <c r="I297" s="456" t="s">
        <v>313</v>
      </c>
      <c r="J297" s="457" t="s">
        <v>133</v>
      </c>
      <c r="K297" s="582" t="s">
        <v>93</v>
      </c>
      <c r="L297" s="583">
        <v>328</v>
      </c>
      <c r="M297" s="583"/>
      <c r="N297" s="583"/>
      <c r="O297" s="584">
        <v>3</v>
      </c>
      <c r="P297" s="584">
        <v>1.5</v>
      </c>
      <c r="Q297" s="584">
        <f t="shared" si="925"/>
        <v>4.5</v>
      </c>
      <c r="R297" s="184">
        <f t="shared" si="845"/>
        <v>3</v>
      </c>
      <c r="S297" s="183"/>
      <c r="T297" s="183">
        <v>20</v>
      </c>
      <c r="U297" s="121" t="s">
        <v>458</v>
      </c>
      <c r="V297" s="470"/>
      <c r="W297" s="194">
        <v>935.47500000000002</v>
      </c>
      <c r="X297" s="184">
        <v>2.2130000000000001</v>
      </c>
      <c r="Y297" s="184">
        <v>2.5590000000000002</v>
      </c>
      <c r="Z297" s="194">
        <f t="shared" si="926"/>
        <v>18709.5</v>
      </c>
      <c r="AA297" s="194">
        <f t="shared" si="927"/>
        <v>6236.5</v>
      </c>
      <c r="AB297" s="1113">
        <f t="shared" si="928"/>
        <v>19013719.512195121</v>
      </c>
      <c r="AC297" s="476" t="s">
        <v>69</v>
      </c>
      <c r="AD297" s="194">
        <f t="shared" si="929"/>
        <v>114.13861083984359</v>
      </c>
      <c r="AE297" s="477" t="s">
        <v>41</v>
      </c>
      <c r="AF297" s="586">
        <f t="shared" si="930"/>
        <v>0</v>
      </c>
      <c r="AG297" s="586">
        <f t="shared" si="931"/>
        <v>38046.203613281199</v>
      </c>
      <c r="AH297" s="586">
        <f t="shared" si="932"/>
        <v>0</v>
      </c>
      <c r="AI297" s="586">
        <f t="shared" si="933"/>
        <v>115994.52321122316</v>
      </c>
      <c r="AJ297" s="586">
        <f t="shared" si="934"/>
        <v>0</v>
      </c>
      <c r="AK297" s="587">
        <f t="shared" si="935"/>
        <v>6.100569808912242E-3</v>
      </c>
      <c r="AL297" s="995">
        <f t="shared" si="936"/>
        <v>0</v>
      </c>
      <c r="AM297" s="864" t="str">
        <f t="shared" ref="AM297:AM310" si="995">B297</f>
        <v>174</v>
      </c>
      <c r="AN297" s="865">
        <f t="shared" ref="AN297:AN310" si="996">D297</f>
        <v>44364</v>
      </c>
      <c r="AO297" s="866">
        <f t="shared" ref="AO297:AO310" si="997">AG297</f>
        <v>38046.203613281199</v>
      </c>
      <c r="AP297" s="865">
        <f t="shared" ref="AP297:AP310" si="998">D297</f>
        <v>44364</v>
      </c>
      <c r="AQ297" s="850"/>
      <c r="AR297" s="880">
        <v>44363</v>
      </c>
      <c r="AS297" s="869" t="s">
        <v>656</v>
      </c>
      <c r="AT297" s="879">
        <v>163.11709594726599</v>
      </c>
      <c r="AU297" s="879">
        <v>328</v>
      </c>
      <c r="AV297" s="851">
        <f t="shared" si="975"/>
        <v>44363</v>
      </c>
      <c r="AW297" s="852">
        <f t="shared" si="976"/>
        <v>23489657938145.617</v>
      </c>
      <c r="AX297" s="851">
        <f t="shared" si="977"/>
        <v>44363</v>
      </c>
      <c r="AY297" s="852"/>
      <c r="AZ297" s="850">
        <f>AVERAGE(AO297:AO298)</f>
        <v>33420.785268147731</v>
      </c>
      <c r="BA297" s="850">
        <f>STDEV(AO297:AO298)</f>
        <v>6541.3293553371004</v>
      </c>
      <c r="BB297" s="850">
        <f>100*BA297/AZ297</f>
        <v>19.572638113836991</v>
      </c>
      <c r="BC297" s="849">
        <f t="shared" si="979"/>
        <v>44363</v>
      </c>
      <c r="BD297" s="850">
        <f>AVERAGE(AQ297:AQ298)</f>
        <v>44385.492960611999</v>
      </c>
      <c r="BE297" s="850"/>
      <c r="BF297" s="850"/>
      <c r="BG297" s="849">
        <f t="shared" si="980"/>
        <v>44363</v>
      </c>
      <c r="BH297" s="850">
        <f>AVERAGE(AZ297,BD297)</f>
        <v>38903.139114379868</v>
      </c>
      <c r="BI297" s="852">
        <f>BH297*AT297*3.785*1000000</f>
        <v>24018728381032.969</v>
      </c>
      <c r="BK297" s="382">
        <f t="shared" si="981"/>
        <v>5.7069305419921799</v>
      </c>
      <c r="BL297" s="382"/>
      <c r="BM297" s="236">
        <f t="shared" si="983"/>
        <v>44363</v>
      </c>
      <c r="BN297" s="236">
        <f t="shared" si="984"/>
        <v>44364</v>
      </c>
      <c r="BO297" s="235">
        <f t="shared" si="972"/>
        <v>38046.203613281199</v>
      </c>
      <c r="BP297" s="235"/>
      <c r="BQ297" s="235">
        <f t="shared" si="986"/>
        <v>38046.203613281199</v>
      </c>
      <c r="BR297" s="868">
        <f t="shared" si="987"/>
        <v>44363</v>
      </c>
      <c r="BS297" s="869" t="str">
        <f t="shared" si="988"/>
        <v>WED</v>
      </c>
      <c r="BT297" s="870">
        <f t="shared" si="989"/>
        <v>163.11709594726599</v>
      </c>
      <c r="BU297" s="235">
        <f t="shared" ref="BU297" si="999">BH297</f>
        <v>38903.139114379868</v>
      </c>
      <c r="BV297" s="279">
        <f t="shared" si="991"/>
        <v>23489657938145.617</v>
      </c>
      <c r="BW297" s="279">
        <f t="shared" ref="BW297" si="1000">BI297</f>
        <v>24018728381032.969</v>
      </c>
    </row>
    <row r="298" spans="1:75">
      <c r="A298" s="46">
        <v>44370</v>
      </c>
      <c r="B298" s="122" t="s">
        <v>744</v>
      </c>
      <c r="C298" s="769">
        <v>44363</v>
      </c>
      <c r="D298" s="1170">
        <v>44364</v>
      </c>
      <c r="E298" s="924" t="s">
        <v>69</v>
      </c>
      <c r="F298" s="1149">
        <v>4.3193050384521401</v>
      </c>
      <c r="G298" s="500" t="s">
        <v>41</v>
      </c>
      <c r="H298" s="998">
        <v>6.6578239440917999</v>
      </c>
      <c r="I298" s="414" t="s">
        <v>313</v>
      </c>
      <c r="J298" s="415" t="s">
        <v>133</v>
      </c>
      <c r="K298" s="429" t="s">
        <v>93</v>
      </c>
      <c r="L298" s="390">
        <v>328</v>
      </c>
      <c r="M298" s="390"/>
      <c r="N298" s="390"/>
      <c r="O298" s="564">
        <v>3</v>
      </c>
      <c r="P298" s="564">
        <v>1.5</v>
      </c>
      <c r="Q298" s="564">
        <f t="shared" si="925"/>
        <v>4.5</v>
      </c>
      <c r="R298" s="82">
        <f t="shared" si="845"/>
        <v>3</v>
      </c>
      <c r="S298" s="81"/>
      <c r="T298" s="81">
        <v>20</v>
      </c>
      <c r="U298" s="122" t="s">
        <v>744</v>
      </c>
      <c r="V298" s="494"/>
      <c r="W298" s="195">
        <v>929.5</v>
      </c>
      <c r="X298" s="82">
        <v>2.2109999999999999</v>
      </c>
      <c r="Y298" s="82">
        <v>2.5630000000000002</v>
      </c>
      <c r="Z298" s="195">
        <f t="shared" si="926"/>
        <v>18590</v>
      </c>
      <c r="AA298" s="195">
        <f t="shared" si="927"/>
        <v>6196.666666666667</v>
      </c>
      <c r="AB298" s="1092">
        <f t="shared" si="928"/>
        <v>18892276.422764227</v>
      </c>
      <c r="AC298" s="499" t="s">
        <v>69</v>
      </c>
      <c r="AD298" s="195">
        <f t="shared" si="929"/>
        <v>86.386100769042798</v>
      </c>
      <c r="AE298" s="500" t="s">
        <v>41</v>
      </c>
      <c r="AF298" s="567">
        <f t="shared" si="930"/>
        <v>133.15647888183599</v>
      </c>
      <c r="AG298" s="567">
        <f t="shared" si="931"/>
        <v>28795.366923014266</v>
      </c>
      <c r="AH298" s="567">
        <f t="shared" si="932"/>
        <v>44385.492960611999</v>
      </c>
      <c r="AI298" s="568">
        <f t="shared" si="933"/>
        <v>87790.752814067891</v>
      </c>
      <c r="AJ298" s="568">
        <f t="shared" si="934"/>
        <v>135321.62487991463</v>
      </c>
      <c r="AK298" s="569">
        <f t="shared" si="935"/>
        <v>4.6469123598194082E-3</v>
      </c>
      <c r="AL298" s="999">
        <f t="shared" si="936"/>
        <v>7.1628014460374395E-3</v>
      </c>
      <c r="AM298" s="864" t="str">
        <f t="shared" si="995"/>
        <v>176</v>
      </c>
      <c r="AN298" s="865">
        <f t="shared" si="996"/>
        <v>44364</v>
      </c>
      <c r="AO298" s="866">
        <f t="shared" si="997"/>
        <v>28795.366923014266</v>
      </c>
      <c r="AP298" s="865">
        <f t="shared" si="998"/>
        <v>44364</v>
      </c>
      <c r="AQ298" s="850">
        <f t="shared" ref="AQ298:AQ310" si="1001">AH298</f>
        <v>44385.492960611999</v>
      </c>
      <c r="AR298" s="880">
        <v>44363</v>
      </c>
      <c r="AS298" s="869" t="s">
        <v>656</v>
      </c>
      <c r="AT298" s="879">
        <v>163.11709594726599</v>
      </c>
      <c r="AU298" s="879">
        <v>328</v>
      </c>
      <c r="AV298" s="851">
        <f t="shared" si="975"/>
        <v>44363</v>
      </c>
      <c r="AW298" s="852">
        <f t="shared" si="976"/>
        <v>17778207941590.313</v>
      </c>
      <c r="AX298" s="851">
        <f t="shared" si="977"/>
        <v>44363</v>
      </c>
      <c r="AY298" s="852">
        <f t="shared" si="978"/>
        <v>27403523822197.977</v>
      </c>
      <c r="AZ298" s="867"/>
      <c r="BA298" s="867"/>
      <c r="BB298" s="867"/>
      <c r="BC298" s="849">
        <f t="shared" si="979"/>
        <v>44363</v>
      </c>
      <c r="BD298" s="867"/>
      <c r="BE298" s="867"/>
      <c r="BF298" s="867"/>
      <c r="BG298" s="849">
        <f t="shared" si="980"/>
        <v>44363</v>
      </c>
      <c r="BH298" s="867"/>
      <c r="BI298" s="867"/>
      <c r="BK298" s="382">
        <f t="shared" si="981"/>
        <v>4.3193050384521401</v>
      </c>
      <c r="BL298" s="382">
        <f t="shared" si="982"/>
        <v>6.6578239440917999</v>
      </c>
      <c r="BM298" s="236">
        <f t="shared" si="983"/>
        <v>44363</v>
      </c>
      <c r="BN298" s="236">
        <f t="shared" si="984"/>
        <v>44364</v>
      </c>
      <c r="BO298" s="235">
        <f t="shared" si="972"/>
        <v>28795.366923014266</v>
      </c>
      <c r="BP298" s="235">
        <f t="shared" si="985"/>
        <v>44385.492960611999</v>
      </c>
      <c r="BQ298" s="235">
        <f t="shared" si="986"/>
        <v>36590.429941813134</v>
      </c>
      <c r="BR298" s="868">
        <f t="shared" si="987"/>
        <v>44363</v>
      </c>
      <c r="BS298" s="869" t="str">
        <f t="shared" si="988"/>
        <v>WED</v>
      </c>
      <c r="BT298" s="870">
        <f t="shared" si="989"/>
        <v>163.11709594726599</v>
      </c>
      <c r="BU298" s="235"/>
      <c r="BV298" s="279">
        <f t="shared" si="991"/>
        <v>22590865881894.145</v>
      </c>
      <c r="BW298" s="279"/>
    </row>
    <row r="299" spans="1:75">
      <c r="A299" s="46">
        <v>44370</v>
      </c>
      <c r="B299" s="122" t="s">
        <v>245</v>
      </c>
      <c r="C299" s="769">
        <v>44364</v>
      </c>
      <c r="D299" s="1170">
        <v>44365</v>
      </c>
      <c r="E299" s="924" t="s">
        <v>69</v>
      </c>
      <c r="F299" s="1149">
        <v>5.9119132995605401</v>
      </c>
      <c r="G299" s="500" t="s">
        <v>41</v>
      </c>
      <c r="H299" s="998">
        <v>8.5669692993164013</v>
      </c>
      <c r="I299" s="414" t="s">
        <v>313</v>
      </c>
      <c r="J299" s="415" t="s">
        <v>133</v>
      </c>
      <c r="K299" s="429" t="s">
        <v>93</v>
      </c>
      <c r="L299" s="390">
        <v>328</v>
      </c>
      <c r="M299" s="390"/>
      <c r="N299" s="390"/>
      <c r="O299" s="564">
        <v>3</v>
      </c>
      <c r="P299" s="564">
        <v>1.5</v>
      </c>
      <c r="Q299" s="564">
        <f t="shared" si="925"/>
        <v>4.5</v>
      </c>
      <c r="R299" s="82">
        <f t="shared" si="845"/>
        <v>3</v>
      </c>
      <c r="S299" s="81"/>
      <c r="T299" s="81">
        <v>20</v>
      </c>
      <c r="U299" s="122" t="s">
        <v>245</v>
      </c>
      <c r="V299" s="494"/>
      <c r="W299" s="195">
        <v>913.95299999999997</v>
      </c>
      <c r="X299" s="82">
        <v>2.206</v>
      </c>
      <c r="Y299" s="82">
        <v>2.4609999999999999</v>
      </c>
      <c r="Z299" s="195">
        <f t="shared" si="926"/>
        <v>18279.059999999998</v>
      </c>
      <c r="AA299" s="195">
        <f t="shared" si="927"/>
        <v>6093.0199999999995</v>
      </c>
      <c r="AB299" s="1092">
        <f t="shared" si="928"/>
        <v>18576280.487804875</v>
      </c>
      <c r="AC299" s="499" t="s">
        <v>69</v>
      </c>
      <c r="AD299" s="195">
        <f t="shared" si="929"/>
        <v>118.2382659912108</v>
      </c>
      <c r="AE299" s="500" t="s">
        <v>41</v>
      </c>
      <c r="AF299" s="567">
        <f t="shared" si="930"/>
        <v>171.33938598632801</v>
      </c>
      <c r="AG299" s="567">
        <f t="shared" si="931"/>
        <v>39412.755330403597</v>
      </c>
      <c r="AH299" s="567">
        <f t="shared" si="932"/>
        <v>57113.128662109339</v>
      </c>
      <c r="AI299" s="568">
        <f t="shared" si="933"/>
        <v>120160.83942196218</v>
      </c>
      <c r="AJ299" s="568">
        <f t="shared" si="934"/>
        <v>174125.39226252848</v>
      </c>
      <c r="AK299" s="569">
        <f t="shared" si="935"/>
        <v>6.4685091022848445E-3</v>
      </c>
      <c r="AL299" s="999">
        <f t="shared" si="936"/>
        <v>9.3735337586466714E-3</v>
      </c>
      <c r="AM299" s="864" t="str">
        <f t="shared" si="995"/>
        <v>181</v>
      </c>
      <c r="AN299" s="865">
        <f t="shared" si="996"/>
        <v>44365</v>
      </c>
      <c r="AO299" s="866">
        <f t="shared" si="997"/>
        <v>39412.755330403597</v>
      </c>
      <c r="AP299" s="865">
        <f t="shared" si="998"/>
        <v>44365</v>
      </c>
      <c r="AQ299" s="850">
        <f t="shared" si="1001"/>
        <v>57113.128662109339</v>
      </c>
      <c r="AR299" s="880">
        <v>44364</v>
      </c>
      <c r="AS299" s="869" t="s">
        <v>657</v>
      </c>
      <c r="AT299" s="879">
        <v>163.88900756835901</v>
      </c>
      <c r="AU299" s="879">
        <v>328</v>
      </c>
      <c r="AV299" s="851">
        <f t="shared" si="975"/>
        <v>44364</v>
      </c>
      <c r="AW299" s="852">
        <f t="shared" si="976"/>
        <v>24448516194861.191</v>
      </c>
      <c r="AX299" s="851">
        <f t="shared" si="977"/>
        <v>44364</v>
      </c>
      <c r="AY299" s="852">
        <f t="shared" si="978"/>
        <v>35428409897483.617</v>
      </c>
      <c r="AZ299" s="850">
        <f>AVERAGE(AO299:AO300)</f>
        <v>40814.089457194001</v>
      </c>
      <c r="BA299" s="850">
        <f>STDEV(AO299:AO300)</f>
        <v>1981.7857275232416</v>
      </c>
      <c r="BB299" s="850">
        <f>100*BA299/AZ299</f>
        <v>4.8556411618633497</v>
      </c>
      <c r="BC299" s="849">
        <f t="shared" si="979"/>
        <v>44364</v>
      </c>
      <c r="BD299" s="850">
        <f>AVERAGE(AQ299:AQ300)</f>
        <v>47039.841969807938</v>
      </c>
      <c r="BE299" s="850">
        <f>STDEV(AQ299:AQ300)</f>
        <v>14245.778657925051</v>
      </c>
      <c r="BF299" s="850">
        <f>100*BE299/BD299</f>
        <v>30.284495145771462</v>
      </c>
      <c r="BG299" s="849">
        <f t="shared" si="980"/>
        <v>44364</v>
      </c>
      <c r="BH299" s="850">
        <f>AVERAGE(AZ299,BD299)</f>
        <v>43926.965713500969</v>
      </c>
      <c r="BI299" s="852">
        <f>BH299*AT299*3.785*1000000</f>
        <v>27248770699600.902</v>
      </c>
      <c r="BK299" s="382">
        <f t="shared" si="981"/>
        <v>5.9119132995605401</v>
      </c>
      <c r="BL299" s="382">
        <f t="shared" si="982"/>
        <v>8.5669692993164013</v>
      </c>
      <c r="BM299" s="236">
        <f t="shared" si="983"/>
        <v>44364</v>
      </c>
      <c r="BN299" s="236">
        <f t="shared" si="984"/>
        <v>44365</v>
      </c>
      <c r="BO299" s="235">
        <f t="shared" si="972"/>
        <v>39412.755330403597</v>
      </c>
      <c r="BP299" s="235">
        <f t="shared" si="985"/>
        <v>57113.128662109339</v>
      </c>
      <c r="BQ299" s="235">
        <f t="shared" si="986"/>
        <v>48262.941996256472</v>
      </c>
      <c r="BR299" s="868">
        <f t="shared" si="987"/>
        <v>44364</v>
      </c>
      <c r="BS299" s="869" t="str">
        <f t="shared" si="988"/>
        <v>THU</v>
      </c>
      <c r="BT299" s="870">
        <f t="shared" si="989"/>
        <v>163.88900756835901</v>
      </c>
      <c r="BU299" s="235">
        <f t="shared" ref="BU299" si="1002">BH299</f>
        <v>43926.965713500969</v>
      </c>
      <c r="BV299" s="279">
        <f t="shared" si="991"/>
        <v>29938463046172.414</v>
      </c>
      <c r="BW299" s="279">
        <f t="shared" ref="BW299" si="1003">BI299</f>
        <v>27248770699600.902</v>
      </c>
    </row>
    <row r="300" spans="1:75">
      <c r="A300" s="46">
        <v>44370</v>
      </c>
      <c r="B300" s="122" t="s">
        <v>246</v>
      </c>
      <c r="C300" s="769">
        <v>44364</v>
      </c>
      <c r="D300" s="1170">
        <v>44365</v>
      </c>
      <c r="E300" s="924" t="s">
        <v>69</v>
      </c>
      <c r="F300" s="1149">
        <v>6.3323135375976598</v>
      </c>
      <c r="G300" s="500" t="s">
        <v>41</v>
      </c>
      <c r="H300" s="998">
        <v>5.5449832916259805</v>
      </c>
      <c r="I300" s="414" t="s">
        <v>313</v>
      </c>
      <c r="J300" s="415" t="s">
        <v>133</v>
      </c>
      <c r="K300" s="429" t="s">
        <v>93</v>
      </c>
      <c r="L300" s="390">
        <v>328</v>
      </c>
      <c r="M300" s="390"/>
      <c r="N300" s="390"/>
      <c r="O300" s="564">
        <v>3</v>
      </c>
      <c r="P300" s="564">
        <v>1.5</v>
      </c>
      <c r="Q300" s="564">
        <f t="shared" si="925"/>
        <v>4.5</v>
      </c>
      <c r="R300" s="82">
        <f t="shared" si="845"/>
        <v>3</v>
      </c>
      <c r="S300" s="81"/>
      <c r="T300" s="81">
        <v>20</v>
      </c>
      <c r="U300" s="122" t="s">
        <v>246</v>
      </c>
      <c r="V300" s="494"/>
      <c r="W300" s="195">
        <v>745.95100000000002</v>
      </c>
      <c r="X300" s="82">
        <v>2.1840000000000002</v>
      </c>
      <c r="Y300" s="82">
        <v>2.4910000000000001</v>
      </c>
      <c r="Z300" s="195">
        <f t="shared" si="926"/>
        <v>14919.02</v>
      </c>
      <c r="AA300" s="195">
        <f t="shared" si="927"/>
        <v>4973.0066666666671</v>
      </c>
      <c r="AB300" s="1092">
        <f t="shared" si="928"/>
        <v>15161605.691056911</v>
      </c>
      <c r="AC300" s="499" t="s">
        <v>69</v>
      </c>
      <c r="AD300" s="195">
        <f t="shared" si="929"/>
        <v>126.6462707519532</v>
      </c>
      <c r="AE300" s="500" t="s">
        <v>41</v>
      </c>
      <c r="AF300" s="567">
        <f t="shared" si="930"/>
        <v>110.89966583251962</v>
      </c>
      <c r="AG300" s="567">
        <f t="shared" si="931"/>
        <v>42215.423583984397</v>
      </c>
      <c r="AH300" s="567">
        <f t="shared" si="932"/>
        <v>36966.555277506537</v>
      </c>
      <c r="AI300" s="568">
        <f t="shared" si="933"/>
        <v>128705.55970726951</v>
      </c>
      <c r="AJ300" s="568">
        <f t="shared" si="934"/>
        <v>112702.91243142236</v>
      </c>
      <c r="AK300" s="569">
        <f t="shared" si="935"/>
        <v>8.4889135313146024E-3</v>
      </c>
      <c r="AL300" s="999">
        <f t="shared" si="936"/>
        <v>7.4334417295854292E-3</v>
      </c>
      <c r="AM300" s="864" t="str">
        <f t="shared" si="995"/>
        <v>184</v>
      </c>
      <c r="AN300" s="865">
        <f t="shared" si="996"/>
        <v>44365</v>
      </c>
      <c r="AO300" s="866">
        <f t="shared" si="997"/>
        <v>42215.423583984397</v>
      </c>
      <c r="AP300" s="865">
        <f t="shared" si="998"/>
        <v>44365</v>
      </c>
      <c r="AQ300" s="850">
        <f t="shared" si="1001"/>
        <v>36966.555277506537</v>
      </c>
      <c r="AR300" s="880">
        <v>44364</v>
      </c>
      <c r="AS300" s="869" t="s">
        <v>657</v>
      </c>
      <c r="AT300" s="879">
        <v>163.88900756835901</v>
      </c>
      <c r="AU300" s="879">
        <v>328</v>
      </c>
      <c r="AV300" s="851">
        <f t="shared" si="975"/>
        <v>44364</v>
      </c>
      <c r="AW300" s="852">
        <f t="shared" si="976"/>
        <v>26187067067848.121</v>
      </c>
      <c r="AX300" s="851">
        <f t="shared" si="977"/>
        <v>44364</v>
      </c>
      <c r="AY300" s="852">
        <f t="shared" si="978"/>
        <v>22931089638210.664</v>
      </c>
      <c r="AZ300" s="867"/>
      <c r="BA300" s="867"/>
      <c r="BB300" s="867"/>
      <c r="BC300" s="849">
        <f t="shared" si="979"/>
        <v>44364</v>
      </c>
      <c r="BD300" s="867"/>
      <c r="BE300" s="867"/>
      <c r="BF300" s="867"/>
      <c r="BG300" s="849">
        <f t="shared" si="980"/>
        <v>44364</v>
      </c>
      <c r="BH300" s="867"/>
      <c r="BI300" s="867"/>
      <c r="BK300" s="382">
        <f t="shared" si="981"/>
        <v>6.3323135375976598</v>
      </c>
      <c r="BL300" s="382">
        <f t="shared" si="982"/>
        <v>5.5449832916259805</v>
      </c>
      <c r="BM300" s="236">
        <f t="shared" si="983"/>
        <v>44364</v>
      </c>
      <c r="BN300" s="236">
        <f t="shared" si="984"/>
        <v>44365</v>
      </c>
      <c r="BO300" s="235">
        <f t="shared" si="972"/>
        <v>42215.423583984397</v>
      </c>
      <c r="BP300" s="235">
        <f t="shared" si="985"/>
        <v>36966.555277506537</v>
      </c>
      <c r="BQ300" s="235">
        <f t="shared" si="986"/>
        <v>39590.989430745467</v>
      </c>
      <c r="BR300" s="868">
        <f t="shared" si="987"/>
        <v>44364</v>
      </c>
      <c r="BS300" s="869" t="str">
        <f t="shared" si="988"/>
        <v>THU</v>
      </c>
      <c r="BT300" s="870">
        <f t="shared" si="989"/>
        <v>163.88900756835901</v>
      </c>
      <c r="BU300" s="235"/>
      <c r="BV300" s="279">
        <f t="shared" si="991"/>
        <v>24559078353029.398</v>
      </c>
      <c r="BW300" s="279"/>
    </row>
    <row r="301" spans="1:75">
      <c r="A301" s="46">
        <v>44370</v>
      </c>
      <c r="B301" s="122" t="s">
        <v>460</v>
      </c>
      <c r="C301" s="769">
        <v>44365</v>
      </c>
      <c r="D301" s="1170">
        <v>44366</v>
      </c>
      <c r="E301" s="924" t="s">
        <v>69</v>
      </c>
      <c r="F301" s="1149">
        <v>5.2090526580810597</v>
      </c>
      <c r="G301" s="500" t="s">
        <v>41</v>
      </c>
      <c r="H301" s="998">
        <v>6.0542755126953205</v>
      </c>
      <c r="I301" s="414" t="s">
        <v>313</v>
      </c>
      <c r="J301" s="415" t="s">
        <v>133</v>
      </c>
      <c r="K301" s="429" t="s">
        <v>93</v>
      </c>
      <c r="L301" s="390">
        <v>324</v>
      </c>
      <c r="M301" s="390"/>
      <c r="N301" s="390"/>
      <c r="O301" s="564">
        <v>3</v>
      </c>
      <c r="P301" s="564">
        <v>1.5</v>
      </c>
      <c r="Q301" s="564">
        <f t="shared" si="925"/>
        <v>4.5</v>
      </c>
      <c r="R301" s="82">
        <f t="shared" si="845"/>
        <v>3</v>
      </c>
      <c r="S301" s="81"/>
      <c r="T301" s="81">
        <v>20</v>
      </c>
      <c r="U301" s="122" t="s">
        <v>460</v>
      </c>
      <c r="V301" s="494"/>
      <c r="W301" s="195">
        <v>876.41300000000001</v>
      </c>
      <c r="X301" s="82">
        <v>2.2090000000000001</v>
      </c>
      <c r="Y301" s="82">
        <v>2.5459999999999998</v>
      </c>
      <c r="Z301" s="195">
        <f t="shared" si="926"/>
        <v>17528.260000000002</v>
      </c>
      <c r="AA301" s="195">
        <f t="shared" si="927"/>
        <v>5842.753333333334</v>
      </c>
      <c r="AB301" s="1092">
        <f t="shared" si="928"/>
        <v>18033189.300411522</v>
      </c>
      <c r="AC301" s="499" t="s">
        <v>69</v>
      </c>
      <c r="AD301" s="195">
        <f t="shared" si="929"/>
        <v>104.18105316162119</v>
      </c>
      <c r="AE301" s="500" t="s">
        <v>41</v>
      </c>
      <c r="AF301" s="567">
        <f t="shared" si="930"/>
        <v>121.08551025390641</v>
      </c>
      <c r="AG301" s="567">
        <f t="shared" si="931"/>
        <v>34727.017720540396</v>
      </c>
      <c r="AH301" s="567">
        <f t="shared" si="932"/>
        <v>40361.836751302137</v>
      </c>
      <c r="AI301" s="568">
        <f t="shared" si="933"/>
        <v>107182.15345845802</v>
      </c>
      <c r="AJ301" s="568">
        <f t="shared" si="934"/>
        <v>124573.57022006832</v>
      </c>
      <c r="AK301" s="569">
        <f t="shared" si="935"/>
        <v>5.9436049648750747E-3</v>
      </c>
      <c r="AL301" s="999">
        <f t="shared" si="936"/>
        <v>6.9080165546327125E-3</v>
      </c>
      <c r="AM301" s="864" t="str">
        <f t="shared" si="995"/>
        <v>191</v>
      </c>
      <c r="AN301" s="865">
        <f t="shared" si="996"/>
        <v>44366</v>
      </c>
      <c r="AO301" s="866">
        <f t="shared" si="997"/>
        <v>34727.017720540396</v>
      </c>
      <c r="AP301" s="865">
        <f t="shared" si="998"/>
        <v>44366</v>
      </c>
      <c r="AQ301" s="850">
        <f t="shared" si="1001"/>
        <v>40361.836751302137</v>
      </c>
      <c r="AR301" s="880">
        <v>44365</v>
      </c>
      <c r="AS301" s="869" t="s">
        <v>659</v>
      </c>
      <c r="AT301" s="879">
        <v>162.39309692382801</v>
      </c>
      <c r="AU301" s="879">
        <v>324</v>
      </c>
      <c r="AV301" s="851">
        <f t="shared" si="975"/>
        <v>44365</v>
      </c>
      <c r="AW301" s="852">
        <f t="shared" si="976"/>
        <v>21345234808036.891</v>
      </c>
      <c r="AX301" s="851">
        <f t="shared" si="977"/>
        <v>44365</v>
      </c>
      <c r="AY301" s="852">
        <f t="shared" si="978"/>
        <v>24808720681782.473</v>
      </c>
      <c r="AZ301" s="850">
        <f>AVERAGE(AO301:AO302)</f>
        <v>30648.518880208332</v>
      </c>
      <c r="BA301" s="850">
        <f>STDEV(AO301:AO302)</f>
        <v>5767.868374120555</v>
      </c>
      <c r="BB301" s="850">
        <f>100*BA301/AZ301</f>
        <v>18.819403301884282</v>
      </c>
      <c r="BC301" s="849">
        <f t="shared" si="979"/>
        <v>44365</v>
      </c>
      <c r="BD301" s="850">
        <f>AVERAGE(AQ301:AQ302)</f>
        <v>44005.762736002602</v>
      </c>
      <c r="BE301" s="850">
        <f>STDEV(AQ301:AQ302)</f>
        <v>5153.2895478471328</v>
      </c>
      <c r="BF301" s="850">
        <f>100*BE301/BD301</f>
        <v>11.710487962139224</v>
      </c>
      <c r="BG301" s="849">
        <f t="shared" si="980"/>
        <v>44365</v>
      </c>
      <c r="BH301" s="850">
        <f>AVERAGE(AZ301,BD301)</f>
        <v>37327.140808105469</v>
      </c>
      <c r="BI301" s="852">
        <f>BH301*AT301*3.785*1000000</f>
        <v>22943420931605.078</v>
      </c>
      <c r="BK301" s="382">
        <f t="shared" si="981"/>
        <v>5.2090526580810597</v>
      </c>
      <c r="BL301" s="382">
        <f t="shared" si="982"/>
        <v>6.0542755126953205</v>
      </c>
      <c r="BM301" s="236">
        <f t="shared" si="983"/>
        <v>44365</v>
      </c>
      <c r="BN301" s="236">
        <f t="shared" si="984"/>
        <v>44366</v>
      </c>
      <c r="BO301" s="235">
        <f t="shared" si="972"/>
        <v>34727.017720540396</v>
      </c>
      <c r="BP301" s="235">
        <f t="shared" si="985"/>
        <v>40361.836751302137</v>
      </c>
      <c r="BQ301" s="235">
        <f t="shared" si="986"/>
        <v>37544.427235921263</v>
      </c>
      <c r="BR301" s="868">
        <f t="shared" si="987"/>
        <v>44365</v>
      </c>
      <c r="BS301" s="869" t="str">
        <f t="shared" si="988"/>
        <v>FRI</v>
      </c>
      <c r="BT301" s="870">
        <f t="shared" si="989"/>
        <v>162.39309692382801</v>
      </c>
      <c r="BU301" s="235">
        <f t="shared" ref="BU301" si="1004">BH301</f>
        <v>37327.140808105469</v>
      </c>
      <c r="BV301" s="279">
        <f t="shared" si="991"/>
        <v>23076977744909.676</v>
      </c>
      <c r="BW301" s="279">
        <f t="shared" ref="BW301" si="1005">BI301</f>
        <v>22943420931605.078</v>
      </c>
    </row>
    <row r="302" spans="1:75">
      <c r="A302" s="46">
        <v>44370</v>
      </c>
      <c r="B302" s="122" t="s">
        <v>293</v>
      </c>
      <c r="C302" s="769">
        <v>44365</v>
      </c>
      <c r="D302" s="1170">
        <v>44366</v>
      </c>
      <c r="E302" s="924" t="s">
        <v>69</v>
      </c>
      <c r="F302" s="1149">
        <v>3.9855030059814402</v>
      </c>
      <c r="G302" s="500" t="s">
        <v>41</v>
      </c>
      <c r="H302" s="998">
        <v>7.1474533081054599</v>
      </c>
      <c r="I302" s="414" t="s">
        <v>313</v>
      </c>
      <c r="J302" s="415" t="s">
        <v>133</v>
      </c>
      <c r="K302" s="429" t="s">
        <v>93</v>
      </c>
      <c r="L302" s="390">
        <v>324</v>
      </c>
      <c r="M302" s="390"/>
      <c r="N302" s="390"/>
      <c r="O302" s="564">
        <v>3</v>
      </c>
      <c r="P302" s="564">
        <v>1.5</v>
      </c>
      <c r="Q302" s="564">
        <f t="shared" si="925"/>
        <v>4.5</v>
      </c>
      <c r="R302" s="82">
        <f t="shared" si="845"/>
        <v>3</v>
      </c>
      <c r="S302" s="81"/>
      <c r="T302" s="81">
        <v>20</v>
      </c>
      <c r="U302" s="122" t="s">
        <v>293</v>
      </c>
      <c r="V302" s="494"/>
      <c r="W302" s="195">
        <v>830.48</v>
      </c>
      <c r="X302" s="82">
        <v>2.2160000000000002</v>
      </c>
      <c r="Y302" s="82">
        <v>2.577</v>
      </c>
      <c r="Z302" s="195">
        <f t="shared" si="926"/>
        <v>16609.599999999999</v>
      </c>
      <c r="AA302" s="195">
        <f t="shared" si="927"/>
        <v>5536.5333333333328</v>
      </c>
      <c r="AB302" s="1092">
        <f t="shared" si="928"/>
        <v>17088065.843621399</v>
      </c>
      <c r="AC302" s="499" t="s">
        <v>69</v>
      </c>
      <c r="AD302" s="195">
        <f t="shared" si="929"/>
        <v>79.710060119628807</v>
      </c>
      <c r="AE302" s="500" t="s">
        <v>41</v>
      </c>
      <c r="AF302" s="567">
        <f t="shared" si="930"/>
        <v>142.9490661621092</v>
      </c>
      <c r="AG302" s="567">
        <f t="shared" si="931"/>
        <v>26570.020039876268</v>
      </c>
      <c r="AH302" s="567">
        <f t="shared" si="932"/>
        <v>47649.688720703067</v>
      </c>
      <c r="AI302" s="568">
        <f t="shared" si="933"/>
        <v>82006.23469097614</v>
      </c>
      <c r="AJ302" s="568">
        <f t="shared" si="934"/>
        <v>147066.94049599714</v>
      </c>
      <c r="AK302" s="569">
        <f t="shared" si="935"/>
        <v>4.7990355047459786E-3</v>
      </c>
      <c r="AL302" s="999">
        <f t="shared" si="936"/>
        <v>8.6064123255291652E-3</v>
      </c>
      <c r="AM302" s="864" t="str">
        <f t="shared" si="995"/>
        <v>192</v>
      </c>
      <c r="AN302" s="865">
        <f t="shared" si="996"/>
        <v>44366</v>
      </c>
      <c r="AO302" s="866">
        <f t="shared" si="997"/>
        <v>26570.020039876268</v>
      </c>
      <c r="AP302" s="865">
        <f t="shared" si="998"/>
        <v>44366</v>
      </c>
      <c r="AQ302" s="850">
        <f t="shared" si="1001"/>
        <v>47649.688720703067</v>
      </c>
      <c r="AR302" s="880">
        <v>44365</v>
      </c>
      <c r="AS302" s="869" t="s">
        <v>659</v>
      </c>
      <c r="AT302" s="879">
        <v>162.39309692382801</v>
      </c>
      <c r="AU302" s="879">
        <v>324</v>
      </c>
      <c r="AV302" s="851">
        <f t="shared" si="975"/>
        <v>44365</v>
      </c>
      <c r="AW302" s="852">
        <f t="shared" si="976"/>
        <v>16331471972899.928</v>
      </c>
      <c r="AX302" s="851">
        <f t="shared" si="977"/>
        <v>44365</v>
      </c>
      <c r="AY302" s="852">
        <f t="shared" si="978"/>
        <v>29288256263701.031</v>
      </c>
      <c r="AZ302" s="867"/>
      <c r="BA302" s="867"/>
      <c r="BB302" s="867"/>
      <c r="BC302" s="849">
        <f t="shared" si="979"/>
        <v>44365</v>
      </c>
      <c r="BD302" s="867"/>
      <c r="BE302" s="867"/>
      <c r="BF302" s="867"/>
      <c r="BG302" s="849">
        <f t="shared" si="980"/>
        <v>44365</v>
      </c>
      <c r="BH302" s="867"/>
      <c r="BI302" s="867"/>
      <c r="BK302" s="382">
        <f t="shared" si="981"/>
        <v>3.9855030059814402</v>
      </c>
      <c r="BL302" s="382">
        <f t="shared" si="982"/>
        <v>7.1474533081054599</v>
      </c>
      <c r="BM302" s="236">
        <f t="shared" si="983"/>
        <v>44365</v>
      </c>
      <c r="BN302" s="236">
        <f t="shared" si="984"/>
        <v>44366</v>
      </c>
      <c r="BO302" s="235">
        <f t="shared" si="972"/>
        <v>26570.020039876268</v>
      </c>
      <c r="BP302" s="235">
        <f t="shared" si="985"/>
        <v>47649.688720703067</v>
      </c>
      <c r="BQ302" s="235">
        <f t="shared" si="986"/>
        <v>37109.854380289667</v>
      </c>
      <c r="BR302" s="868">
        <f t="shared" si="987"/>
        <v>44365</v>
      </c>
      <c r="BS302" s="869" t="str">
        <f t="shared" si="988"/>
        <v>FRI</v>
      </c>
      <c r="BT302" s="870">
        <f t="shared" si="989"/>
        <v>162.39309692382801</v>
      </c>
      <c r="BU302" s="235"/>
      <c r="BV302" s="279">
        <f t="shared" si="991"/>
        <v>22809864118300.473</v>
      </c>
      <c r="BW302" s="279"/>
    </row>
    <row r="303" spans="1:75">
      <c r="A303" s="46">
        <v>44370</v>
      </c>
      <c r="B303" s="122" t="s">
        <v>541</v>
      </c>
      <c r="C303" s="769">
        <v>44366</v>
      </c>
      <c r="D303" s="1170">
        <v>44367</v>
      </c>
      <c r="E303" s="924" t="s">
        <v>69</v>
      </c>
      <c r="F303" s="1149">
        <v>10.657757568359381</v>
      </c>
      <c r="G303" s="500" t="s">
        <v>41</v>
      </c>
      <c r="H303" s="998">
        <v>17.853414916992179</v>
      </c>
      <c r="I303" s="414" t="s">
        <v>313</v>
      </c>
      <c r="J303" s="415" t="s">
        <v>133</v>
      </c>
      <c r="K303" s="429" t="s">
        <v>93</v>
      </c>
      <c r="L303" s="390">
        <v>260</v>
      </c>
      <c r="M303" s="390"/>
      <c r="N303" s="390"/>
      <c r="O303" s="564">
        <v>3</v>
      </c>
      <c r="P303" s="564">
        <v>1.5</v>
      </c>
      <c r="Q303" s="564">
        <f t="shared" si="925"/>
        <v>4.5</v>
      </c>
      <c r="R303" s="82">
        <f t="shared" si="845"/>
        <v>3</v>
      </c>
      <c r="S303" s="81"/>
      <c r="T303" s="81">
        <v>20</v>
      </c>
      <c r="U303" s="122" t="s">
        <v>541</v>
      </c>
      <c r="V303" s="494"/>
      <c r="W303" s="195">
        <v>855.73500000000001</v>
      </c>
      <c r="X303" s="82">
        <v>2.202</v>
      </c>
      <c r="Y303" s="82">
        <v>2.5409999999999999</v>
      </c>
      <c r="Z303" s="195">
        <f t="shared" si="926"/>
        <v>17114.7</v>
      </c>
      <c r="AA303" s="195">
        <f t="shared" si="927"/>
        <v>5704.9000000000005</v>
      </c>
      <c r="AB303" s="1092">
        <f t="shared" si="928"/>
        <v>21941923.07692308</v>
      </c>
      <c r="AC303" s="499" t="s">
        <v>69</v>
      </c>
      <c r="AD303" s="195">
        <f t="shared" si="929"/>
        <v>213.15515136718761</v>
      </c>
      <c r="AE303" s="500" t="s">
        <v>41</v>
      </c>
      <c r="AF303" s="567">
        <f t="shared" si="930"/>
        <v>357.06829833984358</v>
      </c>
      <c r="AG303" s="567">
        <f t="shared" si="931"/>
        <v>71051.717122395872</v>
      </c>
      <c r="AH303" s="567">
        <f t="shared" si="932"/>
        <v>119022.76611328119</v>
      </c>
      <c r="AI303" s="568">
        <f t="shared" si="933"/>
        <v>273275.83508613799</v>
      </c>
      <c r="AJ303" s="568">
        <f t="shared" si="934"/>
        <v>457779.86966646614</v>
      </c>
      <c r="AK303" s="569">
        <f t="shared" si="935"/>
        <v>1.2454507024206536E-2</v>
      </c>
      <c r="AL303" s="999">
        <f t="shared" si="936"/>
        <v>2.0863251961170431E-2</v>
      </c>
      <c r="AM303" s="864" t="str">
        <f t="shared" si="995"/>
        <v>201</v>
      </c>
      <c r="AN303" s="865">
        <f t="shared" si="996"/>
        <v>44367</v>
      </c>
      <c r="AO303" s="866">
        <f t="shared" si="997"/>
        <v>71051.717122395872</v>
      </c>
      <c r="AP303" s="865">
        <f t="shared" si="998"/>
        <v>44367</v>
      </c>
      <c r="AQ303" s="850">
        <f t="shared" si="1001"/>
        <v>119022.76611328119</v>
      </c>
      <c r="AR303" s="880">
        <v>44366</v>
      </c>
      <c r="AS303" s="869" t="s">
        <v>660</v>
      </c>
      <c r="AT303" s="879">
        <v>155.07304382324199</v>
      </c>
      <c r="AU303" s="879">
        <v>260</v>
      </c>
      <c r="AV303" s="851">
        <f t="shared" si="975"/>
        <v>44366</v>
      </c>
      <c r="AW303" s="852">
        <f t="shared" si="976"/>
        <v>41703909872898.406</v>
      </c>
      <c r="AX303" s="851">
        <f t="shared" si="977"/>
        <v>44366</v>
      </c>
      <c r="AY303" s="852">
        <f t="shared" si="978"/>
        <v>69860587637321.953</v>
      </c>
      <c r="AZ303" s="850">
        <f>AVERAGE(AO303:AO304)</f>
        <v>78360.17862955734</v>
      </c>
      <c r="BA303" s="850">
        <f>STDEV(AO303:AO304)</f>
        <v>10335.72538350946</v>
      </c>
      <c r="BB303" s="850">
        <f>100*BA303/AZ303</f>
        <v>13.190022744040608</v>
      </c>
      <c r="BC303" s="849">
        <f t="shared" si="979"/>
        <v>44366</v>
      </c>
      <c r="BD303" s="850">
        <f>AVERAGE(AQ303:AQ304)</f>
        <v>135466.45609537727</v>
      </c>
      <c r="BE303" s="850">
        <f>STDEV(AQ303:AQ304)</f>
        <v>23254.889388138887</v>
      </c>
      <c r="BF303" s="850">
        <f>100*BE303/BD303</f>
        <v>17.166529677107604</v>
      </c>
      <c r="BG303" s="849">
        <f t="shared" si="980"/>
        <v>44366</v>
      </c>
      <c r="BH303" s="850">
        <f>AVERAGE(AZ303,BD303)</f>
        <v>106913.31736246731</v>
      </c>
      <c r="BI303" s="852">
        <f>BH303*AT303*3.785*1000000</f>
        <v>62752928881595.102</v>
      </c>
      <c r="BK303" s="382">
        <f t="shared" si="981"/>
        <v>10.657757568359381</v>
      </c>
      <c r="BL303" s="382">
        <f t="shared" si="982"/>
        <v>17.853414916992179</v>
      </c>
      <c r="BM303" s="236">
        <f t="shared" si="983"/>
        <v>44366</v>
      </c>
      <c r="BN303" s="236">
        <f t="shared" si="984"/>
        <v>44367</v>
      </c>
      <c r="BO303" s="235">
        <f>AO303</f>
        <v>71051.717122395872</v>
      </c>
      <c r="BP303" s="235">
        <f t="shared" si="985"/>
        <v>119022.76611328119</v>
      </c>
      <c r="BQ303" s="235">
        <f t="shared" si="986"/>
        <v>95037.241617838532</v>
      </c>
      <c r="BR303" s="868">
        <f t="shared" si="987"/>
        <v>44366</v>
      </c>
      <c r="BS303" s="869" t="str">
        <f t="shared" si="988"/>
        <v>SAT</v>
      </c>
      <c r="BT303" s="870">
        <f t="shared" si="989"/>
        <v>155.07304382324199</v>
      </c>
      <c r="BU303" s="235">
        <f t="shared" ref="BU303" si="1006">BH303</f>
        <v>106913.31736246731</v>
      </c>
      <c r="BV303" s="279">
        <f t="shared" si="991"/>
        <v>55782248755110.18</v>
      </c>
      <c r="BW303" s="279">
        <f t="shared" ref="BW303" si="1007">BI303</f>
        <v>62752928881595.102</v>
      </c>
    </row>
    <row r="304" spans="1:75">
      <c r="A304" s="46">
        <v>44370</v>
      </c>
      <c r="B304" s="122" t="s">
        <v>461</v>
      </c>
      <c r="C304" s="769">
        <v>44366</v>
      </c>
      <c r="D304" s="1170">
        <v>44367</v>
      </c>
      <c r="E304" s="924" t="s">
        <v>69</v>
      </c>
      <c r="F304" s="1149">
        <v>12.850296020507821</v>
      </c>
      <c r="G304" s="500" t="s">
        <v>41</v>
      </c>
      <c r="H304" s="998">
        <v>22.786521911621001</v>
      </c>
      <c r="I304" s="414" t="s">
        <v>313</v>
      </c>
      <c r="J304" s="415" t="s">
        <v>133</v>
      </c>
      <c r="K304" s="429" t="s">
        <v>93</v>
      </c>
      <c r="L304" s="390">
        <v>260</v>
      </c>
      <c r="M304" s="390"/>
      <c r="N304" s="390"/>
      <c r="O304" s="564">
        <v>3</v>
      </c>
      <c r="P304" s="564">
        <v>1.5</v>
      </c>
      <c r="Q304" s="564">
        <f t="shared" si="925"/>
        <v>4.5</v>
      </c>
      <c r="R304" s="82">
        <f t="shared" si="845"/>
        <v>3</v>
      </c>
      <c r="S304" s="81"/>
      <c r="T304" s="81">
        <v>20</v>
      </c>
      <c r="U304" s="122" t="s">
        <v>461</v>
      </c>
      <c r="V304" s="494"/>
      <c r="W304" s="195">
        <v>857.21</v>
      </c>
      <c r="X304" s="82">
        <v>2.202</v>
      </c>
      <c r="Y304" s="82">
        <v>2.5489999999999999</v>
      </c>
      <c r="Z304" s="195">
        <f t="shared" si="926"/>
        <v>17144.2</v>
      </c>
      <c r="AA304" s="195">
        <f t="shared" si="927"/>
        <v>5714.7333333333336</v>
      </c>
      <c r="AB304" s="1092">
        <f t="shared" si="928"/>
        <v>21979743.589743592</v>
      </c>
      <c r="AC304" s="499" t="s">
        <v>69</v>
      </c>
      <c r="AD304" s="195">
        <f t="shared" si="929"/>
        <v>257.00592041015642</v>
      </c>
      <c r="AE304" s="500" t="s">
        <v>41</v>
      </c>
      <c r="AF304" s="567">
        <f t="shared" si="930"/>
        <v>455.73043823242006</v>
      </c>
      <c r="AG304" s="567">
        <f t="shared" si="931"/>
        <v>85668.640136718808</v>
      </c>
      <c r="AH304" s="567">
        <f t="shared" si="932"/>
        <v>151910.14607747336</v>
      </c>
      <c r="AI304" s="568">
        <f t="shared" si="933"/>
        <v>329494.7697566108</v>
      </c>
      <c r="AJ304" s="568">
        <f t="shared" si="934"/>
        <v>584269.79260566679</v>
      </c>
      <c r="AK304" s="569">
        <f t="shared" si="935"/>
        <v>1.4990837741636029E-2</v>
      </c>
      <c r="AL304" s="999">
        <f t="shared" si="936"/>
        <v>2.6582193291749982E-2</v>
      </c>
      <c r="AM304" s="864" t="str">
        <f t="shared" si="995"/>
        <v>202</v>
      </c>
      <c r="AN304" s="865">
        <f t="shared" si="996"/>
        <v>44367</v>
      </c>
      <c r="AO304" s="866">
        <f t="shared" si="997"/>
        <v>85668.640136718808</v>
      </c>
      <c r="AP304" s="865">
        <f t="shared" si="998"/>
        <v>44367</v>
      </c>
      <c r="AQ304" s="850">
        <f t="shared" si="1001"/>
        <v>151910.14607747336</v>
      </c>
      <c r="AR304" s="880">
        <v>44366</v>
      </c>
      <c r="AS304" s="869" t="s">
        <v>660</v>
      </c>
      <c r="AT304" s="879">
        <v>155.07304382324199</v>
      </c>
      <c r="AU304" s="879">
        <v>260</v>
      </c>
      <c r="AV304" s="851">
        <f t="shared" si="975"/>
        <v>44366</v>
      </c>
      <c r="AW304" s="852">
        <f t="shared" si="976"/>
        <v>50283334335763</v>
      </c>
      <c r="AX304" s="851">
        <f t="shared" si="977"/>
        <v>44366</v>
      </c>
      <c r="AY304" s="852">
        <f t="shared" si="978"/>
        <v>89163883680397.047</v>
      </c>
      <c r="AZ304" s="867"/>
      <c r="BA304" s="867"/>
      <c r="BB304" s="867"/>
      <c r="BC304" s="849">
        <f t="shared" si="979"/>
        <v>44366</v>
      </c>
      <c r="BD304" s="867"/>
      <c r="BE304" s="867"/>
      <c r="BF304" s="867"/>
      <c r="BG304" s="849">
        <f t="shared" si="980"/>
        <v>44366</v>
      </c>
      <c r="BH304" s="867"/>
      <c r="BI304" s="867"/>
      <c r="BK304" s="382">
        <f t="shared" si="981"/>
        <v>12.850296020507821</v>
      </c>
      <c r="BL304" s="382">
        <f t="shared" si="982"/>
        <v>22.786521911621001</v>
      </c>
      <c r="BM304" s="236">
        <f t="shared" si="983"/>
        <v>44366</v>
      </c>
      <c r="BN304" s="236">
        <f t="shared" si="984"/>
        <v>44367</v>
      </c>
      <c r="BO304" s="235">
        <f t="shared" ref="BO304:BO316" si="1008">AO304</f>
        <v>85668.640136718808</v>
      </c>
      <c r="BP304" s="235">
        <f t="shared" si="985"/>
        <v>151910.14607747336</v>
      </c>
      <c r="BQ304" s="235">
        <f t="shared" si="986"/>
        <v>118789.39310709608</v>
      </c>
      <c r="BR304" s="868">
        <f t="shared" si="987"/>
        <v>44366</v>
      </c>
      <c r="BS304" s="869" t="str">
        <f t="shared" si="988"/>
        <v>SAT</v>
      </c>
      <c r="BT304" s="870">
        <f t="shared" si="989"/>
        <v>155.07304382324199</v>
      </c>
      <c r="BU304" s="235"/>
      <c r="BV304" s="279">
        <f t="shared" si="991"/>
        <v>69723609008080.023</v>
      </c>
      <c r="BW304" s="279"/>
    </row>
    <row r="305" spans="1:75">
      <c r="A305" s="46">
        <v>44370</v>
      </c>
      <c r="B305" s="122" t="s">
        <v>247</v>
      </c>
      <c r="C305" s="769">
        <v>44367</v>
      </c>
      <c r="D305" s="1170">
        <v>44368</v>
      </c>
      <c r="E305" s="924" t="s">
        <v>69</v>
      </c>
      <c r="F305" s="1149">
        <v>6.6999107360839805</v>
      </c>
      <c r="G305" s="500" t="s">
        <v>41</v>
      </c>
      <c r="H305" s="998">
        <v>8.1197433471679599</v>
      </c>
      <c r="I305" s="414" t="s">
        <v>313</v>
      </c>
      <c r="J305" s="415" t="s">
        <v>133</v>
      </c>
      <c r="K305" s="429" t="s">
        <v>93</v>
      </c>
      <c r="L305" s="390">
        <v>284</v>
      </c>
      <c r="M305" s="390"/>
      <c r="N305" s="390"/>
      <c r="O305" s="564">
        <v>3</v>
      </c>
      <c r="P305" s="564">
        <v>1.5</v>
      </c>
      <c r="Q305" s="564">
        <f t="shared" si="925"/>
        <v>4.5</v>
      </c>
      <c r="R305" s="82">
        <f t="shared" si="845"/>
        <v>3</v>
      </c>
      <c r="S305" s="81"/>
      <c r="T305" s="81">
        <v>20</v>
      </c>
      <c r="U305" s="122" t="s">
        <v>247</v>
      </c>
      <c r="V305" s="193"/>
      <c r="W305" s="195">
        <v>912.09299999999996</v>
      </c>
      <c r="X305" s="82">
        <v>2.1920000000000002</v>
      </c>
      <c r="Y305" s="82">
        <v>2.4369999999999998</v>
      </c>
      <c r="Z305" s="195">
        <f t="shared" si="926"/>
        <v>18241.86</v>
      </c>
      <c r="AA305" s="195">
        <f t="shared" si="927"/>
        <v>6080.62</v>
      </c>
      <c r="AB305" s="1092">
        <f t="shared" si="928"/>
        <v>21410633.802816905</v>
      </c>
      <c r="AC305" s="499" t="s">
        <v>69</v>
      </c>
      <c r="AD305" s="195">
        <f t="shared" si="929"/>
        <v>133.9982147216796</v>
      </c>
      <c r="AE305" s="500" t="s">
        <v>41</v>
      </c>
      <c r="AF305" s="567">
        <f t="shared" si="930"/>
        <v>162.3948669433592</v>
      </c>
      <c r="AG305" s="567">
        <f t="shared" si="931"/>
        <v>44666.071573893198</v>
      </c>
      <c r="AH305" s="567">
        <f t="shared" si="932"/>
        <v>54131.622314453067</v>
      </c>
      <c r="AI305" s="568">
        <f t="shared" si="933"/>
        <v>157274.89990807464</v>
      </c>
      <c r="AJ305" s="568">
        <f t="shared" si="934"/>
        <v>190604.30392413051</v>
      </c>
      <c r="AK305" s="569">
        <f t="shared" si="935"/>
        <v>7.345644288558272E-3</v>
      </c>
      <c r="AL305" s="999">
        <f t="shared" si="936"/>
        <v>8.9023195520280939E-3</v>
      </c>
      <c r="AM305" s="864" t="str">
        <f t="shared" si="995"/>
        <v>213</v>
      </c>
      <c r="AN305" s="865">
        <f t="shared" si="996"/>
        <v>44368</v>
      </c>
      <c r="AO305" s="866">
        <f t="shared" si="997"/>
        <v>44666.071573893198</v>
      </c>
      <c r="AP305" s="865">
        <f t="shared" si="998"/>
        <v>44368</v>
      </c>
      <c r="AQ305" s="850">
        <f t="shared" si="1001"/>
        <v>54131.622314453067</v>
      </c>
      <c r="AR305" s="880">
        <v>44367</v>
      </c>
      <c r="AS305" s="869" t="s">
        <v>654</v>
      </c>
      <c r="AT305" s="879">
        <v>158.76237487793</v>
      </c>
      <c r="AU305" s="879">
        <v>284</v>
      </c>
      <c r="AV305" s="851">
        <f t="shared" si="975"/>
        <v>44367</v>
      </c>
      <c r="AW305" s="852">
        <f t="shared" si="976"/>
        <v>26840538704254.68</v>
      </c>
      <c r="AX305" s="851">
        <f t="shared" si="977"/>
        <v>44367</v>
      </c>
      <c r="AY305" s="852">
        <f t="shared" si="978"/>
        <v>32528535701903.766</v>
      </c>
      <c r="AZ305" s="850">
        <f>AVERAGE(AO305:AO306)</f>
        <v>43260.754903157533</v>
      </c>
      <c r="BA305" s="850">
        <f>STDEV(AO305:AO306)</f>
        <v>1987.4178951833826</v>
      </c>
      <c r="BB305" s="850">
        <f>100*BA305/AZ305</f>
        <v>4.5940434919186401</v>
      </c>
      <c r="BC305" s="849">
        <f t="shared" si="979"/>
        <v>44367</v>
      </c>
      <c r="BD305" s="850">
        <f>AVERAGE(AQ305:AQ306)</f>
        <v>48916.254679361926</v>
      </c>
      <c r="BE305" s="850">
        <f>STDEV(AQ305:AQ306)</f>
        <v>7375.643642307652</v>
      </c>
      <c r="BF305" s="850">
        <f>100*BE305/BD305</f>
        <v>15.078103772772046</v>
      </c>
      <c r="BG305" s="849">
        <f t="shared" si="980"/>
        <v>44367</v>
      </c>
      <c r="BH305" s="850">
        <f>AVERAGE(AZ305,BD305)</f>
        <v>46088.504791259729</v>
      </c>
      <c r="BI305" s="852">
        <f>BH305*AT305*3.785*1000000</f>
        <v>27695300998757.855</v>
      </c>
      <c r="BK305" s="382">
        <f t="shared" si="981"/>
        <v>6.6999107360839805</v>
      </c>
      <c r="BL305" s="382">
        <f t="shared" si="982"/>
        <v>8.1197433471679599</v>
      </c>
      <c r="BM305" s="236">
        <f t="shared" si="983"/>
        <v>44367</v>
      </c>
      <c r="BN305" s="236">
        <f t="shared" si="984"/>
        <v>44368</v>
      </c>
      <c r="BO305" s="235">
        <f t="shared" si="1008"/>
        <v>44666.071573893198</v>
      </c>
      <c r="BP305" s="235">
        <f t="shared" si="985"/>
        <v>54131.622314453067</v>
      </c>
      <c r="BQ305" s="235">
        <f t="shared" si="986"/>
        <v>49398.846944173129</v>
      </c>
      <c r="BR305" s="868">
        <f t="shared" si="987"/>
        <v>44367</v>
      </c>
      <c r="BS305" s="869" t="str">
        <f t="shared" si="988"/>
        <v>SUN</v>
      </c>
      <c r="BT305" s="870">
        <f t="shared" si="989"/>
        <v>158.76237487793</v>
      </c>
      <c r="BU305" s="235">
        <f t="shared" ref="BU305" si="1009">BH305</f>
        <v>46088.504791259729</v>
      </c>
      <c r="BV305" s="279">
        <f t="shared" si="991"/>
        <v>29684537203079.219</v>
      </c>
      <c r="BW305" s="279">
        <f t="shared" ref="BW305" si="1010">BI305</f>
        <v>27695300998757.855</v>
      </c>
    </row>
    <row r="306" spans="1:75">
      <c r="A306" s="46">
        <v>44370</v>
      </c>
      <c r="B306" s="122" t="s">
        <v>542</v>
      </c>
      <c r="C306" s="769">
        <v>44367</v>
      </c>
      <c r="D306" s="1170">
        <v>44368</v>
      </c>
      <c r="E306" s="924" t="s">
        <v>69</v>
      </c>
      <c r="F306" s="1149">
        <v>6.2783157348632797</v>
      </c>
      <c r="G306" s="500" t="s">
        <v>41</v>
      </c>
      <c r="H306" s="998">
        <v>6.555133056640619</v>
      </c>
      <c r="I306" s="414" t="s">
        <v>313</v>
      </c>
      <c r="J306" s="415" t="s">
        <v>133</v>
      </c>
      <c r="K306" s="429" t="s">
        <v>93</v>
      </c>
      <c r="L306" s="390">
        <v>284</v>
      </c>
      <c r="M306" s="390"/>
      <c r="N306" s="390"/>
      <c r="O306" s="564">
        <v>3</v>
      </c>
      <c r="P306" s="564">
        <v>1.5</v>
      </c>
      <c r="Q306" s="564">
        <f t="shared" si="925"/>
        <v>4.5</v>
      </c>
      <c r="R306" s="82">
        <f t="shared" ref="R306:R369" si="1011">O306/(O306+P306)*Q306*200/200</f>
        <v>3</v>
      </c>
      <c r="S306" s="81"/>
      <c r="T306" s="81">
        <v>20</v>
      </c>
      <c r="U306" s="122" t="s">
        <v>542</v>
      </c>
      <c r="V306" s="193"/>
      <c r="W306" s="195">
        <v>827.05600000000004</v>
      </c>
      <c r="X306" s="82">
        <v>2.2080000000000002</v>
      </c>
      <c r="Y306" s="82">
        <v>2.5339999999999998</v>
      </c>
      <c r="Z306" s="195">
        <f t="shared" si="926"/>
        <v>16541.120000000003</v>
      </c>
      <c r="AA306" s="195">
        <f t="shared" si="927"/>
        <v>5513.7066666666678</v>
      </c>
      <c r="AB306" s="1092">
        <f t="shared" si="928"/>
        <v>19414460.093896721</v>
      </c>
      <c r="AC306" s="499" t="s">
        <v>69</v>
      </c>
      <c r="AD306" s="195">
        <f t="shared" si="929"/>
        <v>125.5663146972656</v>
      </c>
      <c r="AE306" s="500" t="s">
        <v>41</v>
      </c>
      <c r="AF306" s="567">
        <f t="shared" si="930"/>
        <v>131.10266113281239</v>
      </c>
      <c r="AG306" s="567">
        <f t="shared" si="931"/>
        <v>41855.438232421868</v>
      </c>
      <c r="AH306" s="567">
        <f t="shared" si="932"/>
        <v>43700.887044270792</v>
      </c>
      <c r="AI306" s="568">
        <f t="shared" si="933"/>
        <v>147378.30363528826</v>
      </c>
      <c r="AJ306" s="568">
        <f t="shared" si="934"/>
        <v>153876.36283193942</v>
      </c>
      <c r="AK306" s="569">
        <f t="shared" si="935"/>
        <v>7.5911615838144923E-3</v>
      </c>
      <c r="AL306" s="999">
        <f t="shared" si="936"/>
        <v>7.92586361339573E-3</v>
      </c>
      <c r="AM306" s="864" t="str">
        <f t="shared" si="995"/>
        <v>214</v>
      </c>
      <c r="AN306" s="865">
        <f t="shared" si="996"/>
        <v>44368</v>
      </c>
      <c r="AO306" s="866">
        <f t="shared" si="997"/>
        <v>41855.438232421868</v>
      </c>
      <c r="AP306" s="865">
        <f t="shared" si="998"/>
        <v>44368</v>
      </c>
      <c r="AQ306" s="850">
        <f t="shared" si="1001"/>
        <v>43700.887044270792</v>
      </c>
      <c r="AR306" s="880">
        <v>44367</v>
      </c>
      <c r="AS306" s="869" t="s">
        <v>654</v>
      </c>
      <c r="AT306" s="879">
        <v>158.76237487793</v>
      </c>
      <c r="AU306" s="879">
        <v>284</v>
      </c>
      <c r="AV306" s="851">
        <f t="shared" si="975"/>
        <v>44367</v>
      </c>
      <c r="AW306" s="852">
        <f t="shared" si="976"/>
        <v>25151585314646.02</v>
      </c>
      <c r="AX306" s="851">
        <f t="shared" si="977"/>
        <v>44367</v>
      </c>
      <c r="AY306" s="852">
        <f t="shared" si="978"/>
        <v>26260544274226.949</v>
      </c>
      <c r="AZ306" s="867"/>
      <c r="BA306" s="867"/>
      <c r="BB306" s="867"/>
      <c r="BC306" s="849">
        <f t="shared" si="979"/>
        <v>44367</v>
      </c>
      <c r="BD306" s="867"/>
      <c r="BE306" s="867"/>
      <c r="BF306" s="867"/>
      <c r="BG306" s="849">
        <f t="shared" si="980"/>
        <v>44367</v>
      </c>
      <c r="BH306" s="867"/>
      <c r="BI306" s="867"/>
      <c r="BK306" s="382">
        <f t="shared" si="981"/>
        <v>6.2783157348632797</v>
      </c>
      <c r="BL306" s="382">
        <f t="shared" si="982"/>
        <v>6.555133056640619</v>
      </c>
      <c r="BM306" s="236">
        <f t="shared" si="983"/>
        <v>44367</v>
      </c>
      <c r="BN306" s="236">
        <f t="shared" si="984"/>
        <v>44368</v>
      </c>
      <c r="BO306" s="235">
        <f t="shared" si="1008"/>
        <v>41855.438232421868</v>
      </c>
      <c r="BP306" s="235">
        <f t="shared" si="985"/>
        <v>43700.887044270792</v>
      </c>
      <c r="BQ306" s="235">
        <f t="shared" si="986"/>
        <v>42778.16263834633</v>
      </c>
      <c r="BR306" s="868">
        <f t="shared" si="987"/>
        <v>44367</v>
      </c>
      <c r="BS306" s="869" t="str">
        <f t="shared" si="988"/>
        <v>SUN</v>
      </c>
      <c r="BT306" s="870">
        <f t="shared" si="989"/>
        <v>158.76237487793</v>
      </c>
      <c r="BU306" s="235"/>
      <c r="BV306" s="279">
        <f t="shared" si="991"/>
        <v>25706064794436.484</v>
      </c>
      <c r="BW306" s="279"/>
    </row>
    <row r="307" spans="1:75">
      <c r="A307" s="46">
        <v>44370</v>
      </c>
      <c r="B307" s="122" t="s">
        <v>466</v>
      </c>
      <c r="C307" s="769">
        <v>44368</v>
      </c>
      <c r="D307" s="1170">
        <v>44369</v>
      </c>
      <c r="E307" s="924" t="s">
        <v>69</v>
      </c>
      <c r="F307" s="1149">
        <v>2.6035310745239202</v>
      </c>
      <c r="G307" s="500" t="s">
        <v>41</v>
      </c>
      <c r="H307" s="998">
        <v>3.1067058563232401</v>
      </c>
      <c r="I307" s="414" t="s">
        <v>313</v>
      </c>
      <c r="J307" s="415" t="s">
        <v>133</v>
      </c>
      <c r="K307" s="429" t="s">
        <v>93</v>
      </c>
      <c r="L307" s="390">
        <v>272</v>
      </c>
      <c r="M307" s="390"/>
      <c r="N307" s="390"/>
      <c r="O307" s="564">
        <v>3</v>
      </c>
      <c r="P307" s="564">
        <v>1.5</v>
      </c>
      <c r="Q307" s="564">
        <f t="shared" si="925"/>
        <v>4.5</v>
      </c>
      <c r="R307" s="82">
        <f t="shared" si="1011"/>
        <v>3</v>
      </c>
      <c r="S307" s="81"/>
      <c r="T307" s="81">
        <v>20</v>
      </c>
      <c r="U307" s="122" t="s">
        <v>466</v>
      </c>
      <c r="V307" s="494"/>
      <c r="W307" s="195">
        <v>844.47699999999998</v>
      </c>
      <c r="X307" s="82">
        <v>2.202</v>
      </c>
      <c r="Y307" s="82">
        <v>2.532</v>
      </c>
      <c r="Z307" s="195">
        <f t="shared" si="926"/>
        <v>16889.54</v>
      </c>
      <c r="AA307" s="195">
        <f t="shared" si="927"/>
        <v>5629.8466666666673</v>
      </c>
      <c r="AB307" s="1092">
        <f t="shared" si="928"/>
        <v>20697965.68627451</v>
      </c>
      <c r="AC307" s="499" t="s">
        <v>69</v>
      </c>
      <c r="AD307" s="195">
        <f t="shared" si="929"/>
        <v>52.070621490478402</v>
      </c>
      <c r="AE307" s="500" t="s">
        <v>41</v>
      </c>
      <c r="AF307" s="567">
        <f t="shared" si="930"/>
        <v>62.134117126464801</v>
      </c>
      <c r="AG307" s="567">
        <f t="shared" si="931"/>
        <v>17356.873830159468</v>
      </c>
      <c r="AH307" s="567">
        <f t="shared" si="932"/>
        <v>20711.372375488267</v>
      </c>
      <c r="AI307" s="568">
        <f t="shared" si="933"/>
        <v>63812.036140292155</v>
      </c>
      <c r="AJ307" s="568">
        <f t="shared" si="934"/>
        <v>76144.751380471571</v>
      </c>
      <c r="AK307" s="569">
        <f t="shared" si="935"/>
        <v>3.0830100458910307E-3</v>
      </c>
      <c r="AL307" s="999">
        <f t="shared" si="936"/>
        <v>3.6788519478011122E-3</v>
      </c>
      <c r="AM307" s="864" t="str">
        <f t="shared" si="995"/>
        <v>223</v>
      </c>
      <c r="AN307" s="865">
        <f t="shared" si="996"/>
        <v>44369</v>
      </c>
      <c r="AO307" s="866">
        <f t="shared" si="997"/>
        <v>17356.873830159468</v>
      </c>
      <c r="AP307" s="865">
        <f t="shared" si="998"/>
        <v>44369</v>
      </c>
      <c r="AQ307" s="850">
        <f t="shared" si="1001"/>
        <v>20711.372375488267</v>
      </c>
      <c r="AR307" s="880">
        <v>44368</v>
      </c>
      <c r="AS307" s="869" t="s">
        <v>655</v>
      </c>
      <c r="AT307" s="879">
        <v>162.45657348632801</v>
      </c>
      <c r="AU307" s="879">
        <v>272</v>
      </c>
      <c r="AV307" s="851">
        <f t="shared" ref="AV307:AV324" si="1012">AR307</f>
        <v>44368</v>
      </c>
      <c r="AW307" s="852">
        <f t="shared" ref="AW307:AW324" si="1013">AT307*3.785*1000000*AO307</f>
        <v>10672709272019.221</v>
      </c>
      <c r="AX307" s="851">
        <f t="shared" ref="AX307:AX324" si="1014">AR307</f>
        <v>44368</v>
      </c>
      <c r="AY307" s="852">
        <f t="shared" ref="AY307:AY324" si="1015">AT307*3.785*1000000*AQ307</f>
        <v>12735384156795.793</v>
      </c>
      <c r="AZ307" s="850">
        <f>AVERAGE(AO307:AO308)</f>
        <v>17928.659439086867</v>
      </c>
      <c r="BA307" s="850">
        <f>STDEV(AO307:AO308)</f>
        <v>808.62696291488658</v>
      </c>
      <c r="BB307" s="850">
        <f>100*BA307/AZ307</f>
        <v>4.510247772078106</v>
      </c>
      <c r="BC307" s="849">
        <f t="shared" ref="BC307:BC324" si="1016">AR307</f>
        <v>44368</v>
      </c>
      <c r="BD307" s="850">
        <f>AVERAGE(AQ307:AQ308)</f>
        <v>27288.289388020799</v>
      </c>
      <c r="BE307" s="850">
        <f>STDEV(AQ307:AQ308)</f>
        <v>9301.1652377258488</v>
      </c>
      <c r="BF307" s="850">
        <f>100*BE307/BD307</f>
        <v>34.084823366791682</v>
      </c>
      <c r="BG307" s="849">
        <f t="shared" ref="BG307:BG324" si="1017">BC307</f>
        <v>44368</v>
      </c>
      <c r="BH307" s="850">
        <f>AVERAGE(AZ307,BD307)</f>
        <v>22608.474413553835</v>
      </c>
      <c r="BI307" s="852">
        <f>BH307*AT307*3.785*1000000</f>
        <v>13901908653646.557</v>
      </c>
      <c r="BK307" s="382">
        <f t="shared" ref="BK307:BK324" si="1018">F307</f>
        <v>2.6035310745239202</v>
      </c>
      <c r="BL307" s="382">
        <f t="shared" ref="BL307:BL324" si="1019">H307</f>
        <v>3.1067058563232401</v>
      </c>
      <c r="BM307" s="236">
        <f t="shared" ref="BM307:BM324" si="1020">C307</f>
        <v>44368</v>
      </c>
      <c r="BN307" s="236">
        <f t="shared" ref="BN307:BN324" si="1021">AN307</f>
        <v>44369</v>
      </c>
      <c r="BO307" s="235">
        <f t="shared" si="1008"/>
        <v>17356.873830159468</v>
      </c>
      <c r="BP307" s="235">
        <f t="shared" ref="BP307:BP324" si="1022">AQ307</f>
        <v>20711.372375488267</v>
      </c>
      <c r="BQ307" s="235">
        <f t="shared" ref="BQ307:BQ324" si="1023">AVERAGE(BO307:BP307)</f>
        <v>19034.123102823869</v>
      </c>
      <c r="BR307" s="868">
        <f t="shared" ref="BR307:BR324" si="1024">AR307</f>
        <v>44368</v>
      </c>
      <c r="BS307" s="869" t="str">
        <f t="shared" ref="BS307:BS324" si="1025">AS307</f>
        <v>MON</v>
      </c>
      <c r="BT307" s="870">
        <f t="shared" ref="BT307:BT324" si="1026">AT307</f>
        <v>162.45657348632801</v>
      </c>
      <c r="BU307" s="235">
        <f t="shared" ref="BU307" si="1027">BH307</f>
        <v>22608.474413553835</v>
      </c>
      <c r="BV307" s="279">
        <f t="shared" ref="BV307:BV324" si="1028">BT307*1000000*3.785*BQ307</f>
        <v>11704046714407.508</v>
      </c>
      <c r="BW307" s="279">
        <f t="shared" ref="BW307" si="1029">BI307</f>
        <v>13901908653646.557</v>
      </c>
    </row>
    <row r="308" spans="1:75">
      <c r="A308" s="46">
        <v>44370</v>
      </c>
      <c r="B308" s="122" t="s">
        <v>745</v>
      </c>
      <c r="C308" s="769">
        <v>44368</v>
      </c>
      <c r="D308" s="1170">
        <v>44369</v>
      </c>
      <c r="E308" s="924" t="s">
        <v>69</v>
      </c>
      <c r="F308" s="1149">
        <v>2.7750667572021399</v>
      </c>
      <c r="G308" s="500" t="s">
        <v>41</v>
      </c>
      <c r="H308" s="998">
        <v>5.0797809600830002</v>
      </c>
      <c r="I308" s="414" t="s">
        <v>313</v>
      </c>
      <c r="J308" s="415" t="s">
        <v>133</v>
      </c>
      <c r="K308" s="429" t="s">
        <v>93</v>
      </c>
      <c r="L308" s="390">
        <v>272</v>
      </c>
      <c r="M308" s="390"/>
      <c r="N308" s="390"/>
      <c r="O308" s="564">
        <v>3</v>
      </c>
      <c r="P308" s="564">
        <v>1.5</v>
      </c>
      <c r="Q308" s="564">
        <f t="shared" si="925"/>
        <v>4.5</v>
      </c>
      <c r="R308" s="82">
        <f t="shared" si="1011"/>
        <v>3</v>
      </c>
      <c r="S308" s="81"/>
      <c r="T308" s="81">
        <v>20</v>
      </c>
      <c r="U308" s="122" t="s">
        <v>745</v>
      </c>
      <c r="V308" s="494"/>
      <c r="W308" s="195">
        <v>828.19899999999996</v>
      </c>
      <c r="X308" s="82">
        <v>2.1970000000000001</v>
      </c>
      <c r="Y308" s="82">
        <v>2.512</v>
      </c>
      <c r="Z308" s="195">
        <f t="shared" si="926"/>
        <v>16563.98</v>
      </c>
      <c r="AA308" s="195">
        <f t="shared" si="927"/>
        <v>5521.3266666666668</v>
      </c>
      <c r="AB308" s="1092">
        <f t="shared" si="928"/>
        <v>20298995.098039214</v>
      </c>
      <c r="AC308" s="499" t="s">
        <v>69</v>
      </c>
      <c r="AD308" s="195">
        <f t="shared" si="929"/>
        <v>55.501335144042798</v>
      </c>
      <c r="AE308" s="500" t="s">
        <v>41</v>
      </c>
      <c r="AF308" s="567">
        <f t="shared" si="930"/>
        <v>101.59561920166</v>
      </c>
      <c r="AG308" s="567">
        <f t="shared" si="931"/>
        <v>18500.445048014266</v>
      </c>
      <c r="AH308" s="567">
        <f t="shared" si="932"/>
        <v>33865.206400553332</v>
      </c>
      <c r="AI308" s="568">
        <f t="shared" si="933"/>
        <v>68016.34208828774</v>
      </c>
      <c r="AJ308" s="568">
        <f t="shared" si="934"/>
        <v>124504.43529615195</v>
      </c>
      <c r="AK308" s="569">
        <f t="shared" si="935"/>
        <v>3.3507245930049904E-3</v>
      </c>
      <c r="AL308" s="999">
        <f t="shared" si="936"/>
        <v>6.1335270388916188E-3</v>
      </c>
      <c r="AM308" s="864" t="str">
        <f t="shared" si="995"/>
        <v>224</v>
      </c>
      <c r="AN308" s="865">
        <f t="shared" si="996"/>
        <v>44369</v>
      </c>
      <c r="AO308" s="866">
        <f t="shared" si="997"/>
        <v>18500.445048014266</v>
      </c>
      <c r="AP308" s="865">
        <f t="shared" si="998"/>
        <v>44369</v>
      </c>
      <c r="AQ308" s="850">
        <f t="shared" si="1001"/>
        <v>33865.206400553332</v>
      </c>
      <c r="AR308" s="880">
        <v>44368</v>
      </c>
      <c r="AS308" s="869" t="s">
        <v>655</v>
      </c>
      <c r="AT308" s="879">
        <v>162.45657348632801</v>
      </c>
      <c r="AU308" s="879">
        <v>272</v>
      </c>
      <c r="AV308" s="851">
        <f t="shared" si="1012"/>
        <v>44368</v>
      </c>
      <c r="AW308" s="852">
        <f t="shared" si="1013"/>
        <v>11375889076138.422</v>
      </c>
      <c r="AX308" s="851">
        <f t="shared" si="1014"/>
        <v>44368</v>
      </c>
      <c r="AY308" s="852">
        <f t="shared" si="1015"/>
        <v>20823652109632.781</v>
      </c>
      <c r="AZ308" s="867"/>
      <c r="BA308" s="867"/>
      <c r="BB308" s="867"/>
      <c r="BC308" s="849">
        <f t="shared" si="1016"/>
        <v>44368</v>
      </c>
      <c r="BD308" s="867"/>
      <c r="BE308" s="867"/>
      <c r="BF308" s="867"/>
      <c r="BG308" s="849">
        <f t="shared" si="1017"/>
        <v>44368</v>
      </c>
      <c r="BH308" s="867"/>
      <c r="BI308" s="867"/>
      <c r="BK308" s="382">
        <f t="shared" si="1018"/>
        <v>2.7750667572021399</v>
      </c>
      <c r="BL308" s="382">
        <f t="shared" si="1019"/>
        <v>5.0797809600830002</v>
      </c>
      <c r="BM308" s="236">
        <f t="shared" si="1020"/>
        <v>44368</v>
      </c>
      <c r="BN308" s="236">
        <f t="shared" si="1021"/>
        <v>44369</v>
      </c>
      <c r="BO308" s="235">
        <f t="shared" si="1008"/>
        <v>18500.445048014266</v>
      </c>
      <c r="BP308" s="235">
        <f t="shared" si="1022"/>
        <v>33865.206400553332</v>
      </c>
      <c r="BQ308" s="235">
        <f t="shared" si="1023"/>
        <v>26182.825724283801</v>
      </c>
      <c r="BR308" s="868">
        <f t="shared" si="1024"/>
        <v>44368</v>
      </c>
      <c r="BS308" s="869" t="str">
        <f t="shared" si="1025"/>
        <v>MON</v>
      </c>
      <c r="BT308" s="870">
        <f t="shared" si="1026"/>
        <v>162.45657348632801</v>
      </c>
      <c r="BU308" s="235"/>
      <c r="BV308" s="279">
        <f t="shared" si="1028"/>
        <v>16099770592885.604</v>
      </c>
      <c r="BW308" s="279"/>
    </row>
    <row r="309" spans="1:75">
      <c r="A309" s="46">
        <v>44370</v>
      </c>
      <c r="B309" s="122" t="s">
        <v>746</v>
      </c>
      <c r="C309" s="769">
        <v>44369</v>
      </c>
      <c r="D309" s="1170">
        <v>44370</v>
      </c>
      <c r="E309" s="924" t="s">
        <v>69</v>
      </c>
      <c r="F309" s="1149">
        <v>55.662158203125003</v>
      </c>
      <c r="G309" s="500" t="s">
        <v>41</v>
      </c>
      <c r="H309" s="998">
        <v>78.553515625000003</v>
      </c>
      <c r="I309" s="414" t="s">
        <v>313</v>
      </c>
      <c r="J309" s="415" t="s">
        <v>133</v>
      </c>
      <c r="K309" s="429" t="s">
        <v>93</v>
      </c>
      <c r="L309" s="390">
        <v>298</v>
      </c>
      <c r="M309" s="390"/>
      <c r="N309" s="390"/>
      <c r="O309" s="564">
        <v>3</v>
      </c>
      <c r="P309" s="564">
        <v>1.5</v>
      </c>
      <c r="Q309" s="564">
        <f t="shared" si="925"/>
        <v>4.5</v>
      </c>
      <c r="R309" s="82">
        <f t="shared" si="1011"/>
        <v>3</v>
      </c>
      <c r="S309" s="81"/>
      <c r="T309" s="81">
        <v>20</v>
      </c>
      <c r="U309" s="122" t="s">
        <v>746</v>
      </c>
      <c r="V309" s="193"/>
      <c r="W309" s="195">
        <v>847.74</v>
      </c>
      <c r="X309" s="82">
        <v>2.1930000000000001</v>
      </c>
      <c r="Y309" s="82">
        <v>2.5030000000000001</v>
      </c>
      <c r="Z309" s="195">
        <f t="shared" si="926"/>
        <v>16954.8</v>
      </c>
      <c r="AA309" s="195">
        <f t="shared" si="927"/>
        <v>5651.5999999999995</v>
      </c>
      <c r="AB309" s="1092">
        <f t="shared" si="928"/>
        <v>18965100.671140939</v>
      </c>
      <c r="AC309" s="499" t="s">
        <v>69</v>
      </c>
      <c r="AD309" s="195">
        <f t="shared" si="929"/>
        <v>1113.2431640625</v>
      </c>
      <c r="AE309" s="500" t="s">
        <v>41</v>
      </c>
      <c r="AF309" s="567">
        <f t="shared" si="930"/>
        <v>1571.0703125</v>
      </c>
      <c r="AG309" s="567">
        <f t="shared" si="931"/>
        <v>371081.0546875</v>
      </c>
      <c r="AH309" s="567">
        <f t="shared" si="932"/>
        <v>523690.10416666663</v>
      </c>
      <c r="AI309" s="568">
        <f t="shared" si="933"/>
        <v>1245238.4385486578</v>
      </c>
      <c r="AJ309" s="568">
        <f t="shared" si="934"/>
        <v>1757349.3428411633</v>
      </c>
      <c r="AK309" s="569">
        <f t="shared" si="935"/>
        <v>6.5659468944635146E-2</v>
      </c>
      <c r="AL309" s="999">
        <f t="shared" si="936"/>
        <v>9.2662273368013776E-2</v>
      </c>
      <c r="AM309" s="864" t="str">
        <f t="shared" si="995"/>
        <v>233</v>
      </c>
      <c r="AN309" s="865">
        <f t="shared" si="996"/>
        <v>44370</v>
      </c>
      <c r="AO309" s="866">
        <f t="shared" si="997"/>
        <v>371081.0546875</v>
      </c>
      <c r="AP309" s="865">
        <f t="shared" si="998"/>
        <v>44370</v>
      </c>
      <c r="AQ309" s="850">
        <f t="shared" si="1001"/>
        <v>523690.10416666663</v>
      </c>
      <c r="AR309" s="880">
        <v>44369</v>
      </c>
      <c r="AS309" s="869" t="s">
        <v>653</v>
      </c>
      <c r="AT309" s="879">
        <v>160.45899963378901</v>
      </c>
      <c r="AU309" s="879">
        <v>298</v>
      </c>
      <c r="AV309" s="851">
        <f t="shared" si="1012"/>
        <v>44369</v>
      </c>
      <c r="AW309" s="852">
        <f t="shared" si="1013"/>
        <v>225371370886915.75</v>
      </c>
      <c r="AX309" s="851">
        <f t="shared" si="1014"/>
        <v>44369</v>
      </c>
      <c r="AY309" s="852">
        <f t="shared" si="1015"/>
        <v>318056541030762.25</v>
      </c>
      <c r="AZ309" s="850">
        <f>AVERAGE(AO309:AO310)</f>
        <v>334708.21126302064</v>
      </c>
      <c r="BA309" s="850">
        <f>STDEV(AO309:AO310)</f>
        <v>51438.968472972076</v>
      </c>
      <c r="BB309" s="850">
        <f>100*BA309/AZ309</f>
        <v>15.368301924493352</v>
      </c>
      <c r="BC309" s="849">
        <f t="shared" si="1016"/>
        <v>44369</v>
      </c>
      <c r="BD309" s="850">
        <f>AVERAGE(AQ309:AQ310)</f>
        <v>677380.37109375</v>
      </c>
      <c r="BE309" s="850">
        <f>STDEV(AQ309:AQ310)</f>
        <v>217350.85989302257</v>
      </c>
      <c r="BF309" s="850">
        <f>100*BE309/BD309</f>
        <v>32.086973459545526</v>
      </c>
      <c r="BG309" s="849">
        <f t="shared" si="1017"/>
        <v>44369</v>
      </c>
      <c r="BH309" s="850">
        <f>AVERAGE(AZ309,BD309)</f>
        <v>506044.29117838532</v>
      </c>
      <c r="BI309" s="852">
        <f>BH309*AT309*3.785*1000000</f>
        <v>307339580373926.38</v>
      </c>
      <c r="BK309" s="382">
        <f t="shared" si="1018"/>
        <v>55.662158203125003</v>
      </c>
      <c r="BL309" s="382">
        <f t="shared" si="1019"/>
        <v>78.553515625000003</v>
      </c>
      <c r="BM309" s="236">
        <f t="shared" si="1020"/>
        <v>44369</v>
      </c>
      <c r="BN309" s="236">
        <f t="shared" si="1021"/>
        <v>44370</v>
      </c>
      <c r="BO309" s="235">
        <f t="shared" si="1008"/>
        <v>371081.0546875</v>
      </c>
      <c r="BP309" s="235">
        <f t="shared" si="1022"/>
        <v>523690.10416666663</v>
      </c>
      <c r="BQ309" s="235">
        <f t="shared" si="1023"/>
        <v>447385.57942708331</v>
      </c>
      <c r="BR309" s="868">
        <f t="shared" si="1024"/>
        <v>44369</v>
      </c>
      <c r="BS309" s="869" t="str">
        <f t="shared" si="1025"/>
        <v>TUE</v>
      </c>
      <c r="BT309" s="870">
        <f t="shared" si="1026"/>
        <v>160.45899963378901</v>
      </c>
      <c r="BU309" s="235">
        <f t="shared" ref="BU309" si="1030">BH309</f>
        <v>506044.29117838532</v>
      </c>
      <c r="BV309" s="279">
        <f t="shared" si="1028"/>
        <v>271713955958839</v>
      </c>
      <c r="BW309" s="279">
        <f t="shared" ref="BW309" si="1031">BI309</f>
        <v>307339580373926.38</v>
      </c>
    </row>
    <row r="310" spans="1:75" ht="15" thickBot="1">
      <c r="A310" s="46">
        <v>44370</v>
      </c>
      <c r="B310" s="122" t="s">
        <v>747</v>
      </c>
      <c r="C310" s="769">
        <v>44369</v>
      </c>
      <c r="D310" s="1170">
        <v>44370</v>
      </c>
      <c r="E310" s="924" t="s">
        <v>69</v>
      </c>
      <c r="F310" s="1149">
        <v>44.7503051757812</v>
      </c>
      <c r="G310" s="500" t="s">
        <v>41</v>
      </c>
      <c r="H310" s="998">
        <v>124.660595703125</v>
      </c>
      <c r="I310" s="414" t="s">
        <v>313</v>
      </c>
      <c r="J310" s="415" t="s">
        <v>133</v>
      </c>
      <c r="K310" s="429" t="s">
        <v>93</v>
      </c>
      <c r="L310" s="390">
        <v>298</v>
      </c>
      <c r="M310" s="390"/>
      <c r="N310" s="390"/>
      <c r="O310" s="564">
        <v>3</v>
      </c>
      <c r="P310" s="564">
        <v>1.5</v>
      </c>
      <c r="Q310" s="564">
        <f t="shared" si="925"/>
        <v>4.5</v>
      </c>
      <c r="R310" s="82">
        <f t="shared" si="1011"/>
        <v>3</v>
      </c>
      <c r="S310" s="81"/>
      <c r="T310" s="81">
        <v>20</v>
      </c>
      <c r="U310" s="122" t="s">
        <v>747</v>
      </c>
      <c r="V310" s="193"/>
      <c r="W310" s="195">
        <v>855.04399999999998</v>
      </c>
      <c r="X310" s="82">
        <v>2.2029999999999998</v>
      </c>
      <c r="Y310" s="82">
        <v>2.5470000000000002</v>
      </c>
      <c r="Z310" s="195">
        <f t="shared" si="926"/>
        <v>17100.88</v>
      </c>
      <c r="AA310" s="195">
        <f t="shared" si="927"/>
        <v>5700.293333333334</v>
      </c>
      <c r="AB310" s="1092">
        <f t="shared" si="928"/>
        <v>19128501.118568234</v>
      </c>
      <c r="AC310" s="499" t="s">
        <v>69</v>
      </c>
      <c r="AD310" s="195">
        <f t="shared" si="929"/>
        <v>895.00610351562398</v>
      </c>
      <c r="AE310" s="500" t="s">
        <v>41</v>
      </c>
      <c r="AF310" s="567">
        <f t="shared" si="930"/>
        <v>2493.2119140625</v>
      </c>
      <c r="AG310" s="567">
        <f t="shared" si="931"/>
        <v>298335.36783854134</v>
      </c>
      <c r="AH310" s="567">
        <f t="shared" si="932"/>
        <v>831070.63802083337</v>
      </c>
      <c r="AI310" s="568">
        <f t="shared" si="933"/>
        <v>1001125.3954313467</v>
      </c>
      <c r="AJ310" s="568">
        <f t="shared" si="934"/>
        <v>2788827.6443652124</v>
      </c>
      <c r="AK310" s="569">
        <f t="shared" si="935"/>
        <v>5.2336844859189935E-2</v>
      </c>
      <c r="AL310" s="999">
        <f t="shared" si="936"/>
        <v>0.1457943634516177</v>
      </c>
      <c r="AM310" s="864" t="str">
        <f t="shared" si="995"/>
        <v>234</v>
      </c>
      <c r="AN310" s="865">
        <f t="shared" si="996"/>
        <v>44370</v>
      </c>
      <c r="AO310" s="866">
        <f t="shared" si="997"/>
        <v>298335.36783854134</v>
      </c>
      <c r="AP310" s="865">
        <f t="shared" si="998"/>
        <v>44370</v>
      </c>
      <c r="AQ310" s="850">
        <f t="shared" si="1001"/>
        <v>831070.63802083337</v>
      </c>
      <c r="AR310" s="880">
        <v>44369</v>
      </c>
      <c r="AS310" s="869" t="s">
        <v>653</v>
      </c>
      <c r="AT310" s="879">
        <v>160.45899963378901</v>
      </c>
      <c r="AU310" s="879">
        <v>298</v>
      </c>
      <c r="AV310" s="851">
        <f t="shared" si="1012"/>
        <v>44369</v>
      </c>
      <c r="AW310" s="852">
        <f t="shared" si="1013"/>
        <v>181190200859071.81</v>
      </c>
      <c r="AX310" s="851">
        <f t="shared" si="1014"/>
        <v>44369</v>
      </c>
      <c r="AY310" s="852">
        <f t="shared" si="1015"/>
        <v>504740208718955.69</v>
      </c>
      <c r="AZ310" s="867"/>
      <c r="BA310" s="867"/>
      <c r="BB310" s="867"/>
      <c r="BC310" s="849">
        <f t="shared" si="1016"/>
        <v>44369</v>
      </c>
      <c r="BD310" s="867"/>
      <c r="BE310" s="867"/>
      <c r="BF310" s="867"/>
      <c r="BG310" s="849">
        <f t="shared" si="1017"/>
        <v>44369</v>
      </c>
      <c r="BH310" s="867"/>
      <c r="BI310" s="867"/>
      <c r="BK310" s="382">
        <f t="shared" si="1018"/>
        <v>44.7503051757812</v>
      </c>
      <c r="BL310" s="382">
        <f t="shared" si="1019"/>
        <v>124.660595703125</v>
      </c>
      <c r="BM310" s="236">
        <f t="shared" si="1020"/>
        <v>44369</v>
      </c>
      <c r="BN310" s="236">
        <f t="shared" si="1021"/>
        <v>44370</v>
      </c>
      <c r="BO310" s="235">
        <f t="shared" si="1008"/>
        <v>298335.36783854134</v>
      </c>
      <c r="BP310" s="235">
        <f t="shared" si="1022"/>
        <v>831070.63802083337</v>
      </c>
      <c r="BQ310" s="235">
        <f t="shared" si="1023"/>
        <v>564703.00292968738</v>
      </c>
      <c r="BR310" s="868">
        <f t="shared" si="1024"/>
        <v>44369</v>
      </c>
      <c r="BS310" s="869" t="str">
        <f t="shared" si="1025"/>
        <v>TUE</v>
      </c>
      <c r="BT310" s="870">
        <f t="shared" si="1026"/>
        <v>160.45899963378901</v>
      </c>
      <c r="BU310" s="235"/>
      <c r="BV310" s="279">
        <f t="shared" si="1028"/>
        <v>342965204789013.75</v>
      </c>
      <c r="BW310" s="279"/>
    </row>
    <row r="311" spans="1:75">
      <c r="A311" s="460">
        <v>44377</v>
      </c>
      <c r="B311" s="118" t="s">
        <v>298</v>
      </c>
      <c r="C311" s="1133">
        <v>44370</v>
      </c>
      <c r="D311" s="1191">
        <v>44371</v>
      </c>
      <c r="E311" s="1110" t="s">
        <v>69</v>
      </c>
      <c r="F311" s="1147">
        <v>6.9685020446777397</v>
      </c>
      <c r="G311" s="477" t="s">
        <v>41</v>
      </c>
      <c r="H311" s="994">
        <v>71.943212890625006</v>
      </c>
      <c r="I311" s="1155" t="s">
        <v>313</v>
      </c>
      <c r="J311" s="1156" t="s">
        <v>133</v>
      </c>
      <c r="K311" s="462" t="s">
        <v>93</v>
      </c>
      <c r="L311" s="465">
        <v>276</v>
      </c>
      <c r="M311" s="463"/>
      <c r="N311" s="922"/>
      <c r="O311" s="491">
        <v>3</v>
      </c>
      <c r="P311" s="492">
        <v>1.5</v>
      </c>
      <c r="Q311" s="492">
        <f t="shared" si="925"/>
        <v>4.5</v>
      </c>
      <c r="R311" s="490">
        <f t="shared" si="1011"/>
        <v>3</v>
      </c>
      <c r="S311" s="491"/>
      <c r="T311" s="493">
        <v>20</v>
      </c>
      <c r="U311" s="118" t="s">
        <v>298</v>
      </c>
      <c r="V311" s="923"/>
      <c r="W311" s="145">
        <v>823.93299999999999</v>
      </c>
      <c r="X311" s="472">
        <v>2.1859999999999999</v>
      </c>
      <c r="Y311" s="472">
        <v>2.5209999999999999</v>
      </c>
      <c r="Z311" s="145">
        <f t="shared" si="926"/>
        <v>16478.66</v>
      </c>
      <c r="AA311" s="145">
        <f t="shared" si="927"/>
        <v>5492.8866666666663</v>
      </c>
      <c r="AB311" s="1157">
        <f t="shared" si="928"/>
        <v>19901763.285024151</v>
      </c>
      <c r="AC311" s="1110" t="s">
        <v>69</v>
      </c>
      <c r="AD311" s="194">
        <f t="shared" si="929"/>
        <v>139.3700408935548</v>
      </c>
      <c r="AE311" s="477" t="s">
        <v>41</v>
      </c>
      <c r="AF311" s="586">
        <f t="shared" si="930"/>
        <v>1438.8642578125</v>
      </c>
      <c r="AG311" s="478">
        <f t="shared" si="931"/>
        <v>46456.680297851599</v>
      </c>
      <c r="AH311" s="478">
        <f t="shared" si="932"/>
        <v>479621.41927083331</v>
      </c>
      <c r="AI311" s="478">
        <f t="shared" si="933"/>
        <v>168321.30542699856</v>
      </c>
      <c r="AJ311" s="478">
        <f t="shared" si="934"/>
        <v>1737758.7654740338</v>
      </c>
      <c r="AK311" s="1084">
        <f t="shared" si="935"/>
        <v>8.4576076509591674E-3</v>
      </c>
      <c r="AL311" s="1085">
        <f t="shared" si="936"/>
        <v>8.7316824172141427E-2</v>
      </c>
      <c r="AM311" s="864" t="str">
        <f t="shared" ref="AM311:AM324" si="1032">B311</f>
        <v>241</v>
      </c>
      <c r="AN311" s="865">
        <f t="shared" ref="AN311:AN324" si="1033">D311</f>
        <v>44371</v>
      </c>
      <c r="AO311" s="866">
        <f t="shared" ref="AO311:AO324" si="1034">AG311</f>
        <v>46456.680297851599</v>
      </c>
      <c r="AP311" s="865">
        <f t="shared" ref="AP311:AP324" si="1035">D311</f>
        <v>44371</v>
      </c>
      <c r="AQ311" s="850">
        <f t="shared" ref="AQ311:AQ324" si="1036">AH311</f>
        <v>479621.41927083331</v>
      </c>
      <c r="AR311" s="880">
        <v>44370</v>
      </c>
      <c r="AS311" s="869" t="s">
        <v>656</v>
      </c>
      <c r="AT311" s="879">
        <v>163.19935607910199</v>
      </c>
      <c r="AU311" s="879">
        <v>276</v>
      </c>
      <c r="AV311" s="851">
        <f t="shared" si="1012"/>
        <v>44370</v>
      </c>
      <c r="AW311" s="852">
        <f t="shared" si="1013"/>
        <v>28696735674039.195</v>
      </c>
      <c r="AX311" s="851">
        <f t="shared" si="1014"/>
        <v>44370</v>
      </c>
      <c r="AY311" s="852">
        <f t="shared" si="1015"/>
        <v>296266737187829.81</v>
      </c>
      <c r="AZ311" s="850">
        <f>AVERAGE(AO311:AO312)</f>
        <v>73214.861551920607</v>
      </c>
      <c r="BA311" s="850">
        <f>STDEV(AO311:AO312)</f>
        <v>37841.782833941899</v>
      </c>
      <c r="BB311" s="850">
        <f>100*BA311/AZ311</f>
        <v>51.68593101430131</v>
      </c>
      <c r="BC311" s="849">
        <f t="shared" si="1016"/>
        <v>44370</v>
      </c>
      <c r="BD311" s="850">
        <f>AVERAGE(AQ311:AQ312)</f>
        <v>308729.01916503935</v>
      </c>
      <c r="BE311" s="850">
        <f>STDEV(AQ311:AQ312)</f>
        <v>241678.34993610313</v>
      </c>
      <c r="BF311" s="850">
        <f>100*BE311/BD311</f>
        <v>78.281708207969743</v>
      </c>
      <c r="BG311" s="849">
        <f t="shared" si="1017"/>
        <v>44370</v>
      </c>
      <c r="BH311" s="850">
        <f>AVERAGE(AZ311,BD311)</f>
        <v>190971.94035847997</v>
      </c>
      <c r="BI311" s="852">
        <f>BH311*AT311*3.785*1000000</f>
        <v>117965193778151.08</v>
      </c>
      <c r="BK311" s="382">
        <f t="shared" si="1018"/>
        <v>6.9685020446777397</v>
      </c>
      <c r="BL311" s="382">
        <f t="shared" si="1019"/>
        <v>71.943212890625006</v>
      </c>
      <c r="BM311" s="236">
        <f t="shared" si="1020"/>
        <v>44370</v>
      </c>
      <c r="BN311" s="236">
        <f t="shared" si="1021"/>
        <v>44371</v>
      </c>
      <c r="BO311" s="235">
        <f t="shared" si="1008"/>
        <v>46456.680297851599</v>
      </c>
      <c r="BP311" s="235">
        <f t="shared" si="1022"/>
        <v>479621.41927083331</v>
      </c>
      <c r="BQ311" s="235">
        <f t="shared" si="1023"/>
        <v>263039.04978434247</v>
      </c>
      <c r="BR311" s="868">
        <f t="shared" si="1024"/>
        <v>44370</v>
      </c>
      <c r="BS311" s="869" t="str">
        <f t="shared" si="1025"/>
        <v>WED</v>
      </c>
      <c r="BT311" s="870">
        <f t="shared" si="1026"/>
        <v>163.19935607910199</v>
      </c>
      <c r="BU311" s="235">
        <f t="shared" ref="BU311" si="1037">BH311</f>
        <v>190971.94035847997</v>
      </c>
      <c r="BV311" s="279">
        <f t="shared" si="1028"/>
        <v>162481736430934.5</v>
      </c>
      <c r="BW311" s="279">
        <f t="shared" ref="BW311" si="1038">BI311</f>
        <v>117965193778151.08</v>
      </c>
    </row>
    <row r="312" spans="1:75">
      <c r="A312" s="35">
        <v>44377</v>
      </c>
      <c r="B312" s="119" t="s">
        <v>299</v>
      </c>
      <c r="C312" s="782">
        <v>44370</v>
      </c>
      <c r="D312" s="1158">
        <v>44371</v>
      </c>
      <c r="E312" s="924" t="s">
        <v>69</v>
      </c>
      <c r="F312" s="1149">
        <v>14.995956420898441</v>
      </c>
      <c r="G312" s="500" t="s">
        <v>41</v>
      </c>
      <c r="H312" s="998">
        <v>20.675492858886802</v>
      </c>
      <c r="I312" s="1160" t="s">
        <v>313</v>
      </c>
      <c r="J312" s="1161" t="s">
        <v>133</v>
      </c>
      <c r="K312" s="484" t="s">
        <v>93</v>
      </c>
      <c r="L312" s="488">
        <v>276</v>
      </c>
      <c r="M312" s="485"/>
      <c r="N312" s="504"/>
      <c r="O312" s="491">
        <v>3</v>
      </c>
      <c r="P312" s="492">
        <v>1.5</v>
      </c>
      <c r="Q312" s="492">
        <f t="shared" si="925"/>
        <v>4.5</v>
      </c>
      <c r="R312" s="490">
        <f t="shared" si="1011"/>
        <v>3</v>
      </c>
      <c r="S312" s="491"/>
      <c r="T312" s="493">
        <v>20</v>
      </c>
      <c r="U312" s="119" t="s">
        <v>299</v>
      </c>
      <c r="V312" s="925"/>
      <c r="W312" s="129">
        <v>828.61800000000005</v>
      </c>
      <c r="X312" s="223">
        <v>2.1880000000000002</v>
      </c>
      <c r="Y312" s="223">
        <v>2.5209999999999999</v>
      </c>
      <c r="Z312" s="129">
        <f t="shared" si="926"/>
        <v>16572.36</v>
      </c>
      <c r="AA312" s="129">
        <f t="shared" si="927"/>
        <v>5524.12</v>
      </c>
      <c r="AB312" s="149">
        <f t="shared" si="928"/>
        <v>20014927.536231883</v>
      </c>
      <c r="AC312" s="924" t="s">
        <v>69</v>
      </c>
      <c r="AD312" s="195">
        <f t="shared" si="929"/>
        <v>299.91912841796881</v>
      </c>
      <c r="AE312" s="500" t="s">
        <v>41</v>
      </c>
      <c r="AF312" s="567">
        <f t="shared" si="930"/>
        <v>413.50985717773602</v>
      </c>
      <c r="AG312" s="497">
        <f t="shared" si="931"/>
        <v>99973.042805989608</v>
      </c>
      <c r="AH312" s="497">
        <f t="shared" si="932"/>
        <v>137836.61905924536</v>
      </c>
      <c r="AI312" s="497">
        <f t="shared" si="933"/>
        <v>362221.16958691884</v>
      </c>
      <c r="AJ312" s="497">
        <f t="shared" si="934"/>
        <v>499408.04006972956</v>
      </c>
      <c r="AK312" s="959">
        <f t="shared" si="935"/>
        <v>1.8097550887017227E-2</v>
      </c>
      <c r="AL312" s="1086">
        <f t="shared" si="936"/>
        <v>2.4951778574550398E-2</v>
      </c>
      <c r="AM312" s="864" t="str">
        <f t="shared" si="1032"/>
        <v>242</v>
      </c>
      <c r="AN312" s="865">
        <f t="shared" si="1033"/>
        <v>44371</v>
      </c>
      <c r="AO312" s="866">
        <f t="shared" si="1034"/>
        <v>99973.042805989608</v>
      </c>
      <c r="AP312" s="865">
        <f t="shared" si="1035"/>
        <v>44371</v>
      </c>
      <c r="AQ312" s="850">
        <f t="shared" si="1036"/>
        <v>137836.61905924536</v>
      </c>
      <c r="AR312" s="880">
        <v>44370</v>
      </c>
      <c r="AS312" s="869" t="s">
        <v>656</v>
      </c>
      <c r="AT312" s="879">
        <v>163.19935607910199</v>
      </c>
      <c r="AU312" s="879">
        <v>276</v>
      </c>
      <c r="AV312" s="851">
        <f t="shared" si="1012"/>
        <v>44370</v>
      </c>
      <c r="AW312" s="852">
        <f t="shared" si="1013"/>
        <v>61754304559414.727</v>
      </c>
      <c r="AX312" s="851">
        <f t="shared" si="1014"/>
        <v>44370</v>
      </c>
      <c r="AY312" s="852">
        <f t="shared" si="1015"/>
        <v>85142997691320.578</v>
      </c>
      <c r="AZ312" s="867"/>
      <c r="BA312" s="867"/>
      <c r="BB312" s="867"/>
      <c r="BC312" s="849">
        <f t="shared" si="1016"/>
        <v>44370</v>
      </c>
      <c r="BD312" s="867"/>
      <c r="BE312" s="867"/>
      <c r="BF312" s="867"/>
      <c r="BG312" s="849">
        <f t="shared" si="1017"/>
        <v>44370</v>
      </c>
      <c r="BH312" s="867"/>
      <c r="BI312" s="867"/>
      <c r="BK312" s="382">
        <f t="shared" si="1018"/>
        <v>14.995956420898441</v>
      </c>
      <c r="BL312" s="382">
        <f t="shared" si="1019"/>
        <v>20.675492858886802</v>
      </c>
      <c r="BM312" s="236">
        <f t="shared" si="1020"/>
        <v>44370</v>
      </c>
      <c r="BN312" s="236">
        <f t="shared" si="1021"/>
        <v>44371</v>
      </c>
      <c r="BO312" s="235">
        <f t="shared" si="1008"/>
        <v>99973.042805989608</v>
      </c>
      <c r="BP312" s="235">
        <f t="shared" si="1022"/>
        <v>137836.61905924536</v>
      </c>
      <c r="BQ312" s="235">
        <f t="shared" si="1023"/>
        <v>118904.83093261748</v>
      </c>
      <c r="BR312" s="868">
        <f t="shared" si="1024"/>
        <v>44370</v>
      </c>
      <c r="BS312" s="869" t="str">
        <f t="shared" si="1025"/>
        <v>WED</v>
      </c>
      <c r="BT312" s="870">
        <f t="shared" si="1026"/>
        <v>163.19935607910199</v>
      </c>
      <c r="BU312" s="235"/>
      <c r="BV312" s="279">
        <f t="shared" si="1028"/>
        <v>73448651125367.641</v>
      </c>
      <c r="BW312" s="279"/>
    </row>
    <row r="313" spans="1:75">
      <c r="A313" s="35">
        <v>44377</v>
      </c>
      <c r="B313" s="119" t="s">
        <v>748</v>
      </c>
      <c r="C313" s="782">
        <v>44371</v>
      </c>
      <c r="D313" s="1158">
        <v>44372</v>
      </c>
      <c r="E313" s="924" t="s">
        <v>69</v>
      </c>
      <c r="F313" s="1149">
        <v>2.6489627838134799</v>
      </c>
      <c r="G313" s="500" t="s">
        <v>41</v>
      </c>
      <c r="H313" s="998">
        <v>6.5573684692382797</v>
      </c>
      <c r="I313" s="1160" t="s">
        <v>313</v>
      </c>
      <c r="J313" s="1161" t="s">
        <v>133</v>
      </c>
      <c r="K313" s="484" t="s">
        <v>93</v>
      </c>
      <c r="L313" s="488">
        <v>280</v>
      </c>
      <c r="M313" s="485"/>
      <c r="N313" s="504"/>
      <c r="O313" s="491">
        <v>3</v>
      </c>
      <c r="P313" s="492">
        <v>1.5</v>
      </c>
      <c r="Q313" s="492">
        <f t="shared" si="925"/>
        <v>4.5</v>
      </c>
      <c r="R313" s="490">
        <f t="shared" si="1011"/>
        <v>3</v>
      </c>
      <c r="S313" s="491"/>
      <c r="T313" s="493">
        <v>20</v>
      </c>
      <c r="U313" s="119" t="s">
        <v>748</v>
      </c>
      <c r="V313" s="925"/>
      <c r="W313" s="129">
        <v>780.87800000000004</v>
      </c>
      <c r="X313" s="223">
        <v>2.181</v>
      </c>
      <c r="Y313" s="223">
        <v>2.5379999999999998</v>
      </c>
      <c r="Z313" s="129">
        <f t="shared" si="926"/>
        <v>15617.560000000001</v>
      </c>
      <c r="AA313" s="129">
        <f t="shared" si="927"/>
        <v>5205.8533333333335</v>
      </c>
      <c r="AB313" s="149">
        <f t="shared" si="928"/>
        <v>18592333.333333332</v>
      </c>
      <c r="AC313" s="924" t="s">
        <v>69</v>
      </c>
      <c r="AD313" s="195">
        <f t="shared" si="929"/>
        <v>52.979255676269602</v>
      </c>
      <c r="AE313" s="500" t="s">
        <v>41</v>
      </c>
      <c r="AF313" s="567">
        <f t="shared" si="930"/>
        <v>131.1473693847656</v>
      </c>
      <c r="AG313" s="497">
        <f t="shared" si="931"/>
        <v>17659.751892089869</v>
      </c>
      <c r="AH313" s="497">
        <f t="shared" si="932"/>
        <v>43715.789794921868</v>
      </c>
      <c r="AI313" s="497">
        <f t="shared" si="933"/>
        <v>63070.542471749533</v>
      </c>
      <c r="AJ313" s="497">
        <f t="shared" si="934"/>
        <v>156127.82069614955</v>
      </c>
      <c r="AK313" s="959">
        <f t="shared" si="935"/>
        <v>3.3922876349615177E-3</v>
      </c>
      <c r="AL313" s="1086">
        <f t="shared" si="936"/>
        <v>8.3974301609704444E-3</v>
      </c>
      <c r="AM313" s="864" t="str">
        <f t="shared" si="1032"/>
        <v>6255</v>
      </c>
      <c r="AN313" s="865">
        <f t="shared" si="1033"/>
        <v>44372</v>
      </c>
      <c r="AO313" s="866">
        <f t="shared" si="1034"/>
        <v>17659.751892089869</v>
      </c>
      <c r="AP313" s="865">
        <f t="shared" si="1035"/>
        <v>44372</v>
      </c>
      <c r="AQ313" s="850">
        <f t="shared" si="1036"/>
        <v>43715.789794921868</v>
      </c>
      <c r="AR313" s="880">
        <v>44371</v>
      </c>
      <c r="AS313" s="869" t="s">
        <v>657</v>
      </c>
      <c r="AT313" s="879">
        <v>165.91091918945301</v>
      </c>
      <c r="AU313" s="879">
        <v>280</v>
      </c>
      <c r="AV313" s="851">
        <f t="shared" si="1012"/>
        <v>44371</v>
      </c>
      <c r="AW313" s="852">
        <f t="shared" si="1013"/>
        <v>11089844357446.273</v>
      </c>
      <c r="AX313" s="851">
        <f t="shared" si="1014"/>
        <v>44371</v>
      </c>
      <c r="AY313" s="852">
        <f t="shared" si="1015"/>
        <v>27452328195260.383</v>
      </c>
      <c r="AZ313" s="850">
        <f>AVERAGE(AO313:AO314)</f>
        <v>19383.548100789401</v>
      </c>
      <c r="BA313" s="850">
        <f>STDEV(AO313:AO314)</f>
        <v>2437.8159771102005</v>
      </c>
      <c r="BB313" s="850">
        <f>100*BA313/AZ313</f>
        <v>12.576727255681945</v>
      </c>
      <c r="BC313" s="849">
        <f t="shared" si="1016"/>
        <v>44371</v>
      </c>
      <c r="BD313" s="850">
        <f>AVERAGE(AQ313:AQ314)</f>
        <v>43587.941487630203</v>
      </c>
      <c r="BE313" s="850">
        <f>STDEV(AQ313:AQ314)</f>
        <v>180.80481009831976</v>
      </c>
      <c r="BF313" s="850">
        <f>100*BE313/BD313</f>
        <v>0.41480465451581433</v>
      </c>
      <c r="BG313" s="849">
        <f t="shared" si="1017"/>
        <v>44371</v>
      </c>
      <c r="BH313" s="850">
        <f>AVERAGE(AZ313,BD313)</f>
        <v>31485.744794209801</v>
      </c>
      <c r="BI313" s="852">
        <f>BH313*AT313*3.785*1000000</f>
        <v>19772192235750.578</v>
      </c>
      <c r="BK313" s="382">
        <f t="shared" si="1018"/>
        <v>2.6489627838134799</v>
      </c>
      <c r="BL313" s="382">
        <f t="shared" si="1019"/>
        <v>6.5573684692382797</v>
      </c>
      <c r="BM313" s="236">
        <f t="shared" si="1020"/>
        <v>44371</v>
      </c>
      <c r="BN313" s="236">
        <f t="shared" si="1021"/>
        <v>44372</v>
      </c>
      <c r="BO313" s="235">
        <f t="shared" si="1008"/>
        <v>17659.751892089869</v>
      </c>
      <c r="BP313" s="235">
        <f t="shared" si="1022"/>
        <v>43715.789794921868</v>
      </c>
      <c r="BQ313" s="235">
        <f t="shared" si="1023"/>
        <v>30687.770843505867</v>
      </c>
      <c r="BR313" s="868">
        <f t="shared" si="1024"/>
        <v>44371</v>
      </c>
      <c r="BS313" s="869" t="str">
        <f t="shared" si="1025"/>
        <v>THU</v>
      </c>
      <c r="BT313" s="870">
        <f t="shared" si="1026"/>
        <v>165.91091918945301</v>
      </c>
      <c r="BU313" s="235">
        <f t="shared" ref="BU313" si="1039">BH313</f>
        <v>31485.744794209801</v>
      </c>
      <c r="BV313" s="279">
        <f t="shared" si="1028"/>
        <v>19271086276353.324</v>
      </c>
      <c r="BW313" s="279">
        <f t="shared" ref="BW313" si="1040">BI313</f>
        <v>19772192235750.578</v>
      </c>
    </row>
    <row r="314" spans="1:75">
      <c r="A314" s="35">
        <v>44377</v>
      </c>
      <c r="B314" s="119" t="s">
        <v>749</v>
      </c>
      <c r="C314" s="782">
        <v>44371</v>
      </c>
      <c r="D314" s="1158">
        <v>44372</v>
      </c>
      <c r="E314" s="924" t="s">
        <v>69</v>
      </c>
      <c r="F314" s="1149">
        <v>3.16610164642334</v>
      </c>
      <c r="G314" s="500" t="s">
        <v>41</v>
      </c>
      <c r="H314" s="998">
        <v>6.51901397705078</v>
      </c>
      <c r="I314" s="1160" t="s">
        <v>313</v>
      </c>
      <c r="J314" s="1161" t="s">
        <v>133</v>
      </c>
      <c r="K314" s="484" t="s">
        <v>93</v>
      </c>
      <c r="L314" s="488">
        <v>280</v>
      </c>
      <c r="M314" s="485"/>
      <c r="N314" s="504"/>
      <c r="O314" s="491">
        <v>3</v>
      </c>
      <c r="P314" s="492">
        <v>1.5</v>
      </c>
      <c r="Q314" s="492">
        <f t="shared" si="925"/>
        <v>4.5</v>
      </c>
      <c r="R314" s="490">
        <f t="shared" si="1011"/>
        <v>3</v>
      </c>
      <c r="S314" s="491"/>
      <c r="T314" s="493">
        <v>20</v>
      </c>
      <c r="U314" s="119" t="s">
        <v>749</v>
      </c>
      <c r="V314" s="925"/>
      <c r="W314" s="129">
        <v>821.56200000000001</v>
      </c>
      <c r="X314" s="223">
        <v>2.1720000000000002</v>
      </c>
      <c r="Y314" s="223">
        <v>2.504</v>
      </c>
      <c r="Z314" s="129">
        <f t="shared" si="926"/>
        <v>16431.240000000002</v>
      </c>
      <c r="AA314" s="129">
        <f t="shared" si="927"/>
        <v>5477.0800000000008</v>
      </c>
      <c r="AB314" s="149">
        <f t="shared" si="928"/>
        <v>19561000</v>
      </c>
      <c r="AC314" s="924" t="s">
        <v>69</v>
      </c>
      <c r="AD314" s="195">
        <f t="shared" si="929"/>
        <v>63.322032928466797</v>
      </c>
      <c r="AE314" s="500" t="s">
        <v>41</v>
      </c>
      <c r="AF314" s="567">
        <f t="shared" si="930"/>
        <v>130.3802795410156</v>
      </c>
      <c r="AG314" s="497">
        <f t="shared" si="931"/>
        <v>21107.344309488934</v>
      </c>
      <c r="AH314" s="497">
        <f t="shared" si="932"/>
        <v>43460.093180338532</v>
      </c>
      <c r="AI314" s="497">
        <f t="shared" si="933"/>
        <v>75383.372533889051</v>
      </c>
      <c r="AJ314" s="497">
        <f t="shared" si="934"/>
        <v>155214.61850120904</v>
      </c>
      <c r="AK314" s="959">
        <f t="shared" si="935"/>
        <v>3.8537586285920474E-3</v>
      </c>
      <c r="AL314" s="1086">
        <f t="shared" si="936"/>
        <v>7.9349020244981871E-3</v>
      </c>
      <c r="AM314" s="864" t="str">
        <f t="shared" si="1032"/>
        <v>6256</v>
      </c>
      <c r="AN314" s="865">
        <f t="shared" si="1033"/>
        <v>44372</v>
      </c>
      <c r="AO314" s="866">
        <f t="shared" si="1034"/>
        <v>21107.344309488934</v>
      </c>
      <c r="AP314" s="865">
        <f t="shared" si="1035"/>
        <v>44372</v>
      </c>
      <c r="AQ314" s="850">
        <f t="shared" si="1036"/>
        <v>43460.093180338532</v>
      </c>
      <c r="AR314" s="880">
        <v>44371</v>
      </c>
      <c r="AS314" s="869" t="s">
        <v>657</v>
      </c>
      <c r="AT314" s="879">
        <v>165.91091918945301</v>
      </c>
      <c r="AU314" s="879">
        <v>280</v>
      </c>
      <c r="AV314" s="851">
        <f t="shared" si="1012"/>
        <v>44371</v>
      </c>
      <c r="AW314" s="852">
        <f t="shared" si="1013"/>
        <v>13254838721494.67</v>
      </c>
      <c r="AX314" s="851">
        <f t="shared" si="1014"/>
        <v>44371</v>
      </c>
      <c r="AY314" s="852">
        <f t="shared" si="1015"/>
        <v>27291757668800.992</v>
      </c>
      <c r="AZ314" s="867"/>
      <c r="BA314" s="867"/>
      <c r="BB314" s="867"/>
      <c r="BC314" s="849">
        <f t="shared" si="1016"/>
        <v>44371</v>
      </c>
      <c r="BD314" s="867"/>
      <c r="BE314" s="867"/>
      <c r="BF314" s="867"/>
      <c r="BG314" s="849">
        <f t="shared" si="1017"/>
        <v>44371</v>
      </c>
      <c r="BH314" s="867"/>
      <c r="BI314" s="867"/>
      <c r="BK314" s="382">
        <f t="shared" si="1018"/>
        <v>3.16610164642334</v>
      </c>
      <c r="BL314" s="382">
        <f t="shared" si="1019"/>
        <v>6.51901397705078</v>
      </c>
      <c r="BM314" s="236">
        <f t="shared" si="1020"/>
        <v>44371</v>
      </c>
      <c r="BN314" s="236">
        <f t="shared" si="1021"/>
        <v>44372</v>
      </c>
      <c r="BO314" s="235">
        <f t="shared" si="1008"/>
        <v>21107.344309488934</v>
      </c>
      <c r="BP314" s="235">
        <f t="shared" si="1022"/>
        <v>43460.093180338532</v>
      </c>
      <c r="BQ314" s="235">
        <f t="shared" si="1023"/>
        <v>32283.718744913735</v>
      </c>
      <c r="BR314" s="868">
        <f t="shared" si="1024"/>
        <v>44371</v>
      </c>
      <c r="BS314" s="869" t="str">
        <f t="shared" si="1025"/>
        <v>THU</v>
      </c>
      <c r="BT314" s="870">
        <f t="shared" si="1026"/>
        <v>165.91091918945301</v>
      </c>
      <c r="BU314" s="235"/>
      <c r="BV314" s="279">
        <f t="shared" si="1028"/>
        <v>20273298195147.828</v>
      </c>
      <c r="BW314" s="279"/>
    </row>
    <row r="315" spans="1:75">
      <c r="A315" s="35">
        <v>44377</v>
      </c>
      <c r="B315" s="119" t="s">
        <v>750</v>
      </c>
      <c r="C315" s="782">
        <v>44372</v>
      </c>
      <c r="D315" s="1158">
        <v>44373</v>
      </c>
      <c r="E315" s="924" t="s">
        <v>69</v>
      </c>
      <c r="F315" s="1149">
        <v>7.9939338684082006</v>
      </c>
      <c r="G315" s="500" t="s">
        <v>41</v>
      </c>
      <c r="H315" s="998">
        <v>8.9642448425293004</v>
      </c>
      <c r="I315" s="1160" t="s">
        <v>313</v>
      </c>
      <c r="J315" s="1161" t="s">
        <v>133</v>
      </c>
      <c r="K315" s="484" t="s">
        <v>93</v>
      </c>
      <c r="L315" s="488">
        <v>244</v>
      </c>
      <c r="M315" s="485"/>
      <c r="N315" s="504"/>
      <c r="O315" s="491">
        <v>3</v>
      </c>
      <c r="P315" s="492">
        <v>1.5</v>
      </c>
      <c r="Q315" s="492">
        <f t="shared" si="925"/>
        <v>4.5</v>
      </c>
      <c r="R315" s="490">
        <f t="shared" si="1011"/>
        <v>3</v>
      </c>
      <c r="S315" s="491"/>
      <c r="T315" s="493">
        <v>20</v>
      </c>
      <c r="U315" s="119" t="s">
        <v>750</v>
      </c>
      <c r="V315" s="925"/>
      <c r="W315" s="129">
        <v>871.93100000000004</v>
      </c>
      <c r="X315" s="223">
        <v>2.2029999999999998</v>
      </c>
      <c r="Y315" s="223">
        <v>2.5630000000000002</v>
      </c>
      <c r="Z315" s="129">
        <f t="shared" si="926"/>
        <v>17438.620000000003</v>
      </c>
      <c r="AA315" s="129">
        <f t="shared" si="927"/>
        <v>5812.8733333333339</v>
      </c>
      <c r="AB315" s="149">
        <f t="shared" si="928"/>
        <v>23823251.366120223</v>
      </c>
      <c r="AC315" s="924" t="s">
        <v>69</v>
      </c>
      <c r="AD315" s="195">
        <f t="shared" si="929"/>
        <v>159.87867736816401</v>
      </c>
      <c r="AE315" s="500" t="s">
        <v>41</v>
      </c>
      <c r="AF315" s="567">
        <f t="shared" si="930"/>
        <v>179.28489685058599</v>
      </c>
      <c r="AG315" s="497">
        <f t="shared" si="931"/>
        <v>53292.892456054666</v>
      </c>
      <c r="AH315" s="497">
        <f t="shared" si="932"/>
        <v>59761.632283528663</v>
      </c>
      <c r="AI315" s="497">
        <f t="shared" si="933"/>
        <v>218413.49367235517</v>
      </c>
      <c r="AJ315" s="497">
        <f t="shared" si="934"/>
        <v>244924.72247347812</v>
      </c>
      <c r="AK315" s="959">
        <f t="shared" si="935"/>
        <v>9.1680808096147506E-3</v>
      </c>
      <c r="AL315" s="1086">
        <f t="shared" si="936"/>
        <v>1.0280910808916415E-2</v>
      </c>
      <c r="AM315" s="864" t="str">
        <f t="shared" si="1032"/>
        <v>6261</v>
      </c>
      <c r="AN315" s="865">
        <f t="shared" si="1033"/>
        <v>44373</v>
      </c>
      <c r="AO315" s="866">
        <f t="shared" si="1034"/>
        <v>53292.892456054666</v>
      </c>
      <c r="AP315" s="865">
        <f t="shared" si="1035"/>
        <v>44373</v>
      </c>
      <c r="AQ315" s="850">
        <f t="shared" si="1036"/>
        <v>59761.632283528663</v>
      </c>
      <c r="AR315" s="880">
        <v>44372</v>
      </c>
      <c r="AS315" s="869" t="s">
        <v>659</v>
      </c>
      <c r="AT315" s="879">
        <v>162.82353210449199</v>
      </c>
      <c r="AU315" s="879">
        <v>244</v>
      </c>
      <c r="AV315" s="851">
        <f t="shared" si="1012"/>
        <v>44372</v>
      </c>
      <c r="AW315" s="852">
        <f t="shared" si="1013"/>
        <v>32843720491100.301</v>
      </c>
      <c r="AX315" s="851">
        <f t="shared" si="1014"/>
        <v>44372</v>
      </c>
      <c r="AY315" s="852">
        <f t="shared" si="1015"/>
        <v>36830321199598.094</v>
      </c>
      <c r="AZ315" s="850">
        <f>AVERAGE(AO315:AO316)</f>
        <v>46655.006408691399</v>
      </c>
      <c r="BA315" s="850">
        <f>STDEV(AO315:AO316)</f>
        <v>9387.3884736682412</v>
      </c>
      <c r="BB315" s="850">
        <f>100*BA315/AZ315</f>
        <v>20.120859895369037</v>
      </c>
      <c r="BC315" s="849">
        <f t="shared" si="1016"/>
        <v>44372</v>
      </c>
      <c r="BD315" s="850">
        <f>AVERAGE(AQ315:AQ316)</f>
        <v>55924.776713053398</v>
      </c>
      <c r="BE315" s="850">
        <f>STDEV(AQ315:AQ316)</f>
        <v>5426.1331846328785</v>
      </c>
      <c r="BF315" s="850">
        <f>100*BE315/BD315</f>
        <v>9.7025567262861614</v>
      </c>
      <c r="BG315" s="849">
        <f t="shared" si="1017"/>
        <v>44372</v>
      </c>
      <c r="BH315" s="850">
        <f>AVERAGE(AZ315,BD315)</f>
        <v>51289.891560872398</v>
      </c>
      <c r="BI315" s="852">
        <f>BH315*AT315*3.785*1000000</f>
        <v>31609296940172.992</v>
      </c>
      <c r="BK315" s="382">
        <f t="shared" si="1018"/>
        <v>7.9939338684082006</v>
      </c>
      <c r="BL315" s="382">
        <f t="shared" si="1019"/>
        <v>8.9642448425293004</v>
      </c>
      <c r="BM315" s="236">
        <f t="shared" si="1020"/>
        <v>44372</v>
      </c>
      <c r="BN315" s="236">
        <f t="shared" si="1021"/>
        <v>44373</v>
      </c>
      <c r="BO315" s="235">
        <f t="shared" si="1008"/>
        <v>53292.892456054666</v>
      </c>
      <c r="BP315" s="235">
        <f t="shared" si="1022"/>
        <v>59761.632283528663</v>
      </c>
      <c r="BQ315" s="235">
        <f t="shared" si="1023"/>
        <v>56527.262369791664</v>
      </c>
      <c r="BR315" s="868">
        <f t="shared" si="1024"/>
        <v>44372</v>
      </c>
      <c r="BS315" s="869" t="str">
        <f t="shared" si="1025"/>
        <v>FRI</v>
      </c>
      <c r="BT315" s="870">
        <f t="shared" si="1026"/>
        <v>162.82353210449199</v>
      </c>
      <c r="BU315" s="235">
        <f t="shared" ref="BU315" si="1041">BH315</f>
        <v>51289.891560872398</v>
      </c>
      <c r="BV315" s="279">
        <f t="shared" si="1028"/>
        <v>34837020845349.195</v>
      </c>
      <c r="BW315" s="279">
        <f t="shared" ref="BW315" si="1042">BI315</f>
        <v>31609296940172.992</v>
      </c>
    </row>
    <row r="316" spans="1:75">
      <c r="A316" s="35">
        <v>44377</v>
      </c>
      <c r="B316" s="119" t="s">
        <v>751</v>
      </c>
      <c r="C316" s="782">
        <v>44372</v>
      </c>
      <c r="D316" s="1158">
        <v>44373</v>
      </c>
      <c r="E316" s="924" t="s">
        <v>69</v>
      </c>
      <c r="F316" s="1149">
        <v>6.0025680541992203</v>
      </c>
      <c r="G316" s="500" t="s">
        <v>41</v>
      </c>
      <c r="H316" s="998">
        <v>7.8131881713867202</v>
      </c>
      <c r="I316" s="1160" t="s">
        <v>313</v>
      </c>
      <c r="J316" s="1161" t="s">
        <v>133</v>
      </c>
      <c r="K316" s="484" t="s">
        <v>93</v>
      </c>
      <c r="L316" s="488">
        <v>244</v>
      </c>
      <c r="M316" s="485"/>
      <c r="N316" s="504"/>
      <c r="O316" s="491">
        <v>3</v>
      </c>
      <c r="P316" s="492">
        <v>1.5</v>
      </c>
      <c r="Q316" s="492">
        <f t="shared" si="925"/>
        <v>4.5</v>
      </c>
      <c r="R316" s="490">
        <f t="shared" si="1011"/>
        <v>3</v>
      </c>
      <c r="S316" s="491"/>
      <c r="T316" s="493">
        <v>20</v>
      </c>
      <c r="U316" s="119" t="s">
        <v>751</v>
      </c>
      <c r="V316" s="925"/>
      <c r="W316" s="129">
        <v>905.13599999999997</v>
      </c>
      <c r="X316" s="223">
        <v>2.1960000000000002</v>
      </c>
      <c r="Y316" s="223">
        <v>2.54</v>
      </c>
      <c r="Z316" s="129">
        <f t="shared" si="926"/>
        <v>18102.72</v>
      </c>
      <c r="AA316" s="129">
        <f t="shared" si="927"/>
        <v>6034.2400000000007</v>
      </c>
      <c r="AB316" s="149">
        <f t="shared" si="928"/>
        <v>24730491.803278692</v>
      </c>
      <c r="AC316" s="924" t="s">
        <v>69</v>
      </c>
      <c r="AD316" s="195">
        <f t="shared" si="929"/>
        <v>120.0513610839844</v>
      </c>
      <c r="AE316" s="500" t="s">
        <v>41</v>
      </c>
      <c r="AF316" s="567">
        <f t="shared" si="930"/>
        <v>156.2637634277344</v>
      </c>
      <c r="AG316" s="497">
        <f t="shared" si="931"/>
        <v>40017.120361328132</v>
      </c>
      <c r="AH316" s="497">
        <f t="shared" si="932"/>
        <v>52087.921142578132</v>
      </c>
      <c r="AI316" s="497">
        <f t="shared" si="933"/>
        <v>164004.59164478743</v>
      </c>
      <c r="AJ316" s="497">
        <f t="shared" si="934"/>
        <v>213475.08664991037</v>
      </c>
      <c r="AK316" s="959">
        <f t="shared" si="935"/>
        <v>6.6316752998435815E-3</v>
      </c>
      <c r="AL316" s="1086">
        <f t="shared" si="936"/>
        <v>8.6320599019227163E-3</v>
      </c>
      <c r="AM316" s="864" t="str">
        <f t="shared" si="1032"/>
        <v>6262</v>
      </c>
      <c r="AN316" s="865">
        <f t="shared" si="1033"/>
        <v>44373</v>
      </c>
      <c r="AO316" s="866">
        <f t="shared" si="1034"/>
        <v>40017.120361328132</v>
      </c>
      <c r="AP316" s="865">
        <f t="shared" si="1035"/>
        <v>44373</v>
      </c>
      <c r="AQ316" s="850">
        <f t="shared" si="1036"/>
        <v>52087.921142578132</v>
      </c>
      <c r="AR316" s="880">
        <v>44372</v>
      </c>
      <c r="AS316" s="869" t="s">
        <v>659</v>
      </c>
      <c r="AT316" s="879">
        <v>162.82353210449199</v>
      </c>
      <c r="AU316" s="879">
        <v>244</v>
      </c>
      <c r="AV316" s="851">
        <f t="shared" si="1012"/>
        <v>44372</v>
      </c>
      <c r="AW316" s="852">
        <f t="shared" si="1013"/>
        <v>24662033817923.488</v>
      </c>
      <c r="AX316" s="851">
        <f t="shared" si="1014"/>
        <v>44372</v>
      </c>
      <c r="AY316" s="852">
        <f t="shared" si="1015"/>
        <v>32101112252070.086</v>
      </c>
      <c r="AZ316" s="867"/>
      <c r="BA316" s="867"/>
      <c r="BB316" s="867"/>
      <c r="BC316" s="849">
        <f t="shared" si="1016"/>
        <v>44372</v>
      </c>
      <c r="BD316" s="867"/>
      <c r="BE316" s="867"/>
      <c r="BF316" s="867"/>
      <c r="BG316" s="849">
        <f t="shared" si="1017"/>
        <v>44372</v>
      </c>
      <c r="BH316" s="867"/>
      <c r="BI316" s="867"/>
      <c r="BK316" s="382">
        <f t="shared" si="1018"/>
        <v>6.0025680541992203</v>
      </c>
      <c r="BL316" s="382">
        <f t="shared" si="1019"/>
        <v>7.8131881713867202</v>
      </c>
      <c r="BM316" s="236">
        <f t="shared" si="1020"/>
        <v>44372</v>
      </c>
      <c r="BN316" s="236">
        <f t="shared" si="1021"/>
        <v>44373</v>
      </c>
      <c r="BO316" s="235">
        <f t="shared" si="1008"/>
        <v>40017.120361328132</v>
      </c>
      <c r="BP316" s="235">
        <f t="shared" si="1022"/>
        <v>52087.921142578132</v>
      </c>
      <c r="BQ316" s="235">
        <f t="shared" si="1023"/>
        <v>46052.520751953132</v>
      </c>
      <c r="BR316" s="868">
        <f t="shared" si="1024"/>
        <v>44372</v>
      </c>
      <c r="BS316" s="869" t="str">
        <f t="shared" si="1025"/>
        <v>FRI</v>
      </c>
      <c r="BT316" s="870">
        <f t="shared" si="1026"/>
        <v>162.82353210449199</v>
      </c>
      <c r="BU316" s="235"/>
      <c r="BV316" s="279">
        <f t="shared" si="1028"/>
        <v>28381573034996.789</v>
      </c>
      <c r="BW316" s="279"/>
    </row>
    <row r="317" spans="1:75">
      <c r="A317" s="35">
        <v>44377</v>
      </c>
      <c r="B317" s="119" t="s">
        <v>752</v>
      </c>
      <c r="C317" s="782">
        <v>44373</v>
      </c>
      <c r="D317" s="1158">
        <v>44374</v>
      </c>
      <c r="E317" s="924" t="s">
        <v>69</v>
      </c>
      <c r="F317" s="1149">
        <v>2.4613073348998999</v>
      </c>
      <c r="G317" s="500" t="s">
        <v>41</v>
      </c>
      <c r="H317" s="998">
        <v>4.3411026000976598</v>
      </c>
      <c r="I317" s="1160" t="s">
        <v>313</v>
      </c>
      <c r="J317" s="1161" t="s">
        <v>133</v>
      </c>
      <c r="K317" s="484" t="s">
        <v>93</v>
      </c>
      <c r="L317" s="488">
        <v>284</v>
      </c>
      <c r="M317" s="485"/>
      <c r="N317" s="504"/>
      <c r="O317" s="491">
        <v>3</v>
      </c>
      <c r="P317" s="492">
        <v>1.5</v>
      </c>
      <c r="Q317" s="492">
        <f t="shared" si="925"/>
        <v>4.5</v>
      </c>
      <c r="R317" s="490">
        <f t="shared" si="1011"/>
        <v>3</v>
      </c>
      <c r="S317" s="491"/>
      <c r="T317" s="493">
        <v>20</v>
      </c>
      <c r="U317" s="119" t="s">
        <v>752</v>
      </c>
      <c r="V317" s="925"/>
      <c r="W317" s="129">
        <v>828.37</v>
      </c>
      <c r="X317" s="223">
        <v>2.181</v>
      </c>
      <c r="Y317" s="223">
        <v>2.5390000000000001</v>
      </c>
      <c r="Z317" s="129">
        <f t="shared" si="926"/>
        <v>16567.400000000001</v>
      </c>
      <c r="AA317" s="129">
        <f t="shared" si="927"/>
        <v>5522.4666666666672</v>
      </c>
      <c r="AB317" s="149">
        <f t="shared" si="928"/>
        <v>19445305.164319251</v>
      </c>
      <c r="AC317" s="924" t="s">
        <v>69</v>
      </c>
      <c r="AD317" s="195">
        <f t="shared" si="929"/>
        <v>49.226146697997997</v>
      </c>
      <c r="AE317" s="500" t="s">
        <v>41</v>
      </c>
      <c r="AF317" s="567">
        <f t="shared" si="930"/>
        <v>86.822052001953196</v>
      </c>
      <c r="AG317" s="497">
        <f t="shared" si="931"/>
        <v>16408.715565999333</v>
      </c>
      <c r="AH317" s="497">
        <f t="shared" si="932"/>
        <v>28940.684000651065</v>
      </c>
      <c r="AI317" s="497">
        <f t="shared" si="933"/>
        <v>57777.167485913145</v>
      </c>
      <c r="AJ317" s="497">
        <f t="shared" si="934"/>
        <v>101903.81690370092</v>
      </c>
      <c r="AK317" s="959">
        <f t="shared" si="935"/>
        <v>2.9712656601517434E-3</v>
      </c>
      <c r="AL317" s="1086">
        <f t="shared" si="936"/>
        <v>5.2405357510504477E-3</v>
      </c>
      <c r="AM317" s="864" t="str">
        <f t="shared" si="1032"/>
        <v>6272</v>
      </c>
      <c r="AN317" s="865">
        <f t="shared" si="1033"/>
        <v>44374</v>
      </c>
      <c r="AO317" s="866">
        <f t="shared" si="1034"/>
        <v>16408.715565999333</v>
      </c>
      <c r="AP317" s="865">
        <f t="shared" si="1035"/>
        <v>44374</v>
      </c>
      <c r="AQ317" s="850">
        <f t="shared" si="1036"/>
        <v>28940.684000651065</v>
      </c>
      <c r="AR317" s="880">
        <v>44373</v>
      </c>
      <c r="AS317" s="869" t="s">
        <v>660</v>
      </c>
      <c r="AT317" s="879">
        <v>157.20408630371099</v>
      </c>
      <c r="AU317" s="879">
        <v>284</v>
      </c>
      <c r="AV317" s="851">
        <f t="shared" si="1012"/>
        <v>44373</v>
      </c>
      <c r="AW317" s="852">
        <f t="shared" si="1013"/>
        <v>9763472367217.9844</v>
      </c>
      <c r="AX317" s="851">
        <f t="shared" si="1014"/>
        <v>44373</v>
      </c>
      <c r="AY317" s="852">
        <f t="shared" si="1015"/>
        <v>17220212477461.855</v>
      </c>
      <c r="AZ317" s="850">
        <f>AVERAGE(AO317:AO318)</f>
        <v>14999.364852905266</v>
      </c>
      <c r="BA317" s="850">
        <f>STDEV(AO317:AO318)</f>
        <v>1993.122892597821</v>
      </c>
      <c r="BB317" s="850">
        <f>100*BA317/AZ317</f>
        <v>13.288048608350024</v>
      </c>
      <c r="BC317" s="849">
        <f t="shared" si="1016"/>
        <v>44373</v>
      </c>
      <c r="BD317" s="850">
        <f>AVERAGE(AQ317:AQ318)</f>
        <v>30318.0135091146</v>
      </c>
      <c r="BE317" s="850">
        <f>STDEV(AQ317:AQ318)</f>
        <v>1947.8380707258007</v>
      </c>
      <c r="BF317" s="850">
        <f>100*BE317/BD317</f>
        <v>6.4246889729111567</v>
      </c>
      <c r="BG317" s="849">
        <f t="shared" si="1017"/>
        <v>44373</v>
      </c>
      <c r="BH317" s="850">
        <f>AVERAGE(AZ317,BD317)</f>
        <v>22658.689181009933</v>
      </c>
      <c r="BI317" s="852">
        <f>BH317*AT317*3.785*1000000</f>
        <v>13482315834310.598</v>
      </c>
      <c r="BK317" s="382">
        <f t="shared" si="1018"/>
        <v>2.4613073348998999</v>
      </c>
      <c r="BL317" s="382">
        <f t="shared" si="1019"/>
        <v>4.3411026000976598</v>
      </c>
      <c r="BM317" s="236">
        <f t="shared" si="1020"/>
        <v>44373</v>
      </c>
      <c r="BN317" s="236">
        <f t="shared" si="1021"/>
        <v>44374</v>
      </c>
      <c r="BO317" s="235">
        <f>AO317</f>
        <v>16408.715565999333</v>
      </c>
      <c r="BP317" s="235">
        <f t="shared" si="1022"/>
        <v>28940.684000651065</v>
      </c>
      <c r="BQ317" s="235">
        <f t="shared" si="1023"/>
        <v>22674.699783325199</v>
      </c>
      <c r="BR317" s="868">
        <f t="shared" si="1024"/>
        <v>44373</v>
      </c>
      <c r="BS317" s="869" t="str">
        <f t="shared" si="1025"/>
        <v>SAT</v>
      </c>
      <c r="BT317" s="870">
        <f t="shared" si="1026"/>
        <v>157.20408630371099</v>
      </c>
      <c r="BU317" s="235">
        <f t="shared" ref="BU317" si="1043">BH317</f>
        <v>22658.689181009933</v>
      </c>
      <c r="BV317" s="279">
        <f t="shared" si="1028"/>
        <v>13491842422339.92</v>
      </c>
      <c r="BW317" s="279">
        <f t="shared" ref="BW317" si="1044">BI317</f>
        <v>13482315834310.598</v>
      </c>
    </row>
    <row r="318" spans="1:75">
      <c r="A318" s="35">
        <v>44377</v>
      </c>
      <c r="B318" s="119" t="s">
        <v>753</v>
      </c>
      <c r="C318" s="782">
        <v>44373</v>
      </c>
      <c r="D318" s="1158">
        <v>44374</v>
      </c>
      <c r="E318" s="924" t="s">
        <v>69</v>
      </c>
      <c r="F318" s="1149">
        <v>2.03850212097168</v>
      </c>
      <c r="G318" s="500" t="s">
        <v>41</v>
      </c>
      <c r="H318" s="998">
        <v>4.75430145263672</v>
      </c>
      <c r="I318" s="1160" t="s">
        <v>313</v>
      </c>
      <c r="J318" s="1161" t="s">
        <v>133</v>
      </c>
      <c r="K318" s="484" t="s">
        <v>93</v>
      </c>
      <c r="L318" s="488">
        <v>284</v>
      </c>
      <c r="M318" s="485"/>
      <c r="N318" s="504"/>
      <c r="O318" s="491">
        <v>3</v>
      </c>
      <c r="P318" s="492">
        <v>1.5</v>
      </c>
      <c r="Q318" s="492">
        <f t="shared" si="925"/>
        <v>4.5</v>
      </c>
      <c r="R318" s="490">
        <f t="shared" si="1011"/>
        <v>3</v>
      </c>
      <c r="S318" s="491"/>
      <c r="T318" s="493">
        <v>20</v>
      </c>
      <c r="U318" s="119" t="s">
        <v>753</v>
      </c>
      <c r="V318" s="925"/>
      <c r="W318" s="129">
        <v>821.64800000000002</v>
      </c>
      <c r="X318" s="223">
        <v>2.1789999999999998</v>
      </c>
      <c r="Y318" s="223">
        <v>2.5099999999999998</v>
      </c>
      <c r="Z318" s="129">
        <f t="shared" si="926"/>
        <v>16432.96</v>
      </c>
      <c r="AA318" s="129">
        <f t="shared" si="927"/>
        <v>5477.6533333333327</v>
      </c>
      <c r="AB318" s="149">
        <f t="shared" si="928"/>
        <v>19287511.737089202</v>
      </c>
      <c r="AC318" s="924" t="s">
        <v>69</v>
      </c>
      <c r="AD318" s="195">
        <f t="shared" si="929"/>
        <v>40.770042419433601</v>
      </c>
      <c r="AE318" s="500" t="s">
        <v>41</v>
      </c>
      <c r="AF318" s="567">
        <f t="shared" si="930"/>
        <v>95.086029052734403</v>
      </c>
      <c r="AG318" s="497">
        <f t="shared" si="931"/>
        <v>13590.014139811201</v>
      </c>
      <c r="AH318" s="497">
        <f t="shared" si="932"/>
        <v>31695.343017578136</v>
      </c>
      <c r="AI318" s="497">
        <f t="shared" si="933"/>
        <v>47852.162464123947</v>
      </c>
      <c r="AJ318" s="497">
        <f t="shared" si="934"/>
        <v>111603.32048443006</v>
      </c>
      <c r="AK318" s="959">
        <f t="shared" si="935"/>
        <v>2.48099200749187E-3</v>
      </c>
      <c r="AL318" s="1086">
        <f t="shared" si="936"/>
        <v>5.7862995499736143E-3</v>
      </c>
      <c r="AM318" s="864" t="str">
        <f t="shared" si="1032"/>
        <v>6273</v>
      </c>
      <c r="AN318" s="865">
        <f t="shared" si="1033"/>
        <v>44374</v>
      </c>
      <c r="AO318" s="866">
        <f t="shared" si="1034"/>
        <v>13590.014139811201</v>
      </c>
      <c r="AP318" s="865">
        <f t="shared" si="1035"/>
        <v>44374</v>
      </c>
      <c r="AQ318" s="850">
        <f t="shared" si="1036"/>
        <v>31695.343017578136</v>
      </c>
      <c r="AR318" s="880">
        <v>44373</v>
      </c>
      <c r="AS318" s="869" t="s">
        <v>660</v>
      </c>
      <c r="AT318" s="879">
        <v>157.20408630371099</v>
      </c>
      <c r="AU318" s="879">
        <v>284</v>
      </c>
      <c r="AV318" s="851">
        <f t="shared" si="1012"/>
        <v>44373</v>
      </c>
      <c r="AW318" s="852">
        <f t="shared" si="1013"/>
        <v>8086295785337.8721</v>
      </c>
      <c r="AX318" s="851">
        <f t="shared" si="1014"/>
        <v>44373</v>
      </c>
      <c r="AY318" s="852">
        <f t="shared" si="1015"/>
        <v>18859282707224.676</v>
      </c>
      <c r="AZ318" s="867"/>
      <c r="BA318" s="867"/>
      <c r="BB318" s="867"/>
      <c r="BC318" s="849">
        <f t="shared" si="1016"/>
        <v>44373</v>
      </c>
      <c r="BD318" s="867"/>
      <c r="BE318" s="867"/>
      <c r="BF318" s="867"/>
      <c r="BG318" s="849">
        <f t="shared" si="1017"/>
        <v>44373</v>
      </c>
      <c r="BH318" s="867"/>
      <c r="BI318" s="867"/>
      <c r="BK318" s="382">
        <f t="shared" si="1018"/>
        <v>2.03850212097168</v>
      </c>
      <c r="BL318" s="382">
        <f t="shared" si="1019"/>
        <v>4.75430145263672</v>
      </c>
      <c r="BM318" s="236">
        <f t="shared" si="1020"/>
        <v>44373</v>
      </c>
      <c r="BN318" s="236">
        <f t="shared" si="1021"/>
        <v>44374</v>
      </c>
      <c r="BO318" s="235">
        <f t="shared" ref="BO318:BO330" si="1045">AO318</f>
        <v>13590.014139811201</v>
      </c>
      <c r="BP318" s="235">
        <f t="shared" si="1022"/>
        <v>31695.343017578136</v>
      </c>
      <c r="BQ318" s="235">
        <f t="shared" si="1023"/>
        <v>22642.678578694668</v>
      </c>
      <c r="BR318" s="868">
        <f t="shared" si="1024"/>
        <v>44373</v>
      </c>
      <c r="BS318" s="869" t="str">
        <f t="shared" si="1025"/>
        <v>SAT</v>
      </c>
      <c r="BT318" s="870">
        <f t="shared" si="1026"/>
        <v>157.20408630371099</v>
      </c>
      <c r="BU318" s="235"/>
      <c r="BV318" s="279">
        <f t="shared" si="1028"/>
        <v>13472789246281.273</v>
      </c>
      <c r="BW318" s="279"/>
    </row>
    <row r="319" spans="1:75">
      <c r="A319" s="35">
        <v>44377</v>
      </c>
      <c r="B319" s="119" t="s">
        <v>754</v>
      </c>
      <c r="C319" s="782">
        <v>44374</v>
      </c>
      <c r="D319" s="1158">
        <v>44375</v>
      </c>
      <c r="E319" s="924" t="s">
        <v>69</v>
      </c>
      <c r="F319" s="1149">
        <v>1.849069786071778</v>
      </c>
      <c r="G319" s="500" t="s">
        <v>41</v>
      </c>
      <c r="H319" s="998">
        <v>3.9563934326171797</v>
      </c>
      <c r="I319" s="1160" t="s">
        <v>313</v>
      </c>
      <c r="J319" s="1161" t="s">
        <v>133</v>
      </c>
      <c r="K319" s="484" t="s">
        <v>93</v>
      </c>
      <c r="L319" s="488">
        <v>296</v>
      </c>
      <c r="M319" s="485"/>
      <c r="N319" s="504"/>
      <c r="O319" s="491">
        <v>3</v>
      </c>
      <c r="P319" s="492">
        <v>1.5</v>
      </c>
      <c r="Q319" s="492">
        <f t="shared" si="925"/>
        <v>4.5</v>
      </c>
      <c r="R319" s="490">
        <f t="shared" si="1011"/>
        <v>3</v>
      </c>
      <c r="S319" s="491"/>
      <c r="T319" s="493">
        <v>20</v>
      </c>
      <c r="U319" s="119" t="s">
        <v>754</v>
      </c>
      <c r="V319" s="925"/>
      <c r="W319" s="129">
        <v>765.37400000000002</v>
      </c>
      <c r="X319" s="223">
        <v>2.1869999999999998</v>
      </c>
      <c r="Y319" s="223">
        <v>2.516</v>
      </c>
      <c r="Z319" s="129">
        <f t="shared" si="926"/>
        <v>15307.48</v>
      </c>
      <c r="AA319" s="129">
        <f t="shared" si="927"/>
        <v>5102.4933333333329</v>
      </c>
      <c r="AB319" s="149">
        <f t="shared" si="928"/>
        <v>17238153.153153151</v>
      </c>
      <c r="AC319" s="924" t="s">
        <v>69</v>
      </c>
      <c r="AD319" s="195">
        <f t="shared" si="929"/>
        <v>36.981395721435561</v>
      </c>
      <c r="AE319" s="500" t="s">
        <v>41</v>
      </c>
      <c r="AF319" s="567">
        <f t="shared" si="930"/>
        <v>79.127868652343594</v>
      </c>
      <c r="AG319" s="497">
        <f t="shared" si="931"/>
        <v>12327.131907145187</v>
      </c>
      <c r="AH319" s="497">
        <f t="shared" si="932"/>
        <v>26375.956217447863</v>
      </c>
      <c r="AI319" s="497">
        <f t="shared" si="933"/>
        <v>41645.715902517521</v>
      </c>
      <c r="AJ319" s="497">
        <f t="shared" si="934"/>
        <v>89107.960194080617</v>
      </c>
      <c r="AK319" s="959">
        <f t="shared" si="935"/>
        <v>2.4159035792590002E-3</v>
      </c>
      <c r="AL319" s="1086">
        <f t="shared" si="936"/>
        <v>5.1692289424741106E-3</v>
      </c>
      <c r="AM319" s="864" t="str">
        <f t="shared" si="1032"/>
        <v>6282</v>
      </c>
      <c r="AN319" s="865">
        <f t="shared" si="1033"/>
        <v>44375</v>
      </c>
      <c r="AO319" s="866">
        <f t="shared" si="1034"/>
        <v>12327.131907145187</v>
      </c>
      <c r="AP319" s="865">
        <f t="shared" si="1035"/>
        <v>44375</v>
      </c>
      <c r="AQ319" s="850">
        <f t="shared" si="1036"/>
        <v>26375.956217447863</v>
      </c>
      <c r="AR319" s="880">
        <v>44374</v>
      </c>
      <c r="AS319" s="869" t="s">
        <v>654</v>
      </c>
      <c r="AT319" s="879">
        <v>155.50355529785199</v>
      </c>
      <c r="AU319" s="879">
        <v>296</v>
      </c>
      <c r="AV319" s="851">
        <f t="shared" si="1012"/>
        <v>44374</v>
      </c>
      <c r="AW319" s="852">
        <f t="shared" si="1013"/>
        <v>7255515092536.5352</v>
      </c>
      <c r="AX319" s="851">
        <f t="shared" si="1014"/>
        <v>44374</v>
      </c>
      <c r="AY319" s="852">
        <f t="shared" si="1015"/>
        <v>15524385547042.875</v>
      </c>
      <c r="AZ319" s="850">
        <f>AVERAGE(AO319:AO320)</f>
        <v>20497.786839803062</v>
      </c>
      <c r="BA319" s="850">
        <f>STDEV(AO319:AO320)</f>
        <v>11555.051019235385</v>
      </c>
      <c r="BB319" s="850">
        <f>100*BA319/AZ319</f>
        <v>56.372188419861644</v>
      </c>
      <c r="BC319" s="849">
        <f t="shared" si="1016"/>
        <v>44374</v>
      </c>
      <c r="BD319" s="850">
        <f>AVERAGE(AQ319:AQ320)</f>
        <v>26059.429168701128</v>
      </c>
      <c r="BE319" s="850">
        <f>STDEV(AQ319:AQ320)</f>
        <v>447.63684519555994</v>
      </c>
      <c r="BF319" s="850">
        <f>100*BE319/BD319</f>
        <v>1.7177538398776497</v>
      </c>
      <c r="BG319" s="849">
        <f t="shared" si="1017"/>
        <v>44374</v>
      </c>
      <c r="BH319" s="850">
        <f>AVERAGE(AZ319,BD319)</f>
        <v>23278.608004252095</v>
      </c>
      <c r="BI319" s="852">
        <f>BH319*AT319*3.785*1000000</f>
        <v>13701345372170.002</v>
      </c>
      <c r="BK319" s="382">
        <f t="shared" si="1018"/>
        <v>1.849069786071778</v>
      </c>
      <c r="BL319" s="382">
        <f t="shared" si="1019"/>
        <v>3.9563934326171797</v>
      </c>
      <c r="BM319" s="236">
        <f t="shared" si="1020"/>
        <v>44374</v>
      </c>
      <c r="BN319" s="236">
        <f t="shared" si="1021"/>
        <v>44375</v>
      </c>
      <c r="BO319" s="235">
        <f t="shared" si="1045"/>
        <v>12327.131907145187</v>
      </c>
      <c r="BP319" s="235">
        <f t="shared" si="1022"/>
        <v>26375.956217447863</v>
      </c>
      <c r="BQ319" s="235">
        <f t="shared" si="1023"/>
        <v>19351.544062296525</v>
      </c>
      <c r="BR319" s="868">
        <f t="shared" si="1024"/>
        <v>44374</v>
      </c>
      <c r="BS319" s="869" t="str">
        <f t="shared" si="1025"/>
        <v>SUN</v>
      </c>
      <c r="BT319" s="870">
        <f t="shared" si="1026"/>
        <v>155.50355529785199</v>
      </c>
      <c r="BU319" s="235">
        <f t="shared" ref="BU319" si="1046">BH319</f>
        <v>23278.608004252095</v>
      </c>
      <c r="BV319" s="279">
        <f t="shared" si="1028"/>
        <v>11389950319789.705</v>
      </c>
      <c r="BW319" s="279">
        <f t="shared" ref="BW319" si="1047">BI319</f>
        <v>13701345372170.002</v>
      </c>
    </row>
    <row r="320" spans="1:75">
      <c r="A320" s="35">
        <v>44377</v>
      </c>
      <c r="B320" s="119" t="s">
        <v>755</v>
      </c>
      <c r="C320" s="782">
        <v>44374</v>
      </c>
      <c r="D320" s="1158">
        <v>44375</v>
      </c>
      <c r="E320" s="924" t="s">
        <v>69</v>
      </c>
      <c r="F320" s="1149">
        <v>4.3002662658691397</v>
      </c>
      <c r="G320" s="500" t="s">
        <v>41</v>
      </c>
      <c r="H320" s="998">
        <v>3.86143531799316</v>
      </c>
      <c r="I320" s="1160" t="s">
        <v>313</v>
      </c>
      <c r="J320" s="1161" t="s">
        <v>133</v>
      </c>
      <c r="K320" s="484" t="s">
        <v>93</v>
      </c>
      <c r="L320" s="488">
        <v>296</v>
      </c>
      <c r="M320" s="485"/>
      <c r="N320" s="504"/>
      <c r="O320" s="491">
        <v>3</v>
      </c>
      <c r="P320" s="492">
        <v>1.5</v>
      </c>
      <c r="Q320" s="492">
        <f t="shared" si="925"/>
        <v>4.5</v>
      </c>
      <c r="R320" s="490">
        <f t="shared" si="1011"/>
        <v>3</v>
      </c>
      <c r="S320" s="491"/>
      <c r="T320" s="493">
        <v>20</v>
      </c>
      <c r="U320" s="119" t="s">
        <v>755</v>
      </c>
      <c r="V320" s="925"/>
      <c r="W320" s="129">
        <v>827.35299999999995</v>
      </c>
      <c r="X320" s="223">
        <v>2.1819999999999999</v>
      </c>
      <c r="Y320" s="223">
        <v>2.5299999999999998</v>
      </c>
      <c r="Z320" s="129">
        <f t="shared" si="926"/>
        <v>16547.059999999998</v>
      </c>
      <c r="AA320" s="129">
        <f t="shared" si="927"/>
        <v>5515.6866666666656</v>
      </c>
      <c r="AB320" s="149">
        <f t="shared" si="928"/>
        <v>18634076.576576576</v>
      </c>
      <c r="AC320" s="924" t="s">
        <v>69</v>
      </c>
      <c r="AD320" s="195">
        <f t="shared" si="929"/>
        <v>86.005325317382798</v>
      </c>
      <c r="AE320" s="500" t="s">
        <v>41</v>
      </c>
      <c r="AF320" s="567">
        <f t="shared" si="930"/>
        <v>77.228706359863196</v>
      </c>
      <c r="AG320" s="497">
        <f t="shared" si="931"/>
        <v>28668.441772460934</v>
      </c>
      <c r="AH320" s="497">
        <f t="shared" si="932"/>
        <v>25742.902119954397</v>
      </c>
      <c r="AI320" s="497">
        <f t="shared" si="933"/>
        <v>96852.843825881529</v>
      </c>
      <c r="AJ320" s="497">
        <f t="shared" si="934"/>
        <v>86969.263918764846</v>
      </c>
      <c r="AK320" s="959">
        <f t="shared" si="935"/>
        <v>5.1976197171813487E-3</v>
      </c>
      <c r="AL320" s="1086">
        <f t="shared" si="936"/>
        <v>4.6672161918711362E-3</v>
      </c>
      <c r="AM320" s="864" t="str">
        <f t="shared" si="1032"/>
        <v>6283</v>
      </c>
      <c r="AN320" s="865">
        <f t="shared" si="1033"/>
        <v>44375</v>
      </c>
      <c r="AO320" s="866">
        <f t="shared" si="1034"/>
        <v>28668.441772460934</v>
      </c>
      <c r="AP320" s="865">
        <f t="shared" si="1035"/>
        <v>44375</v>
      </c>
      <c r="AQ320" s="850">
        <f t="shared" si="1036"/>
        <v>25742.902119954397</v>
      </c>
      <c r="AR320" s="880">
        <v>44374</v>
      </c>
      <c r="AS320" s="869" t="s">
        <v>654</v>
      </c>
      <c r="AT320" s="879">
        <v>155.50355529785199</v>
      </c>
      <c r="AU320" s="879">
        <v>296</v>
      </c>
      <c r="AV320" s="851">
        <f t="shared" si="1012"/>
        <v>44374</v>
      </c>
      <c r="AW320" s="852">
        <f t="shared" si="1013"/>
        <v>16873698888468.08</v>
      </c>
      <c r="AX320" s="851">
        <f t="shared" si="1014"/>
        <v>44374</v>
      </c>
      <c r="AY320" s="852">
        <f t="shared" si="1015"/>
        <v>15151781960632.51</v>
      </c>
      <c r="AZ320" s="867"/>
      <c r="BA320" s="867"/>
      <c r="BB320" s="867"/>
      <c r="BC320" s="849">
        <f t="shared" si="1016"/>
        <v>44374</v>
      </c>
      <c r="BD320" s="867"/>
      <c r="BE320" s="867"/>
      <c r="BF320" s="867"/>
      <c r="BG320" s="849">
        <f t="shared" si="1017"/>
        <v>44374</v>
      </c>
      <c r="BH320" s="867"/>
      <c r="BI320" s="867"/>
      <c r="BK320" s="382">
        <f t="shared" si="1018"/>
        <v>4.3002662658691397</v>
      </c>
      <c r="BL320" s="382">
        <f t="shared" si="1019"/>
        <v>3.86143531799316</v>
      </c>
      <c r="BM320" s="236">
        <f t="shared" si="1020"/>
        <v>44374</v>
      </c>
      <c r="BN320" s="236">
        <f t="shared" si="1021"/>
        <v>44375</v>
      </c>
      <c r="BO320" s="235">
        <f t="shared" si="1045"/>
        <v>28668.441772460934</v>
      </c>
      <c r="BP320" s="235">
        <f t="shared" si="1022"/>
        <v>25742.902119954397</v>
      </c>
      <c r="BQ320" s="235">
        <f t="shared" si="1023"/>
        <v>27205.671946207665</v>
      </c>
      <c r="BR320" s="868">
        <f t="shared" si="1024"/>
        <v>44374</v>
      </c>
      <c r="BS320" s="869" t="str">
        <f t="shared" si="1025"/>
        <v>SUN</v>
      </c>
      <c r="BT320" s="870">
        <f t="shared" si="1026"/>
        <v>155.50355529785199</v>
      </c>
      <c r="BU320" s="235"/>
      <c r="BV320" s="279">
        <f t="shared" si="1028"/>
        <v>16012740424550.295</v>
      </c>
      <c r="BW320" s="279"/>
    </row>
    <row r="321" spans="1:75">
      <c r="A321" s="35">
        <v>44377</v>
      </c>
      <c r="B321" s="119" t="s">
        <v>756</v>
      </c>
      <c r="C321" s="782">
        <v>44375</v>
      </c>
      <c r="D321" s="1158">
        <v>44376</v>
      </c>
      <c r="E321" s="924" t="s">
        <v>69</v>
      </c>
      <c r="F321" s="1149">
        <v>4.4766517639160197</v>
      </c>
      <c r="G321" s="500" t="s">
        <v>41</v>
      </c>
      <c r="H321" s="998">
        <v>6.5940696716308596</v>
      </c>
      <c r="I321" s="1160" t="s">
        <v>313</v>
      </c>
      <c r="J321" s="1161" t="s">
        <v>133</v>
      </c>
      <c r="K321" s="484" t="s">
        <v>93</v>
      </c>
      <c r="L321" s="488">
        <v>248</v>
      </c>
      <c r="M321" s="485"/>
      <c r="N321" s="504"/>
      <c r="O321" s="491">
        <v>3</v>
      </c>
      <c r="P321" s="492">
        <v>1.5</v>
      </c>
      <c r="Q321" s="492">
        <f t="shared" si="925"/>
        <v>4.5</v>
      </c>
      <c r="R321" s="490">
        <f t="shared" si="1011"/>
        <v>3</v>
      </c>
      <c r="S321" s="491"/>
      <c r="T321" s="493">
        <v>20</v>
      </c>
      <c r="U321" s="119" t="s">
        <v>756</v>
      </c>
      <c r="V321" s="925"/>
      <c r="W321" s="129">
        <v>860.38300000000004</v>
      </c>
      <c r="X321" s="223">
        <v>2.1909999999999998</v>
      </c>
      <c r="Y321" s="223">
        <v>2.5409999999999999</v>
      </c>
      <c r="Z321" s="129">
        <f t="shared" si="926"/>
        <v>17207.66</v>
      </c>
      <c r="AA321" s="129">
        <f t="shared" si="927"/>
        <v>5735.8866666666663</v>
      </c>
      <c r="AB321" s="149">
        <f t="shared" si="928"/>
        <v>23128575.268817201</v>
      </c>
      <c r="AC321" s="924" t="s">
        <v>69</v>
      </c>
      <c r="AD321" s="195">
        <f t="shared" si="929"/>
        <v>89.533035278320398</v>
      </c>
      <c r="AE321" s="500" t="s">
        <v>41</v>
      </c>
      <c r="AF321" s="567">
        <f t="shared" si="930"/>
        <v>131.88139343261719</v>
      </c>
      <c r="AG321" s="497">
        <f t="shared" si="931"/>
        <v>29844.345092773467</v>
      </c>
      <c r="AH321" s="497">
        <f t="shared" si="932"/>
        <v>43960.464477539063</v>
      </c>
      <c r="AI321" s="497">
        <f t="shared" si="933"/>
        <v>120340.10118053817</v>
      </c>
      <c r="AJ321" s="497">
        <f t="shared" si="934"/>
        <v>177259.9374094317</v>
      </c>
      <c r="AK321" s="959">
        <f t="shared" si="935"/>
        <v>5.2030918369098643E-3</v>
      </c>
      <c r="AL321" s="1086">
        <f t="shared" si="936"/>
        <v>7.6641096716588532E-3</v>
      </c>
      <c r="AM321" s="864" t="str">
        <f t="shared" si="1032"/>
        <v>6293</v>
      </c>
      <c r="AN321" s="865">
        <f t="shared" si="1033"/>
        <v>44376</v>
      </c>
      <c r="AO321" s="866">
        <f t="shared" si="1034"/>
        <v>29844.345092773467</v>
      </c>
      <c r="AP321" s="865">
        <f t="shared" si="1035"/>
        <v>44376</v>
      </c>
      <c r="AQ321" s="850">
        <f t="shared" si="1036"/>
        <v>43960.464477539063</v>
      </c>
      <c r="AR321" s="880">
        <v>44375</v>
      </c>
      <c r="AS321" s="869" t="s">
        <v>655</v>
      </c>
      <c r="AT321" s="879">
        <v>167.40248107910199</v>
      </c>
      <c r="AU321" s="879">
        <v>248</v>
      </c>
      <c r="AV321" s="851">
        <f t="shared" si="1012"/>
        <v>44375</v>
      </c>
      <c r="AW321" s="852">
        <f t="shared" si="1013"/>
        <v>18909925914681.895</v>
      </c>
      <c r="AX321" s="851">
        <f t="shared" si="1014"/>
        <v>44375</v>
      </c>
      <c r="AY321" s="852">
        <f t="shared" si="1015"/>
        <v>27854158764789.176</v>
      </c>
      <c r="AZ321" s="850">
        <f>AVERAGE(AO321:AO322)</f>
        <v>29193.234761555999</v>
      </c>
      <c r="BA321" s="850">
        <f>STDEV(AO321:AO322)</f>
        <v>920.80906100898028</v>
      </c>
      <c r="BB321" s="850">
        <f>100*BA321/AZ321</f>
        <v>3.1541864700159081</v>
      </c>
      <c r="BC321" s="849">
        <f t="shared" si="1016"/>
        <v>44375</v>
      </c>
      <c r="BD321" s="850">
        <f>AVERAGE(AQ321:AQ322)</f>
        <v>53587.715148925796</v>
      </c>
      <c r="BE321" s="850">
        <f>STDEV(AQ321:AQ322)</f>
        <v>13614.988467840654</v>
      </c>
      <c r="BF321" s="850">
        <f>100*BE321/BD321</f>
        <v>25.406921026588268</v>
      </c>
      <c r="BG321" s="849">
        <f t="shared" si="1017"/>
        <v>44375</v>
      </c>
      <c r="BH321" s="850">
        <f>AVERAGE(AZ321,BD321)</f>
        <v>41390.474955240898</v>
      </c>
      <c r="BI321" s="852">
        <f>BH321*AT321*3.785*1000000</f>
        <v>26225766139080.836</v>
      </c>
      <c r="BK321" s="382">
        <f t="shared" si="1018"/>
        <v>4.4766517639160197</v>
      </c>
      <c r="BL321" s="382">
        <f t="shared" si="1019"/>
        <v>6.5940696716308596</v>
      </c>
      <c r="BM321" s="236">
        <f t="shared" si="1020"/>
        <v>44375</v>
      </c>
      <c r="BN321" s="236">
        <f t="shared" si="1021"/>
        <v>44376</v>
      </c>
      <c r="BO321" s="235">
        <f t="shared" si="1045"/>
        <v>29844.345092773467</v>
      </c>
      <c r="BP321" s="235">
        <f t="shared" si="1022"/>
        <v>43960.464477539063</v>
      </c>
      <c r="BQ321" s="235">
        <f t="shared" si="1023"/>
        <v>36902.404785156265</v>
      </c>
      <c r="BR321" s="868">
        <f t="shared" si="1024"/>
        <v>44375</v>
      </c>
      <c r="BS321" s="869" t="str">
        <f t="shared" si="1025"/>
        <v>MON</v>
      </c>
      <c r="BT321" s="870">
        <f t="shared" si="1026"/>
        <v>167.40248107910199</v>
      </c>
      <c r="BU321" s="235">
        <f t="shared" ref="BU321" si="1048">BH321</f>
        <v>41390.474955240898</v>
      </c>
      <c r="BV321" s="279">
        <f t="shared" si="1028"/>
        <v>23382042339735.531</v>
      </c>
      <c r="BW321" s="279">
        <f t="shared" ref="BW321" si="1049">BI321</f>
        <v>26225766139080.836</v>
      </c>
    </row>
    <row r="322" spans="1:75">
      <c r="A322" s="35">
        <v>44377</v>
      </c>
      <c r="B322" s="119" t="s">
        <v>757</v>
      </c>
      <c r="C322" s="782">
        <v>44375</v>
      </c>
      <c r="D322" s="1158">
        <v>44376</v>
      </c>
      <c r="E322" s="924" t="s">
        <v>69</v>
      </c>
      <c r="F322" s="1149">
        <v>4.2813186645507795</v>
      </c>
      <c r="G322" s="500" t="s">
        <v>41</v>
      </c>
      <c r="H322" s="998">
        <v>9.4822448730468807</v>
      </c>
      <c r="I322" s="1160" t="s">
        <v>313</v>
      </c>
      <c r="J322" s="1161" t="s">
        <v>133</v>
      </c>
      <c r="K322" s="484" t="s">
        <v>93</v>
      </c>
      <c r="L322" s="488">
        <v>248</v>
      </c>
      <c r="M322" s="485"/>
      <c r="N322" s="504"/>
      <c r="O322" s="491">
        <v>3</v>
      </c>
      <c r="P322" s="492">
        <v>1.5</v>
      </c>
      <c r="Q322" s="492">
        <f t="shared" si="925"/>
        <v>4.5</v>
      </c>
      <c r="R322" s="490">
        <f t="shared" si="1011"/>
        <v>3</v>
      </c>
      <c r="S322" s="491"/>
      <c r="T322" s="493">
        <v>20</v>
      </c>
      <c r="U322" s="119" t="s">
        <v>757</v>
      </c>
      <c r="V322" s="925"/>
      <c r="W322" s="129">
        <v>846.33399999999995</v>
      </c>
      <c r="X322" s="223">
        <v>2.1869999999999998</v>
      </c>
      <c r="Y322" s="223">
        <v>2.5449999999999999</v>
      </c>
      <c r="Z322" s="129">
        <f t="shared" si="926"/>
        <v>16926.68</v>
      </c>
      <c r="AA322" s="129">
        <f t="shared" si="927"/>
        <v>5642.2266666666665</v>
      </c>
      <c r="AB322" s="149">
        <f t="shared" si="928"/>
        <v>22750913.978494622</v>
      </c>
      <c r="AC322" s="924" t="s">
        <v>69</v>
      </c>
      <c r="AD322" s="195">
        <f t="shared" si="929"/>
        <v>85.626373291015597</v>
      </c>
      <c r="AE322" s="500" t="s">
        <v>41</v>
      </c>
      <c r="AF322" s="567">
        <f t="shared" si="930"/>
        <v>189.64489746093761</v>
      </c>
      <c r="AG322" s="497">
        <f t="shared" si="931"/>
        <v>28542.124430338532</v>
      </c>
      <c r="AH322" s="497">
        <f t="shared" si="932"/>
        <v>63214.965820312536</v>
      </c>
      <c r="AI322" s="497">
        <f t="shared" si="933"/>
        <v>115089.21141265538</v>
      </c>
      <c r="AJ322" s="497">
        <f t="shared" si="934"/>
        <v>254899.05572706668</v>
      </c>
      <c r="AK322" s="959">
        <f t="shared" si="935"/>
        <v>5.0586632045395551E-3</v>
      </c>
      <c r="AL322" s="1086">
        <f t="shared" si="936"/>
        <v>1.1203903982407514E-2</v>
      </c>
      <c r="AM322" s="864" t="str">
        <f t="shared" si="1032"/>
        <v>6294</v>
      </c>
      <c r="AN322" s="865">
        <f t="shared" si="1033"/>
        <v>44376</v>
      </c>
      <c r="AO322" s="866">
        <f t="shared" si="1034"/>
        <v>28542.124430338532</v>
      </c>
      <c r="AP322" s="865">
        <f t="shared" si="1035"/>
        <v>44376</v>
      </c>
      <c r="AQ322" s="850">
        <f t="shared" si="1036"/>
        <v>63214.965820312536</v>
      </c>
      <c r="AR322" s="880">
        <v>44375</v>
      </c>
      <c r="AS322" s="869" t="s">
        <v>655</v>
      </c>
      <c r="AT322" s="879">
        <v>167.40248107910199</v>
      </c>
      <c r="AU322" s="879">
        <v>248</v>
      </c>
      <c r="AV322" s="851">
        <f t="shared" si="1012"/>
        <v>44375</v>
      </c>
      <c r="AW322" s="852">
        <f t="shared" si="1013"/>
        <v>18084814953973.453</v>
      </c>
      <c r="AX322" s="851">
        <f t="shared" si="1014"/>
        <v>44375</v>
      </c>
      <c r="AY322" s="852">
        <f t="shared" si="1015"/>
        <v>40054164922878.844</v>
      </c>
      <c r="AZ322" s="867"/>
      <c r="BA322" s="867"/>
      <c r="BB322" s="867"/>
      <c r="BC322" s="849">
        <f t="shared" si="1016"/>
        <v>44375</v>
      </c>
      <c r="BD322" s="867"/>
      <c r="BE322" s="867"/>
      <c r="BF322" s="867"/>
      <c r="BG322" s="849">
        <f t="shared" si="1017"/>
        <v>44375</v>
      </c>
      <c r="BH322" s="867"/>
      <c r="BI322" s="867"/>
      <c r="BK322" s="382">
        <f t="shared" si="1018"/>
        <v>4.2813186645507795</v>
      </c>
      <c r="BL322" s="382">
        <f t="shared" si="1019"/>
        <v>9.4822448730468807</v>
      </c>
      <c r="BM322" s="236">
        <f t="shared" si="1020"/>
        <v>44375</v>
      </c>
      <c r="BN322" s="236">
        <f t="shared" si="1021"/>
        <v>44376</v>
      </c>
      <c r="BO322" s="235">
        <f t="shared" si="1045"/>
        <v>28542.124430338532</v>
      </c>
      <c r="BP322" s="235">
        <f t="shared" si="1022"/>
        <v>63214.965820312536</v>
      </c>
      <c r="BQ322" s="235">
        <f t="shared" si="1023"/>
        <v>45878.545125325531</v>
      </c>
      <c r="BR322" s="868">
        <f t="shared" si="1024"/>
        <v>44375</v>
      </c>
      <c r="BS322" s="869" t="str">
        <f t="shared" si="1025"/>
        <v>MON</v>
      </c>
      <c r="BT322" s="870">
        <f t="shared" si="1026"/>
        <v>167.40248107910199</v>
      </c>
      <c r="BU322" s="235"/>
      <c r="BV322" s="279">
        <f t="shared" si="1028"/>
        <v>29069489938426.141</v>
      </c>
      <c r="BW322" s="279"/>
    </row>
    <row r="323" spans="1:75">
      <c r="A323" s="35">
        <v>44377</v>
      </c>
      <c r="B323" s="119" t="s">
        <v>758</v>
      </c>
      <c r="C323" s="782">
        <v>44376</v>
      </c>
      <c r="D323" s="1158">
        <v>44377</v>
      </c>
      <c r="E323" s="924" t="s">
        <v>69</v>
      </c>
      <c r="F323" s="1149">
        <v>2.9127931594848602</v>
      </c>
      <c r="G323" s="500" t="s">
        <v>41</v>
      </c>
      <c r="H323" s="998">
        <v>4.4953502655029194</v>
      </c>
      <c r="I323" s="1160" t="s">
        <v>313</v>
      </c>
      <c r="J323" s="1161" t="s">
        <v>133</v>
      </c>
      <c r="K323" s="484" t="s">
        <v>93</v>
      </c>
      <c r="L323" s="488">
        <v>228</v>
      </c>
      <c r="M323" s="485"/>
      <c r="N323" s="504"/>
      <c r="O323" s="491">
        <v>3</v>
      </c>
      <c r="P323" s="492">
        <v>1.5</v>
      </c>
      <c r="Q323" s="492">
        <f t="shared" si="925"/>
        <v>4.5</v>
      </c>
      <c r="R323" s="490">
        <f t="shared" si="1011"/>
        <v>3</v>
      </c>
      <c r="S323" s="491"/>
      <c r="T323" s="493">
        <v>20</v>
      </c>
      <c r="U323" s="119" t="s">
        <v>758</v>
      </c>
      <c r="V323" s="925"/>
      <c r="W323" s="129">
        <v>829.83500000000004</v>
      </c>
      <c r="X323" s="223">
        <v>2.1789999999999998</v>
      </c>
      <c r="Y323" s="223">
        <v>2.58</v>
      </c>
      <c r="Z323" s="129">
        <f t="shared" si="926"/>
        <v>16596.7</v>
      </c>
      <c r="AA323" s="129">
        <f t="shared" si="927"/>
        <v>5532.2333333333336</v>
      </c>
      <c r="AB323" s="149">
        <f t="shared" si="928"/>
        <v>24264181.28654971</v>
      </c>
      <c r="AC323" s="924" t="s">
        <v>69</v>
      </c>
      <c r="AD323" s="195">
        <f t="shared" si="929"/>
        <v>58.255863189697202</v>
      </c>
      <c r="AE323" s="500" t="s">
        <v>41</v>
      </c>
      <c r="AF323" s="567">
        <f t="shared" si="930"/>
        <v>89.907005310058395</v>
      </c>
      <c r="AG323" s="497">
        <f t="shared" si="931"/>
        <v>19418.6210632324</v>
      </c>
      <c r="AH323" s="497">
        <f t="shared" si="932"/>
        <v>29969.001770019462</v>
      </c>
      <c r="AI323" s="497">
        <f t="shared" si="933"/>
        <v>85169.390628212277</v>
      </c>
      <c r="AJ323" s="497">
        <f t="shared" si="934"/>
        <v>131442.99021938362</v>
      </c>
      <c r="AK323" s="959">
        <f t="shared" si="935"/>
        <v>3.5100871371837291E-3</v>
      </c>
      <c r="AL323" s="1086">
        <f t="shared" si="936"/>
        <v>5.4171615628443243E-3</v>
      </c>
      <c r="AM323" s="864" t="str">
        <f t="shared" si="1032"/>
        <v>6302</v>
      </c>
      <c r="AN323" s="865">
        <f t="shared" si="1033"/>
        <v>44377</v>
      </c>
      <c r="AO323" s="866">
        <f t="shared" si="1034"/>
        <v>19418.6210632324</v>
      </c>
      <c r="AP323" s="865">
        <f t="shared" si="1035"/>
        <v>44377</v>
      </c>
      <c r="AQ323" s="850">
        <f t="shared" si="1036"/>
        <v>29969.001770019462</v>
      </c>
      <c r="AR323" s="880">
        <v>44376</v>
      </c>
      <c r="AS323" s="869" t="s">
        <v>653</v>
      </c>
      <c r="AT323" s="879">
        <v>164.73025512695301</v>
      </c>
      <c r="AU323" s="879">
        <v>228</v>
      </c>
      <c r="AV323" s="851">
        <f t="shared" si="1012"/>
        <v>44376</v>
      </c>
      <c r="AW323" s="852">
        <f t="shared" si="1013"/>
        <v>12107588211418.209</v>
      </c>
      <c r="AX323" s="851">
        <f t="shared" si="1014"/>
        <v>44376</v>
      </c>
      <c r="AY323" s="852">
        <f t="shared" si="1015"/>
        <v>18685792948794.434</v>
      </c>
      <c r="AZ323" s="850">
        <f>AVERAGE(AO323:AO324)</f>
        <v>23079.956690470401</v>
      </c>
      <c r="BA323" s="850">
        <f>STDEV(AO323:AO324)</f>
        <v>5177.9105004397934</v>
      </c>
      <c r="BB323" s="850">
        <f>100*BA323/AZ323</f>
        <v>22.434662984344882</v>
      </c>
      <c r="BC323" s="849">
        <f t="shared" si="1016"/>
        <v>44376</v>
      </c>
      <c r="BD323" s="850">
        <f>AVERAGE(AQ323:AQ324)</f>
        <v>30679.495493570928</v>
      </c>
      <c r="BE323" s="850">
        <f>STDEV(AQ323:AQ324)</f>
        <v>1004.789859827444</v>
      </c>
      <c r="BF323" s="850">
        <f>100*BE323/BD323</f>
        <v>3.2751185886938843</v>
      </c>
      <c r="BG323" s="849">
        <f t="shared" si="1017"/>
        <v>44376</v>
      </c>
      <c r="BH323" s="850">
        <f>AVERAGE(AZ323,BD323)</f>
        <v>26879.726092020665</v>
      </c>
      <c r="BI323" s="852">
        <f>BH323*AT323*3.785*1000000</f>
        <v>16759617158095.268</v>
      </c>
      <c r="BK323" s="382">
        <f t="shared" si="1018"/>
        <v>2.9127931594848602</v>
      </c>
      <c r="BL323" s="382">
        <f t="shared" si="1019"/>
        <v>4.4953502655029194</v>
      </c>
      <c r="BM323" s="236">
        <f t="shared" si="1020"/>
        <v>44376</v>
      </c>
      <c r="BN323" s="236">
        <f t="shared" si="1021"/>
        <v>44377</v>
      </c>
      <c r="BO323" s="235">
        <f t="shared" si="1045"/>
        <v>19418.6210632324</v>
      </c>
      <c r="BP323" s="235">
        <f t="shared" si="1022"/>
        <v>29969.001770019462</v>
      </c>
      <c r="BQ323" s="235">
        <f t="shared" si="1023"/>
        <v>24693.811416625933</v>
      </c>
      <c r="BR323" s="868">
        <f t="shared" si="1024"/>
        <v>44376</v>
      </c>
      <c r="BS323" s="869" t="str">
        <f t="shared" si="1025"/>
        <v>TUE</v>
      </c>
      <c r="BT323" s="870">
        <f t="shared" si="1026"/>
        <v>164.73025512695301</v>
      </c>
      <c r="BU323" s="235">
        <f t="shared" ref="BU323" si="1050">BH323</f>
        <v>26879.726092020665</v>
      </c>
      <c r="BV323" s="279">
        <f t="shared" si="1028"/>
        <v>15396690580106.322</v>
      </c>
      <c r="BW323" s="279">
        <f t="shared" ref="BW323" si="1051">BI323</f>
        <v>16759617158095.268</v>
      </c>
    </row>
    <row r="324" spans="1:75" ht="15" thickBot="1">
      <c r="A324" s="35">
        <v>44377</v>
      </c>
      <c r="B324" s="119" t="s">
        <v>759</v>
      </c>
      <c r="C324" s="782">
        <v>44376</v>
      </c>
      <c r="D324" s="1158">
        <v>44377</v>
      </c>
      <c r="E324" s="924" t="s">
        <v>69</v>
      </c>
      <c r="F324" s="1149">
        <v>4.0111938476562603</v>
      </c>
      <c r="G324" s="500" t="s">
        <v>41</v>
      </c>
      <c r="H324" s="998">
        <v>4.7084983825683597</v>
      </c>
      <c r="I324" s="1160" t="s">
        <v>313</v>
      </c>
      <c r="J324" s="1161" t="s">
        <v>133</v>
      </c>
      <c r="K324" s="484" t="s">
        <v>93</v>
      </c>
      <c r="L324" s="488">
        <v>228</v>
      </c>
      <c r="M324" s="485"/>
      <c r="N324" s="504"/>
      <c r="O324" s="491">
        <v>3</v>
      </c>
      <c r="P324" s="492">
        <v>1.5</v>
      </c>
      <c r="Q324" s="492">
        <f t="shared" si="925"/>
        <v>4.5</v>
      </c>
      <c r="R324" s="490">
        <f t="shared" si="1011"/>
        <v>3</v>
      </c>
      <c r="S324" s="491"/>
      <c r="T324" s="493">
        <v>20</v>
      </c>
      <c r="U324" s="119" t="s">
        <v>759</v>
      </c>
      <c r="V324" s="925"/>
      <c r="W324" s="129">
        <v>786.10699999999997</v>
      </c>
      <c r="X324" s="223">
        <v>2.1920000000000002</v>
      </c>
      <c r="Y324" s="223">
        <v>2.5939999999999999</v>
      </c>
      <c r="Z324" s="129">
        <f t="shared" si="926"/>
        <v>15722.14</v>
      </c>
      <c r="AA324" s="129">
        <f t="shared" si="927"/>
        <v>5240.7133333333331</v>
      </c>
      <c r="AB324" s="149">
        <f t="shared" si="928"/>
        <v>22985584.795321636</v>
      </c>
      <c r="AC324" s="924" t="s">
        <v>69</v>
      </c>
      <c r="AD324" s="195">
        <f t="shared" si="929"/>
        <v>80.223876953125199</v>
      </c>
      <c r="AE324" s="500" t="s">
        <v>41</v>
      </c>
      <c r="AF324" s="567">
        <f t="shared" si="930"/>
        <v>94.169967651367188</v>
      </c>
      <c r="AG324" s="497">
        <f t="shared" si="931"/>
        <v>26741.292317708401</v>
      </c>
      <c r="AH324" s="497">
        <f t="shared" si="932"/>
        <v>31389.989217122395</v>
      </c>
      <c r="AI324" s="497">
        <f t="shared" si="933"/>
        <v>117286.36981451053</v>
      </c>
      <c r="AJ324" s="497">
        <f t="shared" si="934"/>
        <v>137675.39130316841</v>
      </c>
      <c r="AK324" s="959">
        <f t="shared" si="935"/>
        <v>5.1026054311388404E-3</v>
      </c>
      <c r="AL324" s="1086">
        <f t="shared" si="936"/>
        <v>5.9896405738256494E-3</v>
      </c>
      <c r="AM324" s="864" t="str">
        <f t="shared" si="1032"/>
        <v>6303</v>
      </c>
      <c r="AN324" s="865">
        <f t="shared" si="1033"/>
        <v>44377</v>
      </c>
      <c r="AO324" s="866">
        <f t="shared" si="1034"/>
        <v>26741.292317708401</v>
      </c>
      <c r="AP324" s="865">
        <f t="shared" si="1035"/>
        <v>44377</v>
      </c>
      <c r="AQ324" s="850">
        <f t="shared" si="1036"/>
        <v>31389.989217122395</v>
      </c>
      <c r="AR324" s="880">
        <v>44376</v>
      </c>
      <c r="AS324" s="869" t="s">
        <v>653</v>
      </c>
      <c r="AT324" s="879">
        <v>164.73025512695301</v>
      </c>
      <c r="AU324" s="879">
        <v>228</v>
      </c>
      <c r="AV324" s="851">
        <f t="shared" si="1012"/>
        <v>44376</v>
      </c>
      <c r="AW324" s="852">
        <f t="shared" si="1013"/>
        <v>16673303143909.219</v>
      </c>
      <c r="AX324" s="851">
        <f t="shared" si="1014"/>
        <v>44376</v>
      </c>
      <c r="AY324" s="852">
        <f t="shared" si="1015"/>
        <v>19571784328259.195</v>
      </c>
      <c r="AZ324" s="867"/>
      <c r="BA324" s="867"/>
      <c r="BB324" s="867"/>
      <c r="BC324" s="849">
        <f t="shared" si="1016"/>
        <v>44376</v>
      </c>
      <c r="BD324" s="867"/>
      <c r="BE324" s="867"/>
      <c r="BF324" s="867"/>
      <c r="BG324" s="849">
        <f t="shared" si="1017"/>
        <v>44376</v>
      </c>
      <c r="BH324" s="867"/>
      <c r="BI324" s="867"/>
      <c r="BK324" s="382">
        <f t="shared" si="1018"/>
        <v>4.0111938476562603</v>
      </c>
      <c r="BL324" s="382">
        <f t="shared" si="1019"/>
        <v>4.7084983825683597</v>
      </c>
      <c r="BM324" s="236">
        <f t="shared" si="1020"/>
        <v>44376</v>
      </c>
      <c r="BN324" s="236">
        <f t="shared" si="1021"/>
        <v>44377</v>
      </c>
      <c r="BO324" s="235">
        <f t="shared" si="1045"/>
        <v>26741.292317708401</v>
      </c>
      <c r="BP324" s="235">
        <f t="shared" si="1022"/>
        <v>31389.989217122395</v>
      </c>
      <c r="BQ324" s="235">
        <f t="shared" si="1023"/>
        <v>29065.640767415396</v>
      </c>
      <c r="BR324" s="868">
        <f t="shared" si="1024"/>
        <v>44376</v>
      </c>
      <c r="BS324" s="869" t="str">
        <f t="shared" si="1025"/>
        <v>TUE</v>
      </c>
      <c r="BT324" s="870">
        <f t="shared" si="1026"/>
        <v>164.73025512695301</v>
      </c>
      <c r="BU324" s="235"/>
      <c r="BV324" s="279">
        <f t="shared" si="1028"/>
        <v>18122543736084.207</v>
      </c>
      <c r="BW324" s="279"/>
    </row>
    <row r="325" spans="1:75">
      <c r="A325" s="1167">
        <v>44384</v>
      </c>
      <c r="B325" s="121" t="s">
        <v>599</v>
      </c>
      <c r="C325" s="1168">
        <v>44377</v>
      </c>
      <c r="D325" s="1169">
        <v>44378</v>
      </c>
      <c r="E325" s="1110" t="s">
        <v>69</v>
      </c>
      <c r="F325" s="1147">
        <v>4.0896266937255801</v>
      </c>
      <c r="G325" s="477" t="s">
        <v>41</v>
      </c>
      <c r="H325" s="994">
        <v>7.7936790466308592</v>
      </c>
      <c r="I325" s="456" t="s">
        <v>313</v>
      </c>
      <c r="J325" s="457" t="s">
        <v>133</v>
      </c>
      <c r="K325" s="582" t="s">
        <v>93</v>
      </c>
      <c r="L325" s="583">
        <v>256</v>
      </c>
      <c r="M325" s="583"/>
      <c r="N325" s="583"/>
      <c r="O325" s="584">
        <v>3</v>
      </c>
      <c r="P325" s="584">
        <v>1.5</v>
      </c>
      <c r="Q325" s="584">
        <f t="shared" si="925"/>
        <v>4.5</v>
      </c>
      <c r="R325" s="184">
        <f t="shared" si="1011"/>
        <v>3</v>
      </c>
      <c r="S325" s="183"/>
      <c r="T325" s="183">
        <v>20</v>
      </c>
      <c r="U325" s="121" t="s">
        <v>599</v>
      </c>
      <c r="V325" s="470"/>
      <c r="W325" s="194">
        <v>807.91600000000005</v>
      </c>
      <c r="X325" s="184">
        <v>2.1930000000000001</v>
      </c>
      <c r="Y325" s="184">
        <v>2.5590000000000002</v>
      </c>
      <c r="Z325" s="194">
        <f t="shared" si="926"/>
        <v>16158.320000000002</v>
      </c>
      <c r="AA325" s="194">
        <f t="shared" si="927"/>
        <v>5386.1066666666675</v>
      </c>
      <c r="AB325" s="1113">
        <f t="shared" si="928"/>
        <v>21039479.166666672</v>
      </c>
      <c r="AC325" s="476" t="s">
        <v>69</v>
      </c>
      <c r="AD325" s="194">
        <f t="shared" si="929"/>
        <v>81.792533874511605</v>
      </c>
      <c r="AE325" s="477" t="s">
        <v>41</v>
      </c>
      <c r="AF325" s="586">
        <f t="shared" si="930"/>
        <v>155.87358093261719</v>
      </c>
      <c r="AG325" s="586">
        <f t="shared" si="931"/>
        <v>27264.177958170534</v>
      </c>
      <c r="AH325" s="586">
        <f t="shared" si="932"/>
        <v>51957.860310872398</v>
      </c>
      <c r="AI325" s="586">
        <f t="shared" si="933"/>
        <v>106500.69514910365</v>
      </c>
      <c r="AJ325" s="586">
        <f t="shared" si="934"/>
        <v>202960.39183934531</v>
      </c>
      <c r="AK325" s="587">
        <f t="shared" si="935"/>
        <v>5.0619454172532536E-3</v>
      </c>
      <c r="AL325" s="995">
        <f t="shared" si="936"/>
        <v>9.6466452535051393E-3</v>
      </c>
      <c r="AM325" s="864" t="str">
        <f t="shared" ref="AM325:AM352" si="1052">B325</f>
        <v>711</v>
      </c>
      <c r="AN325" s="865">
        <f t="shared" ref="AN325:AN352" si="1053">D325</f>
        <v>44378</v>
      </c>
      <c r="AO325" s="866">
        <f t="shared" ref="AO325:AO352" si="1054">AG325</f>
        <v>27264.177958170534</v>
      </c>
      <c r="AP325" s="865">
        <f t="shared" ref="AP325:AP352" si="1055">D325</f>
        <v>44378</v>
      </c>
      <c r="AQ325" s="850">
        <f t="shared" ref="AQ325:AQ352" si="1056">AH325</f>
        <v>51957.860310872398</v>
      </c>
      <c r="AR325" s="880">
        <v>44377</v>
      </c>
      <c r="AS325" s="869" t="s">
        <v>656</v>
      </c>
      <c r="AT325" s="879">
        <v>163.92218017578099</v>
      </c>
      <c r="AU325" s="879">
        <v>256</v>
      </c>
      <c r="AV325" s="851">
        <f t="shared" ref="AV325:AV352" si="1057">AR325</f>
        <v>44377</v>
      </c>
      <c r="AW325" s="852">
        <f t="shared" ref="AW325:AW352" si="1058">AT325*3.785*1000000*AO325</f>
        <v>16915935215720.334</v>
      </c>
      <c r="AX325" s="851">
        <f t="shared" ref="AX325:AX352" si="1059">AR325</f>
        <v>44377</v>
      </c>
      <c r="AY325" s="852">
        <f t="shared" ref="AY325:AY352" si="1060">AT325*3.785*1000000*AQ325</f>
        <v>32237018123730.762</v>
      </c>
      <c r="AZ325" s="850">
        <f>AVERAGE(AO325:AO326)</f>
        <v>25036.780039469399</v>
      </c>
      <c r="BA325" s="850">
        <f>STDEV(AO325:AO326)</f>
        <v>3150.0163454287476</v>
      </c>
      <c r="BB325" s="850">
        <f>100*BA325/AZ325</f>
        <v>12.581555377580038</v>
      </c>
      <c r="BC325" s="849">
        <f t="shared" ref="BC325:BC352" si="1061">AR325</f>
        <v>44377</v>
      </c>
      <c r="BD325" s="850">
        <f>AVERAGE(AQ325:AQ326)</f>
        <v>41117.685953776068</v>
      </c>
      <c r="BE325" s="850">
        <f>STDEV(AQ325:AQ326)</f>
        <v>15330.321594294666</v>
      </c>
      <c r="BF325" s="850">
        <f>100*BE325/BD325</f>
        <v>37.284008666073284</v>
      </c>
      <c r="BG325" s="849">
        <f t="shared" ref="BG325:BG352" si="1062">BC325</f>
        <v>44377</v>
      </c>
      <c r="BH325" s="850">
        <f>AVERAGE(AZ325,BD325)</f>
        <v>33077.232996622733</v>
      </c>
      <c r="BI325" s="852">
        <f>BH325*AT325*3.785*1000000</f>
        <v>20522618776352.152</v>
      </c>
      <c r="BK325" s="382">
        <f t="shared" ref="BK325:BK352" si="1063">F325</f>
        <v>4.0896266937255801</v>
      </c>
      <c r="BL325" s="382">
        <f t="shared" ref="BL325:BL352" si="1064">H325</f>
        <v>7.7936790466308592</v>
      </c>
      <c r="BM325" s="236">
        <f t="shared" ref="BM325:BM352" si="1065">C325</f>
        <v>44377</v>
      </c>
      <c r="BN325" s="236">
        <f t="shared" ref="BN325:BN352" si="1066">AN325</f>
        <v>44378</v>
      </c>
      <c r="BO325" s="235">
        <f t="shared" si="1045"/>
        <v>27264.177958170534</v>
      </c>
      <c r="BP325" s="235">
        <f t="shared" ref="BP325:BP352" si="1067">AQ325</f>
        <v>51957.860310872398</v>
      </c>
      <c r="BQ325" s="235">
        <f t="shared" ref="BQ325:BQ352" si="1068">AVERAGE(BO325:BP325)</f>
        <v>39611.01913452147</v>
      </c>
      <c r="BR325" s="868">
        <f t="shared" ref="BR325:BR352" si="1069">AR325</f>
        <v>44377</v>
      </c>
      <c r="BS325" s="869" t="str">
        <f t="shared" ref="BS325:BS352" si="1070">AS325</f>
        <v>WED</v>
      </c>
      <c r="BT325" s="870">
        <f t="shared" ref="BT325:BT352" si="1071">AT325</f>
        <v>163.92218017578099</v>
      </c>
      <c r="BU325" s="235">
        <f t="shared" ref="BU325" si="1072">BH325</f>
        <v>33077.232996622733</v>
      </c>
      <c r="BV325" s="279">
        <f t="shared" ref="BV325:BV352" si="1073">BT325*1000000*3.785*BQ325</f>
        <v>24576476669725.551</v>
      </c>
      <c r="BW325" s="279">
        <f t="shared" ref="BW325" si="1074">BI325</f>
        <v>20522618776352.152</v>
      </c>
    </row>
    <row r="326" spans="1:75">
      <c r="A326" s="46">
        <v>44384</v>
      </c>
      <c r="B326" s="122" t="s">
        <v>600</v>
      </c>
      <c r="C326" s="769">
        <v>44377</v>
      </c>
      <c r="D326" s="1170">
        <v>44378</v>
      </c>
      <c r="E326" s="924" t="s">
        <v>69</v>
      </c>
      <c r="F326" s="1149">
        <v>3.4214073181152402</v>
      </c>
      <c r="G326" s="500" t="s">
        <v>41</v>
      </c>
      <c r="H326" s="998">
        <v>4.5416267395019601</v>
      </c>
      <c r="I326" s="414" t="s">
        <v>313</v>
      </c>
      <c r="J326" s="415" t="s">
        <v>133</v>
      </c>
      <c r="K326" s="429" t="s">
        <v>93</v>
      </c>
      <c r="L326" s="390">
        <v>256</v>
      </c>
      <c r="M326" s="390"/>
      <c r="N326" s="390"/>
      <c r="O326" s="564">
        <v>3</v>
      </c>
      <c r="P326" s="564">
        <v>1.5</v>
      </c>
      <c r="Q326" s="564">
        <f t="shared" si="925"/>
        <v>4.5</v>
      </c>
      <c r="R326" s="82">
        <f t="shared" si="1011"/>
        <v>3</v>
      </c>
      <c r="S326" s="81"/>
      <c r="T326" s="81">
        <v>20</v>
      </c>
      <c r="U326" s="122" t="s">
        <v>600</v>
      </c>
      <c r="V326" s="494"/>
      <c r="W326" s="195">
        <v>816.10699999999997</v>
      </c>
      <c r="X326" s="82">
        <v>2.1960000000000002</v>
      </c>
      <c r="Y326" s="82">
        <v>2.5550000000000002</v>
      </c>
      <c r="Z326" s="195">
        <f t="shared" si="926"/>
        <v>16322.14</v>
      </c>
      <c r="AA326" s="195">
        <f t="shared" si="927"/>
        <v>5440.7133333333331</v>
      </c>
      <c r="AB326" s="1092">
        <f t="shared" si="928"/>
        <v>21252786.458333332</v>
      </c>
      <c r="AC326" s="499" t="s">
        <v>69</v>
      </c>
      <c r="AD326" s="195">
        <f t="shared" si="929"/>
        <v>68.428146362304801</v>
      </c>
      <c r="AE326" s="500" t="s">
        <v>41</v>
      </c>
      <c r="AF326" s="567">
        <f t="shared" si="930"/>
        <v>90.832534790039205</v>
      </c>
      <c r="AG326" s="567">
        <f t="shared" si="931"/>
        <v>22809.382120768267</v>
      </c>
      <c r="AH326" s="567">
        <f t="shared" si="932"/>
        <v>30277.511596679735</v>
      </c>
      <c r="AI326" s="568">
        <f t="shared" si="933"/>
        <v>89099.148909251046</v>
      </c>
      <c r="AJ326" s="568">
        <f t="shared" si="934"/>
        <v>118271.52967453022</v>
      </c>
      <c r="AK326" s="569">
        <f t="shared" si="935"/>
        <v>4.192351392789475E-3</v>
      </c>
      <c r="AL326" s="999">
        <f t="shared" si="936"/>
        <v>5.5649893206429551E-3</v>
      </c>
      <c r="AM326" s="864" t="str">
        <f t="shared" si="1052"/>
        <v>712</v>
      </c>
      <c r="AN326" s="865">
        <f t="shared" si="1053"/>
        <v>44378</v>
      </c>
      <c r="AO326" s="866">
        <f t="shared" si="1054"/>
        <v>22809.382120768267</v>
      </c>
      <c r="AP326" s="865">
        <f t="shared" si="1055"/>
        <v>44378</v>
      </c>
      <c r="AQ326" s="850">
        <f t="shared" si="1056"/>
        <v>30277.511596679735</v>
      </c>
      <c r="AR326" s="880">
        <v>44377</v>
      </c>
      <c r="AS326" s="869" t="s">
        <v>656</v>
      </c>
      <c r="AT326" s="879">
        <v>163.92218017578099</v>
      </c>
      <c r="AU326" s="879">
        <v>256</v>
      </c>
      <c r="AV326" s="851">
        <f t="shared" si="1057"/>
        <v>44377</v>
      </c>
      <c r="AW326" s="852">
        <f t="shared" si="1058"/>
        <v>14151977398970.01</v>
      </c>
      <c r="AX326" s="851">
        <f t="shared" si="1059"/>
        <v>44377</v>
      </c>
      <c r="AY326" s="852">
        <f t="shared" si="1060"/>
        <v>18785544366987.512</v>
      </c>
      <c r="AZ326" s="867"/>
      <c r="BA326" s="867"/>
      <c r="BB326" s="867"/>
      <c r="BC326" s="849">
        <f t="shared" si="1061"/>
        <v>44377</v>
      </c>
      <c r="BD326" s="867"/>
      <c r="BE326" s="867"/>
      <c r="BF326" s="867"/>
      <c r="BG326" s="849">
        <f t="shared" si="1062"/>
        <v>44377</v>
      </c>
      <c r="BH326" s="867"/>
      <c r="BI326" s="867"/>
      <c r="BK326" s="382">
        <f t="shared" si="1063"/>
        <v>3.4214073181152402</v>
      </c>
      <c r="BL326" s="382">
        <f t="shared" si="1064"/>
        <v>4.5416267395019601</v>
      </c>
      <c r="BM326" s="236">
        <f t="shared" si="1065"/>
        <v>44377</v>
      </c>
      <c r="BN326" s="236">
        <f t="shared" si="1066"/>
        <v>44378</v>
      </c>
      <c r="BO326" s="235">
        <f t="shared" si="1045"/>
        <v>22809.382120768267</v>
      </c>
      <c r="BP326" s="235">
        <f t="shared" si="1067"/>
        <v>30277.511596679735</v>
      </c>
      <c r="BQ326" s="235">
        <f t="shared" si="1068"/>
        <v>26543.446858724001</v>
      </c>
      <c r="BR326" s="868">
        <f t="shared" si="1069"/>
        <v>44377</v>
      </c>
      <c r="BS326" s="869" t="str">
        <f t="shared" si="1070"/>
        <v>WED</v>
      </c>
      <c r="BT326" s="870">
        <f t="shared" si="1071"/>
        <v>163.92218017578099</v>
      </c>
      <c r="BU326" s="235"/>
      <c r="BV326" s="279">
        <f t="shared" si="1073"/>
        <v>16468760882978.76</v>
      </c>
      <c r="BW326" s="279"/>
    </row>
    <row r="327" spans="1:75">
      <c r="A327" s="46">
        <v>44384</v>
      </c>
      <c r="B327" s="122" t="s">
        <v>760</v>
      </c>
      <c r="C327" s="769">
        <v>44378</v>
      </c>
      <c r="D327" s="1170">
        <v>44379</v>
      </c>
      <c r="E327" s="924" t="s">
        <v>69</v>
      </c>
      <c r="F327" s="1149">
        <v>2.7706106185913</v>
      </c>
      <c r="G327" s="500" t="s">
        <v>41</v>
      </c>
      <c r="H327" s="998">
        <v>7.3184089660644602</v>
      </c>
      <c r="I327" s="414" t="s">
        <v>313</v>
      </c>
      <c r="J327" s="415" t="s">
        <v>133</v>
      </c>
      <c r="K327" s="429" t="s">
        <v>93</v>
      </c>
      <c r="L327" s="390">
        <v>232</v>
      </c>
      <c r="M327" s="390"/>
      <c r="N327" s="390"/>
      <c r="O327" s="564">
        <v>3</v>
      </c>
      <c r="P327" s="564">
        <v>1.5</v>
      </c>
      <c r="Q327" s="564">
        <f t="shared" si="925"/>
        <v>4.5</v>
      </c>
      <c r="R327" s="82">
        <f t="shared" si="1011"/>
        <v>3</v>
      </c>
      <c r="S327" s="81"/>
      <c r="T327" s="81">
        <v>20</v>
      </c>
      <c r="U327" s="122" t="s">
        <v>760</v>
      </c>
      <c r="V327" s="494"/>
      <c r="W327" s="195">
        <v>723.98099999999999</v>
      </c>
      <c r="X327" s="82">
        <v>2.1669999999999998</v>
      </c>
      <c r="Y327" s="82">
        <v>2.5409999999999999</v>
      </c>
      <c r="Z327" s="195">
        <f t="shared" si="926"/>
        <v>14479.619999999999</v>
      </c>
      <c r="AA327" s="195">
        <f t="shared" si="927"/>
        <v>4826.54</v>
      </c>
      <c r="AB327" s="1092">
        <f t="shared" si="928"/>
        <v>20804051.724137928</v>
      </c>
      <c r="AC327" s="499" t="s">
        <v>69</v>
      </c>
      <c r="AD327" s="195">
        <f t="shared" si="929"/>
        <v>55.412212371826001</v>
      </c>
      <c r="AE327" s="500" t="s">
        <v>41</v>
      </c>
      <c r="AF327" s="567">
        <f t="shared" si="930"/>
        <v>146.3681793212892</v>
      </c>
      <c r="AG327" s="567">
        <f t="shared" si="931"/>
        <v>18470.737457275332</v>
      </c>
      <c r="AH327" s="567">
        <f t="shared" si="932"/>
        <v>48789.393107096403</v>
      </c>
      <c r="AI327" s="568">
        <f t="shared" si="933"/>
        <v>79615.247660669542</v>
      </c>
      <c r="AJ327" s="568">
        <f t="shared" si="934"/>
        <v>210299.1082202431</v>
      </c>
      <c r="AK327" s="569">
        <f t="shared" si="935"/>
        <v>3.8269106766493878E-3</v>
      </c>
      <c r="AL327" s="999">
        <f t="shared" si="936"/>
        <v>1.0108564956904202E-2</v>
      </c>
      <c r="AM327" s="864" t="str">
        <f t="shared" si="1052"/>
        <v>721</v>
      </c>
      <c r="AN327" s="865">
        <f t="shared" si="1053"/>
        <v>44379</v>
      </c>
      <c r="AO327" s="866">
        <f t="shared" si="1054"/>
        <v>18470.737457275332</v>
      </c>
      <c r="AP327" s="865">
        <f t="shared" si="1055"/>
        <v>44379</v>
      </c>
      <c r="AQ327" s="850">
        <f t="shared" si="1056"/>
        <v>48789.393107096403</v>
      </c>
      <c r="AR327" s="880">
        <v>44378</v>
      </c>
      <c r="AS327" s="869" t="s">
        <v>657</v>
      </c>
      <c r="AT327" s="879">
        <v>161.06927490234401</v>
      </c>
      <c r="AU327" s="879">
        <v>232</v>
      </c>
      <c r="AV327" s="851">
        <f t="shared" si="1057"/>
        <v>44378</v>
      </c>
      <c r="AW327" s="852">
        <f t="shared" si="1058"/>
        <v>11260633474451.309</v>
      </c>
      <c r="AX327" s="851">
        <f t="shared" si="1059"/>
        <v>44378</v>
      </c>
      <c r="AY327" s="852">
        <f t="shared" si="1060"/>
        <v>29744317166044.383</v>
      </c>
      <c r="AZ327" s="850">
        <f>AVERAGE(AO327:AO328)</f>
        <v>18470.737457275332</v>
      </c>
      <c r="BA327" s="850"/>
      <c r="BB327" s="850"/>
      <c r="BC327" s="849">
        <f t="shared" si="1061"/>
        <v>44378</v>
      </c>
      <c r="BD327" s="850">
        <f>AVERAGE(AQ327:AQ328)</f>
        <v>39268.028259277402</v>
      </c>
      <c r="BE327" s="850">
        <f>STDEV(AQ327:AQ328)</f>
        <v>13465.243300088068</v>
      </c>
      <c r="BF327" s="850">
        <f>100*BE327/BD327</f>
        <v>34.290602041895987</v>
      </c>
      <c r="BG327" s="849">
        <f t="shared" si="1062"/>
        <v>44378</v>
      </c>
      <c r="BH327" s="850">
        <f>AVERAGE(AZ327,BD327)</f>
        <v>28869.382858276367</v>
      </c>
      <c r="BI327" s="852">
        <f>BH327*AT327*3.785*1000000</f>
        <v>17600138584212.879</v>
      </c>
      <c r="BK327" s="382">
        <f t="shared" si="1063"/>
        <v>2.7706106185913</v>
      </c>
      <c r="BL327" s="382">
        <f t="shared" si="1064"/>
        <v>7.3184089660644602</v>
      </c>
      <c r="BM327" s="236">
        <f t="shared" si="1065"/>
        <v>44378</v>
      </c>
      <c r="BN327" s="236">
        <f t="shared" si="1066"/>
        <v>44379</v>
      </c>
      <c r="BO327" s="235">
        <f t="shared" si="1045"/>
        <v>18470.737457275332</v>
      </c>
      <c r="BP327" s="235">
        <f t="shared" si="1067"/>
        <v>48789.393107096403</v>
      </c>
      <c r="BQ327" s="235">
        <f t="shared" si="1068"/>
        <v>33630.065282185868</v>
      </c>
      <c r="BR327" s="868">
        <f t="shared" si="1069"/>
        <v>44378</v>
      </c>
      <c r="BS327" s="869" t="str">
        <f t="shared" si="1070"/>
        <v>THU</v>
      </c>
      <c r="BT327" s="870">
        <f t="shared" si="1071"/>
        <v>161.06927490234401</v>
      </c>
      <c r="BU327" s="235">
        <f t="shared" ref="BU327" si="1075">BH327</f>
        <v>28869.382858276367</v>
      </c>
      <c r="BV327" s="279">
        <f t="shared" si="1073"/>
        <v>20502475320247.848</v>
      </c>
      <c r="BW327" s="279">
        <f t="shared" ref="BW327" si="1076">BI327</f>
        <v>17600138584212.879</v>
      </c>
    </row>
    <row r="328" spans="1:75">
      <c r="A328" s="46">
        <v>44384</v>
      </c>
      <c r="B328" s="122" t="s">
        <v>761</v>
      </c>
      <c r="C328" s="769">
        <v>44378</v>
      </c>
      <c r="D328" s="1170">
        <v>44379</v>
      </c>
      <c r="E328" s="924" t="s">
        <v>69</v>
      </c>
      <c r="F328" s="1149" t="s">
        <v>762</v>
      </c>
      <c r="G328" s="500" t="s">
        <v>41</v>
      </c>
      <c r="H328" s="998">
        <v>4.4619995117187603</v>
      </c>
      <c r="I328" s="414" t="s">
        <v>313</v>
      </c>
      <c r="J328" s="415" t="s">
        <v>133</v>
      </c>
      <c r="K328" s="429" t="s">
        <v>93</v>
      </c>
      <c r="L328" s="390">
        <v>232</v>
      </c>
      <c r="M328" s="390"/>
      <c r="N328" s="390"/>
      <c r="O328" s="564">
        <v>3</v>
      </c>
      <c r="P328" s="564">
        <v>1.5</v>
      </c>
      <c r="Q328" s="564">
        <f t="shared" si="925"/>
        <v>4.5</v>
      </c>
      <c r="R328" s="82">
        <f t="shared" si="1011"/>
        <v>3</v>
      </c>
      <c r="S328" s="81"/>
      <c r="T328" s="81">
        <v>20</v>
      </c>
      <c r="U328" s="122" t="s">
        <v>761</v>
      </c>
      <c r="V328" s="494"/>
      <c r="W328" s="195">
        <v>714.51099999999997</v>
      </c>
      <c r="X328" s="82">
        <v>2.1680000000000001</v>
      </c>
      <c r="Y328" s="82">
        <v>2.423</v>
      </c>
      <c r="Z328" s="195">
        <f t="shared" si="926"/>
        <v>14290.22</v>
      </c>
      <c r="AA328" s="195">
        <f t="shared" si="927"/>
        <v>4763.4066666666668</v>
      </c>
      <c r="AB328" s="1092">
        <f t="shared" si="928"/>
        <v>20531925.287356321</v>
      </c>
      <c r="AC328" s="499" t="s">
        <v>69</v>
      </c>
      <c r="AD328" s="195"/>
      <c r="AE328" s="500" t="s">
        <v>41</v>
      </c>
      <c r="AF328" s="567">
        <f t="shared" si="930"/>
        <v>89.239990234375199</v>
      </c>
      <c r="AG328" s="567"/>
      <c r="AH328" s="567">
        <f t="shared" si="932"/>
        <v>29746.663411458401</v>
      </c>
      <c r="AI328" s="568"/>
      <c r="AJ328" s="568">
        <f t="shared" si="934"/>
        <v>128218.37677352758</v>
      </c>
      <c r="AK328" s="569"/>
      <c r="AL328" s="999">
        <f t="shared" si="936"/>
        <v>6.2448296971197928E-3</v>
      </c>
      <c r="AM328" s="864" t="str">
        <f t="shared" si="1052"/>
        <v>722</v>
      </c>
      <c r="AN328" s="865">
        <f t="shared" si="1053"/>
        <v>44379</v>
      </c>
      <c r="AO328" s="866"/>
      <c r="AP328" s="865">
        <f t="shared" si="1055"/>
        <v>44379</v>
      </c>
      <c r="AQ328" s="850">
        <f t="shared" si="1056"/>
        <v>29746.663411458401</v>
      </c>
      <c r="AR328" s="880">
        <v>44378</v>
      </c>
      <c r="AS328" s="869" t="s">
        <v>657</v>
      </c>
      <c r="AT328" s="879">
        <v>161.06927490234401</v>
      </c>
      <c r="AU328" s="879">
        <v>232</v>
      </c>
      <c r="AV328" s="851">
        <f t="shared" si="1057"/>
        <v>44378</v>
      </c>
      <c r="AW328" s="852"/>
      <c r="AX328" s="851">
        <f t="shared" si="1059"/>
        <v>44378</v>
      </c>
      <c r="AY328" s="852">
        <f t="shared" si="1060"/>
        <v>18134970221904.512</v>
      </c>
      <c r="AZ328" s="867"/>
      <c r="BA328" s="867"/>
      <c r="BB328" s="867"/>
      <c r="BC328" s="849">
        <f t="shared" si="1061"/>
        <v>44378</v>
      </c>
      <c r="BD328" s="867"/>
      <c r="BE328" s="867"/>
      <c r="BF328" s="867"/>
      <c r="BG328" s="849">
        <f t="shared" si="1062"/>
        <v>44378</v>
      </c>
      <c r="BH328" s="867"/>
      <c r="BI328" s="867"/>
      <c r="BK328" s="382"/>
      <c r="BL328" s="382">
        <f t="shared" si="1064"/>
        <v>4.4619995117187603</v>
      </c>
      <c r="BM328" s="236">
        <f t="shared" si="1065"/>
        <v>44378</v>
      </c>
      <c r="BN328" s="236">
        <f t="shared" si="1066"/>
        <v>44379</v>
      </c>
      <c r="BO328" s="235"/>
      <c r="BP328" s="235">
        <f t="shared" si="1067"/>
        <v>29746.663411458401</v>
      </c>
      <c r="BQ328" s="235">
        <f t="shared" si="1068"/>
        <v>29746.663411458401</v>
      </c>
      <c r="BR328" s="868">
        <f t="shared" si="1069"/>
        <v>44378</v>
      </c>
      <c r="BS328" s="869" t="str">
        <f t="shared" si="1070"/>
        <v>THU</v>
      </c>
      <c r="BT328" s="870">
        <f t="shared" si="1071"/>
        <v>161.06927490234401</v>
      </c>
      <c r="BU328" s="235"/>
      <c r="BV328" s="279">
        <f t="shared" si="1073"/>
        <v>18134970221904.516</v>
      </c>
      <c r="BW328" s="279"/>
    </row>
    <row r="329" spans="1:75">
      <c r="A329" s="46">
        <v>44384</v>
      </c>
      <c r="B329" s="122" t="s">
        <v>763</v>
      </c>
      <c r="C329" s="769">
        <v>44379</v>
      </c>
      <c r="D329" s="1170">
        <v>44380</v>
      </c>
      <c r="E329" s="924" t="s">
        <v>69</v>
      </c>
      <c r="F329" s="1149">
        <v>3.8933422088622995</v>
      </c>
      <c r="G329" s="500" t="s">
        <v>41</v>
      </c>
      <c r="H329" s="998">
        <v>8.4670120239257791</v>
      </c>
      <c r="I329" s="414" t="s">
        <v>313</v>
      </c>
      <c r="J329" s="415" t="s">
        <v>133</v>
      </c>
      <c r="K329" s="429" t="s">
        <v>93</v>
      </c>
      <c r="L329" s="390">
        <v>184</v>
      </c>
      <c r="M329" s="390"/>
      <c r="N329" s="390"/>
      <c r="O329" s="564">
        <v>3</v>
      </c>
      <c r="P329" s="564">
        <v>1.5</v>
      </c>
      <c r="Q329" s="564">
        <f t="shared" si="925"/>
        <v>4.5</v>
      </c>
      <c r="R329" s="82">
        <f t="shared" si="1011"/>
        <v>3</v>
      </c>
      <c r="S329" s="81"/>
      <c r="T329" s="81">
        <v>20</v>
      </c>
      <c r="U329" s="122" t="s">
        <v>763</v>
      </c>
      <c r="V329" s="494"/>
      <c r="W329" s="195">
        <v>930.72799999999995</v>
      </c>
      <c r="X329" s="82">
        <v>2.1890000000000001</v>
      </c>
      <c r="Y329" s="82">
        <v>2.5409999999999999</v>
      </c>
      <c r="Z329" s="195">
        <f t="shared" si="926"/>
        <v>18614.559999999998</v>
      </c>
      <c r="AA329" s="195">
        <f t="shared" si="927"/>
        <v>6204.8533333333326</v>
      </c>
      <c r="AB329" s="1092">
        <f t="shared" si="928"/>
        <v>33722028.985507242</v>
      </c>
      <c r="AC329" s="499" t="s">
        <v>69</v>
      </c>
      <c r="AD329" s="195">
        <f t="shared" si="929"/>
        <v>77.866844177245994</v>
      </c>
      <c r="AE329" s="500" t="s">
        <v>41</v>
      </c>
      <c r="AF329" s="567">
        <f t="shared" si="930"/>
        <v>169.34024047851557</v>
      </c>
      <c r="AG329" s="567">
        <f t="shared" si="931"/>
        <v>25955.614725748663</v>
      </c>
      <c r="AH329" s="567">
        <f t="shared" si="932"/>
        <v>56446.746826171853</v>
      </c>
      <c r="AI329" s="568">
        <f t="shared" si="933"/>
        <v>141063.12350950361</v>
      </c>
      <c r="AJ329" s="568">
        <f t="shared" si="934"/>
        <v>306775.79796832526</v>
      </c>
      <c r="AK329" s="569">
        <f t="shared" si="935"/>
        <v>4.1831149475059313E-3</v>
      </c>
      <c r="AL329" s="999">
        <f t="shared" si="936"/>
        <v>9.0971927608557816E-3</v>
      </c>
      <c r="AM329" s="864" t="str">
        <f t="shared" si="1052"/>
        <v>733</v>
      </c>
      <c r="AN329" s="865">
        <f t="shared" si="1053"/>
        <v>44380</v>
      </c>
      <c r="AO329" s="866">
        <f t="shared" si="1054"/>
        <v>25955.614725748663</v>
      </c>
      <c r="AP329" s="865">
        <f t="shared" si="1055"/>
        <v>44380</v>
      </c>
      <c r="AQ329" s="850">
        <f t="shared" si="1056"/>
        <v>56446.746826171853</v>
      </c>
      <c r="AR329" s="880">
        <v>44379</v>
      </c>
      <c r="AS329" s="869" t="s">
        <v>659</v>
      </c>
      <c r="AT329" s="879">
        <v>157.50143432617199</v>
      </c>
      <c r="AU329" s="879">
        <v>184</v>
      </c>
      <c r="AV329" s="851">
        <f t="shared" si="1057"/>
        <v>44379</v>
      </c>
      <c r="AW329" s="852">
        <f t="shared" si="1058"/>
        <v>15473256184645.275</v>
      </c>
      <c r="AX329" s="851">
        <f t="shared" si="1059"/>
        <v>44379</v>
      </c>
      <c r="AY329" s="852">
        <f t="shared" si="1060"/>
        <v>33650328981217.258</v>
      </c>
      <c r="AZ329" s="850">
        <f>AVERAGE(AO329:AO330)</f>
        <v>25610.837300618463</v>
      </c>
      <c r="BA329" s="850">
        <f>STDEV(AO329:AO330)</f>
        <v>487.58891061920042</v>
      </c>
      <c r="BB329" s="850">
        <f>100*BA329/AZ329</f>
        <v>1.9038382263567224</v>
      </c>
      <c r="BC329" s="849">
        <f t="shared" si="1061"/>
        <v>44379</v>
      </c>
      <c r="BD329" s="850">
        <f>AVERAGE(AQ329:AQ330)</f>
        <v>49582.303365071595</v>
      </c>
      <c r="BE329" s="850">
        <f>STDEV(AQ329:AQ330)</f>
        <v>9707.7890408312887</v>
      </c>
      <c r="BF329" s="850">
        <f>100*BE329/BD329</f>
        <v>19.579140907096242</v>
      </c>
      <c r="BG329" s="849">
        <f t="shared" si="1062"/>
        <v>44379</v>
      </c>
      <c r="BH329" s="850">
        <f>AVERAGE(AZ329,BD329)</f>
        <v>37596.570332845033</v>
      </c>
      <c r="BI329" s="852">
        <f>BH329*AT329*3.785*1000000</f>
        <v>22412929555740.496</v>
      </c>
      <c r="BK329" s="382">
        <f t="shared" si="1063"/>
        <v>3.8933422088622995</v>
      </c>
      <c r="BL329" s="382">
        <f t="shared" si="1064"/>
        <v>8.4670120239257791</v>
      </c>
      <c r="BM329" s="236">
        <f t="shared" si="1065"/>
        <v>44379</v>
      </c>
      <c r="BN329" s="236">
        <f t="shared" si="1066"/>
        <v>44380</v>
      </c>
      <c r="BO329" s="235">
        <f t="shared" si="1045"/>
        <v>25955.614725748663</v>
      </c>
      <c r="BP329" s="235">
        <f t="shared" si="1067"/>
        <v>56446.746826171853</v>
      </c>
      <c r="BQ329" s="235">
        <f t="shared" si="1068"/>
        <v>41201.18077596026</v>
      </c>
      <c r="BR329" s="868">
        <f t="shared" si="1069"/>
        <v>44379</v>
      </c>
      <c r="BS329" s="869" t="str">
        <f t="shared" si="1070"/>
        <v>FRI</v>
      </c>
      <c r="BT329" s="870">
        <f t="shared" si="1071"/>
        <v>157.50143432617199</v>
      </c>
      <c r="BU329" s="235">
        <f t="shared" ref="BU329" si="1077">BH329</f>
        <v>37596.570332845033</v>
      </c>
      <c r="BV329" s="279">
        <f t="shared" si="1073"/>
        <v>24561792582931.266</v>
      </c>
      <c r="BW329" s="279">
        <f t="shared" ref="BW329" si="1078">BI329</f>
        <v>22412929555740.496</v>
      </c>
    </row>
    <row r="330" spans="1:75">
      <c r="A330" s="46">
        <v>44384</v>
      </c>
      <c r="B330" s="122" t="s">
        <v>764</v>
      </c>
      <c r="C330" s="769">
        <v>44379</v>
      </c>
      <c r="D330" s="1170">
        <v>44380</v>
      </c>
      <c r="E330" s="924" t="s">
        <v>69</v>
      </c>
      <c r="F330" s="1149">
        <v>3.7899089813232401</v>
      </c>
      <c r="G330" s="500" t="s">
        <v>41</v>
      </c>
      <c r="H330" s="998">
        <v>6.4076789855956999</v>
      </c>
      <c r="I330" s="414" t="s">
        <v>313</v>
      </c>
      <c r="J330" s="415" t="s">
        <v>133</v>
      </c>
      <c r="K330" s="429" t="s">
        <v>93</v>
      </c>
      <c r="L330" s="390">
        <v>184</v>
      </c>
      <c r="M330" s="390"/>
      <c r="N330" s="390"/>
      <c r="O330" s="564">
        <v>3</v>
      </c>
      <c r="P330" s="564">
        <v>1.5</v>
      </c>
      <c r="Q330" s="564">
        <f t="shared" si="925"/>
        <v>4.5</v>
      </c>
      <c r="R330" s="82">
        <f t="shared" si="1011"/>
        <v>3</v>
      </c>
      <c r="S330" s="81"/>
      <c r="T330" s="81">
        <v>20</v>
      </c>
      <c r="U330" s="122" t="s">
        <v>764</v>
      </c>
      <c r="V330" s="494"/>
      <c r="W330" s="195">
        <v>913.58299999999997</v>
      </c>
      <c r="X330" s="82">
        <v>2.181</v>
      </c>
      <c r="Y330" s="82">
        <v>2.4910000000000001</v>
      </c>
      <c r="Z330" s="195">
        <f t="shared" si="926"/>
        <v>18271.66</v>
      </c>
      <c r="AA330" s="195">
        <f t="shared" si="927"/>
        <v>6090.5533333333333</v>
      </c>
      <c r="AB330" s="1092">
        <f t="shared" si="928"/>
        <v>33100833.333333332</v>
      </c>
      <c r="AC330" s="499" t="s">
        <v>69</v>
      </c>
      <c r="AD330" s="195">
        <f t="shared" si="929"/>
        <v>75.798179626464801</v>
      </c>
      <c r="AE330" s="500" t="s">
        <v>41</v>
      </c>
      <c r="AF330" s="567">
        <f t="shared" si="930"/>
        <v>128.15357971191401</v>
      </c>
      <c r="AG330" s="567">
        <f t="shared" si="931"/>
        <v>25266.059875488267</v>
      </c>
      <c r="AH330" s="567">
        <f t="shared" si="932"/>
        <v>42717.859903971337</v>
      </c>
      <c r="AI330" s="568">
        <f t="shared" si="933"/>
        <v>137315.54280156665</v>
      </c>
      <c r="AJ330" s="568">
        <f t="shared" si="934"/>
        <v>232162.28208680075</v>
      </c>
      <c r="AK330" s="569">
        <f t="shared" si="935"/>
        <v>4.1484013836982957E-3</v>
      </c>
      <c r="AL330" s="999">
        <f t="shared" si="936"/>
        <v>7.0137896453805514E-3</v>
      </c>
      <c r="AM330" s="864" t="str">
        <f t="shared" si="1052"/>
        <v>734</v>
      </c>
      <c r="AN330" s="865">
        <f t="shared" si="1053"/>
        <v>44380</v>
      </c>
      <c r="AO330" s="866">
        <f t="shared" si="1054"/>
        <v>25266.059875488267</v>
      </c>
      <c r="AP330" s="865">
        <f t="shared" si="1055"/>
        <v>44380</v>
      </c>
      <c r="AQ330" s="850">
        <f t="shared" si="1056"/>
        <v>42717.859903971337</v>
      </c>
      <c r="AR330" s="880">
        <v>44379</v>
      </c>
      <c r="AS330" s="869" t="s">
        <v>659</v>
      </c>
      <c r="AT330" s="879">
        <v>157.50143432617199</v>
      </c>
      <c r="AU330" s="879">
        <v>184</v>
      </c>
      <c r="AV330" s="851">
        <f t="shared" si="1057"/>
        <v>44379</v>
      </c>
      <c r="AW330" s="852">
        <f t="shared" si="1058"/>
        <v>15062182936556.904</v>
      </c>
      <c r="AX330" s="851">
        <f t="shared" si="1059"/>
        <v>44379</v>
      </c>
      <c r="AY330" s="852">
        <f t="shared" si="1060"/>
        <v>25465950120542.539</v>
      </c>
      <c r="AZ330" s="867"/>
      <c r="BA330" s="867"/>
      <c r="BB330" s="867"/>
      <c r="BC330" s="849">
        <f t="shared" si="1061"/>
        <v>44379</v>
      </c>
      <c r="BD330" s="867"/>
      <c r="BE330" s="867"/>
      <c r="BF330" s="867"/>
      <c r="BG330" s="849">
        <f t="shared" si="1062"/>
        <v>44379</v>
      </c>
      <c r="BH330" s="867"/>
      <c r="BI330" s="867"/>
      <c r="BK330" s="382">
        <f t="shared" si="1063"/>
        <v>3.7899089813232401</v>
      </c>
      <c r="BL330" s="382">
        <f t="shared" si="1064"/>
        <v>6.4076789855956999</v>
      </c>
      <c r="BM330" s="236">
        <f t="shared" si="1065"/>
        <v>44379</v>
      </c>
      <c r="BN330" s="236">
        <f t="shared" si="1066"/>
        <v>44380</v>
      </c>
      <c r="BO330" s="235">
        <f t="shared" si="1045"/>
        <v>25266.059875488267</v>
      </c>
      <c r="BP330" s="235">
        <f t="shared" si="1067"/>
        <v>42717.859903971337</v>
      </c>
      <c r="BQ330" s="235">
        <f t="shared" si="1068"/>
        <v>33991.959889729798</v>
      </c>
      <c r="BR330" s="868">
        <f t="shared" si="1069"/>
        <v>44379</v>
      </c>
      <c r="BS330" s="869" t="str">
        <f t="shared" si="1070"/>
        <v>FRI</v>
      </c>
      <c r="BT330" s="870">
        <f t="shared" si="1071"/>
        <v>157.50143432617199</v>
      </c>
      <c r="BU330" s="235"/>
      <c r="BV330" s="279">
        <f t="shared" si="1073"/>
        <v>20264066528549.719</v>
      </c>
      <c r="BW330" s="279"/>
    </row>
    <row r="331" spans="1:75">
      <c r="A331" s="46">
        <v>44384</v>
      </c>
      <c r="B331" s="122" t="s">
        <v>765</v>
      </c>
      <c r="C331" s="769">
        <v>44380</v>
      </c>
      <c r="D331" s="1170">
        <v>44381</v>
      </c>
      <c r="E331" s="924" t="s">
        <v>69</v>
      </c>
      <c r="F331" s="1149">
        <v>4.2505966186523398</v>
      </c>
      <c r="G331" s="500" t="s">
        <v>41</v>
      </c>
      <c r="H331" s="998">
        <v>6.9921890258789006</v>
      </c>
      <c r="I331" s="414" t="s">
        <v>313</v>
      </c>
      <c r="J331" s="415" t="s">
        <v>133</v>
      </c>
      <c r="K331" s="429" t="s">
        <v>93</v>
      </c>
      <c r="L331" s="390">
        <v>244</v>
      </c>
      <c r="M331" s="390"/>
      <c r="N331" s="390"/>
      <c r="O331" s="564">
        <v>3</v>
      </c>
      <c r="P331" s="564">
        <v>1.5</v>
      </c>
      <c r="Q331" s="564">
        <f t="shared" si="925"/>
        <v>4.5</v>
      </c>
      <c r="R331" s="82">
        <f t="shared" si="1011"/>
        <v>3</v>
      </c>
      <c r="S331" s="81"/>
      <c r="T331" s="81">
        <v>20</v>
      </c>
      <c r="U331" s="122" t="s">
        <v>765</v>
      </c>
      <c r="V331" s="494"/>
      <c r="W331" s="195">
        <v>827.52300000000002</v>
      </c>
      <c r="X331" s="82">
        <v>2.1800000000000002</v>
      </c>
      <c r="Y331" s="82">
        <v>2.5579999999999998</v>
      </c>
      <c r="Z331" s="195">
        <f t="shared" si="926"/>
        <v>16550.46</v>
      </c>
      <c r="AA331" s="195">
        <f t="shared" si="927"/>
        <v>5516.82</v>
      </c>
      <c r="AB331" s="1092">
        <f t="shared" si="928"/>
        <v>22609918.032786887</v>
      </c>
      <c r="AC331" s="499" t="s">
        <v>69</v>
      </c>
      <c r="AD331" s="195">
        <f t="shared" si="929"/>
        <v>85.01193237304679</v>
      </c>
      <c r="AE331" s="500" t="s">
        <v>41</v>
      </c>
      <c r="AF331" s="567">
        <f t="shared" si="930"/>
        <v>139.84378051757801</v>
      </c>
      <c r="AG331" s="567">
        <f t="shared" si="931"/>
        <v>28337.310791015596</v>
      </c>
      <c r="AH331" s="567">
        <f t="shared" si="932"/>
        <v>46614.593505859339</v>
      </c>
      <c r="AI331" s="568">
        <f t="shared" si="933"/>
        <v>116136.51963530983</v>
      </c>
      <c r="AJ331" s="568">
        <f t="shared" si="934"/>
        <v>191043.41600762022</v>
      </c>
      <c r="AK331" s="569">
        <f t="shared" si="935"/>
        <v>5.1365298833414173E-3</v>
      </c>
      <c r="AL331" s="999">
        <f t="shared" si="936"/>
        <v>8.4495404065855588E-3</v>
      </c>
      <c r="AM331" s="864" t="str">
        <f t="shared" si="1052"/>
        <v>742</v>
      </c>
      <c r="AN331" s="865">
        <f t="shared" si="1053"/>
        <v>44381</v>
      </c>
      <c r="AO331" s="866">
        <f t="shared" si="1054"/>
        <v>28337.310791015596</v>
      </c>
      <c r="AP331" s="865">
        <f t="shared" si="1055"/>
        <v>44381</v>
      </c>
      <c r="AQ331" s="850">
        <f t="shared" si="1056"/>
        <v>46614.593505859339</v>
      </c>
      <c r="AR331" s="880">
        <v>44380</v>
      </c>
      <c r="AS331" s="869" t="s">
        <v>660</v>
      </c>
      <c r="AT331" s="879">
        <v>146.497634887695</v>
      </c>
      <c r="AU331" s="879">
        <v>244</v>
      </c>
      <c r="AV331" s="851">
        <f t="shared" si="1057"/>
        <v>44380</v>
      </c>
      <c r="AW331" s="852">
        <f t="shared" si="1058"/>
        <v>15712856002703.68</v>
      </c>
      <c r="AX331" s="851">
        <f t="shared" si="1059"/>
        <v>44380</v>
      </c>
      <c r="AY331" s="852">
        <f t="shared" si="1060"/>
        <v>25847491343968.965</v>
      </c>
      <c r="AZ331" s="850">
        <f>AVERAGE(AO331:AO332)</f>
        <v>40451.166788736999</v>
      </c>
      <c r="BA331" s="850">
        <f>STDEV(AO331:AO332)</f>
        <v>17131.579444612285</v>
      </c>
      <c r="BB331" s="850">
        <f>100*BA331/AZ331</f>
        <v>42.351261544777763</v>
      </c>
      <c r="BC331" s="849">
        <f t="shared" si="1061"/>
        <v>44380</v>
      </c>
      <c r="BD331" s="850">
        <f>AVERAGE(AQ331:AQ332)</f>
        <v>47393.094380696602</v>
      </c>
      <c r="BE331" s="850">
        <f>STDEV(AQ331:AQ332)</f>
        <v>1100.966495514178</v>
      </c>
      <c r="BF331" s="850">
        <f>100*BE331/BD331</f>
        <v>2.3230525668368385</v>
      </c>
      <c r="BG331" s="849">
        <f t="shared" si="1062"/>
        <v>44380</v>
      </c>
      <c r="BH331" s="850">
        <f>AVERAGE(AZ331,BD331)</f>
        <v>43922.130584716797</v>
      </c>
      <c r="BI331" s="852">
        <f>BH331*AT331*3.785*1000000</f>
        <v>24354538025831.77</v>
      </c>
      <c r="BK331" s="382">
        <f t="shared" si="1063"/>
        <v>4.2505966186523398</v>
      </c>
      <c r="BL331" s="382">
        <f t="shared" si="1064"/>
        <v>6.9921890258789006</v>
      </c>
      <c r="BM331" s="236">
        <f t="shared" si="1065"/>
        <v>44380</v>
      </c>
      <c r="BN331" s="236">
        <f t="shared" si="1066"/>
        <v>44381</v>
      </c>
      <c r="BO331" s="235">
        <f>AO331</f>
        <v>28337.310791015596</v>
      </c>
      <c r="BP331" s="235">
        <f t="shared" si="1067"/>
        <v>46614.593505859339</v>
      </c>
      <c r="BQ331" s="235">
        <f t="shared" si="1068"/>
        <v>37475.952148437471</v>
      </c>
      <c r="BR331" s="868">
        <f t="shared" si="1069"/>
        <v>44380</v>
      </c>
      <c r="BS331" s="869" t="str">
        <f t="shared" si="1070"/>
        <v>SAT</v>
      </c>
      <c r="BT331" s="870">
        <f t="shared" si="1071"/>
        <v>146.497634887695</v>
      </c>
      <c r="BU331" s="235">
        <f t="shared" ref="BU331" si="1079">BH331</f>
        <v>43922.130584716797</v>
      </c>
      <c r="BV331" s="279">
        <f t="shared" si="1073"/>
        <v>20780173673336.328</v>
      </c>
      <c r="BW331" s="279">
        <f t="shared" ref="BW331" si="1080">BI331</f>
        <v>24354538025831.77</v>
      </c>
    </row>
    <row r="332" spans="1:75">
      <c r="A332" s="46">
        <v>44384</v>
      </c>
      <c r="B332" s="122" t="s">
        <v>766</v>
      </c>
      <c r="C332" s="769">
        <v>44380</v>
      </c>
      <c r="D332" s="1170">
        <v>44381</v>
      </c>
      <c r="E332" s="924" t="s">
        <v>69</v>
      </c>
      <c r="F332" s="1149">
        <v>7.8847534179687599</v>
      </c>
      <c r="G332" s="500" t="s">
        <v>41</v>
      </c>
      <c r="H332" s="998">
        <v>7.2257392883300797</v>
      </c>
      <c r="I332" s="414" t="s">
        <v>313</v>
      </c>
      <c r="J332" s="415" t="s">
        <v>133</v>
      </c>
      <c r="K332" s="429" t="s">
        <v>93</v>
      </c>
      <c r="L332" s="390">
        <v>244</v>
      </c>
      <c r="M332" s="390"/>
      <c r="N332" s="390"/>
      <c r="O332" s="564">
        <v>3</v>
      </c>
      <c r="P332" s="564">
        <v>1.5</v>
      </c>
      <c r="Q332" s="564">
        <f t="shared" si="925"/>
        <v>4.5</v>
      </c>
      <c r="R332" s="82">
        <f t="shared" si="1011"/>
        <v>3</v>
      </c>
      <c r="S332" s="81"/>
      <c r="T332" s="81">
        <v>20</v>
      </c>
      <c r="U332" s="122" t="s">
        <v>766</v>
      </c>
      <c r="V332" s="494"/>
      <c r="W332" s="195">
        <v>810.36300000000006</v>
      </c>
      <c r="X332" s="82">
        <v>2.1869999999999998</v>
      </c>
      <c r="Y332" s="82">
        <v>2.5640000000000001</v>
      </c>
      <c r="Z332" s="195">
        <f t="shared" si="926"/>
        <v>16207.260000000002</v>
      </c>
      <c r="AA332" s="195">
        <f t="shared" si="927"/>
        <v>5402.420000000001</v>
      </c>
      <c r="AB332" s="1092">
        <f t="shared" si="928"/>
        <v>22141065.573770497</v>
      </c>
      <c r="AC332" s="499" t="s">
        <v>69</v>
      </c>
      <c r="AD332" s="195">
        <f t="shared" si="929"/>
        <v>157.6950683593752</v>
      </c>
      <c r="AE332" s="500" t="s">
        <v>41</v>
      </c>
      <c r="AF332" s="567">
        <f t="shared" si="930"/>
        <v>144.51478576660159</v>
      </c>
      <c r="AG332" s="567">
        <f t="shared" si="931"/>
        <v>52565.022786458401</v>
      </c>
      <c r="AH332" s="567">
        <f t="shared" si="932"/>
        <v>48171.595255533866</v>
      </c>
      <c r="AI332" s="568">
        <f t="shared" si="933"/>
        <v>215430.42125597704</v>
      </c>
      <c r="AJ332" s="568">
        <f t="shared" si="934"/>
        <v>197424.57071940109</v>
      </c>
      <c r="AK332" s="569">
        <f t="shared" si="935"/>
        <v>9.7299030409443155E-3</v>
      </c>
      <c r="AL332" s="999">
        <f t="shared" si="936"/>
        <v>8.9166697990037541E-3</v>
      </c>
      <c r="AM332" s="864" t="str">
        <f t="shared" si="1052"/>
        <v>743</v>
      </c>
      <c r="AN332" s="865">
        <f t="shared" si="1053"/>
        <v>44381</v>
      </c>
      <c r="AO332" s="866">
        <f t="shared" si="1054"/>
        <v>52565.022786458401</v>
      </c>
      <c r="AP332" s="865">
        <f t="shared" si="1055"/>
        <v>44381</v>
      </c>
      <c r="AQ332" s="850">
        <f t="shared" si="1056"/>
        <v>48171.595255533866</v>
      </c>
      <c r="AR332" s="880">
        <v>44380</v>
      </c>
      <c r="AS332" s="869" t="s">
        <v>660</v>
      </c>
      <c r="AT332" s="879">
        <v>146.497634887695</v>
      </c>
      <c r="AU332" s="879">
        <v>244</v>
      </c>
      <c r="AV332" s="851">
        <f t="shared" si="1057"/>
        <v>44380</v>
      </c>
      <c r="AW332" s="852">
        <f t="shared" si="1058"/>
        <v>29146965988188.504</v>
      </c>
      <c r="AX332" s="851">
        <f t="shared" si="1059"/>
        <v>44380</v>
      </c>
      <c r="AY332" s="852">
        <f t="shared" si="1060"/>
        <v>26710838768465.934</v>
      </c>
      <c r="AZ332" s="867"/>
      <c r="BA332" s="867"/>
      <c r="BB332" s="867"/>
      <c r="BC332" s="849">
        <f t="shared" si="1061"/>
        <v>44380</v>
      </c>
      <c r="BD332" s="867"/>
      <c r="BE332" s="867"/>
      <c r="BF332" s="867"/>
      <c r="BG332" s="849">
        <f t="shared" si="1062"/>
        <v>44380</v>
      </c>
      <c r="BH332" s="867"/>
      <c r="BI332" s="867"/>
      <c r="BK332" s="382">
        <f t="shared" si="1063"/>
        <v>7.8847534179687599</v>
      </c>
      <c r="BL332" s="382">
        <f t="shared" si="1064"/>
        <v>7.2257392883300797</v>
      </c>
      <c r="BM332" s="236">
        <f t="shared" si="1065"/>
        <v>44380</v>
      </c>
      <c r="BN332" s="236">
        <f t="shared" si="1066"/>
        <v>44381</v>
      </c>
      <c r="BO332" s="235">
        <f t="shared" ref="BO332:BO344" si="1081">AO332</f>
        <v>52565.022786458401</v>
      </c>
      <c r="BP332" s="235">
        <f t="shared" si="1067"/>
        <v>48171.595255533866</v>
      </c>
      <c r="BQ332" s="235">
        <f t="shared" si="1068"/>
        <v>50368.309020996137</v>
      </c>
      <c r="BR332" s="868">
        <f t="shared" si="1069"/>
        <v>44380</v>
      </c>
      <c r="BS332" s="869" t="str">
        <f t="shared" si="1070"/>
        <v>SAT</v>
      </c>
      <c r="BT332" s="870">
        <f t="shared" si="1071"/>
        <v>146.497634887695</v>
      </c>
      <c r="BU332" s="235"/>
      <c r="BV332" s="279">
        <f t="shared" si="1073"/>
        <v>27928902378327.227</v>
      </c>
      <c r="BW332" s="279"/>
    </row>
    <row r="333" spans="1:75">
      <c r="A333" s="46">
        <v>44384</v>
      </c>
      <c r="B333" s="122" t="s">
        <v>767</v>
      </c>
      <c r="C333" s="769">
        <v>44381</v>
      </c>
      <c r="D333" s="1170">
        <v>44382</v>
      </c>
      <c r="E333" s="924" t="s">
        <v>69</v>
      </c>
      <c r="F333" s="1149">
        <v>5.9471588134765598</v>
      </c>
      <c r="G333" s="500" t="s">
        <v>41</v>
      </c>
      <c r="H333" s="998">
        <v>7.1394287109374996</v>
      </c>
      <c r="I333" s="414" t="s">
        <v>313</v>
      </c>
      <c r="J333" s="415" t="s">
        <v>133</v>
      </c>
      <c r="K333" s="429" t="s">
        <v>93</v>
      </c>
      <c r="L333" s="390">
        <v>216</v>
      </c>
      <c r="M333" s="390"/>
      <c r="N333" s="390"/>
      <c r="O333" s="564">
        <v>3</v>
      </c>
      <c r="P333" s="564">
        <v>1.5</v>
      </c>
      <c r="Q333" s="564">
        <f t="shared" si="925"/>
        <v>4.5</v>
      </c>
      <c r="R333" s="82">
        <f t="shared" si="1011"/>
        <v>3</v>
      </c>
      <c r="S333" s="81"/>
      <c r="T333" s="81">
        <v>20</v>
      </c>
      <c r="U333" s="122" t="s">
        <v>767</v>
      </c>
      <c r="V333" s="193"/>
      <c r="W333" s="195">
        <v>783.49199999999996</v>
      </c>
      <c r="X333" s="82">
        <v>2.181</v>
      </c>
      <c r="Y333" s="82">
        <v>2.556</v>
      </c>
      <c r="Z333" s="195">
        <f t="shared" si="926"/>
        <v>15669.84</v>
      </c>
      <c r="AA333" s="195">
        <f t="shared" si="927"/>
        <v>5223.28</v>
      </c>
      <c r="AB333" s="1092">
        <f t="shared" si="928"/>
        <v>24181851.851851851</v>
      </c>
      <c r="AC333" s="499" t="s">
        <v>69</v>
      </c>
      <c r="AD333" s="195">
        <f t="shared" si="929"/>
        <v>118.94317626953119</v>
      </c>
      <c r="AE333" s="500" t="s">
        <v>41</v>
      </c>
      <c r="AF333" s="567">
        <f t="shared" si="930"/>
        <v>142.78857421875</v>
      </c>
      <c r="AG333" s="567">
        <f t="shared" si="931"/>
        <v>39647.725423177064</v>
      </c>
      <c r="AH333" s="567">
        <f t="shared" si="932"/>
        <v>47596.19140625</v>
      </c>
      <c r="AI333" s="568">
        <f t="shared" si="933"/>
        <v>183554.28436656049</v>
      </c>
      <c r="AJ333" s="568">
        <f t="shared" si="934"/>
        <v>220352.73799189815</v>
      </c>
      <c r="AK333" s="569">
        <f t="shared" si="935"/>
        <v>7.5905801379931893E-3</v>
      </c>
      <c r="AL333" s="999">
        <f t="shared" si="936"/>
        <v>9.1123185826243285E-3</v>
      </c>
      <c r="AM333" s="864" t="str">
        <f t="shared" si="1052"/>
        <v>753</v>
      </c>
      <c r="AN333" s="865">
        <f t="shared" si="1053"/>
        <v>44382</v>
      </c>
      <c r="AO333" s="866">
        <f t="shared" si="1054"/>
        <v>39647.725423177064</v>
      </c>
      <c r="AP333" s="865">
        <f t="shared" si="1055"/>
        <v>44382</v>
      </c>
      <c r="AQ333" s="850">
        <f t="shared" si="1056"/>
        <v>47596.19140625</v>
      </c>
      <c r="AR333" s="880">
        <v>44381</v>
      </c>
      <c r="AS333" s="869" t="s">
        <v>654</v>
      </c>
      <c r="AT333" s="879">
        <v>141.965576171875</v>
      </c>
      <c r="AU333" s="879">
        <v>216</v>
      </c>
      <c r="AV333" s="851">
        <f t="shared" si="1057"/>
        <v>44381</v>
      </c>
      <c r="AW333" s="852">
        <f t="shared" si="1058"/>
        <v>21304297114947.305</v>
      </c>
      <c r="AX333" s="851">
        <f t="shared" si="1059"/>
        <v>44381</v>
      </c>
      <c r="AY333" s="852">
        <f t="shared" si="1060"/>
        <v>25575323487936.855</v>
      </c>
      <c r="AZ333" s="850">
        <f>AVERAGE(AO333:AO334)</f>
        <v>40798.325856526666</v>
      </c>
      <c r="BA333" s="850">
        <f>STDEV(AO333:AO334)</f>
        <v>1627.1947377153676</v>
      </c>
      <c r="BB333" s="850">
        <f>100*BA333/AZ333</f>
        <v>3.9883860515199521</v>
      </c>
      <c r="BC333" s="849">
        <f t="shared" si="1061"/>
        <v>44381</v>
      </c>
      <c r="BD333" s="850">
        <f>AVERAGE(AQ333:AQ334)</f>
        <v>47322.05200195314</v>
      </c>
      <c r="BE333" s="850">
        <f>STDEV(AQ333:AQ334)</f>
        <v>387.69166353750632</v>
      </c>
      <c r="BF333" s="850">
        <f>100*BE333/BD333</f>
        <v>0.81926215609057906</v>
      </c>
      <c r="BG333" s="849">
        <f t="shared" si="1062"/>
        <v>44381</v>
      </c>
      <c r="BH333" s="850">
        <f>AVERAGE(AZ333,BD333)</f>
        <v>44060.188929239899</v>
      </c>
      <c r="BI333" s="852">
        <f>BH333*AT333*3.785*1000000</f>
        <v>23675288957194.883</v>
      </c>
      <c r="BK333" s="382">
        <f t="shared" si="1063"/>
        <v>5.9471588134765598</v>
      </c>
      <c r="BL333" s="382">
        <f t="shared" si="1064"/>
        <v>7.1394287109374996</v>
      </c>
      <c r="BM333" s="236">
        <f t="shared" si="1065"/>
        <v>44381</v>
      </c>
      <c r="BN333" s="236">
        <f t="shared" si="1066"/>
        <v>44382</v>
      </c>
      <c r="BO333" s="235">
        <f t="shared" si="1081"/>
        <v>39647.725423177064</v>
      </c>
      <c r="BP333" s="235">
        <f t="shared" si="1067"/>
        <v>47596.19140625</v>
      </c>
      <c r="BQ333" s="235">
        <f t="shared" si="1068"/>
        <v>43621.958414713532</v>
      </c>
      <c r="BR333" s="868">
        <f t="shared" si="1069"/>
        <v>44381</v>
      </c>
      <c r="BS333" s="869" t="str">
        <f t="shared" si="1070"/>
        <v>SUN</v>
      </c>
      <c r="BT333" s="870">
        <f t="shared" si="1071"/>
        <v>141.965576171875</v>
      </c>
      <c r="BU333" s="235">
        <f t="shared" ref="BU333" si="1082">BH333</f>
        <v>44060.188929239899</v>
      </c>
      <c r="BV333" s="279">
        <f t="shared" si="1073"/>
        <v>23439810301442.078</v>
      </c>
      <c r="BW333" s="279">
        <f t="shared" ref="BW333" si="1083">BI333</f>
        <v>23675288957194.883</v>
      </c>
    </row>
    <row r="334" spans="1:75">
      <c r="A334" s="46">
        <v>44384</v>
      </c>
      <c r="B334" s="122" t="s">
        <v>768</v>
      </c>
      <c r="C334" s="769">
        <v>44381</v>
      </c>
      <c r="D334" s="1170">
        <v>44382</v>
      </c>
      <c r="E334" s="924" t="s">
        <v>69</v>
      </c>
      <c r="F334" s="1149">
        <v>6.2923389434814405</v>
      </c>
      <c r="G334" s="500" t="s">
        <v>41</v>
      </c>
      <c r="H334" s="998">
        <v>7.05718688964844</v>
      </c>
      <c r="I334" s="414" t="s">
        <v>313</v>
      </c>
      <c r="J334" s="415" t="s">
        <v>133</v>
      </c>
      <c r="K334" s="429" t="s">
        <v>93</v>
      </c>
      <c r="L334" s="390">
        <v>216</v>
      </c>
      <c r="M334" s="390"/>
      <c r="N334" s="390"/>
      <c r="O334" s="564">
        <v>3</v>
      </c>
      <c r="P334" s="564">
        <v>1.5</v>
      </c>
      <c r="Q334" s="564">
        <f t="shared" si="925"/>
        <v>4.5</v>
      </c>
      <c r="R334" s="82">
        <f t="shared" si="1011"/>
        <v>3</v>
      </c>
      <c r="S334" s="81"/>
      <c r="T334" s="81">
        <v>20</v>
      </c>
      <c r="U334" s="122" t="s">
        <v>768</v>
      </c>
      <c r="V334" s="193"/>
      <c r="W334" s="195">
        <v>764.79200000000003</v>
      </c>
      <c r="X334" s="82">
        <v>2.1749999999999998</v>
      </c>
      <c r="Y334" s="82">
        <v>2.5299999999999998</v>
      </c>
      <c r="Z334" s="195">
        <f t="shared" si="926"/>
        <v>15295.84</v>
      </c>
      <c r="AA334" s="195">
        <f t="shared" si="927"/>
        <v>5098.6133333333337</v>
      </c>
      <c r="AB334" s="1092">
        <f t="shared" si="928"/>
        <v>23604691.358024694</v>
      </c>
      <c r="AC334" s="499" t="s">
        <v>69</v>
      </c>
      <c r="AD334" s="195">
        <f t="shared" si="929"/>
        <v>125.84677886962881</v>
      </c>
      <c r="AE334" s="500" t="s">
        <v>41</v>
      </c>
      <c r="AF334" s="567">
        <f t="shared" si="930"/>
        <v>141.14373779296881</v>
      </c>
      <c r="AG334" s="567">
        <f t="shared" si="931"/>
        <v>41948.926289876268</v>
      </c>
      <c r="AH334" s="567">
        <f t="shared" si="932"/>
        <v>47047.912597656272</v>
      </c>
      <c r="AI334" s="568">
        <f t="shared" si="933"/>
        <v>194207.99208276052</v>
      </c>
      <c r="AJ334" s="568">
        <f t="shared" si="934"/>
        <v>217814.4101743346</v>
      </c>
      <c r="AK334" s="569">
        <f t="shared" si="935"/>
        <v>8.2275166888270794E-3</v>
      </c>
      <c r="AL334" s="999">
        <f t="shared" si="936"/>
        <v>9.2275898409612551E-3</v>
      </c>
      <c r="AM334" s="864" t="str">
        <f t="shared" si="1052"/>
        <v>754</v>
      </c>
      <c r="AN334" s="865">
        <f t="shared" si="1053"/>
        <v>44382</v>
      </c>
      <c r="AO334" s="866">
        <f t="shared" si="1054"/>
        <v>41948.926289876268</v>
      </c>
      <c r="AP334" s="865">
        <f t="shared" si="1055"/>
        <v>44382</v>
      </c>
      <c r="AQ334" s="850">
        <f t="shared" si="1056"/>
        <v>47047.912597656272</v>
      </c>
      <c r="AR334" s="880">
        <v>44381</v>
      </c>
      <c r="AS334" s="869" t="s">
        <v>654</v>
      </c>
      <c r="AT334" s="879">
        <v>141.965576171875</v>
      </c>
      <c r="AU334" s="879">
        <v>216</v>
      </c>
      <c r="AV334" s="851">
        <f t="shared" si="1057"/>
        <v>44381</v>
      </c>
      <c r="AW334" s="852">
        <f t="shared" si="1058"/>
        <v>22540823711670.43</v>
      </c>
      <c r="AX334" s="851">
        <f t="shared" si="1059"/>
        <v>44381</v>
      </c>
      <c r="AY334" s="852">
        <f t="shared" si="1060"/>
        <v>25280711514224.941</v>
      </c>
      <c r="AZ334" s="867"/>
      <c r="BA334" s="867"/>
      <c r="BB334" s="867"/>
      <c r="BC334" s="849">
        <f t="shared" si="1061"/>
        <v>44381</v>
      </c>
      <c r="BD334" s="867"/>
      <c r="BE334" s="867"/>
      <c r="BF334" s="867"/>
      <c r="BG334" s="849">
        <f t="shared" si="1062"/>
        <v>44381</v>
      </c>
      <c r="BH334" s="867"/>
      <c r="BI334" s="867"/>
      <c r="BK334" s="382">
        <f t="shared" si="1063"/>
        <v>6.2923389434814405</v>
      </c>
      <c r="BL334" s="382">
        <f t="shared" si="1064"/>
        <v>7.05718688964844</v>
      </c>
      <c r="BM334" s="236">
        <f t="shared" si="1065"/>
        <v>44381</v>
      </c>
      <c r="BN334" s="236">
        <f t="shared" si="1066"/>
        <v>44382</v>
      </c>
      <c r="BO334" s="235">
        <f t="shared" si="1081"/>
        <v>41948.926289876268</v>
      </c>
      <c r="BP334" s="235">
        <f t="shared" si="1067"/>
        <v>47047.912597656272</v>
      </c>
      <c r="BQ334" s="235">
        <f t="shared" si="1068"/>
        <v>44498.419443766266</v>
      </c>
      <c r="BR334" s="868">
        <f t="shared" si="1069"/>
        <v>44381</v>
      </c>
      <c r="BS334" s="869" t="str">
        <f t="shared" si="1070"/>
        <v>SUN</v>
      </c>
      <c r="BT334" s="870">
        <f t="shared" si="1071"/>
        <v>141.965576171875</v>
      </c>
      <c r="BU334" s="235"/>
      <c r="BV334" s="279">
        <f t="shared" si="1073"/>
        <v>23910767612947.684</v>
      </c>
      <c r="BW334" s="279"/>
    </row>
    <row r="335" spans="1:75">
      <c r="A335" s="46">
        <v>44384</v>
      </c>
      <c r="B335" s="122" t="s">
        <v>769</v>
      </c>
      <c r="C335" s="769">
        <v>44382</v>
      </c>
      <c r="D335" s="1170">
        <v>44383</v>
      </c>
      <c r="E335" s="924" t="s">
        <v>69</v>
      </c>
      <c r="F335" s="1149">
        <v>3.9346843719482401</v>
      </c>
      <c r="G335" s="500" t="s">
        <v>41</v>
      </c>
      <c r="H335" s="998">
        <v>6.9202278137207003</v>
      </c>
      <c r="I335" s="414" t="s">
        <v>313</v>
      </c>
      <c r="J335" s="415" t="s">
        <v>133</v>
      </c>
      <c r="K335" s="429" t="s">
        <v>93</v>
      </c>
      <c r="L335" s="390">
        <v>236</v>
      </c>
      <c r="M335" s="390"/>
      <c r="N335" s="390"/>
      <c r="O335" s="564">
        <v>3</v>
      </c>
      <c r="P335" s="564">
        <v>1.5</v>
      </c>
      <c r="Q335" s="564">
        <f t="shared" si="925"/>
        <v>4.5</v>
      </c>
      <c r="R335" s="82">
        <f t="shared" si="1011"/>
        <v>3</v>
      </c>
      <c r="S335" s="81"/>
      <c r="T335" s="81">
        <v>20</v>
      </c>
      <c r="U335" s="122" t="s">
        <v>769</v>
      </c>
      <c r="V335" s="494"/>
      <c r="W335" s="195">
        <v>821.30499999999995</v>
      </c>
      <c r="X335" s="82">
        <v>2.1789999999999998</v>
      </c>
      <c r="Y335" s="82">
        <v>2.5419999999999998</v>
      </c>
      <c r="Z335" s="195">
        <f t="shared" si="926"/>
        <v>16426.099999999999</v>
      </c>
      <c r="AA335" s="195">
        <f t="shared" si="927"/>
        <v>5475.3666666666659</v>
      </c>
      <c r="AB335" s="1092">
        <f t="shared" si="928"/>
        <v>23200706.214689266</v>
      </c>
      <c r="AC335" s="499" t="s">
        <v>69</v>
      </c>
      <c r="AD335" s="195">
        <f t="shared" si="929"/>
        <v>78.693687438964801</v>
      </c>
      <c r="AE335" s="500" t="s">
        <v>41</v>
      </c>
      <c r="AF335" s="567">
        <f t="shared" si="930"/>
        <v>138.40455627441401</v>
      </c>
      <c r="AG335" s="567">
        <f t="shared" si="931"/>
        <v>26231.229146321599</v>
      </c>
      <c r="AH335" s="567">
        <f t="shared" si="932"/>
        <v>46134.852091471337</v>
      </c>
      <c r="AI335" s="568">
        <f t="shared" si="933"/>
        <v>111149.27604373558</v>
      </c>
      <c r="AJ335" s="568">
        <f t="shared" si="934"/>
        <v>195486.66140453957</v>
      </c>
      <c r="AK335" s="569">
        <f t="shared" si="935"/>
        <v>4.7907712383928507E-3</v>
      </c>
      <c r="AL335" s="999">
        <f t="shared" si="936"/>
        <v>8.4258927118679421E-3</v>
      </c>
      <c r="AM335" s="864" t="str">
        <f t="shared" si="1052"/>
        <v>764</v>
      </c>
      <c r="AN335" s="865">
        <f t="shared" si="1053"/>
        <v>44383</v>
      </c>
      <c r="AO335" s="866">
        <f t="shared" si="1054"/>
        <v>26231.229146321599</v>
      </c>
      <c r="AP335" s="865">
        <f t="shared" si="1055"/>
        <v>44383</v>
      </c>
      <c r="AQ335" s="850">
        <f t="shared" si="1056"/>
        <v>46134.852091471337</v>
      </c>
      <c r="AR335" s="880">
        <v>44382</v>
      </c>
      <c r="AS335" s="869" t="s">
        <v>655</v>
      </c>
      <c r="AT335" s="879">
        <v>148.75880432128901</v>
      </c>
      <c r="AU335" s="879">
        <v>236</v>
      </c>
      <c r="AV335" s="851">
        <f t="shared" si="1057"/>
        <v>44382</v>
      </c>
      <c r="AW335" s="852">
        <f t="shared" si="1058"/>
        <v>14769547983746.016</v>
      </c>
      <c r="AX335" s="851">
        <f t="shared" si="1059"/>
        <v>44382</v>
      </c>
      <c r="AY335" s="852">
        <f t="shared" si="1060"/>
        <v>25976324170213.824</v>
      </c>
      <c r="AZ335" s="850">
        <f>AVERAGE(AO335:AO336)</f>
        <v>24122.041066487596</v>
      </c>
      <c r="BA335" s="850">
        <f>STDEV(AO335:AO336)</f>
        <v>2982.8423880969103</v>
      </c>
      <c r="BB335" s="850">
        <f>100*BA335/AZ335</f>
        <v>12.365630171490464</v>
      </c>
      <c r="BC335" s="849">
        <f t="shared" si="1061"/>
        <v>44382</v>
      </c>
      <c r="BD335" s="850">
        <f>AVERAGE(AQ335:AQ336)</f>
        <v>38785.137176513672</v>
      </c>
      <c r="BE335" s="850">
        <f>STDEV(AQ335:AQ336)</f>
        <v>10394.066512308935</v>
      </c>
      <c r="BF335" s="850">
        <f>100*BE335/BD335</f>
        <v>26.799096945319192</v>
      </c>
      <c r="BG335" s="849">
        <f t="shared" si="1062"/>
        <v>44382</v>
      </c>
      <c r="BH335" s="850">
        <f>AVERAGE(AZ335,BD335)</f>
        <v>31453.589121500634</v>
      </c>
      <c r="BI335" s="852">
        <f>BH335*AT335*3.785*1000000</f>
        <v>17710008600804.727</v>
      </c>
      <c r="BK335" s="382">
        <f t="shared" si="1063"/>
        <v>3.9346843719482401</v>
      </c>
      <c r="BL335" s="382">
        <f t="shared" si="1064"/>
        <v>6.9202278137207003</v>
      </c>
      <c r="BM335" s="236">
        <f t="shared" si="1065"/>
        <v>44382</v>
      </c>
      <c r="BN335" s="236">
        <f t="shared" si="1066"/>
        <v>44383</v>
      </c>
      <c r="BO335" s="235">
        <f t="shared" si="1081"/>
        <v>26231.229146321599</v>
      </c>
      <c r="BP335" s="235">
        <f t="shared" si="1067"/>
        <v>46134.852091471337</v>
      </c>
      <c r="BQ335" s="235">
        <f t="shared" si="1068"/>
        <v>36183.04061889647</v>
      </c>
      <c r="BR335" s="868">
        <f t="shared" si="1069"/>
        <v>44382</v>
      </c>
      <c r="BS335" s="869" t="str">
        <f t="shared" si="1070"/>
        <v>MON</v>
      </c>
      <c r="BT335" s="870">
        <f t="shared" si="1071"/>
        <v>148.75880432128901</v>
      </c>
      <c r="BU335" s="235">
        <f t="shared" ref="BU335" si="1084">BH335</f>
        <v>31453.589121500634</v>
      </c>
      <c r="BV335" s="279">
        <f t="shared" si="1073"/>
        <v>20372936076979.918</v>
      </c>
      <c r="BW335" s="279">
        <f t="shared" ref="BW335" si="1085">BI335</f>
        <v>17710008600804.727</v>
      </c>
    </row>
    <row r="336" spans="1:75">
      <c r="A336" s="46">
        <v>44384</v>
      </c>
      <c r="B336" s="122" t="s">
        <v>770</v>
      </c>
      <c r="C336" s="769">
        <v>44382</v>
      </c>
      <c r="D336" s="1170">
        <v>44383</v>
      </c>
      <c r="E336" s="924" t="s">
        <v>69</v>
      </c>
      <c r="F336" s="1149">
        <v>3.3019279479980397</v>
      </c>
      <c r="G336" s="500" t="s">
        <v>41</v>
      </c>
      <c r="H336" s="998">
        <v>4.7153133392333997</v>
      </c>
      <c r="I336" s="414" t="s">
        <v>313</v>
      </c>
      <c r="J336" s="415" t="s">
        <v>133</v>
      </c>
      <c r="K336" s="429" t="s">
        <v>93</v>
      </c>
      <c r="L336" s="390">
        <v>236</v>
      </c>
      <c r="M336" s="390"/>
      <c r="N336" s="390"/>
      <c r="O336" s="564">
        <v>3</v>
      </c>
      <c r="P336" s="564">
        <v>1.5</v>
      </c>
      <c r="Q336" s="564">
        <f t="shared" si="925"/>
        <v>4.5</v>
      </c>
      <c r="R336" s="82">
        <f t="shared" si="1011"/>
        <v>3</v>
      </c>
      <c r="S336" s="81"/>
      <c r="T336" s="81">
        <v>20</v>
      </c>
      <c r="U336" s="122" t="s">
        <v>770</v>
      </c>
      <c r="V336" s="494"/>
      <c r="W336" s="195">
        <v>841.31299999999999</v>
      </c>
      <c r="X336" s="82">
        <v>2.19</v>
      </c>
      <c r="Y336" s="82">
        <v>2.548</v>
      </c>
      <c r="Z336" s="195">
        <f t="shared" si="926"/>
        <v>16826.259999999998</v>
      </c>
      <c r="AA336" s="195">
        <f t="shared" si="927"/>
        <v>5608.7533333333331</v>
      </c>
      <c r="AB336" s="1092">
        <f t="shared" si="928"/>
        <v>23765903.95480226</v>
      </c>
      <c r="AC336" s="499" t="s">
        <v>69</v>
      </c>
      <c r="AD336" s="195">
        <f t="shared" si="929"/>
        <v>66.038558959960795</v>
      </c>
      <c r="AE336" s="500" t="s">
        <v>41</v>
      </c>
      <c r="AF336" s="567">
        <f t="shared" si="930"/>
        <v>94.306266784667997</v>
      </c>
      <c r="AG336" s="567">
        <f t="shared" si="931"/>
        <v>22012.852986653597</v>
      </c>
      <c r="AH336" s="567">
        <f t="shared" si="932"/>
        <v>31435.422261555999</v>
      </c>
      <c r="AI336" s="568">
        <f t="shared" si="933"/>
        <v>93274.800790905079</v>
      </c>
      <c r="AJ336" s="568">
        <f t="shared" si="934"/>
        <v>133200.94178625426</v>
      </c>
      <c r="AK336" s="569">
        <f t="shared" si="935"/>
        <v>3.9247318750548731E-3</v>
      </c>
      <c r="AL336" s="999">
        <f t="shared" si="936"/>
        <v>5.6047075692796855E-3</v>
      </c>
      <c r="AM336" s="864" t="str">
        <f t="shared" si="1052"/>
        <v>765</v>
      </c>
      <c r="AN336" s="865">
        <f t="shared" si="1053"/>
        <v>44383</v>
      </c>
      <c r="AO336" s="866">
        <f t="shared" si="1054"/>
        <v>22012.852986653597</v>
      </c>
      <c r="AP336" s="865">
        <f t="shared" si="1055"/>
        <v>44383</v>
      </c>
      <c r="AQ336" s="850">
        <f t="shared" si="1056"/>
        <v>31435.422261555999</v>
      </c>
      <c r="AR336" s="880">
        <v>44382</v>
      </c>
      <c r="AS336" s="869" t="s">
        <v>655</v>
      </c>
      <c r="AT336" s="879">
        <v>148.75880432128901</v>
      </c>
      <c r="AU336" s="879">
        <v>236</v>
      </c>
      <c r="AV336" s="851">
        <f t="shared" si="1057"/>
        <v>44382</v>
      </c>
      <c r="AW336" s="852">
        <f t="shared" si="1058"/>
        <v>12394382536630.717</v>
      </c>
      <c r="AX336" s="851">
        <f t="shared" si="1059"/>
        <v>44382</v>
      </c>
      <c r="AY336" s="852">
        <f t="shared" si="1060"/>
        <v>17699779712628.367</v>
      </c>
      <c r="AZ336" s="867"/>
      <c r="BA336" s="867"/>
      <c r="BB336" s="867"/>
      <c r="BC336" s="849">
        <f t="shared" si="1061"/>
        <v>44382</v>
      </c>
      <c r="BD336" s="867"/>
      <c r="BE336" s="867"/>
      <c r="BF336" s="867"/>
      <c r="BG336" s="849">
        <f t="shared" si="1062"/>
        <v>44382</v>
      </c>
      <c r="BH336" s="867"/>
      <c r="BI336" s="867"/>
      <c r="BK336" s="382">
        <f t="shared" si="1063"/>
        <v>3.3019279479980397</v>
      </c>
      <c r="BL336" s="382">
        <f t="shared" si="1064"/>
        <v>4.7153133392333997</v>
      </c>
      <c r="BM336" s="236">
        <f t="shared" si="1065"/>
        <v>44382</v>
      </c>
      <c r="BN336" s="236">
        <f t="shared" si="1066"/>
        <v>44383</v>
      </c>
      <c r="BO336" s="235">
        <f t="shared" si="1081"/>
        <v>22012.852986653597</v>
      </c>
      <c r="BP336" s="235">
        <f t="shared" si="1067"/>
        <v>31435.422261555999</v>
      </c>
      <c r="BQ336" s="235">
        <f t="shared" si="1068"/>
        <v>26724.137624104798</v>
      </c>
      <c r="BR336" s="868">
        <f t="shared" si="1069"/>
        <v>44382</v>
      </c>
      <c r="BS336" s="869" t="str">
        <f t="shared" si="1070"/>
        <v>MON</v>
      </c>
      <c r="BT336" s="870">
        <f t="shared" si="1071"/>
        <v>148.75880432128901</v>
      </c>
      <c r="BU336" s="235"/>
      <c r="BV336" s="279">
        <f t="shared" si="1073"/>
        <v>15047081124629.539</v>
      </c>
      <c r="BW336" s="279"/>
    </row>
    <row r="337" spans="1:75">
      <c r="A337" s="46">
        <v>44384</v>
      </c>
      <c r="B337" s="122" t="s">
        <v>771</v>
      </c>
      <c r="C337" s="769">
        <v>44383</v>
      </c>
      <c r="D337" s="1170">
        <v>44384</v>
      </c>
      <c r="E337" s="924" t="s">
        <v>69</v>
      </c>
      <c r="F337" s="1149">
        <v>6.0336875915527397</v>
      </c>
      <c r="G337" s="500" t="s">
        <v>41</v>
      </c>
      <c r="H337" s="998">
        <v>9.3238975524902408</v>
      </c>
      <c r="I337" s="414" t="s">
        <v>313</v>
      </c>
      <c r="J337" s="415" t="s">
        <v>133</v>
      </c>
      <c r="K337" s="429" t="s">
        <v>93</v>
      </c>
      <c r="L337" s="390">
        <v>276</v>
      </c>
      <c r="M337" s="390"/>
      <c r="N337" s="390"/>
      <c r="O337" s="564">
        <v>3</v>
      </c>
      <c r="P337" s="564">
        <v>1.5</v>
      </c>
      <c r="Q337" s="564">
        <f t="shared" si="925"/>
        <v>4.5</v>
      </c>
      <c r="R337" s="82">
        <f t="shared" si="1011"/>
        <v>3</v>
      </c>
      <c r="S337" s="81"/>
      <c r="T337" s="81">
        <v>20</v>
      </c>
      <c r="U337" s="122" t="s">
        <v>771</v>
      </c>
      <c r="V337" s="193"/>
      <c r="W337" s="195">
        <v>869.24199999999996</v>
      </c>
      <c r="X337" s="82">
        <v>2.1779999999999999</v>
      </c>
      <c r="Y337" s="82">
        <v>2.5030000000000001</v>
      </c>
      <c r="Z337" s="195">
        <f t="shared" si="926"/>
        <v>17384.84</v>
      </c>
      <c r="AA337" s="195">
        <f t="shared" si="927"/>
        <v>5794.9466666666667</v>
      </c>
      <c r="AB337" s="1092">
        <f t="shared" si="928"/>
        <v>20996183.574879225</v>
      </c>
      <c r="AC337" s="499" t="s">
        <v>69</v>
      </c>
      <c r="AD337" s="195">
        <f t="shared" si="929"/>
        <v>120.6737518310548</v>
      </c>
      <c r="AE337" s="500" t="s">
        <v>41</v>
      </c>
      <c r="AF337" s="567">
        <f t="shared" si="930"/>
        <v>186.4779510498048</v>
      </c>
      <c r="AG337" s="567">
        <f t="shared" si="931"/>
        <v>40224.583943684935</v>
      </c>
      <c r="AH337" s="567">
        <f t="shared" si="932"/>
        <v>62159.317016601599</v>
      </c>
      <c r="AI337" s="568">
        <f t="shared" si="933"/>
        <v>145741.2461727715</v>
      </c>
      <c r="AJ337" s="568">
        <f t="shared" si="934"/>
        <v>225214.91672681741</v>
      </c>
      <c r="AK337" s="569">
        <f t="shared" si="935"/>
        <v>6.9413208192341605E-3</v>
      </c>
      <c r="AL337" s="999">
        <f t="shared" si="936"/>
        <v>1.0726469213970609E-2</v>
      </c>
      <c r="AM337" s="864" t="str">
        <f t="shared" si="1052"/>
        <v>773</v>
      </c>
      <c r="AN337" s="865">
        <f t="shared" si="1053"/>
        <v>44384</v>
      </c>
      <c r="AO337" s="866">
        <f t="shared" si="1054"/>
        <v>40224.583943684935</v>
      </c>
      <c r="AP337" s="865">
        <f t="shared" si="1055"/>
        <v>44384</v>
      </c>
      <c r="AQ337" s="850">
        <f t="shared" si="1056"/>
        <v>62159.317016601599</v>
      </c>
      <c r="AR337" s="880">
        <v>44383</v>
      </c>
      <c r="AS337" s="869" t="s">
        <v>653</v>
      </c>
      <c r="AT337" s="879">
        <v>161.888427734375</v>
      </c>
      <c r="AU337" s="879">
        <v>276</v>
      </c>
      <c r="AV337" s="851">
        <f t="shared" si="1057"/>
        <v>44383</v>
      </c>
      <c r="AW337" s="852">
        <f t="shared" si="1058"/>
        <v>24647521253703.961</v>
      </c>
      <c r="AX337" s="851">
        <f t="shared" si="1059"/>
        <v>44383</v>
      </c>
      <c r="AY337" s="852">
        <f t="shared" si="1060"/>
        <v>38087978471755.914</v>
      </c>
      <c r="AZ337" s="850">
        <f>AVERAGE(AO337:AO338)</f>
        <v>30057.308832804403</v>
      </c>
      <c r="BA337" s="850">
        <f>STDEV(AO337:AO338)</f>
        <v>14378.698354185655</v>
      </c>
      <c r="BB337" s="850">
        <f>100*BA337/AZ337</f>
        <v>47.837610593044218</v>
      </c>
      <c r="BC337" s="849">
        <f t="shared" si="1061"/>
        <v>44383</v>
      </c>
      <c r="BD337" s="850">
        <f>AVERAGE(AQ337:AQ338)</f>
        <v>52517.275492350265</v>
      </c>
      <c r="BE337" s="850">
        <f>STDEV(AQ337:AQ338)</f>
        <v>13635.905892560775</v>
      </c>
      <c r="BF337" s="850">
        <f>100*BE337/BD337</f>
        <v>25.964610244389011</v>
      </c>
      <c r="BG337" s="849">
        <f t="shared" si="1062"/>
        <v>44383</v>
      </c>
      <c r="BH337" s="850">
        <f>AVERAGE(AZ337,BD337)</f>
        <v>41287.292162577331</v>
      </c>
      <c r="BI337" s="852">
        <f>BH337*AT337*3.785*1000000</f>
        <v>25298693269511.684</v>
      </c>
      <c r="BK337" s="382">
        <f t="shared" si="1063"/>
        <v>6.0336875915527397</v>
      </c>
      <c r="BL337" s="382">
        <f t="shared" si="1064"/>
        <v>9.3238975524902408</v>
      </c>
      <c r="BM337" s="236">
        <f t="shared" si="1065"/>
        <v>44383</v>
      </c>
      <c r="BN337" s="236">
        <f t="shared" si="1066"/>
        <v>44384</v>
      </c>
      <c r="BO337" s="235">
        <f t="shared" si="1081"/>
        <v>40224.583943684935</v>
      </c>
      <c r="BP337" s="235">
        <f t="shared" si="1067"/>
        <v>62159.317016601599</v>
      </c>
      <c r="BQ337" s="235">
        <f t="shared" si="1068"/>
        <v>51191.950480143263</v>
      </c>
      <c r="BR337" s="868">
        <f t="shared" si="1069"/>
        <v>44383</v>
      </c>
      <c r="BS337" s="869" t="str">
        <f t="shared" si="1070"/>
        <v>TUE</v>
      </c>
      <c r="BT337" s="870">
        <f t="shared" si="1071"/>
        <v>161.888427734375</v>
      </c>
      <c r="BU337" s="235">
        <f t="shared" ref="BU337" si="1086">BH337</f>
        <v>41287.292162577331</v>
      </c>
      <c r="BV337" s="279">
        <f t="shared" si="1073"/>
        <v>31367749862729.934</v>
      </c>
      <c r="BW337" s="279">
        <f t="shared" ref="BW337" si="1087">BI337</f>
        <v>25298693269511.684</v>
      </c>
    </row>
    <row r="338" spans="1:75" ht="15" thickBot="1">
      <c r="A338" s="46">
        <v>44384</v>
      </c>
      <c r="B338" s="122" t="s">
        <v>772</v>
      </c>
      <c r="C338" s="769">
        <v>44383</v>
      </c>
      <c r="D338" s="1170">
        <v>44384</v>
      </c>
      <c r="E338" s="924" t="s">
        <v>69</v>
      </c>
      <c r="F338" s="1149">
        <v>2.9835050582885798</v>
      </c>
      <c r="G338" s="500" t="s">
        <v>41</v>
      </c>
      <c r="H338" s="998">
        <v>6.4312850952148395</v>
      </c>
      <c r="I338" s="414" t="s">
        <v>313</v>
      </c>
      <c r="J338" s="415" t="s">
        <v>133</v>
      </c>
      <c r="K338" s="429" t="s">
        <v>93</v>
      </c>
      <c r="L338" s="390">
        <v>276</v>
      </c>
      <c r="M338" s="390"/>
      <c r="N338" s="390"/>
      <c r="O338" s="564">
        <v>3</v>
      </c>
      <c r="P338" s="564">
        <v>1.5</v>
      </c>
      <c r="Q338" s="564">
        <f t="shared" si="925"/>
        <v>4.5</v>
      </c>
      <c r="R338" s="82">
        <f t="shared" si="1011"/>
        <v>3</v>
      </c>
      <c r="S338" s="81"/>
      <c r="T338" s="81">
        <v>20</v>
      </c>
      <c r="U338" s="122" t="s">
        <v>772</v>
      </c>
      <c r="V338" s="193"/>
      <c r="W338" s="195">
        <v>808.81399999999996</v>
      </c>
      <c r="X338" s="82">
        <v>2.17</v>
      </c>
      <c r="Y338" s="82">
        <v>2.4990000000000001</v>
      </c>
      <c r="Z338" s="195">
        <f t="shared" si="926"/>
        <v>16176.279999999999</v>
      </c>
      <c r="AA338" s="195">
        <f t="shared" si="927"/>
        <v>5392.0933333333332</v>
      </c>
      <c r="AB338" s="1092">
        <f t="shared" si="928"/>
        <v>19536570.048309177</v>
      </c>
      <c r="AC338" s="499" t="s">
        <v>69</v>
      </c>
      <c r="AD338" s="195">
        <f t="shared" si="929"/>
        <v>59.670101165771598</v>
      </c>
      <c r="AE338" s="500" t="s">
        <v>41</v>
      </c>
      <c r="AF338" s="567">
        <f t="shared" si="930"/>
        <v>128.62570190429679</v>
      </c>
      <c r="AG338" s="567">
        <f t="shared" si="931"/>
        <v>19890.033721923868</v>
      </c>
      <c r="AH338" s="567">
        <f t="shared" si="932"/>
        <v>42875.233968098932</v>
      </c>
      <c r="AI338" s="568">
        <f t="shared" si="933"/>
        <v>72065.339572187921</v>
      </c>
      <c r="AJ338" s="568">
        <f t="shared" si="934"/>
        <v>155345.0506090541</v>
      </c>
      <c r="AK338" s="569">
        <f t="shared" si="935"/>
        <v>3.6887406230463123E-3</v>
      </c>
      <c r="AL338" s="999">
        <f t="shared" si="936"/>
        <v>7.9515007099467128E-3</v>
      </c>
      <c r="AM338" s="864" t="str">
        <f t="shared" si="1052"/>
        <v>774</v>
      </c>
      <c r="AN338" s="865">
        <f t="shared" si="1053"/>
        <v>44384</v>
      </c>
      <c r="AO338" s="866">
        <f t="shared" si="1054"/>
        <v>19890.033721923868</v>
      </c>
      <c r="AP338" s="865">
        <f t="shared" si="1055"/>
        <v>44384</v>
      </c>
      <c r="AQ338" s="850">
        <f t="shared" si="1056"/>
        <v>42875.233968098932</v>
      </c>
      <c r="AR338" s="880">
        <v>44383</v>
      </c>
      <c r="AS338" s="869" t="s">
        <v>653</v>
      </c>
      <c r="AT338" s="879">
        <v>161.888427734375</v>
      </c>
      <c r="AU338" s="879">
        <v>276</v>
      </c>
      <c r="AV338" s="851">
        <f t="shared" si="1057"/>
        <v>44383</v>
      </c>
      <c r="AW338" s="852">
        <f t="shared" si="1058"/>
        <v>12187572395636.236</v>
      </c>
      <c r="AX338" s="851">
        <f t="shared" si="1059"/>
        <v>44383</v>
      </c>
      <c r="AY338" s="852">
        <f t="shared" si="1060"/>
        <v>26271700956950.629</v>
      </c>
      <c r="AZ338" s="867"/>
      <c r="BA338" s="867"/>
      <c r="BB338" s="867"/>
      <c r="BC338" s="849">
        <f t="shared" si="1061"/>
        <v>44383</v>
      </c>
      <c r="BD338" s="867"/>
      <c r="BE338" s="867"/>
      <c r="BF338" s="867"/>
      <c r="BG338" s="849">
        <f t="shared" si="1062"/>
        <v>44383</v>
      </c>
      <c r="BH338" s="867"/>
      <c r="BI338" s="867"/>
      <c r="BK338" s="382">
        <f t="shared" si="1063"/>
        <v>2.9835050582885798</v>
      </c>
      <c r="BL338" s="382">
        <f t="shared" si="1064"/>
        <v>6.4312850952148395</v>
      </c>
      <c r="BM338" s="236">
        <f t="shared" si="1065"/>
        <v>44383</v>
      </c>
      <c r="BN338" s="236">
        <f t="shared" si="1066"/>
        <v>44384</v>
      </c>
      <c r="BO338" s="235">
        <f t="shared" si="1081"/>
        <v>19890.033721923868</v>
      </c>
      <c r="BP338" s="235">
        <f t="shared" si="1067"/>
        <v>42875.233968098932</v>
      </c>
      <c r="BQ338" s="235">
        <f t="shared" si="1068"/>
        <v>31382.633845011398</v>
      </c>
      <c r="BR338" s="868">
        <f t="shared" si="1069"/>
        <v>44383</v>
      </c>
      <c r="BS338" s="869" t="str">
        <f t="shared" si="1070"/>
        <v>TUE</v>
      </c>
      <c r="BT338" s="870">
        <f t="shared" si="1071"/>
        <v>161.888427734375</v>
      </c>
      <c r="BU338" s="235"/>
      <c r="BV338" s="279">
        <f t="shared" si="1073"/>
        <v>19229636676293.434</v>
      </c>
      <c r="BW338" s="279"/>
    </row>
    <row r="339" spans="1:75">
      <c r="A339" s="460">
        <v>44391</v>
      </c>
      <c r="B339" s="118" t="s">
        <v>773</v>
      </c>
      <c r="C339" s="1133">
        <v>44384</v>
      </c>
      <c r="D339" s="1191">
        <v>44385</v>
      </c>
      <c r="E339" s="1110" t="s">
        <v>69</v>
      </c>
      <c r="F339" s="1147">
        <v>6.4114746093750004</v>
      </c>
      <c r="G339" s="477" t="s">
        <v>41</v>
      </c>
      <c r="H339" s="994">
        <v>6.2417640686035201</v>
      </c>
      <c r="I339" s="1155" t="s">
        <v>313</v>
      </c>
      <c r="J339" s="1156" t="s">
        <v>133</v>
      </c>
      <c r="K339" s="462" t="s">
        <v>93</v>
      </c>
      <c r="L339" s="465">
        <v>312</v>
      </c>
      <c r="M339" s="463"/>
      <c r="N339" s="922"/>
      <c r="O339" s="467">
        <v>3</v>
      </c>
      <c r="P339" s="468">
        <v>1.5</v>
      </c>
      <c r="Q339" s="468">
        <f t="shared" si="925"/>
        <v>4.5</v>
      </c>
      <c r="R339" s="466">
        <f t="shared" si="1011"/>
        <v>3</v>
      </c>
      <c r="S339" s="467"/>
      <c r="T339" s="469">
        <v>20</v>
      </c>
      <c r="U339" s="118" t="s">
        <v>773</v>
      </c>
      <c r="V339" s="923"/>
      <c r="W339" s="145">
        <v>814.46</v>
      </c>
      <c r="X339" s="472">
        <v>2.1709999999999998</v>
      </c>
      <c r="Y339" s="472">
        <v>2.5590000000000002</v>
      </c>
      <c r="Z339" s="145">
        <f t="shared" si="926"/>
        <v>16289.2</v>
      </c>
      <c r="AA339" s="145">
        <f t="shared" si="927"/>
        <v>5429.7333333333336</v>
      </c>
      <c r="AB339" s="1157">
        <f t="shared" si="928"/>
        <v>17402991.452991456</v>
      </c>
      <c r="AC339" s="1110" t="s">
        <v>69</v>
      </c>
      <c r="AD339" s="194">
        <f t="shared" si="929"/>
        <v>128.2294921875</v>
      </c>
      <c r="AE339" s="477" t="s">
        <v>41</v>
      </c>
      <c r="AF339" s="586">
        <f t="shared" si="930"/>
        <v>124.8352813720704</v>
      </c>
      <c r="AG339" s="478">
        <f t="shared" si="931"/>
        <v>42743.1640625</v>
      </c>
      <c r="AH339" s="478">
        <f t="shared" si="932"/>
        <v>41611.760457356802</v>
      </c>
      <c r="AI339" s="478">
        <f t="shared" si="933"/>
        <v>136997.32071314103</v>
      </c>
      <c r="AJ339" s="478">
        <f t="shared" si="934"/>
        <v>133371.02710691284</v>
      </c>
      <c r="AK339" s="1084">
        <f t="shared" si="935"/>
        <v>7.8720558521904078E-3</v>
      </c>
      <c r="AL339" s="1085">
        <f t="shared" si="936"/>
        <v>7.6636839974995943E-3</v>
      </c>
      <c r="AM339" s="864" t="str">
        <f t="shared" si="1052"/>
        <v>782</v>
      </c>
      <c r="AN339" s="865">
        <f t="shared" si="1053"/>
        <v>44385</v>
      </c>
      <c r="AO339" s="866">
        <f t="shared" si="1054"/>
        <v>42743.1640625</v>
      </c>
      <c r="AP339" s="865">
        <f t="shared" si="1055"/>
        <v>44385</v>
      </c>
      <c r="AQ339" s="850">
        <f t="shared" si="1056"/>
        <v>41611.760457356802</v>
      </c>
      <c r="AR339" s="880">
        <v>44384</v>
      </c>
      <c r="AS339" s="869" t="s">
        <v>656</v>
      </c>
      <c r="AT339" s="879">
        <v>159.49864196777301</v>
      </c>
      <c r="AU339" s="879">
        <v>312</v>
      </c>
      <c r="AV339" s="851">
        <f t="shared" si="1057"/>
        <v>44384</v>
      </c>
      <c r="AW339" s="852">
        <f t="shared" si="1058"/>
        <v>25804149011902.367</v>
      </c>
      <c r="AX339" s="851">
        <f t="shared" si="1059"/>
        <v>44384</v>
      </c>
      <c r="AY339" s="852">
        <f t="shared" si="1060"/>
        <v>25121117985536.859</v>
      </c>
      <c r="AZ339" s="850">
        <f>AVERAGE(AO339:AO340)</f>
        <v>42916.735331217467</v>
      </c>
      <c r="BA339" s="850">
        <f>STDEV(AO339:AO340)</f>
        <v>245.46684225854722</v>
      </c>
      <c r="BB339" s="850">
        <f>100*BA339/AZ339</f>
        <v>0.57196065908581728</v>
      </c>
      <c r="BC339" s="849">
        <f t="shared" si="1061"/>
        <v>44384</v>
      </c>
      <c r="BD339" s="850">
        <f>AVERAGE(AQ339:AQ340)</f>
        <v>42383.951822916672</v>
      </c>
      <c r="BE339" s="850">
        <f>STDEV(AQ339:AQ340)</f>
        <v>1092.0435019221622</v>
      </c>
      <c r="BF339" s="850">
        <f>100*BE339/BD339</f>
        <v>2.5765495074286653</v>
      </c>
      <c r="BG339" s="849">
        <f t="shared" si="1062"/>
        <v>44384</v>
      </c>
      <c r="BH339" s="850">
        <f>AVERAGE(AZ339,BD339)</f>
        <v>42650.343577067069</v>
      </c>
      <c r="BI339" s="852">
        <f>BH339*AT339*3.785*1000000</f>
        <v>25748113065804.27</v>
      </c>
      <c r="BK339" s="382">
        <f t="shared" si="1063"/>
        <v>6.4114746093750004</v>
      </c>
      <c r="BL339" s="382">
        <f t="shared" si="1064"/>
        <v>6.2417640686035201</v>
      </c>
      <c r="BM339" s="236">
        <f t="shared" si="1065"/>
        <v>44384</v>
      </c>
      <c r="BN339" s="236">
        <f t="shared" si="1066"/>
        <v>44385</v>
      </c>
      <c r="BO339" s="235">
        <f t="shared" si="1081"/>
        <v>42743.1640625</v>
      </c>
      <c r="BP339" s="235">
        <f t="shared" si="1067"/>
        <v>41611.760457356802</v>
      </c>
      <c r="BQ339" s="235">
        <f t="shared" si="1068"/>
        <v>42177.462259928405</v>
      </c>
      <c r="BR339" s="868">
        <f t="shared" si="1069"/>
        <v>44384</v>
      </c>
      <c r="BS339" s="869" t="str">
        <f t="shared" si="1070"/>
        <v>WED</v>
      </c>
      <c r="BT339" s="870">
        <f t="shared" si="1071"/>
        <v>159.49864196777301</v>
      </c>
      <c r="BU339" s="235">
        <f t="shared" ref="BU339" si="1088">BH339</f>
        <v>42650.343577067069</v>
      </c>
      <c r="BV339" s="279">
        <f t="shared" si="1073"/>
        <v>25462633498719.617</v>
      </c>
      <c r="BW339" s="279">
        <f t="shared" ref="BW339" si="1089">BI339</f>
        <v>25748113065804.27</v>
      </c>
    </row>
    <row r="340" spans="1:75">
      <c r="A340" s="35">
        <v>44391</v>
      </c>
      <c r="B340" s="119" t="s">
        <v>774</v>
      </c>
      <c r="C340" s="782">
        <v>44384</v>
      </c>
      <c r="D340" s="1158">
        <v>44385</v>
      </c>
      <c r="E340" s="924" t="s">
        <v>69</v>
      </c>
      <c r="F340" s="1149">
        <v>6.4635459899902399</v>
      </c>
      <c r="G340" s="500" t="s">
        <v>41</v>
      </c>
      <c r="H340" s="998">
        <v>6.4734214782714803</v>
      </c>
      <c r="I340" s="1160" t="s">
        <v>313</v>
      </c>
      <c r="J340" s="1161" t="s">
        <v>133</v>
      </c>
      <c r="K340" s="484" t="s">
        <v>93</v>
      </c>
      <c r="L340" s="488">
        <v>312</v>
      </c>
      <c r="M340" s="485"/>
      <c r="N340" s="504"/>
      <c r="O340" s="491">
        <v>3</v>
      </c>
      <c r="P340" s="492">
        <v>1.5</v>
      </c>
      <c r="Q340" s="492">
        <f t="shared" si="925"/>
        <v>4.5</v>
      </c>
      <c r="R340" s="490">
        <f t="shared" si="1011"/>
        <v>3</v>
      </c>
      <c r="S340" s="491"/>
      <c r="T340" s="493">
        <v>20</v>
      </c>
      <c r="U340" s="119" t="s">
        <v>774</v>
      </c>
      <c r="V340" s="925"/>
      <c r="W340" s="129">
        <v>828.52800000000002</v>
      </c>
      <c r="X340" s="223">
        <v>2.181</v>
      </c>
      <c r="Y340" s="223">
        <v>2.54</v>
      </c>
      <c r="Z340" s="129">
        <f t="shared" si="926"/>
        <v>16570.560000000001</v>
      </c>
      <c r="AA340" s="129">
        <f t="shared" si="927"/>
        <v>5523.52</v>
      </c>
      <c r="AB340" s="149">
        <f t="shared" si="928"/>
        <v>17703589.743589744</v>
      </c>
      <c r="AC340" s="924" t="s">
        <v>69</v>
      </c>
      <c r="AD340" s="195">
        <f t="shared" si="929"/>
        <v>129.2709197998048</v>
      </c>
      <c r="AE340" s="500" t="s">
        <v>41</v>
      </c>
      <c r="AF340" s="567">
        <f t="shared" si="930"/>
        <v>129.4684295654296</v>
      </c>
      <c r="AG340" s="497">
        <f t="shared" si="931"/>
        <v>43090.306599934935</v>
      </c>
      <c r="AH340" s="497">
        <f t="shared" si="932"/>
        <v>43156.143188476533</v>
      </c>
      <c r="AI340" s="497">
        <f t="shared" si="933"/>
        <v>138109.95705107352</v>
      </c>
      <c r="AJ340" s="497">
        <f t="shared" si="934"/>
        <v>138320.9717579376</v>
      </c>
      <c r="AK340" s="959">
        <f t="shared" si="935"/>
        <v>7.8012402598225282E-3</v>
      </c>
      <c r="AL340" s="1086">
        <f t="shared" si="936"/>
        <v>7.8131595773123889E-3</v>
      </c>
      <c r="AM340" s="864" t="str">
        <f t="shared" si="1052"/>
        <v>787</v>
      </c>
      <c r="AN340" s="865">
        <f t="shared" si="1053"/>
        <v>44385</v>
      </c>
      <c r="AO340" s="866">
        <f t="shared" si="1054"/>
        <v>43090.306599934935</v>
      </c>
      <c r="AP340" s="865">
        <f t="shared" si="1055"/>
        <v>44385</v>
      </c>
      <c r="AQ340" s="850">
        <f t="shared" si="1056"/>
        <v>43156.143188476533</v>
      </c>
      <c r="AR340" s="880">
        <v>44384</v>
      </c>
      <c r="AS340" s="869" t="s">
        <v>656</v>
      </c>
      <c r="AT340" s="879">
        <v>159.49864196777301</v>
      </c>
      <c r="AU340" s="879">
        <v>312</v>
      </c>
      <c r="AV340" s="851">
        <f t="shared" si="1057"/>
        <v>44384</v>
      </c>
      <c r="AW340" s="852">
        <f t="shared" si="1058"/>
        <v>26013719780955.465</v>
      </c>
      <c r="AX340" s="851">
        <f t="shared" si="1059"/>
        <v>44384</v>
      </c>
      <c r="AY340" s="852">
        <f t="shared" si="1060"/>
        <v>26053465484822.371</v>
      </c>
      <c r="AZ340" s="867"/>
      <c r="BA340" s="867"/>
      <c r="BB340" s="867"/>
      <c r="BC340" s="849">
        <f t="shared" si="1061"/>
        <v>44384</v>
      </c>
      <c r="BD340" s="867"/>
      <c r="BE340" s="867"/>
      <c r="BF340" s="867"/>
      <c r="BG340" s="849">
        <f t="shared" si="1062"/>
        <v>44384</v>
      </c>
      <c r="BH340" s="867"/>
      <c r="BI340" s="867"/>
      <c r="BK340" s="382">
        <f t="shared" si="1063"/>
        <v>6.4635459899902399</v>
      </c>
      <c r="BL340" s="382">
        <f t="shared" si="1064"/>
        <v>6.4734214782714803</v>
      </c>
      <c r="BM340" s="236">
        <f t="shared" si="1065"/>
        <v>44384</v>
      </c>
      <c r="BN340" s="236">
        <f t="shared" si="1066"/>
        <v>44385</v>
      </c>
      <c r="BO340" s="235">
        <f t="shared" si="1081"/>
        <v>43090.306599934935</v>
      </c>
      <c r="BP340" s="235">
        <f t="shared" si="1067"/>
        <v>43156.143188476533</v>
      </c>
      <c r="BQ340" s="235">
        <f t="shared" si="1068"/>
        <v>43123.224894205734</v>
      </c>
      <c r="BR340" s="868">
        <f t="shared" si="1069"/>
        <v>44384</v>
      </c>
      <c r="BS340" s="869" t="str">
        <f t="shared" si="1070"/>
        <v>WED</v>
      </c>
      <c r="BT340" s="870">
        <f t="shared" si="1071"/>
        <v>159.49864196777301</v>
      </c>
      <c r="BU340" s="235"/>
      <c r="BV340" s="279">
        <f t="shared" si="1073"/>
        <v>26033592632888.922</v>
      </c>
      <c r="BW340" s="279"/>
    </row>
    <row r="341" spans="1:75">
      <c r="A341" s="35">
        <v>44391</v>
      </c>
      <c r="B341" s="119" t="s">
        <v>775</v>
      </c>
      <c r="C341" s="782">
        <v>44385</v>
      </c>
      <c r="D341" s="1158">
        <v>44386</v>
      </c>
      <c r="E341" s="924" t="s">
        <v>69</v>
      </c>
      <c r="F341" s="1149">
        <v>5.8678432464599606</v>
      </c>
      <c r="G341" s="500" t="s">
        <v>41</v>
      </c>
      <c r="H341" s="998">
        <v>8.9809890747070398</v>
      </c>
      <c r="I341" s="1160" t="s">
        <v>313</v>
      </c>
      <c r="J341" s="1161" t="s">
        <v>133</v>
      </c>
      <c r="K341" s="484" t="s">
        <v>93</v>
      </c>
      <c r="L341" s="488">
        <v>232</v>
      </c>
      <c r="M341" s="485"/>
      <c r="N341" s="504"/>
      <c r="O341" s="491">
        <v>3</v>
      </c>
      <c r="P341" s="492">
        <v>1.5</v>
      </c>
      <c r="Q341" s="492">
        <f t="shared" ref="Q341:Q404" si="1090">O341+P341</f>
        <v>4.5</v>
      </c>
      <c r="R341" s="490">
        <f t="shared" si="1011"/>
        <v>3</v>
      </c>
      <c r="S341" s="491"/>
      <c r="T341" s="493">
        <v>20</v>
      </c>
      <c r="U341" s="119" t="s">
        <v>775</v>
      </c>
      <c r="V341" s="925"/>
      <c r="W341" s="129">
        <v>814.42</v>
      </c>
      <c r="X341" s="223">
        <v>2.1720000000000002</v>
      </c>
      <c r="Y341" s="223">
        <v>2.5609999999999999</v>
      </c>
      <c r="Z341" s="129">
        <f t="shared" ref="Z341:Z404" si="1091">T341*W341</f>
        <v>16288.4</v>
      </c>
      <c r="AA341" s="129">
        <f t="shared" ref="AA341:AA404" si="1092">Z341/R341</f>
        <v>5429.4666666666662</v>
      </c>
      <c r="AB341" s="149">
        <f t="shared" ref="AB341:AB404" si="1093">AA341*1000/(L341/1000)</f>
        <v>23402873.563218389</v>
      </c>
      <c r="AC341" s="924" t="s">
        <v>69</v>
      </c>
      <c r="AD341" s="195">
        <f t="shared" ref="AD341:AD404" si="1094">T341*F341</f>
        <v>117.35686492919922</v>
      </c>
      <c r="AE341" s="500" t="s">
        <v>41</v>
      </c>
      <c r="AF341" s="567">
        <f t="shared" ref="AF341:AF404" si="1095">T341*H341</f>
        <v>179.6197814941408</v>
      </c>
      <c r="AG341" s="497">
        <f t="shared" ref="AG341:AG404" si="1096">AD341/R341*1000</f>
        <v>39118.954976399742</v>
      </c>
      <c r="AH341" s="497">
        <f t="shared" ref="AH341:AH404" si="1097">AF341/R341*1000</f>
        <v>59873.260498046933</v>
      </c>
      <c r="AI341" s="497">
        <f t="shared" ref="AI341:AI404" si="1098">AG341/L341*1000</f>
        <v>168616.18524310234</v>
      </c>
      <c r="AJ341" s="497">
        <f t="shared" ref="AJ341:AJ404" si="1099">AH341/L341*1000</f>
        <v>258074.39869847815</v>
      </c>
      <c r="AK341" s="959">
        <f t="shared" ref="AK341:AK404" si="1100">AD341/Z341</f>
        <v>7.2049351028461491E-3</v>
      </c>
      <c r="AL341" s="1086">
        <f t="shared" ref="AL341:AL404" si="1101">AF341/Z341</f>
        <v>1.102746626397564E-2</v>
      </c>
      <c r="AM341" s="864" t="str">
        <f t="shared" si="1052"/>
        <v>791</v>
      </c>
      <c r="AN341" s="865">
        <f t="shared" si="1053"/>
        <v>44386</v>
      </c>
      <c r="AO341" s="866">
        <f t="shared" si="1054"/>
        <v>39118.954976399742</v>
      </c>
      <c r="AP341" s="865">
        <f t="shared" si="1055"/>
        <v>44386</v>
      </c>
      <c r="AQ341" s="850">
        <f t="shared" si="1056"/>
        <v>59873.260498046933</v>
      </c>
      <c r="AR341" s="880">
        <v>44385</v>
      </c>
      <c r="AS341" s="869" t="s">
        <v>657</v>
      </c>
      <c r="AT341" s="879">
        <v>157.37908935546901</v>
      </c>
      <c r="AU341" s="879">
        <v>232</v>
      </c>
      <c r="AV341" s="851">
        <f t="shared" si="1057"/>
        <v>44385</v>
      </c>
      <c r="AW341" s="852">
        <f t="shared" si="1058"/>
        <v>23302373358088.012</v>
      </c>
      <c r="AX341" s="851">
        <f t="shared" si="1059"/>
        <v>44385</v>
      </c>
      <c r="AY341" s="852">
        <f t="shared" si="1060"/>
        <v>35665295024707.648</v>
      </c>
      <c r="AZ341" s="850">
        <f>AVERAGE(AO341:AO342)</f>
        <v>40261.680603027344</v>
      </c>
      <c r="BA341" s="850">
        <f>STDEV(AO341:AO342)</f>
        <v>1616.0580792480428</v>
      </c>
      <c r="BB341" s="850">
        <f>100*BA341/AZ341</f>
        <v>4.0138862934761068</v>
      </c>
      <c r="BC341" s="849">
        <f t="shared" si="1061"/>
        <v>44385</v>
      </c>
      <c r="BD341" s="850">
        <f>AVERAGE(AQ341:AQ342)</f>
        <v>63351.425170898467</v>
      </c>
      <c r="BE341" s="850">
        <f>STDEV(AQ341:AQ342)</f>
        <v>4918.8676525136179</v>
      </c>
      <c r="BF341" s="850">
        <f>100*BE341/BD341</f>
        <v>7.7644151481112713</v>
      </c>
      <c r="BG341" s="849">
        <f t="shared" si="1062"/>
        <v>44385</v>
      </c>
      <c r="BH341" s="850">
        <f>AVERAGE(AZ341,BD341)</f>
        <v>51806.552886962905</v>
      </c>
      <c r="BI341" s="852">
        <f>BH341*AT341*3.785*1000000</f>
        <v>30860119819045.492</v>
      </c>
      <c r="BK341" s="382">
        <f t="shared" si="1063"/>
        <v>5.8678432464599606</v>
      </c>
      <c r="BL341" s="382">
        <f t="shared" si="1064"/>
        <v>8.9809890747070398</v>
      </c>
      <c r="BM341" s="236">
        <f t="shared" si="1065"/>
        <v>44385</v>
      </c>
      <c r="BN341" s="236">
        <f t="shared" si="1066"/>
        <v>44386</v>
      </c>
      <c r="BO341" s="235">
        <f t="shared" si="1081"/>
        <v>39118.954976399742</v>
      </c>
      <c r="BP341" s="235">
        <f t="shared" si="1067"/>
        <v>59873.260498046933</v>
      </c>
      <c r="BQ341" s="235">
        <f t="shared" si="1068"/>
        <v>49496.107737223341</v>
      </c>
      <c r="BR341" s="868">
        <f t="shared" si="1069"/>
        <v>44385</v>
      </c>
      <c r="BS341" s="869" t="str">
        <f t="shared" si="1070"/>
        <v>THU</v>
      </c>
      <c r="BT341" s="870">
        <f t="shared" si="1071"/>
        <v>157.37908935546901</v>
      </c>
      <c r="BU341" s="235">
        <f t="shared" ref="BU341" si="1102">BH341</f>
        <v>51806.552886962905</v>
      </c>
      <c r="BV341" s="279">
        <f t="shared" si="1073"/>
        <v>29483834191397.832</v>
      </c>
      <c r="BW341" s="279">
        <f t="shared" ref="BW341" si="1103">BI341</f>
        <v>30860119819045.492</v>
      </c>
    </row>
    <row r="342" spans="1:75">
      <c r="A342" s="35">
        <v>44391</v>
      </c>
      <c r="B342" s="119" t="s">
        <v>776</v>
      </c>
      <c r="C342" s="782">
        <v>44385</v>
      </c>
      <c r="D342" s="1158">
        <v>44386</v>
      </c>
      <c r="E342" s="924" t="s">
        <v>69</v>
      </c>
      <c r="F342" s="1149">
        <v>6.2106609344482404</v>
      </c>
      <c r="G342" s="500" t="s">
        <v>41</v>
      </c>
      <c r="H342" s="998">
        <v>10.0244384765625</v>
      </c>
      <c r="I342" s="1160" t="s">
        <v>313</v>
      </c>
      <c r="J342" s="1161" t="s">
        <v>133</v>
      </c>
      <c r="K342" s="484" t="s">
        <v>93</v>
      </c>
      <c r="L342" s="488">
        <v>232</v>
      </c>
      <c r="M342" s="485"/>
      <c r="N342" s="504"/>
      <c r="O342" s="491">
        <v>3</v>
      </c>
      <c r="P342" s="492">
        <v>1.5</v>
      </c>
      <c r="Q342" s="492">
        <f t="shared" si="1090"/>
        <v>4.5</v>
      </c>
      <c r="R342" s="490">
        <f t="shared" si="1011"/>
        <v>3</v>
      </c>
      <c r="S342" s="491"/>
      <c r="T342" s="493">
        <v>20</v>
      </c>
      <c r="U342" s="119" t="s">
        <v>776</v>
      </c>
      <c r="V342" s="925"/>
      <c r="W342" s="129">
        <v>828.68299999999999</v>
      </c>
      <c r="X342" s="223">
        <v>2.1829999999999998</v>
      </c>
      <c r="Y342" s="223">
        <v>2.548</v>
      </c>
      <c r="Z342" s="129">
        <f t="shared" si="1091"/>
        <v>16573.66</v>
      </c>
      <c r="AA342" s="129">
        <f t="shared" si="1092"/>
        <v>5524.5533333333333</v>
      </c>
      <c r="AB342" s="149">
        <f t="shared" si="1093"/>
        <v>23812729.885057468</v>
      </c>
      <c r="AC342" s="924" t="s">
        <v>69</v>
      </c>
      <c r="AD342" s="195">
        <f t="shared" si="1094"/>
        <v>124.21321868896482</v>
      </c>
      <c r="AE342" s="500" t="s">
        <v>41</v>
      </c>
      <c r="AF342" s="567">
        <f t="shared" si="1095"/>
        <v>200.48876953125</v>
      </c>
      <c r="AG342" s="497">
        <f t="shared" si="1096"/>
        <v>41404.406229654938</v>
      </c>
      <c r="AH342" s="497">
        <f t="shared" si="1097"/>
        <v>66829.58984375</v>
      </c>
      <c r="AI342" s="497">
        <f t="shared" si="1098"/>
        <v>178467.26823127127</v>
      </c>
      <c r="AJ342" s="497">
        <f t="shared" si="1099"/>
        <v>288058.57691271551</v>
      </c>
      <c r="AK342" s="959">
        <f t="shared" si="1100"/>
        <v>7.4946160768933848E-3</v>
      </c>
      <c r="AL342" s="1086">
        <f t="shared" si="1101"/>
        <v>1.2096831329425727E-2</v>
      </c>
      <c r="AM342" s="864" t="str">
        <f t="shared" si="1052"/>
        <v>792</v>
      </c>
      <c r="AN342" s="865">
        <f t="shared" si="1053"/>
        <v>44386</v>
      </c>
      <c r="AO342" s="866">
        <f t="shared" si="1054"/>
        <v>41404.406229654938</v>
      </c>
      <c r="AP342" s="865">
        <f t="shared" si="1055"/>
        <v>44386</v>
      </c>
      <c r="AQ342" s="850">
        <f t="shared" si="1056"/>
        <v>66829.58984375</v>
      </c>
      <c r="AR342" s="880">
        <v>44385</v>
      </c>
      <c r="AS342" s="869" t="s">
        <v>657</v>
      </c>
      <c r="AT342" s="879">
        <v>157.37908935546901</v>
      </c>
      <c r="AU342" s="879">
        <v>232</v>
      </c>
      <c r="AV342" s="851">
        <f t="shared" si="1057"/>
        <v>44385</v>
      </c>
      <c r="AW342" s="852">
        <f t="shared" si="1058"/>
        <v>24663770625146.707</v>
      </c>
      <c r="AX342" s="851">
        <f t="shared" si="1059"/>
        <v>44385</v>
      </c>
      <c r="AY342" s="852">
        <f t="shared" si="1060"/>
        <v>39809040268239.602</v>
      </c>
      <c r="AZ342" s="867"/>
      <c r="BA342" s="867"/>
      <c r="BB342" s="867"/>
      <c r="BC342" s="849">
        <f t="shared" si="1061"/>
        <v>44385</v>
      </c>
      <c r="BD342" s="867"/>
      <c r="BE342" s="867"/>
      <c r="BF342" s="867"/>
      <c r="BG342" s="849">
        <f t="shared" si="1062"/>
        <v>44385</v>
      </c>
      <c r="BH342" s="867"/>
      <c r="BI342" s="867"/>
      <c r="BK342" s="382">
        <f t="shared" si="1063"/>
        <v>6.2106609344482404</v>
      </c>
      <c r="BL342" s="382">
        <f t="shared" si="1064"/>
        <v>10.0244384765625</v>
      </c>
      <c r="BM342" s="236">
        <f t="shared" si="1065"/>
        <v>44385</v>
      </c>
      <c r="BN342" s="236">
        <f t="shared" si="1066"/>
        <v>44386</v>
      </c>
      <c r="BO342" s="235">
        <f t="shared" si="1081"/>
        <v>41404.406229654938</v>
      </c>
      <c r="BP342" s="235">
        <f t="shared" si="1067"/>
        <v>66829.58984375</v>
      </c>
      <c r="BQ342" s="235">
        <f t="shared" si="1068"/>
        <v>54116.998036702469</v>
      </c>
      <c r="BR342" s="868">
        <f t="shared" si="1069"/>
        <v>44385</v>
      </c>
      <c r="BS342" s="869" t="str">
        <f t="shared" si="1070"/>
        <v>THU</v>
      </c>
      <c r="BT342" s="870">
        <f t="shared" si="1071"/>
        <v>157.37908935546901</v>
      </c>
      <c r="BU342" s="235"/>
      <c r="BV342" s="279">
        <f t="shared" si="1073"/>
        <v>32236405446693.152</v>
      </c>
      <c r="BW342" s="279"/>
    </row>
    <row r="343" spans="1:75">
      <c r="A343" s="35">
        <v>44391</v>
      </c>
      <c r="B343" s="119" t="s">
        <v>777</v>
      </c>
      <c r="C343" s="782">
        <v>44386</v>
      </c>
      <c r="D343" s="1158">
        <v>44387</v>
      </c>
      <c r="E343" s="924" t="s">
        <v>69</v>
      </c>
      <c r="F343" s="1149">
        <v>6.5951065063476602</v>
      </c>
      <c r="G343" s="500" t="s">
        <v>41</v>
      </c>
      <c r="H343" s="998">
        <v>12.987326049804679</v>
      </c>
      <c r="I343" s="1160" t="s">
        <v>313</v>
      </c>
      <c r="J343" s="1161" t="s">
        <v>133</v>
      </c>
      <c r="K343" s="484" t="s">
        <v>93</v>
      </c>
      <c r="L343" s="488">
        <v>272</v>
      </c>
      <c r="M343" s="485"/>
      <c r="N343" s="504"/>
      <c r="O343" s="491">
        <v>3</v>
      </c>
      <c r="P343" s="492">
        <v>1.5</v>
      </c>
      <c r="Q343" s="492">
        <f t="shared" si="1090"/>
        <v>4.5</v>
      </c>
      <c r="R343" s="490">
        <f t="shared" si="1011"/>
        <v>3</v>
      </c>
      <c r="S343" s="491"/>
      <c r="T343" s="493">
        <v>20</v>
      </c>
      <c r="U343" s="119" t="s">
        <v>777</v>
      </c>
      <c r="V343" s="925"/>
      <c r="W343" s="129">
        <v>887.77200000000005</v>
      </c>
      <c r="X343" s="223">
        <v>2.1859999999999999</v>
      </c>
      <c r="Y343" s="223">
        <v>2.5489999999999999</v>
      </c>
      <c r="Z343" s="129">
        <f t="shared" si="1091"/>
        <v>17755.440000000002</v>
      </c>
      <c r="AA343" s="129">
        <f t="shared" si="1092"/>
        <v>5918.4800000000005</v>
      </c>
      <c r="AB343" s="149">
        <f t="shared" si="1093"/>
        <v>21759117.647058826</v>
      </c>
      <c r="AC343" s="924" t="s">
        <v>69</v>
      </c>
      <c r="AD343" s="195">
        <f t="shared" si="1094"/>
        <v>131.90213012695321</v>
      </c>
      <c r="AE343" s="500" t="s">
        <v>41</v>
      </c>
      <c r="AF343" s="567">
        <f t="shared" si="1095"/>
        <v>259.74652099609358</v>
      </c>
      <c r="AG343" s="497">
        <f t="shared" si="1096"/>
        <v>43967.376708984404</v>
      </c>
      <c r="AH343" s="497">
        <f t="shared" si="1097"/>
        <v>86582.17366536452</v>
      </c>
      <c r="AI343" s="497">
        <f t="shared" si="1098"/>
        <v>161644.76731244268</v>
      </c>
      <c r="AJ343" s="497">
        <f t="shared" si="1099"/>
        <v>318316.81494619307</v>
      </c>
      <c r="AK343" s="959">
        <f t="shared" si="1100"/>
        <v>7.4288291434598747E-3</v>
      </c>
      <c r="AL343" s="1086">
        <f t="shared" si="1101"/>
        <v>1.4629123299456029E-2</v>
      </c>
      <c r="AM343" s="864" t="str">
        <f t="shared" si="1052"/>
        <v>7102</v>
      </c>
      <c r="AN343" s="865">
        <f t="shared" si="1053"/>
        <v>44387</v>
      </c>
      <c r="AO343" s="866">
        <f t="shared" si="1054"/>
        <v>43967.376708984404</v>
      </c>
      <c r="AP343" s="865">
        <f t="shared" si="1055"/>
        <v>44387</v>
      </c>
      <c r="AQ343" s="850">
        <f t="shared" si="1056"/>
        <v>86582.17366536452</v>
      </c>
      <c r="AR343" s="880">
        <v>44386</v>
      </c>
      <c r="AS343" s="869" t="s">
        <v>659</v>
      </c>
      <c r="AT343" s="879">
        <v>157.59751892089801</v>
      </c>
      <c r="AU343" s="879">
        <v>272</v>
      </c>
      <c r="AV343" s="851">
        <f t="shared" si="1057"/>
        <v>44386</v>
      </c>
      <c r="AW343" s="852">
        <f t="shared" si="1058"/>
        <v>26226830792384.449</v>
      </c>
      <c r="AX343" s="851">
        <f t="shared" si="1059"/>
        <v>44386</v>
      </c>
      <c r="AY343" s="852">
        <f t="shared" si="1060"/>
        <v>51646838822984.5</v>
      </c>
      <c r="AZ343" s="850">
        <f>AVERAGE(AO343:AO344)</f>
        <v>53705.184936523467</v>
      </c>
      <c r="BA343" s="850">
        <f>STDEV(AO343:AO344)</f>
        <v>13771.340463174112</v>
      </c>
      <c r="BB343" s="850">
        <f>100*BA343/AZ343</f>
        <v>25.642478430064187</v>
      </c>
      <c r="BC343" s="849">
        <f t="shared" si="1061"/>
        <v>44386</v>
      </c>
      <c r="BD343" s="850">
        <f>AVERAGE(AQ343:AQ344)</f>
        <v>79066.309611002594</v>
      </c>
      <c r="BE343" s="850">
        <f>STDEV(AQ343:AQ344)</f>
        <v>10629.036878631072</v>
      </c>
      <c r="BF343" s="850">
        <f>100*BE343/BD343</f>
        <v>13.443193353685972</v>
      </c>
      <c r="BG343" s="849">
        <f t="shared" si="1062"/>
        <v>44386</v>
      </c>
      <c r="BH343" s="850">
        <f>AVERAGE(AZ343,BD343)</f>
        <v>66385.747273763031</v>
      </c>
      <c r="BI343" s="852">
        <f>BH343*AT343*3.785*1000000</f>
        <v>39599536999877.508</v>
      </c>
      <c r="BK343" s="382">
        <f t="shared" si="1063"/>
        <v>6.5951065063476602</v>
      </c>
      <c r="BL343" s="382">
        <f t="shared" si="1064"/>
        <v>12.987326049804679</v>
      </c>
      <c r="BM343" s="236">
        <f t="shared" si="1065"/>
        <v>44386</v>
      </c>
      <c r="BN343" s="236">
        <f t="shared" si="1066"/>
        <v>44387</v>
      </c>
      <c r="BO343" s="235">
        <f t="shared" si="1081"/>
        <v>43967.376708984404</v>
      </c>
      <c r="BP343" s="235">
        <f t="shared" si="1067"/>
        <v>86582.17366536452</v>
      </c>
      <c r="BQ343" s="235">
        <f t="shared" si="1068"/>
        <v>65274.775187174462</v>
      </c>
      <c r="BR343" s="868">
        <f t="shared" si="1069"/>
        <v>44386</v>
      </c>
      <c r="BS343" s="869" t="str">
        <f t="shared" si="1070"/>
        <v>FRI</v>
      </c>
      <c r="BT343" s="870">
        <f t="shared" si="1071"/>
        <v>157.59751892089801</v>
      </c>
      <c r="BU343" s="235">
        <f t="shared" ref="BU343" si="1104">BH343</f>
        <v>66385.747273763031</v>
      </c>
      <c r="BV343" s="279">
        <f t="shared" si="1073"/>
        <v>38936834807684.477</v>
      </c>
      <c r="BW343" s="279">
        <f t="shared" ref="BW343" si="1105">BI343</f>
        <v>39599536999877.508</v>
      </c>
    </row>
    <row r="344" spans="1:75">
      <c r="A344" s="35">
        <v>44391</v>
      </c>
      <c r="B344" s="119" t="s">
        <v>778</v>
      </c>
      <c r="C344" s="782">
        <v>44386</v>
      </c>
      <c r="D344" s="1158">
        <v>44387</v>
      </c>
      <c r="E344" s="924" t="s">
        <v>69</v>
      </c>
      <c r="F344" s="1149">
        <v>9.5164489746093803</v>
      </c>
      <c r="G344" s="500" t="s">
        <v>41</v>
      </c>
      <c r="H344" s="998">
        <v>10.732566833496099</v>
      </c>
      <c r="I344" s="1160" t="s">
        <v>313</v>
      </c>
      <c r="J344" s="1161" t="s">
        <v>133</v>
      </c>
      <c r="K344" s="484" t="s">
        <v>93</v>
      </c>
      <c r="L344" s="488">
        <v>272</v>
      </c>
      <c r="M344" s="485"/>
      <c r="N344" s="504"/>
      <c r="O344" s="491">
        <v>3</v>
      </c>
      <c r="P344" s="492">
        <v>1.5</v>
      </c>
      <c r="Q344" s="492">
        <f t="shared" si="1090"/>
        <v>4.5</v>
      </c>
      <c r="R344" s="490">
        <f t="shared" si="1011"/>
        <v>3</v>
      </c>
      <c r="S344" s="491"/>
      <c r="T344" s="493">
        <v>20</v>
      </c>
      <c r="U344" s="119" t="s">
        <v>778</v>
      </c>
      <c r="V344" s="925"/>
      <c r="W344" s="129">
        <v>923.495</v>
      </c>
      <c r="X344" s="223">
        <v>2.1960000000000002</v>
      </c>
      <c r="Y344" s="223">
        <v>2.5470000000000002</v>
      </c>
      <c r="Z344" s="129">
        <f t="shared" si="1091"/>
        <v>18469.900000000001</v>
      </c>
      <c r="AA344" s="129">
        <f t="shared" si="1092"/>
        <v>6156.6333333333341</v>
      </c>
      <c r="AB344" s="149">
        <f t="shared" si="1093"/>
        <v>22634681.37254902</v>
      </c>
      <c r="AC344" s="924" t="s">
        <v>69</v>
      </c>
      <c r="AD344" s="195">
        <f t="shared" si="1094"/>
        <v>190.32897949218761</v>
      </c>
      <c r="AE344" s="500" t="s">
        <v>41</v>
      </c>
      <c r="AF344" s="567">
        <f t="shared" si="1095"/>
        <v>214.65133666992199</v>
      </c>
      <c r="AG344" s="497">
        <f t="shared" si="1096"/>
        <v>63442.993164062536</v>
      </c>
      <c r="AH344" s="497">
        <f t="shared" si="1097"/>
        <v>71550.445556640669</v>
      </c>
      <c r="AI344" s="497">
        <f t="shared" si="1098"/>
        <v>233246.29839728875</v>
      </c>
      <c r="AJ344" s="497">
        <f t="shared" si="1099"/>
        <v>263053.10866412008</v>
      </c>
      <c r="AK344" s="959">
        <f t="shared" si="1100"/>
        <v>1.0304819164813432E-2</v>
      </c>
      <c r="AL344" s="1086">
        <f t="shared" si="1101"/>
        <v>1.1621683748689595E-2</v>
      </c>
      <c r="AM344" s="864" t="str">
        <f t="shared" si="1052"/>
        <v>7103</v>
      </c>
      <c r="AN344" s="865">
        <f t="shared" si="1053"/>
        <v>44387</v>
      </c>
      <c r="AO344" s="866">
        <f t="shared" si="1054"/>
        <v>63442.993164062536</v>
      </c>
      <c r="AP344" s="865">
        <f t="shared" si="1055"/>
        <v>44387</v>
      </c>
      <c r="AQ344" s="850">
        <f t="shared" si="1056"/>
        <v>71550.445556640669</v>
      </c>
      <c r="AR344" s="880">
        <v>44386</v>
      </c>
      <c r="AS344" s="869" t="s">
        <v>659</v>
      </c>
      <c r="AT344" s="879">
        <v>157.59751892089801</v>
      </c>
      <c r="AU344" s="879">
        <v>272</v>
      </c>
      <c r="AV344" s="851">
        <f t="shared" si="1057"/>
        <v>44386</v>
      </c>
      <c r="AW344" s="852">
        <f t="shared" si="1058"/>
        <v>37844164724439.063</v>
      </c>
      <c r="AX344" s="851">
        <f t="shared" si="1059"/>
        <v>44386</v>
      </c>
      <c r="AY344" s="852">
        <f t="shared" si="1060"/>
        <v>42680313659702</v>
      </c>
      <c r="AZ344" s="867"/>
      <c r="BA344" s="867"/>
      <c r="BB344" s="867"/>
      <c r="BC344" s="849">
        <f t="shared" si="1061"/>
        <v>44386</v>
      </c>
      <c r="BD344" s="867"/>
      <c r="BE344" s="867"/>
      <c r="BF344" s="867"/>
      <c r="BG344" s="849">
        <f t="shared" si="1062"/>
        <v>44386</v>
      </c>
      <c r="BH344" s="867"/>
      <c r="BI344" s="867"/>
      <c r="BK344" s="382">
        <f t="shared" si="1063"/>
        <v>9.5164489746093803</v>
      </c>
      <c r="BL344" s="382">
        <f t="shared" si="1064"/>
        <v>10.732566833496099</v>
      </c>
      <c r="BM344" s="236">
        <f t="shared" si="1065"/>
        <v>44386</v>
      </c>
      <c r="BN344" s="236">
        <f t="shared" si="1066"/>
        <v>44387</v>
      </c>
      <c r="BO344" s="235">
        <f t="shared" si="1081"/>
        <v>63442.993164062536</v>
      </c>
      <c r="BP344" s="235">
        <f t="shared" si="1067"/>
        <v>71550.445556640669</v>
      </c>
      <c r="BQ344" s="235">
        <f t="shared" si="1068"/>
        <v>67496.719360351606</v>
      </c>
      <c r="BR344" s="868">
        <f t="shared" si="1069"/>
        <v>44386</v>
      </c>
      <c r="BS344" s="869" t="str">
        <f t="shared" si="1070"/>
        <v>FRI</v>
      </c>
      <c r="BT344" s="870">
        <f t="shared" si="1071"/>
        <v>157.59751892089801</v>
      </c>
      <c r="BU344" s="235"/>
      <c r="BV344" s="279">
        <f t="shared" si="1073"/>
        <v>40262239192070.539</v>
      </c>
      <c r="BW344" s="279"/>
    </row>
    <row r="345" spans="1:75">
      <c r="A345" s="35">
        <v>44391</v>
      </c>
      <c r="B345" s="119" t="s">
        <v>779</v>
      </c>
      <c r="C345" s="782">
        <v>44387</v>
      </c>
      <c r="D345" s="1158">
        <v>44388</v>
      </c>
      <c r="E345" s="924" t="s">
        <v>69</v>
      </c>
      <c r="F345" s="1149">
        <v>13.86039123535156</v>
      </c>
      <c r="G345" s="500" t="s">
        <v>41</v>
      </c>
      <c r="H345" s="998">
        <v>14.366432189941401</v>
      </c>
      <c r="I345" s="1160" t="s">
        <v>313</v>
      </c>
      <c r="J345" s="1161" t="s">
        <v>133</v>
      </c>
      <c r="K345" s="484" t="s">
        <v>93</v>
      </c>
      <c r="L345" s="488">
        <v>256</v>
      </c>
      <c r="M345" s="485"/>
      <c r="N345" s="504"/>
      <c r="O345" s="491">
        <v>3</v>
      </c>
      <c r="P345" s="492">
        <v>1.5</v>
      </c>
      <c r="Q345" s="492">
        <f t="shared" si="1090"/>
        <v>4.5</v>
      </c>
      <c r="R345" s="490">
        <f t="shared" si="1011"/>
        <v>3</v>
      </c>
      <c r="S345" s="491"/>
      <c r="T345" s="493">
        <v>20</v>
      </c>
      <c r="U345" s="119" t="s">
        <v>779</v>
      </c>
      <c r="V345" s="925"/>
      <c r="W345" s="129">
        <v>856.23199999999997</v>
      </c>
      <c r="X345" s="223">
        <v>2.177</v>
      </c>
      <c r="Y345" s="223">
        <v>2.5539999999999998</v>
      </c>
      <c r="Z345" s="129">
        <f t="shared" si="1091"/>
        <v>17124.64</v>
      </c>
      <c r="AA345" s="129">
        <f t="shared" si="1092"/>
        <v>5708.2133333333331</v>
      </c>
      <c r="AB345" s="149">
        <f t="shared" si="1093"/>
        <v>22297708.333333332</v>
      </c>
      <c r="AC345" s="924" t="s">
        <v>69</v>
      </c>
      <c r="AD345" s="195">
        <f t="shared" si="1094"/>
        <v>277.20782470703119</v>
      </c>
      <c r="AE345" s="500" t="s">
        <v>41</v>
      </c>
      <c r="AF345" s="567">
        <f t="shared" si="1095"/>
        <v>287.32864379882801</v>
      </c>
      <c r="AG345" s="497">
        <f t="shared" si="1096"/>
        <v>92402.608235677064</v>
      </c>
      <c r="AH345" s="497">
        <f t="shared" si="1097"/>
        <v>95776.214599609331</v>
      </c>
      <c r="AI345" s="497">
        <f t="shared" si="1098"/>
        <v>360947.68842061353</v>
      </c>
      <c r="AJ345" s="497">
        <f t="shared" si="1099"/>
        <v>374125.83827972395</v>
      </c>
      <c r="AK345" s="959">
        <f t="shared" si="1100"/>
        <v>1.6187658526370843E-2</v>
      </c>
      <c r="AL345" s="1086">
        <f t="shared" si="1101"/>
        <v>1.6778667685792403E-2</v>
      </c>
      <c r="AM345" s="864" t="str">
        <f t="shared" si="1052"/>
        <v>7111</v>
      </c>
      <c r="AN345" s="865">
        <f t="shared" si="1053"/>
        <v>44388</v>
      </c>
      <c r="AO345" s="866">
        <f t="shared" si="1054"/>
        <v>92402.608235677064</v>
      </c>
      <c r="AP345" s="865">
        <f t="shared" si="1055"/>
        <v>44388</v>
      </c>
      <c r="AQ345" s="850">
        <f t="shared" si="1056"/>
        <v>95776.214599609331</v>
      </c>
      <c r="AR345" s="880">
        <v>44387</v>
      </c>
      <c r="AS345" s="869" t="s">
        <v>660</v>
      </c>
      <c r="AT345" s="879">
        <v>152.74726867675801</v>
      </c>
      <c r="AU345" s="879">
        <v>256</v>
      </c>
      <c r="AV345" s="851">
        <f t="shared" si="1057"/>
        <v>44387</v>
      </c>
      <c r="AW345" s="852">
        <f t="shared" si="1058"/>
        <v>53422421210711.945</v>
      </c>
      <c r="AX345" s="851">
        <f t="shared" si="1059"/>
        <v>44387</v>
      </c>
      <c r="AY345" s="852">
        <f t="shared" si="1060"/>
        <v>55372866372535.227</v>
      </c>
      <c r="AZ345" s="850">
        <f>AVERAGE(AO345:AO346)</f>
        <v>85810.498555501254</v>
      </c>
      <c r="BA345" s="850">
        <f>STDEV(AO345:AO346)</f>
        <v>9322.6509143555868</v>
      </c>
      <c r="BB345" s="850">
        <f>100*BA345/AZ345</f>
        <v>10.864231150371189</v>
      </c>
      <c r="BC345" s="849">
        <f t="shared" si="1061"/>
        <v>44387</v>
      </c>
      <c r="BD345" s="850">
        <f>AVERAGE(AQ345:AQ346)</f>
        <v>100750.81888834633</v>
      </c>
      <c r="BE345" s="850">
        <f>STDEV(AQ345:AQ346)</f>
        <v>7035.1528525712274</v>
      </c>
      <c r="BF345" s="850">
        <f>100*BE345/BD345</f>
        <v>6.9827252326035145</v>
      </c>
      <c r="BG345" s="849">
        <f t="shared" si="1062"/>
        <v>44387</v>
      </c>
      <c r="BH345" s="850">
        <f>AVERAGE(AZ345,BD345)</f>
        <v>93280.658721923799</v>
      </c>
      <c r="BI345" s="852">
        <f>BH345*AT345*3.785*1000000</f>
        <v>53930064704939.992</v>
      </c>
      <c r="BK345" s="382">
        <f t="shared" si="1063"/>
        <v>13.86039123535156</v>
      </c>
      <c r="BL345" s="382">
        <f t="shared" si="1064"/>
        <v>14.366432189941401</v>
      </c>
      <c r="BM345" s="236">
        <f t="shared" si="1065"/>
        <v>44387</v>
      </c>
      <c r="BN345" s="236">
        <f t="shared" si="1066"/>
        <v>44388</v>
      </c>
      <c r="BO345" s="235">
        <f>AO345</f>
        <v>92402.608235677064</v>
      </c>
      <c r="BP345" s="235">
        <f t="shared" si="1067"/>
        <v>95776.214599609331</v>
      </c>
      <c r="BQ345" s="235">
        <f t="shared" si="1068"/>
        <v>94089.41141764319</v>
      </c>
      <c r="BR345" s="868">
        <f t="shared" si="1069"/>
        <v>44387</v>
      </c>
      <c r="BS345" s="869" t="str">
        <f t="shared" si="1070"/>
        <v>SAT</v>
      </c>
      <c r="BT345" s="870">
        <f t="shared" si="1071"/>
        <v>152.74726867675801</v>
      </c>
      <c r="BU345" s="235">
        <f t="shared" ref="BU345" si="1106">BH345</f>
        <v>93280.658721923799</v>
      </c>
      <c r="BV345" s="279">
        <f t="shared" si="1073"/>
        <v>54397643791623.594</v>
      </c>
      <c r="BW345" s="279">
        <f t="shared" ref="BW345" si="1107">BI345</f>
        <v>53930064704939.992</v>
      </c>
    </row>
    <row r="346" spans="1:75">
      <c r="A346" s="35">
        <v>44391</v>
      </c>
      <c r="B346" s="119" t="s">
        <v>780</v>
      </c>
      <c r="C346" s="782">
        <v>44387</v>
      </c>
      <c r="D346" s="1158">
        <v>44388</v>
      </c>
      <c r="E346" s="924" t="s">
        <v>69</v>
      </c>
      <c r="F346" s="1149">
        <v>11.88275833129882</v>
      </c>
      <c r="G346" s="500" t="s">
        <v>41</v>
      </c>
      <c r="H346" s="998">
        <v>15.858813476562499</v>
      </c>
      <c r="I346" s="1160" t="s">
        <v>313</v>
      </c>
      <c r="J346" s="1161" t="s">
        <v>133</v>
      </c>
      <c r="K346" s="484" t="s">
        <v>93</v>
      </c>
      <c r="L346" s="488">
        <v>256</v>
      </c>
      <c r="M346" s="485"/>
      <c r="N346" s="504"/>
      <c r="O346" s="491">
        <v>3</v>
      </c>
      <c r="P346" s="492">
        <v>1.5</v>
      </c>
      <c r="Q346" s="492">
        <f t="shared" si="1090"/>
        <v>4.5</v>
      </c>
      <c r="R346" s="490">
        <f t="shared" si="1011"/>
        <v>3</v>
      </c>
      <c r="S346" s="491"/>
      <c r="T346" s="493">
        <v>20</v>
      </c>
      <c r="U346" s="119" t="s">
        <v>780</v>
      </c>
      <c r="V346" s="925"/>
      <c r="W346" s="129">
        <v>847.08</v>
      </c>
      <c r="X346" s="223">
        <v>2.1840000000000002</v>
      </c>
      <c r="Y346" s="223">
        <v>2.5409999999999999</v>
      </c>
      <c r="Z346" s="129">
        <f t="shared" si="1091"/>
        <v>16941.600000000002</v>
      </c>
      <c r="AA346" s="129">
        <f t="shared" si="1092"/>
        <v>5647.2000000000007</v>
      </c>
      <c r="AB346" s="149">
        <f t="shared" si="1093"/>
        <v>22059375.000000004</v>
      </c>
      <c r="AC346" s="924" t="s">
        <v>69</v>
      </c>
      <c r="AD346" s="195">
        <f t="shared" si="1094"/>
        <v>237.65516662597639</v>
      </c>
      <c r="AE346" s="500" t="s">
        <v>41</v>
      </c>
      <c r="AF346" s="567">
        <f t="shared" si="1095"/>
        <v>317.17626953125</v>
      </c>
      <c r="AG346" s="497">
        <f t="shared" si="1096"/>
        <v>79218.388875325458</v>
      </c>
      <c r="AH346" s="497">
        <f t="shared" si="1097"/>
        <v>105725.42317708333</v>
      </c>
      <c r="AI346" s="497">
        <f t="shared" si="1098"/>
        <v>309446.83154424006</v>
      </c>
      <c r="AJ346" s="497">
        <f t="shared" si="1099"/>
        <v>412989.93428548175</v>
      </c>
      <c r="AK346" s="959">
        <f t="shared" si="1100"/>
        <v>1.4027905665697241E-2</v>
      </c>
      <c r="AL346" s="1086">
        <f t="shared" si="1101"/>
        <v>1.8721742310717403E-2</v>
      </c>
      <c r="AM346" s="864" t="str">
        <f t="shared" si="1052"/>
        <v>7112</v>
      </c>
      <c r="AN346" s="865">
        <f t="shared" si="1053"/>
        <v>44388</v>
      </c>
      <c r="AO346" s="866">
        <f t="shared" si="1054"/>
        <v>79218.388875325458</v>
      </c>
      <c r="AP346" s="865">
        <f t="shared" si="1055"/>
        <v>44388</v>
      </c>
      <c r="AQ346" s="850">
        <f t="shared" si="1056"/>
        <v>105725.42317708333</v>
      </c>
      <c r="AR346" s="880">
        <v>44387</v>
      </c>
      <c r="AS346" s="869" t="s">
        <v>660</v>
      </c>
      <c r="AT346" s="879">
        <v>152.74726867675801</v>
      </c>
      <c r="AU346" s="879">
        <v>256</v>
      </c>
      <c r="AV346" s="851">
        <f t="shared" si="1057"/>
        <v>44387</v>
      </c>
      <c r="AW346" s="852">
        <f t="shared" si="1058"/>
        <v>45799985724835.906</v>
      </c>
      <c r="AX346" s="851">
        <f t="shared" si="1059"/>
        <v>44387</v>
      </c>
      <c r="AY346" s="852">
        <f t="shared" si="1060"/>
        <v>61124985511676.852</v>
      </c>
      <c r="AZ346" s="867"/>
      <c r="BA346" s="867"/>
      <c r="BB346" s="867"/>
      <c r="BC346" s="849">
        <f t="shared" si="1061"/>
        <v>44387</v>
      </c>
      <c r="BD346" s="867"/>
      <c r="BE346" s="867"/>
      <c r="BF346" s="867"/>
      <c r="BG346" s="849">
        <f t="shared" si="1062"/>
        <v>44387</v>
      </c>
      <c r="BH346" s="867"/>
      <c r="BI346" s="867"/>
      <c r="BK346" s="382">
        <f t="shared" si="1063"/>
        <v>11.88275833129882</v>
      </c>
      <c r="BL346" s="382">
        <f t="shared" si="1064"/>
        <v>15.858813476562499</v>
      </c>
      <c r="BM346" s="236">
        <f t="shared" si="1065"/>
        <v>44387</v>
      </c>
      <c r="BN346" s="236">
        <f t="shared" si="1066"/>
        <v>44388</v>
      </c>
      <c r="BO346" s="235">
        <f t="shared" ref="BO346:BO358" si="1108">AO346</f>
        <v>79218.388875325458</v>
      </c>
      <c r="BP346" s="235">
        <f t="shared" si="1067"/>
        <v>105725.42317708333</v>
      </c>
      <c r="BQ346" s="235">
        <f t="shared" si="1068"/>
        <v>92471.906026204393</v>
      </c>
      <c r="BR346" s="868">
        <f t="shared" si="1069"/>
        <v>44387</v>
      </c>
      <c r="BS346" s="869" t="str">
        <f t="shared" si="1070"/>
        <v>SAT</v>
      </c>
      <c r="BT346" s="870">
        <f t="shared" si="1071"/>
        <v>152.74726867675801</v>
      </c>
      <c r="BU346" s="235"/>
      <c r="BV346" s="279">
        <f t="shared" si="1073"/>
        <v>53462485618256.391</v>
      </c>
      <c r="BW346" s="279"/>
    </row>
    <row r="347" spans="1:75">
      <c r="A347" s="35">
        <v>44391</v>
      </c>
      <c r="B347" s="119" t="s">
        <v>781</v>
      </c>
      <c r="C347" s="782">
        <v>44388</v>
      </c>
      <c r="D347" s="1158">
        <v>44389</v>
      </c>
      <c r="E347" s="924" t="s">
        <v>69</v>
      </c>
      <c r="F347" s="1149">
        <v>8.9007415771484411</v>
      </c>
      <c r="G347" s="500" t="s">
        <v>41</v>
      </c>
      <c r="H347" s="998">
        <v>14.992868041992178</v>
      </c>
      <c r="I347" s="1160" t="s">
        <v>313</v>
      </c>
      <c r="J347" s="1161" t="s">
        <v>133</v>
      </c>
      <c r="K347" s="484" t="s">
        <v>93</v>
      </c>
      <c r="L347" s="488">
        <v>220</v>
      </c>
      <c r="M347" s="485"/>
      <c r="N347" s="504"/>
      <c r="O347" s="491">
        <v>3</v>
      </c>
      <c r="P347" s="492">
        <v>1.5</v>
      </c>
      <c r="Q347" s="492">
        <f t="shared" si="1090"/>
        <v>4.5</v>
      </c>
      <c r="R347" s="490">
        <f t="shared" si="1011"/>
        <v>3</v>
      </c>
      <c r="S347" s="491"/>
      <c r="T347" s="493">
        <v>20</v>
      </c>
      <c r="U347" s="119" t="s">
        <v>781</v>
      </c>
      <c r="V347" s="925"/>
      <c r="W347" s="129">
        <v>739.12199999999996</v>
      </c>
      <c r="X347" s="223">
        <v>2.181</v>
      </c>
      <c r="Y347" s="223">
        <v>2.5539999999999998</v>
      </c>
      <c r="Z347" s="129">
        <f t="shared" si="1091"/>
        <v>14782.439999999999</v>
      </c>
      <c r="AA347" s="129">
        <f t="shared" si="1092"/>
        <v>4927.4799999999996</v>
      </c>
      <c r="AB347" s="149">
        <f t="shared" si="1093"/>
        <v>22397636.363636363</v>
      </c>
      <c r="AC347" s="924" t="s">
        <v>69</v>
      </c>
      <c r="AD347" s="195">
        <f t="shared" si="1094"/>
        <v>178.01483154296881</v>
      </c>
      <c r="AE347" s="500" t="s">
        <v>41</v>
      </c>
      <c r="AF347" s="567">
        <f t="shared" si="1095"/>
        <v>299.85736083984358</v>
      </c>
      <c r="AG347" s="497">
        <f t="shared" si="1096"/>
        <v>59338.2771809896</v>
      </c>
      <c r="AH347" s="497">
        <f t="shared" si="1097"/>
        <v>99952.453613281192</v>
      </c>
      <c r="AI347" s="497">
        <f t="shared" si="1098"/>
        <v>269719.44173177093</v>
      </c>
      <c r="AJ347" s="497">
        <f t="shared" si="1099"/>
        <v>454329.33460582356</v>
      </c>
      <c r="AK347" s="959">
        <f t="shared" si="1100"/>
        <v>1.2042317204938348E-2</v>
      </c>
      <c r="AL347" s="1086">
        <f t="shared" si="1101"/>
        <v>2.0284700011624846E-2</v>
      </c>
      <c r="AM347" s="864" t="str">
        <f t="shared" si="1052"/>
        <v>7122</v>
      </c>
      <c r="AN347" s="865">
        <f t="shared" si="1053"/>
        <v>44389</v>
      </c>
      <c r="AO347" s="866">
        <f t="shared" si="1054"/>
        <v>59338.2771809896</v>
      </c>
      <c r="AP347" s="865">
        <f t="shared" si="1055"/>
        <v>44389</v>
      </c>
      <c r="AQ347" s="850">
        <f t="shared" si="1056"/>
        <v>99952.453613281192</v>
      </c>
      <c r="AR347" s="880">
        <v>44388</v>
      </c>
      <c r="AS347" s="869" t="s">
        <v>654</v>
      </c>
      <c r="AT347" s="879">
        <v>150.85417175293</v>
      </c>
      <c r="AU347" s="879">
        <v>220</v>
      </c>
      <c r="AV347" s="851">
        <f t="shared" si="1057"/>
        <v>44388</v>
      </c>
      <c r="AW347" s="852">
        <f t="shared" si="1058"/>
        <v>33881149898198.344</v>
      </c>
      <c r="AX347" s="851">
        <f t="shared" si="1059"/>
        <v>44388</v>
      </c>
      <c r="AY347" s="852">
        <f t="shared" si="1060"/>
        <v>57071155828050.266</v>
      </c>
      <c r="AZ347" s="850">
        <f>AVERAGE(AO347:AO348)</f>
        <v>62056.503295898467</v>
      </c>
      <c r="BA347" s="850">
        <f>STDEV(AO347:AO348)</f>
        <v>3844.1522373008406</v>
      </c>
      <c r="BB347" s="850">
        <f>100*BA347/AZ347</f>
        <v>6.1946001355750164</v>
      </c>
      <c r="BC347" s="849">
        <f t="shared" si="1061"/>
        <v>44388</v>
      </c>
      <c r="BD347" s="850">
        <f>AVERAGE(AQ347:AQ348)</f>
        <v>98176.294962565065</v>
      </c>
      <c r="BE347" s="850">
        <f>STDEV(AQ347:AQ348)</f>
        <v>2511.8676527690432</v>
      </c>
      <c r="BF347" s="850">
        <f>100*BE347/BD347</f>
        <v>2.5585276504138053</v>
      </c>
      <c r="BG347" s="849">
        <f t="shared" si="1062"/>
        <v>44388</v>
      </c>
      <c r="BH347" s="850">
        <f>AVERAGE(AZ347,BD347)</f>
        <v>80116.399129231766</v>
      </c>
      <c r="BI347" s="852">
        <f>BH347*AT347*3.785*1000000</f>
        <v>45745105135459.188</v>
      </c>
      <c r="BK347" s="382">
        <f t="shared" si="1063"/>
        <v>8.9007415771484411</v>
      </c>
      <c r="BL347" s="382">
        <f t="shared" si="1064"/>
        <v>14.992868041992178</v>
      </c>
      <c r="BM347" s="236">
        <f t="shared" si="1065"/>
        <v>44388</v>
      </c>
      <c r="BN347" s="236">
        <f t="shared" si="1066"/>
        <v>44389</v>
      </c>
      <c r="BO347" s="235">
        <f t="shared" si="1108"/>
        <v>59338.2771809896</v>
      </c>
      <c r="BP347" s="235">
        <f t="shared" si="1067"/>
        <v>99952.453613281192</v>
      </c>
      <c r="BQ347" s="235">
        <f t="shared" si="1068"/>
        <v>79645.365397135392</v>
      </c>
      <c r="BR347" s="868">
        <f t="shared" si="1069"/>
        <v>44388</v>
      </c>
      <c r="BS347" s="869" t="str">
        <f t="shared" si="1070"/>
        <v>SUN</v>
      </c>
      <c r="BT347" s="870">
        <f t="shared" si="1071"/>
        <v>150.85417175293</v>
      </c>
      <c r="BU347" s="235">
        <f t="shared" ref="BU347" si="1109">BH347</f>
        <v>80116.399129231766</v>
      </c>
      <c r="BV347" s="279">
        <f t="shared" si="1073"/>
        <v>45476152863124.289</v>
      </c>
      <c r="BW347" s="279">
        <f t="shared" ref="BW347" si="1110">BI347</f>
        <v>45745105135459.188</v>
      </c>
    </row>
    <row r="348" spans="1:75">
      <c r="A348" s="35">
        <v>44391</v>
      </c>
      <c r="B348" s="119" t="s">
        <v>782</v>
      </c>
      <c r="C348" s="782">
        <v>44388</v>
      </c>
      <c r="D348" s="1158">
        <v>44389</v>
      </c>
      <c r="E348" s="924" t="s">
        <v>69</v>
      </c>
      <c r="F348" s="1149">
        <v>9.7162094116210991</v>
      </c>
      <c r="G348" s="500" t="s">
        <v>41</v>
      </c>
      <c r="H348" s="998">
        <v>14.460020446777341</v>
      </c>
      <c r="I348" s="1160" t="s">
        <v>313</v>
      </c>
      <c r="J348" s="1161" t="s">
        <v>133</v>
      </c>
      <c r="K348" s="484" t="s">
        <v>93</v>
      </c>
      <c r="L348" s="488">
        <v>220</v>
      </c>
      <c r="M348" s="485"/>
      <c r="N348" s="504"/>
      <c r="O348" s="491">
        <v>3</v>
      </c>
      <c r="P348" s="492">
        <v>1.5</v>
      </c>
      <c r="Q348" s="492">
        <f t="shared" si="1090"/>
        <v>4.5</v>
      </c>
      <c r="R348" s="490">
        <f t="shared" si="1011"/>
        <v>3</v>
      </c>
      <c r="S348" s="491"/>
      <c r="T348" s="493">
        <v>20</v>
      </c>
      <c r="U348" s="119" t="s">
        <v>782</v>
      </c>
      <c r="V348" s="925"/>
      <c r="W348" s="129">
        <v>750.37699999999995</v>
      </c>
      <c r="X348" s="223">
        <v>2.1749999999999998</v>
      </c>
      <c r="Y348" s="223">
        <v>2.5550000000000002</v>
      </c>
      <c r="Z348" s="129">
        <f t="shared" si="1091"/>
        <v>15007.539999999999</v>
      </c>
      <c r="AA348" s="129">
        <f t="shared" si="1092"/>
        <v>5002.5133333333333</v>
      </c>
      <c r="AB348" s="149">
        <f t="shared" si="1093"/>
        <v>22738696.969696969</v>
      </c>
      <c r="AC348" s="924" t="s">
        <v>69</v>
      </c>
      <c r="AD348" s="195">
        <f t="shared" si="1094"/>
        <v>194.32418823242199</v>
      </c>
      <c r="AE348" s="500" t="s">
        <v>41</v>
      </c>
      <c r="AF348" s="567">
        <f t="shared" si="1095"/>
        <v>289.20040893554682</v>
      </c>
      <c r="AG348" s="497">
        <f t="shared" si="1096"/>
        <v>64774.729410807326</v>
      </c>
      <c r="AH348" s="497">
        <f t="shared" si="1097"/>
        <v>96400.136311848939</v>
      </c>
      <c r="AI348" s="497">
        <f t="shared" si="1098"/>
        <v>294430.58823094238</v>
      </c>
      <c r="AJ348" s="497">
        <f t="shared" si="1099"/>
        <v>438182.43778113159</v>
      </c>
      <c r="AK348" s="959">
        <f t="shared" si="1100"/>
        <v>1.294843713442856E-2</v>
      </c>
      <c r="AL348" s="1086">
        <f t="shared" si="1101"/>
        <v>1.9270340704442356E-2</v>
      </c>
      <c r="AM348" s="864" t="str">
        <f t="shared" si="1052"/>
        <v>7123</v>
      </c>
      <c r="AN348" s="865">
        <f t="shared" si="1053"/>
        <v>44389</v>
      </c>
      <c r="AO348" s="866">
        <f t="shared" si="1054"/>
        <v>64774.729410807326</v>
      </c>
      <c r="AP348" s="865">
        <f t="shared" si="1055"/>
        <v>44389</v>
      </c>
      <c r="AQ348" s="850">
        <f t="shared" si="1056"/>
        <v>96400.136311848939</v>
      </c>
      <c r="AR348" s="880">
        <v>44388</v>
      </c>
      <c r="AS348" s="869" t="s">
        <v>654</v>
      </c>
      <c r="AT348" s="879">
        <v>150.85417175293</v>
      </c>
      <c r="AU348" s="879">
        <v>220</v>
      </c>
      <c r="AV348" s="851">
        <f t="shared" si="1057"/>
        <v>44388</v>
      </c>
      <c r="AW348" s="852">
        <f t="shared" si="1058"/>
        <v>36985271919655.672</v>
      </c>
      <c r="AX348" s="851">
        <f t="shared" si="1059"/>
        <v>44388</v>
      </c>
      <c r="AY348" s="852">
        <f t="shared" si="1060"/>
        <v>55042842895932.5</v>
      </c>
      <c r="AZ348" s="867"/>
      <c r="BA348" s="867"/>
      <c r="BB348" s="867"/>
      <c r="BC348" s="849">
        <f t="shared" si="1061"/>
        <v>44388</v>
      </c>
      <c r="BD348" s="867"/>
      <c r="BE348" s="867"/>
      <c r="BF348" s="867"/>
      <c r="BG348" s="849">
        <f t="shared" si="1062"/>
        <v>44388</v>
      </c>
      <c r="BH348" s="867"/>
      <c r="BI348" s="867"/>
      <c r="BK348" s="382">
        <f t="shared" si="1063"/>
        <v>9.7162094116210991</v>
      </c>
      <c r="BL348" s="382">
        <f t="shared" si="1064"/>
        <v>14.460020446777341</v>
      </c>
      <c r="BM348" s="236">
        <f t="shared" si="1065"/>
        <v>44388</v>
      </c>
      <c r="BN348" s="236">
        <f t="shared" si="1066"/>
        <v>44389</v>
      </c>
      <c r="BO348" s="235">
        <f t="shared" si="1108"/>
        <v>64774.729410807326</v>
      </c>
      <c r="BP348" s="235">
        <f t="shared" si="1067"/>
        <v>96400.136311848939</v>
      </c>
      <c r="BQ348" s="235">
        <f t="shared" si="1068"/>
        <v>80587.432861328125</v>
      </c>
      <c r="BR348" s="868">
        <f t="shared" si="1069"/>
        <v>44388</v>
      </c>
      <c r="BS348" s="869" t="str">
        <f t="shared" si="1070"/>
        <v>SUN</v>
      </c>
      <c r="BT348" s="870">
        <f t="shared" si="1071"/>
        <v>150.85417175293</v>
      </c>
      <c r="BU348" s="235"/>
      <c r="BV348" s="279">
        <f t="shared" si="1073"/>
        <v>46014057407794.07</v>
      </c>
      <c r="BW348" s="279"/>
    </row>
    <row r="349" spans="1:75">
      <c r="A349" s="35">
        <v>44391</v>
      </c>
      <c r="B349" s="119" t="s">
        <v>783</v>
      </c>
      <c r="C349" s="782">
        <v>44389</v>
      </c>
      <c r="D349" s="1158">
        <v>44390</v>
      </c>
      <c r="E349" s="924" t="s">
        <v>69</v>
      </c>
      <c r="F349" s="1149">
        <v>9.0470771789550799</v>
      </c>
      <c r="G349" s="500" t="s">
        <v>41</v>
      </c>
      <c r="H349" s="998">
        <v>8.8848678588867198</v>
      </c>
      <c r="I349" s="1160" t="s">
        <v>313</v>
      </c>
      <c r="J349" s="1161" t="s">
        <v>133</v>
      </c>
      <c r="K349" s="484" t="s">
        <v>93</v>
      </c>
      <c r="L349" s="488">
        <v>264</v>
      </c>
      <c r="M349" s="485"/>
      <c r="N349" s="504"/>
      <c r="O349" s="491">
        <v>3</v>
      </c>
      <c r="P349" s="492">
        <v>1.5</v>
      </c>
      <c r="Q349" s="492">
        <f t="shared" si="1090"/>
        <v>4.5</v>
      </c>
      <c r="R349" s="490">
        <f t="shared" si="1011"/>
        <v>3</v>
      </c>
      <c r="S349" s="491"/>
      <c r="T349" s="493">
        <v>20</v>
      </c>
      <c r="U349" s="119" t="s">
        <v>783</v>
      </c>
      <c r="V349" s="925"/>
      <c r="W349" s="129">
        <v>822.88699999999994</v>
      </c>
      <c r="X349" s="223">
        <v>2.1789999999999998</v>
      </c>
      <c r="Y349" s="223">
        <v>2.5609999999999999</v>
      </c>
      <c r="Z349" s="129">
        <f t="shared" si="1091"/>
        <v>16457.739999999998</v>
      </c>
      <c r="AA349" s="129">
        <f t="shared" si="1092"/>
        <v>5485.913333333333</v>
      </c>
      <c r="AB349" s="149">
        <f t="shared" si="1093"/>
        <v>20779974.747474745</v>
      </c>
      <c r="AC349" s="924" t="s">
        <v>69</v>
      </c>
      <c r="AD349" s="195">
        <f t="shared" si="1094"/>
        <v>180.94154357910159</v>
      </c>
      <c r="AE349" s="500" t="s">
        <v>41</v>
      </c>
      <c r="AF349" s="567">
        <f t="shared" si="1095"/>
        <v>177.6973571777344</v>
      </c>
      <c r="AG349" s="497">
        <f t="shared" si="1096"/>
        <v>60313.847859700531</v>
      </c>
      <c r="AH349" s="497">
        <f t="shared" si="1097"/>
        <v>59232.452392578132</v>
      </c>
      <c r="AI349" s="497">
        <f t="shared" si="1098"/>
        <v>228461.54492310807</v>
      </c>
      <c r="AJ349" s="497">
        <f t="shared" si="1099"/>
        <v>224365.34997188687</v>
      </c>
      <c r="AK349" s="959">
        <f t="shared" si="1100"/>
        <v>1.0994312923834113E-2</v>
      </c>
      <c r="AL349" s="1086">
        <f t="shared" si="1101"/>
        <v>1.0797190694331932E-2</v>
      </c>
      <c r="AM349" s="864" t="str">
        <f t="shared" si="1052"/>
        <v>7132</v>
      </c>
      <c r="AN349" s="865">
        <f t="shared" si="1053"/>
        <v>44390</v>
      </c>
      <c r="AO349" s="866">
        <f t="shared" si="1054"/>
        <v>60313.847859700531</v>
      </c>
      <c r="AP349" s="865">
        <f t="shared" si="1055"/>
        <v>44390</v>
      </c>
      <c r="AQ349" s="850">
        <f t="shared" si="1056"/>
        <v>59232.452392578132</v>
      </c>
      <c r="AR349" s="880">
        <v>44389</v>
      </c>
      <c r="AS349" s="869" t="s">
        <v>655</v>
      </c>
      <c r="AT349" s="879">
        <v>160.22918701171901</v>
      </c>
      <c r="AU349" s="879">
        <v>264</v>
      </c>
      <c r="AV349" s="851">
        <f t="shared" si="1057"/>
        <v>44389</v>
      </c>
      <c r="AW349" s="852">
        <f t="shared" si="1058"/>
        <v>36578386888690.008</v>
      </c>
      <c r="AX349" s="851">
        <f t="shared" si="1059"/>
        <v>44389</v>
      </c>
      <c r="AY349" s="852">
        <f t="shared" si="1060"/>
        <v>35922555712604.352</v>
      </c>
      <c r="AZ349" s="850">
        <f>AVERAGE(AO349:AO350)</f>
        <v>67136.258443196595</v>
      </c>
      <c r="BA349" s="850">
        <f>STDEV(AO349:AO350)</f>
        <v>9648.3455752579466</v>
      </c>
      <c r="BB349" s="850">
        <f>100*BA349/AZ349</f>
        <v>14.371288777466395</v>
      </c>
      <c r="BC349" s="849">
        <f t="shared" si="1061"/>
        <v>44389</v>
      </c>
      <c r="BD349" s="850">
        <f>AVERAGE(AQ349:AQ350)</f>
        <v>70521.662394205734</v>
      </c>
      <c r="BE349" s="850">
        <f>STDEV(AQ349:AQ350)</f>
        <v>15965.353892779753</v>
      </c>
      <c r="BF349" s="850">
        <f>100*BE349/BD349</f>
        <v>22.638935825896688</v>
      </c>
      <c r="BG349" s="849">
        <f t="shared" si="1062"/>
        <v>44389</v>
      </c>
      <c r="BH349" s="850">
        <f>AVERAGE(AZ349,BD349)</f>
        <v>68828.960418701172</v>
      </c>
      <c r="BI349" s="852">
        <f>BH349*AT349*3.785*1000000</f>
        <v>41742525683289.789</v>
      </c>
      <c r="BK349" s="382">
        <f t="shared" si="1063"/>
        <v>9.0470771789550799</v>
      </c>
      <c r="BL349" s="382">
        <f t="shared" si="1064"/>
        <v>8.8848678588867198</v>
      </c>
      <c r="BM349" s="236">
        <f t="shared" si="1065"/>
        <v>44389</v>
      </c>
      <c r="BN349" s="236">
        <f t="shared" si="1066"/>
        <v>44390</v>
      </c>
      <c r="BO349" s="235">
        <f t="shared" si="1108"/>
        <v>60313.847859700531</v>
      </c>
      <c r="BP349" s="235">
        <f t="shared" si="1067"/>
        <v>59232.452392578132</v>
      </c>
      <c r="BQ349" s="235">
        <f t="shared" si="1068"/>
        <v>59773.150126139328</v>
      </c>
      <c r="BR349" s="868">
        <f t="shared" si="1069"/>
        <v>44389</v>
      </c>
      <c r="BS349" s="869" t="str">
        <f t="shared" si="1070"/>
        <v>MON</v>
      </c>
      <c r="BT349" s="870">
        <f t="shared" si="1071"/>
        <v>160.22918701171901</v>
      </c>
      <c r="BU349" s="235">
        <f t="shared" ref="BU349" si="1111">BH349</f>
        <v>68828.960418701172</v>
      </c>
      <c r="BV349" s="279">
        <f t="shared" si="1073"/>
        <v>36250471300647.188</v>
      </c>
      <c r="BW349" s="279">
        <f t="shared" ref="BW349" si="1112">BI349</f>
        <v>41742525683289.789</v>
      </c>
    </row>
    <row r="350" spans="1:75">
      <c r="A350" s="35">
        <v>44391</v>
      </c>
      <c r="B350" s="119" t="s">
        <v>784</v>
      </c>
      <c r="C350" s="782">
        <v>44389</v>
      </c>
      <c r="D350" s="1158">
        <v>44390</v>
      </c>
      <c r="E350" s="924" t="s">
        <v>69</v>
      </c>
      <c r="F350" s="1149">
        <v>11.0938003540039</v>
      </c>
      <c r="G350" s="500" t="s">
        <v>41</v>
      </c>
      <c r="H350" s="998">
        <v>12.271630859375</v>
      </c>
      <c r="I350" s="1160" t="s">
        <v>313</v>
      </c>
      <c r="J350" s="1161" t="s">
        <v>133</v>
      </c>
      <c r="K350" s="484" t="s">
        <v>93</v>
      </c>
      <c r="L350" s="488">
        <v>264</v>
      </c>
      <c r="M350" s="485"/>
      <c r="N350" s="504"/>
      <c r="O350" s="491">
        <v>3</v>
      </c>
      <c r="P350" s="492">
        <v>1.5</v>
      </c>
      <c r="Q350" s="492">
        <f t="shared" si="1090"/>
        <v>4.5</v>
      </c>
      <c r="R350" s="490">
        <f t="shared" si="1011"/>
        <v>3</v>
      </c>
      <c r="S350" s="491"/>
      <c r="T350" s="493">
        <v>20</v>
      </c>
      <c r="U350" s="119" t="s">
        <v>784</v>
      </c>
      <c r="V350" s="925"/>
      <c r="W350" s="129">
        <v>857.6</v>
      </c>
      <c r="X350" s="223">
        <v>2.1850000000000001</v>
      </c>
      <c r="Y350" s="223">
        <v>2.5630000000000002</v>
      </c>
      <c r="Z350" s="129">
        <f t="shared" si="1091"/>
        <v>17152</v>
      </c>
      <c r="AA350" s="129">
        <f t="shared" si="1092"/>
        <v>5717.333333333333</v>
      </c>
      <c r="AB350" s="149">
        <f t="shared" si="1093"/>
        <v>21656565.656565655</v>
      </c>
      <c r="AC350" s="924" t="s">
        <v>69</v>
      </c>
      <c r="AD350" s="195">
        <f t="shared" si="1094"/>
        <v>221.87600708007801</v>
      </c>
      <c r="AE350" s="500" t="s">
        <v>41</v>
      </c>
      <c r="AF350" s="567">
        <f t="shared" si="1095"/>
        <v>245.4326171875</v>
      </c>
      <c r="AG350" s="497">
        <f t="shared" si="1096"/>
        <v>73958.669026692674</v>
      </c>
      <c r="AH350" s="497">
        <f t="shared" si="1097"/>
        <v>81810.872395833328</v>
      </c>
      <c r="AI350" s="497">
        <f t="shared" si="1098"/>
        <v>280146.47358595708</v>
      </c>
      <c r="AJ350" s="497">
        <f t="shared" si="1099"/>
        <v>309889.66816603532</v>
      </c>
      <c r="AK350" s="959">
        <f t="shared" si="1100"/>
        <v>1.2935867950097832E-2</v>
      </c>
      <c r="AL350" s="1086">
        <f t="shared" si="1101"/>
        <v>1.4309271058039879E-2</v>
      </c>
      <c r="AM350" s="864" t="str">
        <f t="shared" si="1052"/>
        <v>7133</v>
      </c>
      <c r="AN350" s="865">
        <f t="shared" si="1053"/>
        <v>44390</v>
      </c>
      <c r="AO350" s="866">
        <f t="shared" si="1054"/>
        <v>73958.669026692674</v>
      </c>
      <c r="AP350" s="865">
        <f t="shared" si="1055"/>
        <v>44390</v>
      </c>
      <c r="AQ350" s="850">
        <f t="shared" si="1056"/>
        <v>81810.872395833328</v>
      </c>
      <c r="AR350" s="880">
        <v>44389</v>
      </c>
      <c r="AS350" s="869" t="s">
        <v>655</v>
      </c>
      <c r="AT350" s="879">
        <v>160.22918701171901</v>
      </c>
      <c r="AU350" s="879">
        <v>264</v>
      </c>
      <c r="AV350" s="851">
        <f t="shared" si="1057"/>
        <v>44389</v>
      </c>
      <c r="AW350" s="852">
        <f t="shared" si="1058"/>
        <v>44853527099180.688</v>
      </c>
      <c r="AX350" s="851">
        <f t="shared" si="1059"/>
        <v>44389</v>
      </c>
      <c r="AY350" s="852">
        <f t="shared" si="1060"/>
        <v>49615633032684.102</v>
      </c>
      <c r="AZ350" s="867"/>
      <c r="BA350" s="867"/>
      <c r="BB350" s="867"/>
      <c r="BC350" s="849">
        <f t="shared" si="1061"/>
        <v>44389</v>
      </c>
      <c r="BD350" s="867"/>
      <c r="BE350" s="867"/>
      <c r="BF350" s="867"/>
      <c r="BG350" s="849">
        <f t="shared" si="1062"/>
        <v>44389</v>
      </c>
      <c r="BH350" s="867"/>
      <c r="BI350" s="867"/>
      <c r="BK350" s="382">
        <f t="shared" si="1063"/>
        <v>11.0938003540039</v>
      </c>
      <c r="BL350" s="382">
        <f t="shared" si="1064"/>
        <v>12.271630859375</v>
      </c>
      <c r="BM350" s="236">
        <f t="shared" si="1065"/>
        <v>44389</v>
      </c>
      <c r="BN350" s="236">
        <f t="shared" si="1066"/>
        <v>44390</v>
      </c>
      <c r="BO350" s="235">
        <f t="shared" si="1108"/>
        <v>73958.669026692674</v>
      </c>
      <c r="BP350" s="235">
        <f t="shared" si="1067"/>
        <v>81810.872395833328</v>
      </c>
      <c r="BQ350" s="235">
        <f t="shared" si="1068"/>
        <v>77884.770711263001</v>
      </c>
      <c r="BR350" s="868">
        <f t="shared" si="1069"/>
        <v>44389</v>
      </c>
      <c r="BS350" s="869" t="str">
        <f t="shared" si="1070"/>
        <v>MON</v>
      </c>
      <c r="BT350" s="870">
        <f t="shared" si="1071"/>
        <v>160.22918701171901</v>
      </c>
      <c r="BU350" s="235"/>
      <c r="BV350" s="279">
        <f t="shared" si="1073"/>
        <v>47234580065932.406</v>
      </c>
      <c r="BW350" s="279"/>
    </row>
    <row r="351" spans="1:75">
      <c r="A351" s="35">
        <v>44391</v>
      </c>
      <c r="B351" s="119" t="s">
        <v>785</v>
      </c>
      <c r="C351" s="782">
        <v>44390</v>
      </c>
      <c r="D351" s="1158">
        <v>44391</v>
      </c>
      <c r="E351" s="924" t="s">
        <v>69</v>
      </c>
      <c r="F351" s="1149">
        <v>11.372940063476559</v>
      </c>
      <c r="G351" s="500" t="s">
        <v>41</v>
      </c>
      <c r="H351" s="998">
        <v>12.022869873046881</v>
      </c>
      <c r="I351" s="1160" t="s">
        <v>313</v>
      </c>
      <c r="J351" s="1161" t="s">
        <v>133</v>
      </c>
      <c r="K351" s="484" t="s">
        <v>93</v>
      </c>
      <c r="L351" s="488">
        <v>272</v>
      </c>
      <c r="M351" s="485"/>
      <c r="N351" s="504"/>
      <c r="O351" s="491">
        <v>3</v>
      </c>
      <c r="P351" s="492">
        <v>1.5</v>
      </c>
      <c r="Q351" s="492">
        <f t="shared" si="1090"/>
        <v>4.5</v>
      </c>
      <c r="R351" s="490">
        <f t="shared" si="1011"/>
        <v>3</v>
      </c>
      <c r="S351" s="491"/>
      <c r="T351" s="493">
        <v>20</v>
      </c>
      <c r="U351" s="119" t="s">
        <v>785</v>
      </c>
      <c r="V351" s="925"/>
      <c r="W351" s="129">
        <v>853.71299999999997</v>
      </c>
      <c r="X351" s="223">
        <v>2.1840000000000002</v>
      </c>
      <c r="Y351" s="223">
        <v>2.59</v>
      </c>
      <c r="Z351" s="129">
        <f t="shared" si="1091"/>
        <v>17074.259999999998</v>
      </c>
      <c r="AA351" s="129">
        <f t="shared" si="1092"/>
        <v>5691.4199999999992</v>
      </c>
      <c r="AB351" s="149">
        <f t="shared" si="1093"/>
        <v>20924338.235294111</v>
      </c>
      <c r="AC351" s="924" t="s">
        <v>69</v>
      </c>
      <c r="AD351" s="195">
        <f t="shared" si="1094"/>
        <v>227.45880126953119</v>
      </c>
      <c r="AE351" s="500" t="s">
        <v>41</v>
      </c>
      <c r="AF351" s="567">
        <f t="shared" si="1095"/>
        <v>240.45739746093761</v>
      </c>
      <c r="AG351" s="497">
        <f t="shared" si="1096"/>
        <v>75819.600423177064</v>
      </c>
      <c r="AH351" s="497">
        <f t="shared" si="1097"/>
        <v>80152.465820312544</v>
      </c>
      <c r="AI351" s="497">
        <f t="shared" si="1098"/>
        <v>278748.53096756269</v>
      </c>
      <c r="AJ351" s="497">
        <f t="shared" si="1099"/>
        <v>294678.18316291372</v>
      </c>
      <c r="AK351" s="959">
        <f t="shared" si="1100"/>
        <v>1.3321737004680215E-2</v>
      </c>
      <c r="AL351" s="1086">
        <f t="shared" si="1101"/>
        <v>1.4083034782235812E-2</v>
      </c>
      <c r="AM351" s="864" t="str">
        <f t="shared" si="1052"/>
        <v>7141</v>
      </c>
      <c r="AN351" s="865">
        <f t="shared" si="1053"/>
        <v>44391</v>
      </c>
      <c r="AO351" s="866">
        <f t="shared" si="1054"/>
        <v>75819.600423177064</v>
      </c>
      <c r="AP351" s="865">
        <f t="shared" si="1055"/>
        <v>44391</v>
      </c>
      <c r="AQ351" s="850">
        <f t="shared" si="1056"/>
        <v>80152.465820312544</v>
      </c>
      <c r="AR351" s="880">
        <v>44390</v>
      </c>
      <c r="AS351" s="869" t="s">
        <v>653</v>
      </c>
      <c r="AT351" s="879">
        <v>160.478271484375</v>
      </c>
      <c r="AU351" s="879">
        <v>272</v>
      </c>
      <c r="AV351" s="851">
        <f t="shared" si="1057"/>
        <v>44390</v>
      </c>
      <c r="AW351" s="852">
        <f t="shared" si="1058"/>
        <v>46053603021772.07</v>
      </c>
      <c r="AX351" s="851">
        <f t="shared" si="1059"/>
        <v>44390</v>
      </c>
      <c r="AY351" s="852">
        <f t="shared" si="1060"/>
        <v>48685429908655.164</v>
      </c>
      <c r="AZ351" s="850">
        <f>AVERAGE(AO351:AO352)</f>
        <v>54652.741750081404</v>
      </c>
      <c r="BA351" s="850">
        <f>STDEV(AO351:AO352)</f>
        <v>29934.458608326437</v>
      </c>
      <c r="BB351" s="850">
        <f>100*BA351/AZ351</f>
        <v>54.772107765813686</v>
      </c>
      <c r="BC351" s="849">
        <f t="shared" si="1061"/>
        <v>44390</v>
      </c>
      <c r="BD351" s="850">
        <f>AVERAGE(AQ351:AQ352)</f>
        <v>63444.023132324277</v>
      </c>
      <c r="BE351" s="850">
        <f>STDEV(AQ351:AQ352)</f>
        <v>23629.30625548655</v>
      </c>
      <c r="BF351" s="850">
        <f>100*BE351/BD351</f>
        <v>37.244337746683009</v>
      </c>
      <c r="BG351" s="849">
        <f t="shared" si="1062"/>
        <v>44390</v>
      </c>
      <c r="BH351" s="850">
        <f>AVERAGE(AZ351,BD351)</f>
        <v>59048.382441202841</v>
      </c>
      <c r="BI351" s="852">
        <f>BH351*AT351*3.785*1000000</f>
        <v>35866593187606.008</v>
      </c>
      <c r="BK351" s="382">
        <f t="shared" si="1063"/>
        <v>11.372940063476559</v>
      </c>
      <c r="BL351" s="382">
        <f t="shared" si="1064"/>
        <v>12.022869873046881</v>
      </c>
      <c r="BM351" s="236">
        <f t="shared" si="1065"/>
        <v>44390</v>
      </c>
      <c r="BN351" s="236">
        <f t="shared" si="1066"/>
        <v>44391</v>
      </c>
      <c r="BO351" s="235">
        <f t="shared" si="1108"/>
        <v>75819.600423177064</v>
      </c>
      <c r="BP351" s="235">
        <f t="shared" si="1067"/>
        <v>80152.465820312544</v>
      </c>
      <c r="BQ351" s="235">
        <f t="shared" si="1068"/>
        <v>77986.033121744811</v>
      </c>
      <c r="BR351" s="868">
        <f t="shared" si="1069"/>
        <v>44390</v>
      </c>
      <c r="BS351" s="869" t="str">
        <f t="shared" si="1070"/>
        <v>TUE</v>
      </c>
      <c r="BT351" s="870">
        <f t="shared" si="1071"/>
        <v>160.478271484375</v>
      </c>
      <c r="BU351" s="235">
        <f t="shared" ref="BU351" si="1113">BH351</f>
        <v>59048.382441202841</v>
      </c>
      <c r="BV351" s="279">
        <f t="shared" si="1073"/>
        <v>47369516465213.617</v>
      </c>
      <c r="BW351" s="279">
        <f t="shared" ref="BW351" si="1114">BI351</f>
        <v>35866593187606.008</v>
      </c>
    </row>
    <row r="352" spans="1:75" ht="15" thickBot="1">
      <c r="A352" s="35">
        <v>44391</v>
      </c>
      <c r="B352" s="119" t="s">
        <v>786</v>
      </c>
      <c r="C352" s="782">
        <v>44390</v>
      </c>
      <c r="D352" s="1158">
        <v>44391</v>
      </c>
      <c r="E352" s="924" t="s">
        <v>69</v>
      </c>
      <c r="F352" s="1149">
        <v>5.0228824615478604</v>
      </c>
      <c r="G352" s="500" t="s">
        <v>41</v>
      </c>
      <c r="H352" s="998">
        <v>7.0103370666504006</v>
      </c>
      <c r="I352" s="1160" t="s">
        <v>313</v>
      </c>
      <c r="J352" s="1161" t="s">
        <v>133</v>
      </c>
      <c r="K352" s="484" t="s">
        <v>93</v>
      </c>
      <c r="L352" s="488">
        <v>272</v>
      </c>
      <c r="M352" s="485"/>
      <c r="N352" s="504"/>
      <c r="O352" s="491">
        <v>3</v>
      </c>
      <c r="P352" s="492">
        <v>1.5</v>
      </c>
      <c r="Q352" s="492">
        <f t="shared" si="1090"/>
        <v>4.5</v>
      </c>
      <c r="R352" s="490">
        <f t="shared" si="1011"/>
        <v>3</v>
      </c>
      <c r="S352" s="491"/>
      <c r="T352" s="493">
        <v>20</v>
      </c>
      <c r="U352" s="119" t="s">
        <v>786</v>
      </c>
      <c r="V352" s="925"/>
      <c r="W352" s="129">
        <v>890.33299999999997</v>
      </c>
      <c r="X352" s="223">
        <v>2.202</v>
      </c>
      <c r="Y352" s="223">
        <v>2.5910000000000002</v>
      </c>
      <c r="Z352" s="129">
        <f t="shared" si="1091"/>
        <v>17806.66</v>
      </c>
      <c r="AA352" s="129">
        <f t="shared" si="1092"/>
        <v>5935.5533333333333</v>
      </c>
      <c r="AB352" s="149">
        <f t="shared" si="1093"/>
        <v>21821887.254901957</v>
      </c>
      <c r="AC352" s="924" t="s">
        <v>69</v>
      </c>
      <c r="AD352" s="195">
        <f t="shared" si="1094"/>
        <v>100.4576492309572</v>
      </c>
      <c r="AE352" s="500" t="s">
        <v>41</v>
      </c>
      <c r="AF352" s="567">
        <f t="shared" si="1095"/>
        <v>140.20674133300801</v>
      </c>
      <c r="AG352" s="497">
        <f t="shared" si="1096"/>
        <v>33485.883076985738</v>
      </c>
      <c r="AH352" s="497">
        <f t="shared" si="1097"/>
        <v>46735.580444336003</v>
      </c>
      <c r="AI352" s="497">
        <f t="shared" si="1098"/>
        <v>123109.86425362404</v>
      </c>
      <c r="AJ352" s="497">
        <f t="shared" si="1099"/>
        <v>171821.9869277059</v>
      </c>
      <c r="AK352" s="959">
        <f t="shared" si="1100"/>
        <v>5.6415773216850996E-3</v>
      </c>
      <c r="AL352" s="1086">
        <f t="shared" si="1101"/>
        <v>7.8738371672738179E-3</v>
      </c>
      <c r="AM352" s="864" t="str">
        <f t="shared" si="1052"/>
        <v>7143</v>
      </c>
      <c r="AN352" s="865">
        <f t="shared" si="1053"/>
        <v>44391</v>
      </c>
      <c r="AO352" s="866">
        <f t="shared" si="1054"/>
        <v>33485.883076985738</v>
      </c>
      <c r="AP352" s="865">
        <f t="shared" si="1055"/>
        <v>44391</v>
      </c>
      <c r="AQ352" s="850">
        <f t="shared" si="1056"/>
        <v>46735.580444336003</v>
      </c>
      <c r="AR352" s="880">
        <v>44390</v>
      </c>
      <c r="AS352" s="869" t="s">
        <v>653</v>
      </c>
      <c r="AT352" s="879">
        <v>160.478271484375</v>
      </c>
      <c r="AU352" s="879">
        <v>272</v>
      </c>
      <c r="AV352" s="851">
        <f t="shared" si="1057"/>
        <v>44390</v>
      </c>
      <c r="AW352" s="852">
        <f t="shared" si="1058"/>
        <v>20339668864695.875</v>
      </c>
      <c r="AX352" s="851">
        <f t="shared" si="1059"/>
        <v>44390</v>
      </c>
      <c r="AY352" s="852">
        <f t="shared" si="1060"/>
        <v>28387670955300.91</v>
      </c>
      <c r="AZ352" s="867"/>
      <c r="BA352" s="867"/>
      <c r="BB352" s="867"/>
      <c r="BC352" s="849">
        <f t="shared" si="1061"/>
        <v>44390</v>
      </c>
      <c r="BD352" s="867"/>
      <c r="BE352" s="867"/>
      <c r="BF352" s="867"/>
      <c r="BG352" s="849">
        <f t="shared" si="1062"/>
        <v>44390</v>
      </c>
      <c r="BH352" s="867"/>
      <c r="BI352" s="867"/>
      <c r="BK352" s="382">
        <f t="shared" si="1063"/>
        <v>5.0228824615478604</v>
      </c>
      <c r="BL352" s="382">
        <f t="shared" si="1064"/>
        <v>7.0103370666504006</v>
      </c>
      <c r="BM352" s="236">
        <f t="shared" si="1065"/>
        <v>44390</v>
      </c>
      <c r="BN352" s="236">
        <f t="shared" si="1066"/>
        <v>44391</v>
      </c>
      <c r="BO352" s="235">
        <f t="shared" si="1108"/>
        <v>33485.883076985738</v>
      </c>
      <c r="BP352" s="235">
        <f t="shared" si="1067"/>
        <v>46735.580444336003</v>
      </c>
      <c r="BQ352" s="235">
        <f t="shared" si="1068"/>
        <v>40110.73176066087</v>
      </c>
      <c r="BR352" s="868">
        <f t="shared" si="1069"/>
        <v>44390</v>
      </c>
      <c r="BS352" s="869" t="str">
        <f t="shared" si="1070"/>
        <v>TUE</v>
      </c>
      <c r="BT352" s="870">
        <f t="shared" si="1071"/>
        <v>160.478271484375</v>
      </c>
      <c r="BU352" s="235"/>
      <c r="BV352" s="279">
        <f t="shared" si="1073"/>
        <v>24363669909998.391</v>
      </c>
      <c r="BW352" s="279"/>
    </row>
    <row r="353" spans="1:75">
      <c r="A353" s="1167">
        <v>44398</v>
      </c>
      <c r="B353" s="121" t="s">
        <v>787</v>
      </c>
      <c r="C353" s="1168">
        <f>D353-1</f>
        <v>44391</v>
      </c>
      <c r="D353" s="1169">
        <v>44392</v>
      </c>
      <c r="E353" s="1110" t="s">
        <v>69</v>
      </c>
      <c r="F353" s="1147">
        <v>10.607797241210941</v>
      </c>
      <c r="G353" s="477" t="s">
        <v>41</v>
      </c>
      <c r="H353" s="994">
        <v>16.61227111816406</v>
      </c>
      <c r="I353" s="456" t="s">
        <v>313</v>
      </c>
      <c r="J353" s="457" t="s">
        <v>133</v>
      </c>
      <c r="K353" s="582" t="s">
        <v>93</v>
      </c>
      <c r="L353" s="583">
        <v>468</v>
      </c>
      <c r="M353" s="583"/>
      <c r="N353" s="583"/>
      <c r="O353" s="584">
        <v>3</v>
      </c>
      <c r="P353" s="584">
        <v>1.5</v>
      </c>
      <c r="Q353" s="584">
        <f t="shared" si="1090"/>
        <v>4.5</v>
      </c>
      <c r="R353" s="184">
        <f t="shared" si="1011"/>
        <v>3</v>
      </c>
      <c r="S353" s="183"/>
      <c r="T353" s="183">
        <v>20</v>
      </c>
      <c r="U353" s="121" t="s">
        <v>787</v>
      </c>
      <c r="V353" s="470"/>
      <c r="W353" s="194">
        <v>953.822</v>
      </c>
      <c r="X353" s="184">
        <v>2.1819999999999999</v>
      </c>
      <c r="Y353" s="184">
        <v>2.512</v>
      </c>
      <c r="Z353" s="194">
        <f t="shared" si="1091"/>
        <v>19076.439999999999</v>
      </c>
      <c r="AA353" s="194">
        <f t="shared" si="1092"/>
        <v>6358.8133333333326</v>
      </c>
      <c r="AB353" s="1113">
        <f t="shared" si="1093"/>
        <v>13587207.977207975</v>
      </c>
      <c r="AC353" s="476" t="s">
        <v>69</v>
      </c>
      <c r="AD353" s="194">
        <f t="shared" si="1094"/>
        <v>212.15594482421881</v>
      </c>
      <c r="AE353" s="477" t="s">
        <v>41</v>
      </c>
      <c r="AF353" s="586">
        <f t="shared" si="1095"/>
        <v>332.24542236328119</v>
      </c>
      <c r="AG353" s="586">
        <f t="shared" si="1096"/>
        <v>70718.648274739608</v>
      </c>
      <c r="AH353" s="586">
        <f t="shared" si="1097"/>
        <v>110748.47412109374</v>
      </c>
      <c r="AI353" s="586">
        <f t="shared" si="1098"/>
        <v>151108.22280927267</v>
      </c>
      <c r="AJ353" s="586">
        <f t="shared" si="1099"/>
        <v>236642.03872028578</v>
      </c>
      <c r="AK353" s="587">
        <f t="shared" si="1100"/>
        <v>1.112135937440208E-2</v>
      </c>
      <c r="AL353" s="995">
        <f t="shared" si="1101"/>
        <v>1.7416531719926843E-2</v>
      </c>
      <c r="AM353" s="864" t="str">
        <f t="shared" ref="AM353:AM366" si="1115">B353</f>
        <v>7151</v>
      </c>
      <c r="AN353" s="865">
        <f t="shared" ref="AN353:AN366" si="1116">D353</f>
        <v>44392</v>
      </c>
      <c r="AO353" s="866">
        <f t="shared" ref="AO353:AO366" si="1117">AG353</f>
        <v>70718.648274739608</v>
      </c>
      <c r="AP353" s="865">
        <f t="shared" ref="AP353:AP366" si="1118">D353</f>
        <v>44392</v>
      </c>
      <c r="AQ353" s="850">
        <f t="shared" ref="AQ353:AQ366" si="1119">AH353</f>
        <v>110748.47412109374</v>
      </c>
      <c r="AR353" s="880">
        <v>44391</v>
      </c>
      <c r="AS353" s="869" t="s">
        <v>656</v>
      </c>
      <c r="AT353" s="879">
        <v>169.39816284179699</v>
      </c>
      <c r="AU353" s="879">
        <v>468</v>
      </c>
      <c r="AV353" s="851">
        <f t="shared" ref="AV353:AV366" si="1120">AR353</f>
        <v>44391</v>
      </c>
      <c r="AW353" s="852">
        <f t="shared" ref="AW353:AW366" si="1121">AT353*3.785*1000000*AO353</f>
        <v>45342820429859.258</v>
      </c>
      <c r="AX353" s="851">
        <f t="shared" ref="AX353:AX366" si="1122">AR353</f>
        <v>44391</v>
      </c>
      <c r="AY353" s="852">
        <f t="shared" ref="AY353:AY366" si="1123">AT353*3.785*1000000*AQ353</f>
        <v>71008825783048.5</v>
      </c>
      <c r="AZ353" s="850">
        <f>AVERAGE(AO353:AO354)</f>
        <v>65936.866760253935</v>
      </c>
      <c r="BA353" s="850">
        <f>STDEV(AO353:AO354)</f>
        <v>6762.4602700905916</v>
      </c>
      <c r="BB353" s="850">
        <f>100*BA353/AZ353</f>
        <v>10.255962411254478</v>
      </c>
      <c r="BC353" s="849">
        <f t="shared" ref="BC353:BC366" si="1124">AR353</f>
        <v>44391</v>
      </c>
      <c r="BD353" s="850">
        <f>AVERAGE(AQ353:AQ354)</f>
        <v>90134.595235188797</v>
      </c>
      <c r="BE353" s="850">
        <f>STDEV(AQ353:AQ354)</f>
        <v>29152.427093563147</v>
      </c>
      <c r="BF353" s="850">
        <f>100*BE353/BD353</f>
        <v>32.343216295025812</v>
      </c>
      <c r="BG353" s="849">
        <f t="shared" ref="BG353:BG366" si="1125">BC353</f>
        <v>44391</v>
      </c>
      <c r="BH353" s="850">
        <f>AVERAGE(AZ353,BD353)</f>
        <v>78035.730997721374</v>
      </c>
      <c r="BI353" s="852">
        <f>BH353*AT353*3.785*1000000</f>
        <v>50034329332711.094</v>
      </c>
      <c r="BK353" s="382">
        <f t="shared" ref="BK353:BK366" si="1126">F353</f>
        <v>10.607797241210941</v>
      </c>
      <c r="BL353" s="382">
        <f t="shared" ref="BL353:BL366" si="1127">H353</f>
        <v>16.61227111816406</v>
      </c>
      <c r="BM353" s="236">
        <f t="shared" ref="BM353:BM366" si="1128">C353</f>
        <v>44391</v>
      </c>
      <c r="BN353" s="236">
        <f t="shared" ref="BN353:BN366" si="1129">AN353</f>
        <v>44392</v>
      </c>
      <c r="BO353" s="235">
        <f t="shared" si="1108"/>
        <v>70718.648274739608</v>
      </c>
      <c r="BP353" s="235">
        <f t="shared" ref="BP353:BP366" si="1130">AQ353</f>
        <v>110748.47412109374</v>
      </c>
      <c r="BQ353" s="235">
        <f t="shared" ref="BQ353:BQ366" si="1131">AVERAGE(BO353:BP353)</f>
        <v>90733.561197916672</v>
      </c>
      <c r="BR353" s="868">
        <f t="shared" ref="BR353:BR366" si="1132">AR353</f>
        <v>44391</v>
      </c>
      <c r="BS353" s="869" t="str">
        <f t="shared" ref="BS353:BS366" si="1133">AS353</f>
        <v>WED</v>
      </c>
      <c r="BT353" s="870">
        <f t="shared" ref="BT353:BT366" si="1134">AT353</f>
        <v>169.39816284179699</v>
      </c>
      <c r="BU353" s="235">
        <f t="shared" ref="BU353" si="1135">BH353</f>
        <v>78035.730997721374</v>
      </c>
      <c r="BV353" s="279">
        <f t="shared" ref="BV353:BV366" si="1136">BT353*1000000*3.785*BQ353</f>
        <v>58175823106453.891</v>
      </c>
      <c r="BW353" s="279">
        <f t="shared" ref="BW353" si="1137">BI353</f>
        <v>50034329332711.094</v>
      </c>
    </row>
    <row r="354" spans="1:75">
      <c r="A354" s="46">
        <v>44398</v>
      </c>
      <c r="B354" s="122" t="s">
        <v>788</v>
      </c>
      <c r="C354" s="769">
        <f t="shared" ref="C354:C366" si="1138">D354-1</f>
        <v>44391</v>
      </c>
      <c r="D354" s="1170">
        <v>44392</v>
      </c>
      <c r="E354" s="924" t="s">
        <v>69</v>
      </c>
      <c r="F354" s="1149">
        <v>9.1732627868652408</v>
      </c>
      <c r="G354" s="500" t="s">
        <v>41</v>
      </c>
      <c r="H354" s="998">
        <v>10.428107452392579</v>
      </c>
      <c r="I354" s="414" t="s">
        <v>313</v>
      </c>
      <c r="J354" s="415" t="s">
        <v>133</v>
      </c>
      <c r="K354" s="429" t="s">
        <v>93</v>
      </c>
      <c r="L354" s="390">
        <v>468</v>
      </c>
      <c r="M354" s="390"/>
      <c r="N354" s="390"/>
      <c r="O354" s="564">
        <v>3</v>
      </c>
      <c r="P354" s="564">
        <v>1.5</v>
      </c>
      <c r="Q354" s="564">
        <f t="shared" si="1090"/>
        <v>4.5</v>
      </c>
      <c r="R354" s="82">
        <f t="shared" si="1011"/>
        <v>3</v>
      </c>
      <c r="S354" s="81"/>
      <c r="T354" s="81">
        <v>20</v>
      </c>
      <c r="U354" s="122" t="s">
        <v>788</v>
      </c>
      <c r="V354" s="494"/>
      <c r="W354" s="195">
        <v>936.53599999999994</v>
      </c>
      <c r="X354" s="82">
        <v>2.1840000000000002</v>
      </c>
      <c r="Y354" s="82">
        <v>2.5369999999999999</v>
      </c>
      <c r="Z354" s="195">
        <f t="shared" si="1091"/>
        <v>18730.719999999998</v>
      </c>
      <c r="AA354" s="195">
        <f t="shared" si="1092"/>
        <v>6243.5733333333328</v>
      </c>
      <c r="AB354" s="1092">
        <f t="shared" si="1093"/>
        <v>13340968.660968659</v>
      </c>
      <c r="AC354" s="499" t="s">
        <v>69</v>
      </c>
      <c r="AD354" s="195">
        <f t="shared" si="1094"/>
        <v>183.4652557373048</v>
      </c>
      <c r="AE354" s="500" t="s">
        <v>41</v>
      </c>
      <c r="AF354" s="567">
        <f t="shared" si="1095"/>
        <v>208.56214904785159</v>
      </c>
      <c r="AG354" s="567">
        <f t="shared" si="1096"/>
        <v>61155.08524576827</v>
      </c>
      <c r="AH354" s="567">
        <f t="shared" si="1097"/>
        <v>69520.716349283859</v>
      </c>
      <c r="AI354" s="568">
        <f t="shared" si="1098"/>
        <v>130673.25907215443</v>
      </c>
      <c r="AJ354" s="568">
        <f t="shared" si="1099"/>
        <v>148548.53920787151</v>
      </c>
      <c r="AK354" s="569">
        <f t="shared" si="1100"/>
        <v>9.7948853934768567E-3</v>
      </c>
      <c r="AL354" s="999">
        <f t="shared" si="1101"/>
        <v>1.1134764122673961E-2</v>
      </c>
      <c r="AM354" s="864" t="str">
        <f t="shared" si="1115"/>
        <v>7152</v>
      </c>
      <c r="AN354" s="865">
        <f t="shared" si="1116"/>
        <v>44392</v>
      </c>
      <c r="AO354" s="866">
        <f t="shared" si="1117"/>
        <v>61155.08524576827</v>
      </c>
      <c r="AP354" s="865">
        <f t="shared" si="1118"/>
        <v>44392</v>
      </c>
      <c r="AQ354" s="850">
        <f t="shared" si="1119"/>
        <v>69520.716349283859</v>
      </c>
      <c r="AR354" s="880">
        <v>44391</v>
      </c>
      <c r="AS354" s="869" t="s">
        <v>656</v>
      </c>
      <c r="AT354" s="879">
        <v>169.39816284179699</v>
      </c>
      <c r="AU354" s="879">
        <v>468</v>
      </c>
      <c r="AV354" s="851">
        <f t="shared" si="1120"/>
        <v>44391</v>
      </c>
      <c r="AW354" s="852">
        <f t="shared" si="1121"/>
        <v>39210931152117.188</v>
      </c>
      <c r="AX354" s="851">
        <f t="shared" si="1122"/>
        <v>44391</v>
      </c>
      <c r="AY354" s="852">
        <f t="shared" si="1123"/>
        <v>44574739965819.367</v>
      </c>
      <c r="AZ354" s="867"/>
      <c r="BA354" s="867"/>
      <c r="BB354" s="867"/>
      <c r="BC354" s="849">
        <f t="shared" si="1124"/>
        <v>44391</v>
      </c>
      <c r="BD354" s="867"/>
      <c r="BE354" s="867"/>
      <c r="BF354" s="867"/>
      <c r="BG354" s="849">
        <f t="shared" si="1125"/>
        <v>44391</v>
      </c>
      <c r="BH354" s="867"/>
      <c r="BI354" s="867"/>
      <c r="BK354" s="382">
        <f t="shared" si="1126"/>
        <v>9.1732627868652408</v>
      </c>
      <c r="BL354" s="382">
        <f t="shared" si="1127"/>
        <v>10.428107452392579</v>
      </c>
      <c r="BM354" s="236">
        <f t="shared" si="1128"/>
        <v>44391</v>
      </c>
      <c r="BN354" s="236">
        <f t="shared" si="1129"/>
        <v>44392</v>
      </c>
      <c r="BO354" s="235">
        <f t="shared" si="1108"/>
        <v>61155.08524576827</v>
      </c>
      <c r="BP354" s="235">
        <f t="shared" si="1130"/>
        <v>69520.716349283859</v>
      </c>
      <c r="BQ354" s="235">
        <f t="shared" si="1131"/>
        <v>65337.900797526061</v>
      </c>
      <c r="BR354" s="868">
        <f t="shared" si="1132"/>
        <v>44391</v>
      </c>
      <c r="BS354" s="869" t="str">
        <f t="shared" si="1133"/>
        <v>WED</v>
      </c>
      <c r="BT354" s="870">
        <f t="shared" si="1134"/>
        <v>169.39816284179699</v>
      </c>
      <c r="BU354" s="235"/>
      <c r="BV354" s="279">
        <f t="shared" si="1136"/>
        <v>41892835558968.281</v>
      </c>
      <c r="BW354" s="279"/>
    </row>
    <row r="355" spans="1:75">
      <c r="A355" s="46">
        <v>44398</v>
      </c>
      <c r="B355" s="122" t="s">
        <v>789</v>
      </c>
      <c r="C355" s="769">
        <f t="shared" si="1138"/>
        <v>44392</v>
      </c>
      <c r="D355" s="1170">
        <v>44393</v>
      </c>
      <c r="E355" s="924" t="s">
        <v>69</v>
      </c>
      <c r="F355" s="1149">
        <v>8.0175437927245987</v>
      </c>
      <c r="G355" s="500" t="s">
        <v>41</v>
      </c>
      <c r="H355" s="998">
        <v>13.53991088867188</v>
      </c>
      <c r="I355" s="414" t="s">
        <v>313</v>
      </c>
      <c r="J355" s="415" t="s">
        <v>133</v>
      </c>
      <c r="K355" s="429" t="s">
        <v>93</v>
      </c>
      <c r="L355" s="390">
        <v>328</v>
      </c>
      <c r="M355" s="390"/>
      <c r="N355" s="390"/>
      <c r="O355" s="564">
        <v>3</v>
      </c>
      <c r="P355" s="564">
        <v>1.5</v>
      </c>
      <c r="Q355" s="564">
        <f t="shared" si="1090"/>
        <v>4.5</v>
      </c>
      <c r="R355" s="82">
        <f t="shared" si="1011"/>
        <v>3</v>
      </c>
      <c r="S355" s="81"/>
      <c r="T355" s="81">
        <v>20</v>
      </c>
      <c r="U355" s="122" t="s">
        <v>789</v>
      </c>
      <c r="V355" s="494"/>
      <c r="W355" s="195">
        <v>784.577</v>
      </c>
      <c r="X355" s="82">
        <v>2.1850000000000001</v>
      </c>
      <c r="Y355" s="82">
        <v>2.5609999999999999</v>
      </c>
      <c r="Z355" s="195">
        <f t="shared" si="1091"/>
        <v>15691.54</v>
      </c>
      <c r="AA355" s="195">
        <f t="shared" si="1092"/>
        <v>5230.5133333333333</v>
      </c>
      <c r="AB355" s="1092">
        <f t="shared" si="1093"/>
        <v>15946686.991869917</v>
      </c>
      <c r="AC355" s="499" t="s">
        <v>69</v>
      </c>
      <c r="AD355" s="195">
        <f t="shared" si="1094"/>
        <v>160.35087585449196</v>
      </c>
      <c r="AE355" s="500" t="s">
        <v>41</v>
      </c>
      <c r="AF355" s="567">
        <f t="shared" si="1095"/>
        <v>270.79821777343761</v>
      </c>
      <c r="AG355" s="567">
        <f t="shared" si="1096"/>
        <v>53450.291951497318</v>
      </c>
      <c r="AH355" s="567">
        <f t="shared" si="1097"/>
        <v>90266.072591145872</v>
      </c>
      <c r="AI355" s="568">
        <f t="shared" si="1098"/>
        <v>162958.20716919913</v>
      </c>
      <c r="AJ355" s="568">
        <f t="shared" si="1099"/>
        <v>275201.44082666421</v>
      </c>
      <c r="AK355" s="569">
        <f t="shared" si="1100"/>
        <v>1.0218938093679266E-2</v>
      </c>
      <c r="AL355" s="999">
        <f t="shared" si="1101"/>
        <v>1.7257593440378548E-2</v>
      </c>
      <c r="AM355" s="864" t="str">
        <f t="shared" si="1115"/>
        <v>7162</v>
      </c>
      <c r="AN355" s="865">
        <f t="shared" si="1116"/>
        <v>44393</v>
      </c>
      <c r="AO355" s="866">
        <f t="shared" si="1117"/>
        <v>53450.291951497318</v>
      </c>
      <c r="AP355" s="865">
        <f t="shared" si="1118"/>
        <v>44393</v>
      </c>
      <c r="AQ355" s="850">
        <f t="shared" si="1119"/>
        <v>90266.072591145872</v>
      </c>
      <c r="AR355" s="880">
        <v>44392</v>
      </c>
      <c r="AS355" s="869" t="s">
        <v>657</v>
      </c>
      <c r="AT355" s="879">
        <v>164.62387084960901</v>
      </c>
      <c r="AU355" s="879">
        <v>328</v>
      </c>
      <c r="AV355" s="851">
        <f t="shared" si="1120"/>
        <v>44392</v>
      </c>
      <c r="AW355" s="852">
        <f t="shared" si="1121"/>
        <v>33304949135182.863</v>
      </c>
      <c r="AX355" s="851">
        <f t="shared" si="1122"/>
        <v>44392</v>
      </c>
      <c r="AY355" s="852">
        <f t="shared" si="1123"/>
        <v>56244911795970.477</v>
      </c>
      <c r="AZ355" s="850">
        <f>AVERAGE(AO355:AO356)</f>
        <v>73681.963602701784</v>
      </c>
      <c r="BA355" s="850">
        <f>STDEV(AO355:AO356)</f>
        <v>28611.90443861267</v>
      </c>
      <c r="BB355" s="850">
        <f>100*BA355/AZ355</f>
        <v>38.831625868292583</v>
      </c>
      <c r="BC355" s="849">
        <f t="shared" si="1124"/>
        <v>44392</v>
      </c>
      <c r="BD355" s="850">
        <f>AVERAGE(AQ355:AQ356)</f>
        <v>110659.04744466147</v>
      </c>
      <c r="BE355" s="850">
        <f>STDEV(AQ355:AQ356)</f>
        <v>28840.021614975241</v>
      </c>
      <c r="BF355" s="850">
        <f>100*BE355/BD355</f>
        <v>26.06205482601646</v>
      </c>
      <c r="BG355" s="849">
        <f t="shared" si="1125"/>
        <v>44392</v>
      </c>
      <c r="BH355" s="850">
        <f>AVERAGE(AZ355,BD355)</f>
        <v>92170.505523681626</v>
      </c>
      <c r="BI355" s="852">
        <f>BH355*AT355*3.785*1000000</f>
        <v>57431566529438.102</v>
      </c>
      <c r="BK355" s="382">
        <f t="shared" si="1126"/>
        <v>8.0175437927245987</v>
      </c>
      <c r="BL355" s="382">
        <f t="shared" si="1127"/>
        <v>13.53991088867188</v>
      </c>
      <c r="BM355" s="236">
        <f t="shared" si="1128"/>
        <v>44392</v>
      </c>
      <c r="BN355" s="236">
        <f t="shared" si="1129"/>
        <v>44393</v>
      </c>
      <c r="BO355" s="235">
        <f t="shared" si="1108"/>
        <v>53450.291951497318</v>
      </c>
      <c r="BP355" s="235">
        <f t="shared" si="1130"/>
        <v>90266.072591145872</v>
      </c>
      <c r="BQ355" s="235">
        <f t="shared" si="1131"/>
        <v>71858.182271321595</v>
      </c>
      <c r="BR355" s="868">
        <f t="shared" si="1132"/>
        <v>44392</v>
      </c>
      <c r="BS355" s="869" t="str">
        <f t="shared" si="1133"/>
        <v>THU</v>
      </c>
      <c r="BT355" s="870">
        <f t="shared" si="1134"/>
        <v>164.62387084960901</v>
      </c>
      <c r="BU355" s="235">
        <f t="shared" ref="BU355" si="1139">BH355</f>
        <v>92170.505523681626</v>
      </c>
      <c r="BV355" s="279">
        <f t="shared" si="1136"/>
        <v>44774930465576.68</v>
      </c>
      <c r="BW355" s="279">
        <f t="shared" ref="BW355" si="1140">BI355</f>
        <v>57431566529438.102</v>
      </c>
    </row>
    <row r="356" spans="1:75">
      <c r="A356" s="46">
        <v>44398</v>
      </c>
      <c r="B356" s="122" t="s">
        <v>790</v>
      </c>
      <c r="C356" s="769">
        <f t="shared" si="1138"/>
        <v>44392</v>
      </c>
      <c r="D356" s="1170">
        <v>44393</v>
      </c>
      <c r="E356" s="924" t="s">
        <v>69</v>
      </c>
      <c r="F356" s="1149">
        <v>14.087045288085941</v>
      </c>
      <c r="G356" s="500" t="s">
        <v>41</v>
      </c>
      <c r="H356" s="998">
        <v>19.65780334472656</v>
      </c>
      <c r="I356" s="414" t="s">
        <v>313</v>
      </c>
      <c r="J356" s="415" t="s">
        <v>133</v>
      </c>
      <c r="K356" s="429" t="s">
        <v>93</v>
      </c>
      <c r="L356" s="390">
        <v>328</v>
      </c>
      <c r="M356" s="390"/>
      <c r="N356" s="390"/>
      <c r="O356" s="564">
        <v>3</v>
      </c>
      <c r="P356" s="564">
        <v>1.5</v>
      </c>
      <c r="Q356" s="564">
        <f t="shared" si="1090"/>
        <v>4.5</v>
      </c>
      <c r="R356" s="82">
        <f t="shared" si="1011"/>
        <v>3</v>
      </c>
      <c r="S356" s="81"/>
      <c r="T356" s="81">
        <v>20</v>
      </c>
      <c r="U356" s="122" t="s">
        <v>790</v>
      </c>
      <c r="V356" s="494"/>
      <c r="W356" s="195">
        <v>818.03599999999994</v>
      </c>
      <c r="X356" s="82">
        <v>2.19</v>
      </c>
      <c r="Y356" s="82">
        <v>2.5579999999999998</v>
      </c>
      <c r="Z356" s="195">
        <f t="shared" si="1091"/>
        <v>16360.72</v>
      </c>
      <c r="AA356" s="195">
        <f t="shared" si="1092"/>
        <v>5453.5733333333328</v>
      </c>
      <c r="AB356" s="1092">
        <f t="shared" si="1093"/>
        <v>16626747.967479672</v>
      </c>
      <c r="AC356" s="499" t="s">
        <v>69</v>
      </c>
      <c r="AD356" s="195">
        <f t="shared" si="1094"/>
        <v>281.74090576171881</v>
      </c>
      <c r="AE356" s="500" t="s">
        <v>41</v>
      </c>
      <c r="AF356" s="567">
        <f t="shared" si="1095"/>
        <v>393.15606689453119</v>
      </c>
      <c r="AG356" s="567">
        <f t="shared" si="1096"/>
        <v>93913.635253906265</v>
      </c>
      <c r="AH356" s="567">
        <f t="shared" si="1097"/>
        <v>131052.02229817706</v>
      </c>
      <c r="AI356" s="568">
        <f t="shared" si="1098"/>
        <v>286322.0587009337</v>
      </c>
      <c r="AJ356" s="568">
        <f t="shared" si="1099"/>
        <v>399548.84847005201</v>
      </c>
      <c r="AK356" s="569">
        <f t="shared" si="1100"/>
        <v>1.7220568884604028E-2</v>
      </c>
      <c r="AL356" s="999">
        <f t="shared" si="1101"/>
        <v>2.4030486854767469E-2</v>
      </c>
      <c r="AM356" s="864" t="str">
        <f t="shared" si="1115"/>
        <v>7163</v>
      </c>
      <c r="AN356" s="865">
        <f t="shared" si="1116"/>
        <v>44393</v>
      </c>
      <c r="AO356" s="866">
        <f t="shared" si="1117"/>
        <v>93913.635253906265</v>
      </c>
      <c r="AP356" s="865">
        <f t="shared" si="1118"/>
        <v>44393</v>
      </c>
      <c r="AQ356" s="850">
        <f t="shared" si="1119"/>
        <v>131052.02229817706</v>
      </c>
      <c r="AR356" s="880">
        <v>44392</v>
      </c>
      <c r="AS356" s="869" t="s">
        <v>657</v>
      </c>
      <c r="AT356" s="879">
        <v>164.62387084960901</v>
      </c>
      <c r="AU356" s="879">
        <v>328</v>
      </c>
      <c r="AV356" s="851">
        <f t="shared" si="1120"/>
        <v>44392</v>
      </c>
      <c r="AW356" s="852">
        <f t="shared" si="1121"/>
        <v>58517713019598.289</v>
      </c>
      <c r="AX356" s="851">
        <f t="shared" si="1122"/>
        <v>44392</v>
      </c>
      <c r="AY356" s="852">
        <f t="shared" si="1123"/>
        <v>81658692167000.75</v>
      </c>
      <c r="AZ356" s="867"/>
      <c r="BA356" s="867"/>
      <c r="BB356" s="867"/>
      <c r="BC356" s="849">
        <f t="shared" si="1124"/>
        <v>44392</v>
      </c>
      <c r="BD356" s="867"/>
      <c r="BE356" s="867"/>
      <c r="BF356" s="867"/>
      <c r="BG356" s="849">
        <f t="shared" si="1125"/>
        <v>44392</v>
      </c>
      <c r="BH356" s="867"/>
      <c r="BI356" s="867"/>
      <c r="BK356" s="382">
        <f t="shared" si="1126"/>
        <v>14.087045288085941</v>
      </c>
      <c r="BL356" s="382">
        <f t="shared" si="1127"/>
        <v>19.65780334472656</v>
      </c>
      <c r="BM356" s="236">
        <f t="shared" si="1128"/>
        <v>44392</v>
      </c>
      <c r="BN356" s="236">
        <f t="shared" si="1129"/>
        <v>44393</v>
      </c>
      <c r="BO356" s="235">
        <f t="shared" si="1108"/>
        <v>93913.635253906265</v>
      </c>
      <c r="BP356" s="235">
        <f t="shared" si="1130"/>
        <v>131052.02229817706</v>
      </c>
      <c r="BQ356" s="235">
        <f t="shared" si="1131"/>
        <v>112482.82877604166</v>
      </c>
      <c r="BR356" s="868">
        <f t="shared" si="1132"/>
        <v>44392</v>
      </c>
      <c r="BS356" s="869" t="str">
        <f t="shared" si="1133"/>
        <v>THU</v>
      </c>
      <c r="BT356" s="870">
        <f t="shared" si="1134"/>
        <v>164.62387084960901</v>
      </c>
      <c r="BU356" s="235"/>
      <c r="BV356" s="279">
        <f t="shared" si="1136"/>
        <v>70088202593299.531</v>
      </c>
      <c r="BW356" s="279"/>
    </row>
    <row r="357" spans="1:75">
      <c r="A357" s="46">
        <v>44398</v>
      </c>
      <c r="B357" s="122" t="s">
        <v>791</v>
      </c>
      <c r="C357" s="769">
        <f t="shared" si="1138"/>
        <v>44393</v>
      </c>
      <c r="D357" s="1170">
        <v>44394</v>
      </c>
      <c r="E357" s="924" t="s">
        <v>69</v>
      </c>
      <c r="F357" s="1149">
        <v>9.8064796447754006</v>
      </c>
      <c r="G357" s="500" t="s">
        <v>41</v>
      </c>
      <c r="H357" s="998">
        <v>13.017663574218762</v>
      </c>
      <c r="I357" s="414" t="s">
        <v>313</v>
      </c>
      <c r="J357" s="415" t="s">
        <v>133</v>
      </c>
      <c r="K357" s="429" t="s">
        <v>93</v>
      </c>
      <c r="L357" s="390">
        <v>308</v>
      </c>
      <c r="M357" s="390"/>
      <c r="N357" s="390"/>
      <c r="O357" s="564">
        <v>3</v>
      </c>
      <c r="P357" s="564">
        <v>1.5</v>
      </c>
      <c r="Q357" s="564">
        <f t="shared" si="1090"/>
        <v>4.5</v>
      </c>
      <c r="R357" s="82">
        <f t="shared" si="1011"/>
        <v>3</v>
      </c>
      <c r="S357" s="81"/>
      <c r="T357" s="81">
        <v>20</v>
      </c>
      <c r="U357" s="122" t="s">
        <v>791</v>
      </c>
      <c r="V357" s="494"/>
      <c r="W357" s="195">
        <v>899</v>
      </c>
      <c r="X357" s="82">
        <v>2.2029999999999998</v>
      </c>
      <c r="Y357" s="82">
        <v>2.5350000000000001</v>
      </c>
      <c r="Z357" s="195">
        <f t="shared" si="1091"/>
        <v>17980</v>
      </c>
      <c r="AA357" s="195">
        <f t="shared" si="1092"/>
        <v>5993.333333333333</v>
      </c>
      <c r="AB357" s="1092">
        <f t="shared" si="1093"/>
        <v>19458874.458874457</v>
      </c>
      <c r="AC357" s="499" t="s">
        <v>69</v>
      </c>
      <c r="AD357" s="195">
        <f t="shared" si="1094"/>
        <v>196.12959289550801</v>
      </c>
      <c r="AE357" s="500" t="s">
        <v>41</v>
      </c>
      <c r="AF357" s="567">
        <f t="shared" si="1095"/>
        <v>260.35327148437523</v>
      </c>
      <c r="AG357" s="567">
        <f t="shared" si="1096"/>
        <v>65376.530965169339</v>
      </c>
      <c r="AH357" s="567">
        <f t="shared" si="1097"/>
        <v>86784.423828125073</v>
      </c>
      <c r="AI357" s="568">
        <f t="shared" si="1098"/>
        <v>212261.46417262772</v>
      </c>
      <c r="AJ357" s="568">
        <f t="shared" si="1099"/>
        <v>281767.60983157496</v>
      </c>
      <c r="AK357" s="569">
        <f t="shared" si="1100"/>
        <v>1.0908208726112792E-2</v>
      </c>
      <c r="AL357" s="999">
        <f t="shared" si="1101"/>
        <v>1.4480159704359022E-2</v>
      </c>
      <c r="AM357" s="864" t="str">
        <f t="shared" si="1115"/>
        <v>7171</v>
      </c>
      <c r="AN357" s="865">
        <f t="shared" si="1116"/>
        <v>44394</v>
      </c>
      <c r="AO357" s="866">
        <f t="shared" si="1117"/>
        <v>65376.530965169339</v>
      </c>
      <c r="AP357" s="865">
        <f t="shared" si="1118"/>
        <v>44394</v>
      </c>
      <c r="AQ357" s="850">
        <f t="shared" si="1119"/>
        <v>86784.423828125073</v>
      </c>
      <c r="AR357" s="880">
        <v>44393</v>
      </c>
      <c r="AS357" s="869" t="s">
        <v>659</v>
      </c>
      <c r="AT357" s="879">
        <v>160.14566040039099</v>
      </c>
      <c r="AU357" s="879">
        <v>308</v>
      </c>
      <c r="AV357" s="851">
        <f t="shared" si="1120"/>
        <v>44393</v>
      </c>
      <c r="AW357" s="852">
        <f t="shared" si="1121"/>
        <v>39628070843302.336</v>
      </c>
      <c r="AX357" s="851">
        <f t="shared" si="1122"/>
        <v>44393</v>
      </c>
      <c r="AY357" s="852">
        <f t="shared" si="1123"/>
        <v>52604493459409.234</v>
      </c>
      <c r="AZ357" s="850">
        <f>AVERAGE(AO357:AO358)</f>
        <v>58081.85831705734</v>
      </c>
      <c r="BA357" s="850">
        <f>STDEV(AO357:AO358)</f>
        <v>10316.224992032039</v>
      </c>
      <c r="BB357" s="850">
        <f>100*BA357/AZ357</f>
        <v>17.761527077384155</v>
      </c>
      <c r="BC357" s="849">
        <f t="shared" si="1124"/>
        <v>44393</v>
      </c>
      <c r="BD357" s="850">
        <f>AVERAGE(AQ357:AQ358)</f>
        <v>76899.958292643278</v>
      </c>
      <c r="BE357" s="850">
        <f>STDEV(AQ357:AQ358)</f>
        <v>13978.745217087679</v>
      </c>
      <c r="BF357" s="850">
        <f>100*BE357/BD357</f>
        <v>18.17783198775151</v>
      </c>
      <c r="BG357" s="849">
        <f t="shared" si="1125"/>
        <v>44393</v>
      </c>
      <c r="BH357" s="850">
        <f>AVERAGE(AZ357,BD357)</f>
        <v>67490.908304850309</v>
      </c>
      <c r="BI357" s="852">
        <f>BH357*AT357*3.785*1000000</f>
        <v>40909703468486.914</v>
      </c>
      <c r="BK357" s="382">
        <f t="shared" si="1126"/>
        <v>9.8064796447754006</v>
      </c>
      <c r="BL357" s="382">
        <f t="shared" si="1127"/>
        <v>13.017663574218762</v>
      </c>
      <c r="BM357" s="236">
        <f t="shared" si="1128"/>
        <v>44393</v>
      </c>
      <c r="BN357" s="236">
        <f t="shared" si="1129"/>
        <v>44394</v>
      </c>
      <c r="BO357" s="235">
        <f t="shared" si="1108"/>
        <v>65376.530965169339</v>
      </c>
      <c r="BP357" s="235">
        <f t="shared" si="1130"/>
        <v>86784.423828125073</v>
      </c>
      <c r="BQ357" s="235">
        <f t="shared" si="1131"/>
        <v>76080.477396647213</v>
      </c>
      <c r="BR357" s="868">
        <f t="shared" si="1132"/>
        <v>44393</v>
      </c>
      <c r="BS357" s="869" t="str">
        <f t="shared" si="1133"/>
        <v>FRI</v>
      </c>
      <c r="BT357" s="870">
        <f t="shared" si="1134"/>
        <v>160.14566040039099</v>
      </c>
      <c r="BU357" s="235">
        <f t="shared" ref="BU357" si="1141">BH357</f>
        <v>67490.908304850309</v>
      </c>
      <c r="BV357" s="279">
        <f t="shared" si="1136"/>
        <v>46116282151355.789</v>
      </c>
      <c r="BW357" s="279">
        <f t="shared" ref="BW357" si="1142">BI357</f>
        <v>40909703468486.914</v>
      </c>
    </row>
    <row r="358" spans="1:75">
      <c r="A358" s="46">
        <v>44398</v>
      </c>
      <c r="B358" s="122" t="s">
        <v>792</v>
      </c>
      <c r="C358" s="769">
        <f t="shared" si="1138"/>
        <v>44393</v>
      </c>
      <c r="D358" s="1170">
        <v>44394</v>
      </c>
      <c r="E358" s="924" t="s">
        <v>69</v>
      </c>
      <c r="F358" s="1149">
        <v>7.6180778503418001</v>
      </c>
      <c r="G358" s="500" t="s">
        <v>41</v>
      </c>
      <c r="H358" s="998">
        <v>10.05232391357422</v>
      </c>
      <c r="I358" s="414" t="s">
        <v>313</v>
      </c>
      <c r="J358" s="415" t="s">
        <v>133</v>
      </c>
      <c r="K358" s="429" t="s">
        <v>93</v>
      </c>
      <c r="L358" s="390">
        <v>308</v>
      </c>
      <c r="M358" s="390"/>
      <c r="N358" s="390"/>
      <c r="O358" s="564">
        <v>3</v>
      </c>
      <c r="P358" s="564">
        <v>1.5</v>
      </c>
      <c r="Q358" s="564">
        <f t="shared" si="1090"/>
        <v>4.5</v>
      </c>
      <c r="R358" s="82">
        <f t="shared" si="1011"/>
        <v>3</v>
      </c>
      <c r="S358" s="81"/>
      <c r="T358" s="81">
        <v>20</v>
      </c>
      <c r="U358" s="122" t="s">
        <v>792</v>
      </c>
      <c r="V358" s="494"/>
      <c r="W358" s="195">
        <v>851.57</v>
      </c>
      <c r="X358" s="82">
        <v>2.1909999999999998</v>
      </c>
      <c r="Y358" s="82">
        <v>2.5430000000000001</v>
      </c>
      <c r="Z358" s="195">
        <f t="shared" si="1091"/>
        <v>17031.400000000001</v>
      </c>
      <c r="AA358" s="195">
        <f t="shared" si="1092"/>
        <v>5677.1333333333341</v>
      </c>
      <c r="AB358" s="1092">
        <f t="shared" si="1093"/>
        <v>18432251.082251083</v>
      </c>
      <c r="AC358" s="499" t="s">
        <v>69</v>
      </c>
      <c r="AD358" s="195">
        <f t="shared" si="1094"/>
        <v>152.36155700683599</v>
      </c>
      <c r="AE358" s="500" t="s">
        <v>41</v>
      </c>
      <c r="AF358" s="567">
        <f t="shared" si="1095"/>
        <v>201.0464782714844</v>
      </c>
      <c r="AG358" s="567">
        <f t="shared" si="1096"/>
        <v>50787.185668945334</v>
      </c>
      <c r="AH358" s="567">
        <f t="shared" si="1097"/>
        <v>67015.492757161468</v>
      </c>
      <c r="AI358" s="568">
        <f t="shared" si="1098"/>
        <v>164893.45996410822</v>
      </c>
      <c r="AJ358" s="568">
        <f t="shared" si="1099"/>
        <v>217582.76869208267</v>
      </c>
      <c r="AK358" s="569">
        <f t="shared" si="1100"/>
        <v>8.9459208877036515E-3</v>
      </c>
      <c r="AL358" s="999">
        <f t="shared" si="1101"/>
        <v>1.1804459895926605E-2</v>
      </c>
      <c r="AM358" s="864" t="str">
        <f t="shared" si="1115"/>
        <v>7172</v>
      </c>
      <c r="AN358" s="865">
        <f t="shared" si="1116"/>
        <v>44394</v>
      </c>
      <c r="AO358" s="866">
        <f t="shared" si="1117"/>
        <v>50787.185668945334</v>
      </c>
      <c r="AP358" s="865">
        <f t="shared" si="1118"/>
        <v>44394</v>
      </c>
      <c r="AQ358" s="850">
        <f t="shared" si="1119"/>
        <v>67015.492757161468</v>
      </c>
      <c r="AR358" s="880">
        <v>44393</v>
      </c>
      <c r="AS358" s="869" t="s">
        <v>659</v>
      </c>
      <c r="AT358" s="879">
        <v>160.14566040039099</v>
      </c>
      <c r="AU358" s="879">
        <v>308</v>
      </c>
      <c r="AV358" s="851">
        <f t="shared" si="1120"/>
        <v>44393</v>
      </c>
      <c r="AW358" s="852">
        <f t="shared" si="1121"/>
        <v>30784719866723.535</v>
      </c>
      <c r="AX358" s="851">
        <f t="shared" si="1122"/>
        <v>44393</v>
      </c>
      <c r="AY358" s="852">
        <f t="shared" si="1123"/>
        <v>40621529704512.523</v>
      </c>
      <c r="AZ358" s="867"/>
      <c r="BA358" s="867"/>
      <c r="BB358" s="867"/>
      <c r="BC358" s="849">
        <f t="shared" si="1124"/>
        <v>44393</v>
      </c>
      <c r="BD358" s="867"/>
      <c r="BE358" s="867"/>
      <c r="BF358" s="867"/>
      <c r="BG358" s="849">
        <f t="shared" si="1125"/>
        <v>44393</v>
      </c>
      <c r="BH358" s="867"/>
      <c r="BI358" s="867"/>
      <c r="BK358" s="382">
        <f t="shared" si="1126"/>
        <v>7.6180778503418001</v>
      </c>
      <c r="BL358" s="382">
        <f t="shared" si="1127"/>
        <v>10.05232391357422</v>
      </c>
      <c r="BM358" s="236">
        <f t="shared" si="1128"/>
        <v>44393</v>
      </c>
      <c r="BN358" s="236">
        <f t="shared" si="1129"/>
        <v>44394</v>
      </c>
      <c r="BO358" s="235">
        <f t="shared" si="1108"/>
        <v>50787.185668945334</v>
      </c>
      <c r="BP358" s="235">
        <f t="shared" si="1130"/>
        <v>67015.492757161468</v>
      </c>
      <c r="BQ358" s="235">
        <f t="shared" si="1131"/>
        <v>58901.339213053405</v>
      </c>
      <c r="BR358" s="868">
        <f t="shared" si="1132"/>
        <v>44393</v>
      </c>
      <c r="BS358" s="869" t="str">
        <f t="shared" si="1133"/>
        <v>FRI</v>
      </c>
      <c r="BT358" s="870">
        <f t="shared" si="1134"/>
        <v>160.14566040039099</v>
      </c>
      <c r="BU358" s="235"/>
      <c r="BV358" s="279">
        <f t="shared" si="1136"/>
        <v>35703124785618.031</v>
      </c>
      <c r="BW358" s="279"/>
    </row>
    <row r="359" spans="1:75">
      <c r="A359" s="46">
        <v>44398</v>
      </c>
      <c r="B359" s="122" t="s">
        <v>793</v>
      </c>
      <c r="C359" s="769">
        <f t="shared" si="1138"/>
        <v>44394</v>
      </c>
      <c r="D359" s="1170">
        <v>44395</v>
      </c>
      <c r="E359" s="924" t="s">
        <v>69</v>
      </c>
      <c r="F359" s="1149">
        <v>13.76590118408204</v>
      </c>
      <c r="G359" s="500" t="s">
        <v>41</v>
      </c>
      <c r="H359" s="998">
        <v>14.87295227050782</v>
      </c>
      <c r="I359" s="414" t="s">
        <v>313</v>
      </c>
      <c r="J359" s="415" t="s">
        <v>133</v>
      </c>
      <c r="K359" s="429" t="s">
        <v>93</v>
      </c>
      <c r="L359" s="390">
        <v>274</v>
      </c>
      <c r="M359" s="390"/>
      <c r="N359" s="390"/>
      <c r="O359" s="564">
        <v>3</v>
      </c>
      <c r="P359" s="564">
        <v>1.5</v>
      </c>
      <c r="Q359" s="564">
        <f t="shared" si="1090"/>
        <v>4.5</v>
      </c>
      <c r="R359" s="82">
        <f t="shared" si="1011"/>
        <v>3</v>
      </c>
      <c r="S359" s="81"/>
      <c r="T359" s="81">
        <v>20</v>
      </c>
      <c r="U359" s="122" t="s">
        <v>793</v>
      </c>
      <c r="V359" s="494"/>
      <c r="W359" s="195">
        <v>817.96400000000006</v>
      </c>
      <c r="X359" s="82">
        <v>2.1669999999999998</v>
      </c>
      <c r="Y359" s="82">
        <v>2.52</v>
      </c>
      <c r="Z359" s="195">
        <f t="shared" si="1091"/>
        <v>16359.28</v>
      </c>
      <c r="AA359" s="195">
        <f t="shared" si="1092"/>
        <v>5453.0933333333332</v>
      </c>
      <c r="AB359" s="1092">
        <f t="shared" si="1093"/>
        <v>19901800.486618001</v>
      </c>
      <c r="AC359" s="499" t="s">
        <v>69</v>
      </c>
      <c r="AD359" s="195">
        <f t="shared" si="1094"/>
        <v>275.3180236816408</v>
      </c>
      <c r="AE359" s="500" t="s">
        <v>41</v>
      </c>
      <c r="AF359" s="567">
        <f t="shared" si="1095"/>
        <v>297.45904541015642</v>
      </c>
      <c r="AG359" s="567">
        <f t="shared" si="1096"/>
        <v>91772.674560546933</v>
      </c>
      <c r="AH359" s="567">
        <f t="shared" si="1097"/>
        <v>99153.015136718808</v>
      </c>
      <c r="AI359" s="568">
        <f t="shared" si="1098"/>
        <v>334936.76846914942</v>
      </c>
      <c r="AJ359" s="568">
        <f t="shared" si="1099"/>
        <v>361872.31801722193</v>
      </c>
      <c r="AK359" s="569">
        <f t="shared" si="1100"/>
        <v>1.6829470715192894E-2</v>
      </c>
      <c r="AL359" s="999">
        <f t="shared" si="1101"/>
        <v>1.8182893465369894E-2</v>
      </c>
      <c r="AM359" s="864" t="str">
        <f t="shared" si="1115"/>
        <v>7181</v>
      </c>
      <c r="AN359" s="865">
        <f t="shared" si="1116"/>
        <v>44395</v>
      </c>
      <c r="AO359" s="866">
        <f t="shared" si="1117"/>
        <v>91772.674560546933</v>
      </c>
      <c r="AP359" s="865">
        <f t="shared" si="1118"/>
        <v>44395</v>
      </c>
      <c r="AQ359" s="850">
        <f t="shared" si="1119"/>
        <v>99153.015136718808</v>
      </c>
      <c r="AR359" s="880">
        <v>44394</v>
      </c>
      <c r="AS359" s="869" t="s">
        <v>660</v>
      </c>
      <c r="AT359" s="879">
        <v>152.66079711914099</v>
      </c>
      <c r="AU359" s="879">
        <v>274</v>
      </c>
      <c r="AV359" s="851">
        <f t="shared" si="1120"/>
        <v>44394</v>
      </c>
      <c r="AW359" s="852">
        <f t="shared" si="1121"/>
        <v>53028189333458.18</v>
      </c>
      <c r="AX359" s="851">
        <f t="shared" si="1122"/>
        <v>44394</v>
      </c>
      <c r="AY359" s="852">
        <f t="shared" si="1123"/>
        <v>57292705969730.375</v>
      </c>
      <c r="AZ359" s="850">
        <f>AVERAGE(AO359:AO360)</f>
        <v>73951.004028320327</v>
      </c>
      <c r="BA359" s="850">
        <f>STDEV(AO359:AO360)</f>
        <v>25203.648170819819</v>
      </c>
      <c r="BB359" s="850">
        <f>100*BA359/AZ359</f>
        <v>34.081549671952814</v>
      </c>
      <c r="BC359" s="849">
        <f t="shared" si="1124"/>
        <v>44394</v>
      </c>
      <c r="BD359" s="850">
        <f>AVERAGE(AQ359:AQ360)</f>
        <v>114293.66556803387</v>
      </c>
      <c r="BE359" s="850">
        <f>STDEV(AQ359:AQ360)</f>
        <v>21412.113183115864</v>
      </c>
      <c r="BF359" s="850">
        <f>100*BE359/BD359</f>
        <v>18.734295620582927</v>
      </c>
      <c r="BG359" s="849">
        <f t="shared" si="1125"/>
        <v>44394</v>
      </c>
      <c r="BH359" s="850">
        <f>AVERAGE(AZ359,BD359)</f>
        <v>94122.334798177093</v>
      </c>
      <c r="BI359" s="852">
        <f>BH359*AT359*3.785*1000000</f>
        <v>54385872636761.57</v>
      </c>
      <c r="BK359" s="382">
        <f t="shared" si="1126"/>
        <v>13.76590118408204</v>
      </c>
      <c r="BL359" s="382">
        <f t="shared" si="1127"/>
        <v>14.87295227050782</v>
      </c>
      <c r="BM359" s="236">
        <f t="shared" si="1128"/>
        <v>44394</v>
      </c>
      <c r="BN359" s="236">
        <f t="shared" si="1129"/>
        <v>44395</v>
      </c>
      <c r="BO359" s="235">
        <f>AO359</f>
        <v>91772.674560546933</v>
      </c>
      <c r="BP359" s="235">
        <f t="shared" si="1130"/>
        <v>99153.015136718808</v>
      </c>
      <c r="BQ359" s="235">
        <f t="shared" si="1131"/>
        <v>95462.844848632871</v>
      </c>
      <c r="BR359" s="868">
        <f t="shared" si="1132"/>
        <v>44394</v>
      </c>
      <c r="BS359" s="869" t="str">
        <f t="shared" si="1133"/>
        <v>SAT</v>
      </c>
      <c r="BT359" s="870">
        <f t="shared" si="1134"/>
        <v>152.66079711914099</v>
      </c>
      <c r="BU359" s="235">
        <f t="shared" ref="BU359" si="1143">BH359</f>
        <v>94122.334798177093</v>
      </c>
      <c r="BV359" s="279">
        <f t="shared" si="1136"/>
        <v>55160447651594.273</v>
      </c>
      <c r="BW359" s="279">
        <f t="shared" ref="BW359" si="1144">BI359</f>
        <v>54385872636761.57</v>
      </c>
    </row>
    <row r="360" spans="1:75">
      <c r="A360" s="46">
        <v>44398</v>
      </c>
      <c r="B360" s="122" t="s">
        <v>794</v>
      </c>
      <c r="C360" s="769">
        <f t="shared" si="1138"/>
        <v>44394</v>
      </c>
      <c r="D360" s="1170">
        <v>44395</v>
      </c>
      <c r="E360" s="924" t="s">
        <v>69</v>
      </c>
      <c r="F360" s="1149">
        <v>8.4194000244140597</v>
      </c>
      <c r="G360" s="500" t="s">
        <v>41</v>
      </c>
      <c r="H360" s="998">
        <v>19.415147399902342</v>
      </c>
      <c r="I360" s="414" t="s">
        <v>313</v>
      </c>
      <c r="J360" s="415" t="s">
        <v>133</v>
      </c>
      <c r="K360" s="429" t="s">
        <v>93</v>
      </c>
      <c r="L360" s="390">
        <v>274</v>
      </c>
      <c r="M360" s="390"/>
      <c r="N360" s="390"/>
      <c r="O360" s="564">
        <v>3</v>
      </c>
      <c r="P360" s="564">
        <v>1.5</v>
      </c>
      <c r="Q360" s="564">
        <f t="shared" si="1090"/>
        <v>4.5</v>
      </c>
      <c r="R360" s="82">
        <f t="shared" si="1011"/>
        <v>3</v>
      </c>
      <c r="S360" s="81"/>
      <c r="T360" s="81">
        <v>20</v>
      </c>
      <c r="U360" s="122" t="s">
        <v>794</v>
      </c>
      <c r="V360" s="494"/>
      <c r="W360" s="195">
        <v>850.798</v>
      </c>
      <c r="X360" s="82">
        <v>2.1779999999999999</v>
      </c>
      <c r="Y360" s="82">
        <v>2.5449999999999999</v>
      </c>
      <c r="Z360" s="195">
        <f t="shared" si="1091"/>
        <v>17015.96</v>
      </c>
      <c r="AA360" s="195">
        <f t="shared" si="1092"/>
        <v>5671.9866666666667</v>
      </c>
      <c r="AB360" s="1092">
        <f t="shared" si="1093"/>
        <v>20700681.265206814</v>
      </c>
      <c r="AC360" s="499" t="s">
        <v>69</v>
      </c>
      <c r="AD360" s="195">
        <f t="shared" si="1094"/>
        <v>168.38800048828119</v>
      </c>
      <c r="AE360" s="500" t="s">
        <v>41</v>
      </c>
      <c r="AF360" s="567">
        <f t="shared" si="1095"/>
        <v>388.30294799804682</v>
      </c>
      <c r="AG360" s="567">
        <f t="shared" si="1096"/>
        <v>56129.333496093728</v>
      </c>
      <c r="AH360" s="567">
        <f t="shared" si="1097"/>
        <v>129434.31599934894</v>
      </c>
      <c r="AI360" s="568">
        <f t="shared" si="1098"/>
        <v>204851.58210253186</v>
      </c>
      <c r="AJ360" s="568">
        <f t="shared" si="1099"/>
        <v>472388.01459616399</v>
      </c>
      <c r="AK360" s="569">
        <f t="shared" si="1100"/>
        <v>9.895886008681333E-3</v>
      </c>
      <c r="AL360" s="999">
        <f t="shared" si="1101"/>
        <v>2.2819925998770967E-2</v>
      </c>
      <c r="AM360" s="864" t="str">
        <f t="shared" si="1115"/>
        <v>7182</v>
      </c>
      <c r="AN360" s="865">
        <f t="shared" si="1116"/>
        <v>44395</v>
      </c>
      <c r="AO360" s="866">
        <f t="shared" si="1117"/>
        <v>56129.333496093728</v>
      </c>
      <c r="AP360" s="865">
        <f t="shared" si="1118"/>
        <v>44395</v>
      </c>
      <c r="AQ360" s="850">
        <f t="shared" si="1119"/>
        <v>129434.31599934894</v>
      </c>
      <c r="AR360" s="880">
        <v>44394</v>
      </c>
      <c r="AS360" s="869" t="s">
        <v>660</v>
      </c>
      <c r="AT360" s="879">
        <v>152.66079711914099</v>
      </c>
      <c r="AU360" s="879">
        <v>274</v>
      </c>
      <c r="AV360" s="851">
        <f t="shared" si="1120"/>
        <v>44394</v>
      </c>
      <c r="AW360" s="852">
        <f t="shared" si="1121"/>
        <v>32432714182563.93</v>
      </c>
      <c r="AX360" s="851">
        <f t="shared" si="1122"/>
        <v>44394</v>
      </c>
      <c r="AY360" s="852">
        <f t="shared" si="1123"/>
        <v>74789881061293.828</v>
      </c>
      <c r="AZ360" s="867"/>
      <c r="BA360" s="867"/>
      <c r="BB360" s="867"/>
      <c r="BC360" s="849">
        <f t="shared" si="1124"/>
        <v>44394</v>
      </c>
      <c r="BD360" s="867"/>
      <c r="BE360" s="867"/>
      <c r="BF360" s="867"/>
      <c r="BG360" s="849">
        <f t="shared" si="1125"/>
        <v>44394</v>
      </c>
      <c r="BH360" s="867"/>
      <c r="BI360" s="867"/>
      <c r="BK360" s="382">
        <f t="shared" si="1126"/>
        <v>8.4194000244140597</v>
      </c>
      <c r="BL360" s="382">
        <f t="shared" si="1127"/>
        <v>19.415147399902342</v>
      </c>
      <c r="BM360" s="236">
        <f t="shared" si="1128"/>
        <v>44394</v>
      </c>
      <c r="BN360" s="236">
        <f t="shared" si="1129"/>
        <v>44395</v>
      </c>
      <c r="BO360" s="235">
        <f t="shared" ref="BO360:BO372" si="1145">AO360</f>
        <v>56129.333496093728</v>
      </c>
      <c r="BP360" s="235">
        <f t="shared" si="1130"/>
        <v>129434.31599934894</v>
      </c>
      <c r="BQ360" s="235">
        <f t="shared" si="1131"/>
        <v>92781.82474772133</v>
      </c>
      <c r="BR360" s="868">
        <f t="shared" si="1132"/>
        <v>44394</v>
      </c>
      <c r="BS360" s="869" t="str">
        <f t="shared" si="1133"/>
        <v>SAT</v>
      </c>
      <c r="BT360" s="870">
        <f t="shared" si="1134"/>
        <v>152.66079711914099</v>
      </c>
      <c r="BU360" s="235"/>
      <c r="BV360" s="279">
        <f t="shared" si="1136"/>
        <v>53611297621928.875</v>
      </c>
      <c r="BW360" s="279"/>
    </row>
    <row r="361" spans="1:75">
      <c r="A361" s="46">
        <v>44398</v>
      </c>
      <c r="B361" s="122" t="s">
        <v>795</v>
      </c>
      <c r="C361" s="769">
        <f t="shared" si="1138"/>
        <v>44395</v>
      </c>
      <c r="D361" s="1170">
        <v>44396</v>
      </c>
      <c r="E361" s="924" t="s">
        <v>69</v>
      </c>
      <c r="F361" s="1149">
        <v>9.1036239624023398</v>
      </c>
      <c r="G361" s="500" t="s">
        <v>41</v>
      </c>
      <c r="H361" s="998">
        <v>13.257653808593762</v>
      </c>
      <c r="I361" s="414" t="s">
        <v>313</v>
      </c>
      <c r="J361" s="415" t="s">
        <v>133</v>
      </c>
      <c r="K361" s="429" t="s">
        <v>93</v>
      </c>
      <c r="L361" s="390">
        <v>240</v>
      </c>
      <c r="M361" s="390"/>
      <c r="N361" s="390"/>
      <c r="O361" s="564">
        <v>3</v>
      </c>
      <c r="P361" s="564">
        <v>1.5</v>
      </c>
      <c r="Q361" s="564">
        <f t="shared" si="1090"/>
        <v>4.5</v>
      </c>
      <c r="R361" s="82">
        <f t="shared" si="1011"/>
        <v>3</v>
      </c>
      <c r="S361" s="81"/>
      <c r="T361" s="81">
        <v>20</v>
      </c>
      <c r="U361" s="122" t="s">
        <v>795</v>
      </c>
      <c r="V361" s="193"/>
      <c r="W361" s="195">
        <v>785.17899999999997</v>
      </c>
      <c r="X361" s="82">
        <v>2.1760000000000002</v>
      </c>
      <c r="Y361" s="82">
        <v>2.5219999999999998</v>
      </c>
      <c r="Z361" s="195">
        <f t="shared" si="1091"/>
        <v>15703.58</v>
      </c>
      <c r="AA361" s="195">
        <f t="shared" si="1092"/>
        <v>5234.5266666666666</v>
      </c>
      <c r="AB361" s="1092">
        <f t="shared" si="1093"/>
        <v>21810527.77777778</v>
      </c>
      <c r="AC361" s="499" t="s">
        <v>69</v>
      </c>
      <c r="AD361" s="195">
        <f t="shared" si="1094"/>
        <v>182.07247924804679</v>
      </c>
      <c r="AE361" s="500" t="s">
        <v>41</v>
      </c>
      <c r="AF361" s="567">
        <f t="shared" si="1095"/>
        <v>265.15307617187523</v>
      </c>
      <c r="AG361" s="567">
        <f t="shared" si="1096"/>
        <v>60690.826416015596</v>
      </c>
      <c r="AH361" s="567">
        <f t="shared" si="1097"/>
        <v>88384.358723958416</v>
      </c>
      <c r="AI361" s="568">
        <f t="shared" si="1098"/>
        <v>252878.44340006498</v>
      </c>
      <c r="AJ361" s="568">
        <f t="shared" si="1099"/>
        <v>368268.16134982678</v>
      </c>
      <c r="AK361" s="569">
        <f t="shared" si="1100"/>
        <v>1.1594329398012861E-2</v>
      </c>
      <c r="AL361" s="999">
        <f t="shared" si="1101"/>
        <v>1.688488078335483E-2</v>
      </c>
      <c r="AM361" s="864" t="str">
        <f t="shared" si="1115"/>
        <v>7193</v>
      </c>
      <c r="AN361" s="865">
        <f t="shared" si="1116"/>
        <v>44396</v>
      </c>
      <c r="AO361" s="866">
        <f t="shared" si="1117"/>
        <v>60690.826416015596</v>
      </c>
      <c r="AP361" s="865">
        <f t="shared" si="1118"/>
        <v>44396</v>
      </c>
      <c r="AQ361" s="850">
        <f t="shared" si="1119"/>
        <v>88384.358723958416</v>
      </c>
      <c r="AR361" s="880">
        <v>44395</v>
      </c>
      <c r="AS361" s="869" t="s">
        <v>654</v>
      </c>
      <c r="AT361" s="879">
        <v>151.549560546875</v>
      </c>
      <c r="AU361" s="879">
        <v>240</v>
      </c>
      <c r="AV361" s="851">
        <f t="shared" si="1120"/>
        <v>44395</v>
      </c>
      <c r="AW361" s="852">
        <f t="shared" si="1121"/>
        <v>34813173654691.969</v>
      </c>
      <c r="AX361" s="851">
        <f t="shared" si="1122"/>
        <v>44395</v>
      </c>
      <c r="AY361" s="852">
        <f t="shared" si="1123"/>
        <v>50698601589708.875</v>
      </c>
      <c r="AZ361" s="850">
        <f>AVERAGE(AO361:AO362)</f>
        <v>64663.139343261733</v>
      </c>
      <c r="BA361" s="850">
        <f>STDEV(AO361:AO362)</f>
        <v>5617.6988157014566</v>
      </c>
      <c r="BB361" s="850">
        <f>100*BA361/AZ361</f>
        <v>8.6876369949812116</v>
      </c>
      <c r="BC361" s="849">
        <f t="shared" si="1124"/>
        <v>44395</v>
      </c>
      <c r="BD361" s="850">
        <f>AVERAGE(AQ361:AQ362)</f>
        <v>87176.712036132871</v>
      </c>
      <c r="BE361" s="850">
        <f>STDEV(AQ361:AQ362)</f>
        <v>1707.870324477833</v>
      </c>
      <c r="BF361" s="850">
        <f>100*BE361/BD361</f>
        <v>1.9590900879238913</v>
      </c>
      <c r="BG361" s="849">
        <f t="shared" si="1125"/>
        <v>44395</v>
      </c>
      <c r="BH361" s="850">
        <f>AVERAGE(AZ361,BD361)</f>
        <v>75919.925689697295</v>
      </c>
      <c r="BI361" s="852">
        <f>BH361*AT361*3.785*1000000</f>
        <v>43548814754469.734</v>
      </c>
      <c r="BK361" s="382">
        <f t="shared" si="1126"/>
        <v>9.1036239624023398</v>
      </c>
      <c r="BL361" s="382">
        <f t="shared" si="1127"/>
        <v>13.257653808593762</v>
      </c>
      <c r="BM361" s="236">
        <f t="shared" si="1128"/>
        <v>44395</v>
      </c>
      <c r="BN361" s="236">
        <f t="shared" si="1129"/>
        <v>44396</v>
      </c>
      <c r="BO361" s="235">
        <f t="shared" si="1145"/>
        <v>60690.826416015596</v>
      </c>
      <c r="BP361" s="235">
        <f t="shared" si="1130"/>
        <v>88384.358723958416</v>
      </c>
      <c r="BQ361" s="235">
        <f t="shared" si="1131"/>
        <v>74537.592569986999</v>
      </c>
      <c r="BR361" s="868">
        <f t="shared" si="1132"/>
        <v>44395</v>
      </c>
      <c r="BS361" s="869" t="str">
        <f t="shared" si="1133"/>
        <v>SUN</v>
      </c>
      <c r="BT361" s="870">
        <f t="shared" si="1134"/>
        <v>151.549560546875</v>
      </c>
      <c r="BU361" s="235">
        <f t="shared" ref="BU361" si="1146">BH361</f>
        <v>75919.925689697295</v>
      </c>
      <c r="BV361" s="279">
        <f t="shared" si="1136"/>
        <v>42755887622200.414</v>
      </c>
      <c r="BW361" s="279">
        <f t="shared" ref="BW361" si="1147">BI361</f>
        <v>43548814754469.734</v>
      </c>
    </row>
    <row r="362" spans="1:75">
      <c r="A362" s="46">
        <v>44398</v>
      </c>
      <c r="B362" s="122" t="s">
        <v>796</v>
      </c>
      <c r="C362" s="769">
        <f t="shared" si="1138"/>
        <v>44395</v>
      </c>
      <c r="D362" s="1170">
        <v>44396</v>
      </c>
      <c r="E362" s="924" t="s">
        <v>69</v>
      </c>
      <c r="F362" s="1149">
        <v>10.29531784057618</v>
      </c>
      <c r="G362" s="500" t="s">
        <v>41</v>
      </c>
      <c r="H362" s="998">
        <v>12.8953598022461</v>
      </c>
      <c r="I362" s="414" t="s">
        <v>313</v>
      </c>
      <c r="J362" s="415" t="s">
        <v>133</v>
      </c>
      <c r="K362" s="429" t="s">
        <v>93</v>
      </c>
      <c r="L362" s="390">
        <v>240</v>
      </c>
      <c r="M362" s="390"/>
      <c r="N362" s="390"/>
      <c r="O362" s="564">
        <v>3</v>
      </c>
      <c r="P362" s="564">
        <v>1.5</v>
      </c>
      <c r="Q362" s="564">
        <f t="shared" si="1090"/>
        <v>4.5</v>
      </c>
      <c r="R362" s="82">
        <f t="shared" si="1011"/>
        <v>3</v>
      </c>
      <c r="S362" s="81"/>
      <c r="T362" s="81">
        <v>20</v>
      </c>
      <c r="U362" s="122" t="s">
        <v>796</v>
      </c>
      <c r="V362" s="193"/>
      <c r="W362" s="195">
        <v>780.42</v>
      </c>
      <c r="X362" s="82">
        <v>2.1760000000000002</v>
      </c>
      <c r="Y362" s="82">
        <v>2.552</v>
      </c>
      <c r="Z362" s="195">
        <f t="shared" si="1091"/>
        <v>15608.4</v>
      </c>
      <c r="AA362" s="195">
        <f t="shared" si="1092"/>
        <v>5202.8</v>
      </c>
      <c r="AB362" s="1092">
        <f t="shared" si="1093"/>
        <v>21678333.333333336</v>
      </c>
      <c r="AC362" s="499" t="s">
        <v>69</v>
      </c>
      <c r="AD362" s="195">
        <f t="shared" si="1094"/>
        <v>205.90635681152361</v>
      </c>
      <c r="AE362" s="500" t="s">
        <v>41</v>
      </c>
      <c r="AF362" s="567">
        <f t="shared" si="1095"/>
        <v>257.90719604492199</v>
      </c>
      <c r="AG362" s="567">
        <f t="shared" si="1096"/>
        <v>68635.452270507871</v>
      </c>
      <c r="AH362" s="567">
        <f t="shared" si="1097"/>
        <v>85969.065348307326</v>
      </c>
      <c r="AI362" s="568">
        <f t="shared" si="1098"/>
        <v>285981.05112711614</v>
      </c>
      <c r="AJ362" s="568">
        <f t="shared" si="1099"/>
        <v>358204.43895128049</v>
      </c>
      <c r="AK362" s="569">
        <f t="shared" si="1100"/>
        <v>1.3192022040152969E-2</v>
      </c>
      <c r="AL362" s="999">
        <f t="shared" si="1101"/>
        <v>1.6523615235701415E-2</v>
      </c>
      <c r="AM362" s="864" t="str">
        <f t="shared" si="1115"/>
        <v>7194</v>
      </c>
      <c r="AN362" s="865">
        <f t="shared" si="1116"/>
        <v>44396</v>
      </c>
      <c r="AO362" s="866">
        <f t="shared" si="1117"/>
        <v>68635.452270507871</v>
      </c>
      <c r="AP362" s="865">
        <f t="shared" si="1118"/>
        <v>44396</v>
      </c>
      <c r="AQ362" s="850">
        <f t="shared" si="1119"/>
        <v>85969.065348307326</v>
      </c>
      <c r="AR362" s="880">
        <v>44395</v>
      </c>
      <c r="AS362" s="869" t="s">
        <v>654</v>
      </c>
      <c r="AT362" s="879">
        <v>151.549560546875</v>
      </c>
      <c r="AU362" s="879">
        <v>240</v>
      </c>
      <c r="AV362" s="851">
        <f t="shared" si="1120"/>
        <v>44395</v>
      </c>
      <c r="AW362" s="852">
        <f t="shared" si="1121"/>
        <v>39370330902776.656</v>
      </c>
      <c r="AX362" s="851">
        <f t="shared" si="1122"/>
        <v>44395</v>
      </c>
      <c r="AY362" s="852">
        <f t="shared" si="1123"/>
        <v>49313152870701.484</v>
      </c>
      <c r="AZ362" s="867"/>
      <c r="BA362" s="867"/>
      <c r="BB362" s="867"/>
      <c r="BC362" s="849">
        <f t="shared" si="1124"/>
        <v>44395</v>
      </c>
      <c r="BD362" s="867"/>
      <c r="BE362" s="867"/>
      <c r="BF362" s="867"/>
      <c r="BG362" s="849">
        <f t="shared" si="1125"/>
        <v>44395</v>
      </c>
      <c r="BH362" s="867"/>
      <c r="BI362" s="867"/>
      <c r="BK362" s="382">
        <f t="shared" si="1126"/>
        <v>10.29531784057618</v>
      </c>
      <c r="BL362" s="382">
        <f t="shared" si="1127"/>
        <v>12.8953598022461</v>
      </c>
      <c r="BM362" s="236">
        <f t="shared" si="1128"/>
        <v>44395</v>
      </c>
      <c r="BN362" s="236">
        <f t="shared" si="1129"/>
        <v>44396</v>
      </c>
      <c r="BO362" s="235">
        <f t="shared" si="1145"/>
        <v>68635.452270507871</v>
      </c>
      <c r="BP362" s="235">
        <f t="shared" si="1130"/>
        <v>85969.065348307326</v>
      </c>
      <c r="BQ362" s="235">
        <f t="shared" si="1131"/>
        <v>77302.258809407591</v>
      </c>
      <c r="BR362" s="868">
        <f t="shared" si="1132"/>
        <v>44395</v>
      </c>
      <c r="BS362" s="869" t="str">
        <f t="shared" si="1133"/>
        <v>SUN</v>
      </c>
      <c r="BT362" s="870">
        <f t="shared" si="1134"/>
        <v>151.549560546875</v>
      </c>
      <c r="BU362" s="235"/>
      <c r="BV362" s="279">
        <f t="shared" si="1136"/>
        <v>44341741886739.07</v>
      </c>
      <c r="BW362" s="279"/>
    </row>
    <row r="363" spans="1:75">
      <c r="A363" s="46">
        <v>44398</v>
      </c>
      <c r="B363" s="122" t="s">
        <v>797</v>
      </c>
      <c r="C363" s="769">
        <f t="shared" si="1138"/>
        <v>44396</v>
      </c>
      <c r="D363" s="1170">
        <v>44397</v>
      </c>
      <c r="E363" s="924" t="s">
        <v>69</v>
      </c>
      <c r="F363" s="1149">
        <v>11.263230133056641</v>
      </c>
      <c r="G363" s="500" t="s">
        <v>41</v>
      </c>
      <c r="H363" s="998">
        <v>10.64619445800782</v>
      </c>
      <c r="I363" s="414" t="s">
        <v>313</v>
      </c>
      <c r="J363" s="415" t="s">
        <v>133</v>
      </c>
      <c r="K363" s="429" t="s">
        <v>93</v>
      </c>
      <c r="L363" s="390">
        <v>288</v>
      </c>
      <c r="M363" s="390"/>
      <c r="N363" s="390"/>
      <c r="O363" s="564">
        <v>3</v>
      </c>
      <c r="P363" s="564">
        <v>1.5</v>
      </c>
      <c r="Q363" s="564">
        <f t="shared" si="1090"/>
        <v>4.5</v>
      </c>
      <c r="R363" s="82">
        <f t="shared" si="1011"/>
        <v>3</v>
      </c>
      <c r="S363" s="81"/>
      <c r="T363" s="81">
        <v>20</v>
      </c>
      <c r="U363" s="122" t="s">
        <v>797</v>
      </c>
      <c r="V363" s="494"/>
      <c r="W363" s="195">
        <v>865.89200000000005</v>
      </c>
      <c r="X363" s="82">
        <v>2.19</v>
      </c>
      <c r="Y363" s="82">
        <v>2.5350000000000001</v>
      </c>
      <c r="Z363" s="195">
        <f t="shared" si="1091"/>
        <v>17317.84</v>
      </c>
      <c r="AA363" s="195">
        <f t="shared" si="1092"/>
        <v>5772.6133333333337</v>
      </c>
      <c r="AB363" s="1092">
        <f t="shared" si="1093"/>
        <v>20043796.296296299</v>
      </c>
      <c r="AC363" s="499" t="s">
        <v>69</v>
      </c>
      <c r="AD363" s="195">
        <f t="shared" si="1094"/>
        <v>225.26460266113281</v>
      </c>
      <c r="AE363" s="500" t="s">
        <v>41</v>
      </c>
      <c r="AF363" s="567">
        <f t="shared" si="1095"/>
        <v>212.92388916015639</v>
      </c>
      <c r="AG363" s="567">
        <f t="shared" si="1096"/>
        <v>75088.200887044266</v>
      </c>
      <c r="AH363" s="567">
        <f t="shared" si="1097"/>
        <v>70974.629720052137</v>
      </c>
      <c r="AI363" s="568">
        <f t="shared" si="1098"/>
        <v>260722.91974668149</v>
      </c>
      <c r="AJ363" s="568">
        <f t="shared" si="1099"/>
        <v>246439.68652795881</v>
      </c>
      <c r="AK363" s="569">
        <f t="shared" si="1100"/>
        <v>1.3007661617218591E-2</v>
      </c>
      <c r="AL363" s="999">
        <f t="shared" si="1101"/>
        <v>1.2295060420939124E-2</v>
      </c>
      <c r="AM363" s="864" t="str">
        <f t="shared" si="1115"/>
        <v>7201</v>
      </c>
      <c r="AN363" s="865">
        <f t="shared" si="1116"/>
        <v>44397</v>
      </c>
      <c r="AO363" s="866">
        <f t="shared" si="1117"/>
        <v>75088.200887044266</v>
      </c>
      <c r="AP363" s="865">
        <f t="shared" si="1118"/>
        <v>44397</v>
      </c>
      <c r="AQ363" s="850">
        <f t="shared" si="1119"/>
        <v>70974.629720052137</v>
      </c>
      <c r="AR363" s="880">
        <v>44396</v>
      </c>
      <c r="AS363" s="869" t="s">
        <v>655</v>
      </c>
      <c r="AT363" s="879">
        <v>161.24713134765599</v>
      </c>
      <c r="AU363" s="879">
        <v>288</v>
      </c>
      <c r="AV363" s="851">
        <f t="shared" si="1120"/>
        <v>44396</v>
      </c>
      <c r="AW363" s="852">
        <f t="shared" si="1121"/>
        <v>45827860211284.758</v>
      </c>
      <c r="AX363" s="851">
        <f t="shared" si="1122"/>
        <v>44396</v>
      </c>
      <c r="AY363" s="852">
        <f t="shared" si="1123"/>
        <v>43317263843505.578</v>
      </c>
      <c r="AZ363" s="850">
        <f>AVERAGE(AO363:AO364)</f>
        <v>75902.987162272126</v>
      </c>
      <c r="BA363" s="850">
        <f>STDEV(AO363:AO364)</f>
        <v>1152.2818008627069</v>
      </c>
      <c r="BB363" s="850">
        <f>100*BA363/AZ363</f>
        <v>1.518098093292767</v>
      </c>
      <c r="BC363" s="849">
        <f t="shared" si="1124"/>
        <v>44396</v>
      </c>
      <c r="BD363" s="850">
        <f>AVERAGE(AQ363:AQ364)</f>
        <v>83661.595662434935</v>
      </c>
      <c r="BE363" s="850">
        <f>STDEV(AQ363:AQ364)</f>
        <v>17942.079301083315</v>
      </c>
      <c r="BF363" s="850">
        <f>100*BE363/BD363</f>
        <v>21.446016130839261</v>
      </c>
      <c r="BG363" s="849">
        <f t="shared" si="1125"/>
        <v>44396</v>
      </c>
      <c r="BH363" s="850">
        <f>AVERAGE(AZ363,BD363)</f>
        <v>79782.29141235353</v>
      </c>
      <c r="BI363" s="852">
        <f>BH363*AT363*3.785*1000000</f>
        <v>48692759381483.227</v>
      </c>
      <c r="BK363" s="382">
        <f t="shared" si="1126"/>
        <v>11.263230133056641</v>
      </c>
      <c r="BL363" s="382">
        <f t="shared" si="1127"/>
        <v>10.64619445800782</v>
      </c>
      <c r="BM363" s="236">
        <f t="shared" si="1128"/>
        <v>44396</v>
      </c>
      <c r="BN363" s="236">
        <f t="shared" si="1129"/>
        <v>44397</v>
      </c>
      <c r="BO363" s="235">
        <f t="shared" si="1145"/>
        <v>75088.200887044266</v>
      </c>
      <c r="BP363" s="235">
        <f t="shared" si="1130"/>
        <v>70974.629720052137</v>
      </c>
      <c r="BQ363" s="235">
        <f t="shared" si="1131"/>
        <v>73031.415303548201</v>
      </c>
      <c r="BR363" s="868">
        <f t="shared" si="1132"/>
        <v>44396</v>
      </c>
      <c r="BS363" s="869" t="str">
        <f t="shared" si="1133"/>
        <v>MON</v>
      </c>
      <c r="BT363" s="870">
        <f t="shared" si="1134"/>
        <v>161.24713134765599</v>
      </c>
      <c r="BU363" s="235">
        <f t="shared" ref="BU363" si="1148">BH363</f>
        <v>79782.29141235353</v>
      </c>
      <c r="BV363" s="279">
        <f t="shared" si="1136"/>
        <v>44572562027395.164</v>
      </c>
      <c r="BW363" s="279">
        <f t="shared" ref="BW363" si="1149">BI363</f>
        <v>48692759381483.227</v>
      </c>
    </row>
    <row r="364" spans="1:75">
      <c r="A364" s="46">
        <v>44398</v>
      </c>
      <c r="B364" s="122" t="s">
        <v>798</v>
      </c>
      <c r="C364" s="769">
        <f t="shared" si="1138"/>
        <v>44396</v>
      </c>
      <c r="D364" s="1170">
        <v>44397</v>
      </c>
      <c r="E364" s="924" t="s">
        <v>69</v>
      </c>
      <c r="F364" s="1149">
        <v>11.507666015625</v>
      </c>
      <c r="G364" s="500" t="s">
        <v>41</v>
      </c>
      <c r="H364" s="998">
        <v>14.452284240722658</v>
      </c>
      <c r="I364" s="414" t="s">
        <v>313</v>
      </c>
      <c r="J364" s="415" t="s">
        <v>133</v>
      </c>
      <c r="K364" s="429" t="s">
        <v>93</v>
      </c>
      <c r="L364" s="390">
        <v>288</v>
      </c>
      <c r="M364" s="390"/>
      <c r="N364" s="390"/>
      <c r="O364" s="564">
        <v>3</v>
      </c>
      <c r="P364" s="564">
        <v>1.5</v>
      </c>
      <c r="Q364" s="564">
        <f t="shared" si="1090"/>
        <v>4.5</v>
      </c>
      <c r="R364" s="82">
        <f t="shared" si="1011"/>
        <v>3</v>
      </c>
      <c r="S364" s="81"/>
      <c r="T364" s="81">
        <v>20</v>
      </c>
      <c r="U364" s="122" t="s">
        <v>798</v>
      </c>
      <c r="V364" s="494"/>
      <c r="W364" s="195">
        <v>878.43899999999996</v>
      </c>
      <c r="X364" s="82">
        <v>2.1890000000000001</v>
      </c>
      <c r="Y364" s="82">
        <v>2.5270000000000001</v>
      </c>
      <c r="Z364" s="195">
        <f t="shared" si="1091"/>
        <v>17568.78</v>
      </c>
      <c r="AA364" s="195">
        <f t="shared" si="1092"/>
        <v>5856.2599999999993</v>
      </c>
      <c r="AB364" s="1092">
        <f t="shared" si="1093"/>
        <v>20334236.111111108</v>
      </c>
      <c r="AC364" s="499" t="s">
        <v>69</v>
      </c>
      <c r="AD364" s="195">
        <f t="shared" si="1094"/>
        <v>230.1533203125</v>
      </c>
      <c r="AE364" s="500" t="s">
        <v>41</v>
      </c>
      <c r="AF364" s="567">
        <f t="shared" si="1095"/>
        <v>289.04568481445318</v>
      </c>
      <c r="AG364" s="567">
        <f t="shared" si="1096"/>
        <v>76717.7734375</v>
      </c>
      <c r="AH364" s="567">
        <f t="shared" si="1097"/>
        <v>96348.561604817733</v>
      </c>
      <c r="AI364" s="568">
        <f t="shared" si="1098"/>
        <v>266381.15776909725</v>
      </c>
      <c r="AJ364" s="568">
        <f t="shared" si="1099"/>
        <v>334543.61668339494</v>
      </c>
      <c r="AK364" s="569">
        <f t="shared" si="1100"/>
        <v>1.3100131045667372E-2</v>
      </c>
      <c r="AL364" s="999">
        <f t="shared" si="1101"/>
        <v>1.6452234293699006E-2</v>
      </c>
      <c r="AM364" s="864" t="str">
        <f t="shared" si="1115"/>
        <v>7202</v>
      </c>
      <c r="AN364" s="865">
        <f t="shared" si="1116"/>
        <v>44397</v>
      </c>
      <c r="AO364" s="866">
        <f t="shared" si="1117"/>
        <v>76717.7734375</v>
      </c>
      <c r="AP364" s="865">
        <f t="shared" si="1118"/>
        <v>44397</v>
      </c>
      <c r="AQ364" s="850">
        <f t="shared" si="1119"/>
        <v>96348.561604817733</v>
      </c>
      <c r="AR364" s="880">
        <v>44396</v>
      </c>
      <c r="AS364" s="869" t="s">
        <v>655</v>
      </c>
      <c r="AT364" s="879">
        <v>161.24713134765599</v>
      </c>
      <c r="AU364" s="879">
        <v>288</v>
      </c>
      <c r="AV364" s="851">
        <f t="shared" si="1120"/>
        <v>44396</v>
      </c>
      <c r="AW364" s="852">
        <f t="shared" si="1121"/>
        <v>46822421569317.211</v>
      </c>
      <c r="AX364" s="851">
        <f t="shared" si="1122"/>
        <v>44396</v>
      </c>
      <c r="AY364" s="852">
        <f t="shared" si="1123"/>
        <v>58803491901825.383</v>
      </c>
      <c r="AZ364" s="867"/>
      <c r="BA364" s="867"/>
      <c r="BB364" s="867"/>
      <c r="BC364" s="849">
        <f t="shared" si="1124"/>
        <v>44396</v>
      </c>
      <c r="BD364" s="867"/>
      <c r="BE364" s="867"/>
      <c r="BF364" s="867"/>
      <c r="BG364" s="849">
        <f t="shared" si="1125"/>
        <v>44396</v>
      </c>
      <c r="BH364" s="867"/>
      <c r="BI364" s="867"/>
      <c r="BK364" s="382">
        <f t="shared" si="1126"/>
        <v>11.507666015625</v>
      </c>
      <c r="BL364" s="382">
        <f t="shared" si="1127"/>
        <v>14.452284240722658</v>
      </c>
      <c r="BM364" s="236">
        <f t="shared" si="1128"/>
        <v>44396</v>
      </c>
      <c r="BN364" s="236">
        <f t="shared" si="1129"/>
        <v>44397</v>
      </c>
      <c r="BO364" s="235">
        <f t="shared" si="1145"/>
        <v>76717.7734375</v>
      </c>
      <c r="BP364" s="235">
        <f t="shared" si="1130"/>
        <v>96348.561604817733</v>
      </c>
      <c r="BQ364" s="235">
        <f t="shared" si="1131"/>
        <v>86533.167521158874</v>
      </c>
      <c r="BR364" s="868">
        <f t="shared" si="1132"/>
        <v>44396</v>
      </c>
      <c r="BS364" s="869" t="str">
        <f t="shared" si="1133"/>
        <v>MON</v>
      </c>
      <c r="BT364" s="870">
        <f t="shared" si="1134"/>
        <v>161.24713134765599</v>
      </c>
      <c r="BU364" s="235"/>
      <c r="BV364" s="279">
        <f t="shared" si="1136"/>
        <v>52812956735571.297</v>
      </c>
      <c r="BW364" s="279"/>
    </row>
    <row r="365" spans="1:75">
      <c r="A365" s="46">
        <v>44398</v>
      </c>
      <c r="B365" s="122" t="s">
        <v>799</v>
      </c>
      <c r="C365" s="769">
        <f t="shared" si="1138"/>
        <v>44397</v>
      </c>
      <c r="D365" s="1170">
        <v>44398</v>
      </c>
      <c r="E365" s="924" t="s">
        <v>69</v>
      </c>
      <c r="F365" s="1149">
        <v>15.86954498291016</v>
      </c>
      <c r="G365" s="500" t="s">
        <v>41</v>
      </c>
      <c r="H365" s="998">
        <v>22.358247375488197</v>
      </c>
      <c r="I365" s="414" t="s">
        <v>313</v>
      </c>
      <c r="J365" s="415" t="s">
        <v>133</v>
      </c>
      <c r="K365" s="429" t="s">
        <v>93</v>
      </c>
      <c r="L365" s="390">
        <v>284</v>
      </c>
      <c r="M365" s="390"/>
      <c r="N365" s="390"/>
      <c r="O365" s="564">
        <v>3</v>
      </c>
      <c r="P365" s="564">
        <v>1.5</v>
      </c>
      <c r="Q365" s="564">
        <f t="shared" si="1090"/>
        <v>4.5</v>
      </c>
      <c r="R365" s="82">
        <f t="shared" si="1011"/>
        <v>3</v>
      </c>
      <c r="S365" s="81"/>
      <c r="T365" s="81">
        <v>20</v>
      </c>
      <c r="U365" s="122" t="s">
        <v>799</v>
      </c>
      <c r="V365" s="193"/>
      <c r="W365" s="195">
        <v>873.27499999999998</v>
      </c>
      <c r="X365" s="82">
        <v>2.1779999999999999</v>
      </c>
      <c r="Y365" s="82">
        <v>2.5369999999999999</v>
      </c>
      <c r="Z365" s="195">
        <f t="shared" si="1091"/>
        <v>17465.5</v>
      </c>
      <c r="AA365" s="195">
        <f t="shared" si="1092"/>
        <v>5821.833333333333</v>
      </c>
      <c r="AB365" s="1092">
        <f t="shared" si="1093"/>
        <v>20499413.145539906</v>
      </c>
      <c r="AC365" s="499" t="s">
        <v>69</v>
      </c>
      <c r="AD365" s="195">
        <f t="shared" si="1094"/>
        <v>317.39089965820318</v>
      </c>
      <c r="AE365" s="500" t="s">
        <v>41</v>
      </c>
      <c r="AF365" s="567">
        <f t="shared" si="1095"/>
        <v>447.16494750976392</v>
      </c>
      <c r="AG365" s="567">
        <f t="shared" si="1096"/>
        <v>105796.96655273439</v>
      </c>
      <c r="AH365" s="567">
        <f t="shared" si="1097"/>
        <v>149054.98250325464</v>
      </c>
      <c r="AI365" s="568">
        <f t="shared" si="1098"/>
        <v>372524.53011526196</v>
      </c>
      <c r="AJ365" s="568">
        <f t="shared" si="1099"/>
        <v>524841.48768751626</v>
      </c>
      <c r="AK365" s="569">
        <f t="shared" si="1100"/>
        <v>1.8172448521840381E-2</v>
      </c>
      <c r="AL365" s="999">
        <f t="shared" si="1101"/>
        <v>2.5602756720950668E-2</v>
      </c>
      <c r="AM365" s="864" t="str">
        <f t="shared" si="1115"/>
        <v>7211</v>
      </c>
      <c r="AN365" s="865">
        <f t="shared" si="1116"/>
        <v>44398</v>
      </c>
      <c r="AO365" s="866">
        <f t="shared" si="1117"/>
        <v>105796.96655273439</v>
      </c>
      <c r="AP365" s="865">
        <f t="shared" si="1118"/>
        <v>44398</v>
      </c>
      <c r="AQ365" s="850">
        <f t="shared" si="1119"/>
        <v>149054.98250325464</v>
      </c>
      <c r="AR365" s="880">
        <v>44397</v>
      </c>
      <c r="AS365" s="869" t="s">
        <v>653</v>
      </c>
      <c r="AT365" s="879">
        <v>162.08761596679699</v>
      </c>
      <c r="AU365" s="879">
        <v>284</v>
      </c>
      <c r="AV365" s="851">
        <f t="shared" si="1120"/>
        <v>44397</v>
      </c>
      <c r="AW365" s="852">
        <f t="shared" si="1121"/>
        <v>64906611051920.602</v>
      </c>
      <c r="AX365" s="851">
        <f t="shared" si="1122"/>
        <v>44397</v>
      </c>
      <c r="AY365" s="852">
        <f t="shared" si="1123"/>
        <v>91445474193886.828</v>
      </c>
      <c r="AZ365" s="850">
        <f>AVERAGE(AO365:AO366)</f>
        <v>98357.742309570327</v>
      </c>
      <c r="BA365" s="850">
        <f>STDEV(AO365:AO366)</f>
        <v>10520.65181821734</v>
      </c>
      <c r="BB365" s="850">
        <f>100*BA365/AZ365</f>
        <v>10.696312838398352</v>
      </c>
      <c r="BC365" s="849">
        <f t="shared" si="1124"/>
        <v>44397</v>
      </c>
      <c r="BD365" s="850">
        <f>AVERAGE(AQ365:AQ366)</f>
        <v>144983.01696777332</v>
      </c>
      <c r="BE365" s="850">
        <f>STDEV(AQ365:AQ366)</f>
        <v>5758.6288857934978</v>
      </c>
      <c r="BF365" s="850">
        <f>100*BE365/BD365</f>
        <v>3.9719334072579824</v>
      </c>
      <c r="BG365" s="849">
        <f t="shared" si="1125"/>
        <v>44397</v>
      </c>
      <c r="BH365" s="850">
        <f>AVERAGE(AZ365,BD365)</f>
        <v>121670.37963867182</v>
      </c>
      <c r="BI365" s="852">
        <f>BH365*AT365*3.785*1000000</f>
        <v>74644975797207.125</v>
      </c>
      <c r="BK365" s="382">
        <f t="shared" si="1126"/>
        <v>15.86954498291016</v>
      </c>
      <c r="BL365" s="382">
        <f t="shared" si="1127"/>
        <v>22.358247375488197</v>
      </c>
      <c r="BM365" s="236">
        <f t="shared" si="1128"/>
        <v>44397</v>
      </c>
      <c r="BN365" s="236">
        <f t="shared" si="1129"/>
        <v>44398</v>
      </c>
      <c r="BO365" s="235">
        <f t="shared" si="1145"/>
        <v>105796.96655273439</v>
      </c>
      <c r="BP365" s="235">
        <f t="shared" si="1130"/>
        <v>149054.98250325464</v>
      </c>
      <c r="BQ365" s="235">
        <f t="shared" si="1131"/>
        <v>127425.97452799452</v>
      </c>
      <c r="BR365" s="868">
        <f t="shared" si="1132"/>
        <v>44397</v>
      </c>
      <c r="BS365" s="869" t="str">
        <f t="shared" si="1133"/>
        <v>TUE</v>
      </c>
      <c r="BT365" s="870">
        <f t="shared" si="1134"/>
        <v>162.08761596679699</v>
      </c>
      <c r="BU365" s="235">
        <f t="shared" ref="BU365" si="1150">BH365</f>
        <v>121670.37963867182</v>
      </c>
      <c r="BV365" s="279">
        <f t="shared" si="1136"/>
        <v>78176042622903.719</v>
      </c>
      <c r="BW365" s="279">
        <f t="shared" ref="BW365" si="1151">BI365</f>
        <v>74644975797207.125</v>
      </c>
    </row>
    <row r="366" spans="1:75" ht="15" thickBot="1">
      <c r="A366" s="46">
        <v>44398</v>
      </c>
      <c r="B366" s="122" t="s">
        <v>800</v>
      </c>
      <c r="C366" s="769">
        <f t="shared" si="1138"/>
        <v>44397</v>
      </c>
      <c r="D366" s="1170">
        <v>44398</v>
      </c>
      <c r="E366" s="924" t="s">
        <v>69</v>
      </c>
      <c r="F366" s="1149">
        <v>13.63777770996094</v>
      </c>
      <c r="G366" s="500" t="s">
        <v>41</v>
      </c>
      <c r="H366" s="998">
        <v>21.1366577148438</v>
      </c>
      <c r="I366" s="414" t="s">
        <v>313</v>
      </c>
      <c r="J366" s="415" t="s">
        <v>133</v>
      </c>
      <c r="K366" s="429" t="s">
        <v>93</v>
      </c>
      <c r="L366" s="390">
        <v>284</v>
      </c>
      <c r="M366" s="390"/>
      <c r="N366" s="390"/>
      <c r="O366" s="564">
        <v>3</v>
      </c>
      <c r="P366" s="564">
        <v>1.5</v>
      </c>
      <c r="Q366" s="564">
        <f t="shared" si="1090"/>
        <v>4.5</v>
      </c>
      <c r="R366" s="82">
        <f t="shared" si="1011"/>
        <v>3</v>
      </c>
      <c r="S366" s="81"/>
      <c r="T366" s="81">
        <v>20</v>
      </c>
      <c r="U366" s="122" t="s">
        <v>800</v>
      </c>
      <c r="V366" s="193"/>
      <c r="W366" s="195">
        <v>795.79100000000005</v>
      </c>
      <c r="X366" s="82">
        <v>2.1819999999999999</v>
      </c>
      <c r="Y366" s="82">
        <v>2.5339999999999998</v>
      </c>
      <c r="Z366" s="195">
        <f t="shared" si="1091"/>
        <v>15915.820000000002</v>
      </c>
      <c r="AA366" s="195">
        <f t="shared" si="1092"/>
        <v>5305.2733333333335</v>
      </c>
      <c r="AB366" s="1092">
        <f t="shared" si="1093"/>
        <v>18680539.906103291</v>
      </c>
      <c r="AC366" s="499" t="s">
        <v>69</v>
      </c>
      <c r="AD366" s="195">
        <f t="shared" si="1094"/>
        <v>272.75555419921881</v>
      </c>
      <c r="AE366" s="500" t="s">
        <v>41</v>
      </c>
      <c r="AF366" s="567">
        <f t="shared" si="1095"/>
        <v>422.73315429687602</v>
      </c>
      <c r="AG366" s="567">
        <f t="shared" si="1096"/>
        <v>90918.518066406265</v>
      </c>
      <c r="AH366" s="567">
        <f t="shared" si="1097"/>
        <v>140911.05143229201</v>
      </c>
      <c r="AI366" s="568">
        <f t="shared" si="1098"/>
        <v>320135.62699438824</v>
      </c>
      <c r="AJ366" s="568">
        <f t="shared" si="1099"/>
        <v>496165.67405736621</v>
      </c>
      <c r="AK366" s="569">
        <f t="shared" si="1100"/>
        <v>1.7137386210651966E-2</v>
      </c>
      <c r="AL366" s="999">
        <f t="shared" si="1101"/>
        <v>2.6560563910428492E-2</v>
      </c>
      <c r="AM366" s="864" t="str">
        <f t="shared" si="1115"/>
        <v>7212</v>
      </c>
      <c r="AN366" s="865">
        <f t="shared" si="1116"/>
        <v>44398</v>
      </c>
      <c r="AO366" s="866">
        <f t="shared" si="1117"/>
        <v>90918.518066406265</v>
      </c>
      <c r="AP366" s="865">
        <f t="shared" si="1118"/>
        <v>44398</v>
      </c>
      <c r="AQ366" s="850">
        <f t="shared" si="1119"/>
        <v>140911.05143229201</v>
      </c>
      <c r="AR366" s="880">
        <v>44397</v>
      </c>
      <c r="AS366" s="869" t="s">
        <v>653</v>
      </c>
      <c r="AT366" s="879">
        <v>162.08761596679699</v>
      </c>
      <c r="AU366" s="879">
        <v>284</v>
      </c>
      <c r="AV366" s="851">
        <f t="shared" si="1120"/>
        <v>44397</v>
      </c>
      <c r="AW366" s="852">
        <f t="shared" si="1121"/>
        <v>55778658706738.953</v>
      </c>
      <c r="AX366" s="851">
        <f t="shared" si="1122"/>
        <v>44397</v>
      </c>
      <c r="AY366" s="852">
        <f t="shared" si="1123"/>
        <v>86449159236282.203</v>
      </c>
      <c r="AZ366" s="867"/>
      <c r="BA366" s="867"/>
      <c r="BB366" s="867"/>
      <c r="BC366" s="849">
        <f t="shared" si="1124"/>
        <v>44397</v>
      </c>
      <c r="BD366" s="867"/>
      <c r="BE366" s="867"/>
      <c r="BF366" s="867"/>
      <c r="BG366" s="849">
        <f t="shared" si="1125"/>
        <v>44397</v>
      </c>
      <c r="BH366" s="867"/>
      <c r="BI366" s="867"/>
      <c r="BK366" s="382">
        <f t="shared" si="1126"/>
        <v>13.63777770996094</v>
      </c>
      <c r="BL366" s="382">
        <f t="shared" si="1127"/>
        <v>21.1366577148438</v>
      </c>
      <c r="BM366" s="236">
        <f t="shared" si="1128"/>
        <v>44397</v>
      </c>
      <c r="BN366" s="236">
        <f t="shared" si="1129"/>
        <v>44398</v>
      </c>
      <c r="BO366" s="235">
        <f t="shared" si="1145"/>
        <v>90918.518066406265</v>
      </c>
      <c r="BP366" s="235">
        <f t="shared" si="1130"/>
        <v>140911.05143229201</v>
      </c>
      <c r="BQ366" s="235">
        <f t="shared" si="1131"/>
        <v>115914.78474934914</v>
      </c>
      <c r="BR366" s="868">
        <f t="shared" si="1132"/>
        <v>44397</v>
      </c>
      <c r="BS366" s="869" t="str">
        <f t="shared" si="1133"/>
        <v>TUE</v>
      </c>
      <c r="BT366" s="870">
        <f t="shared" si="1134"/>
        <v>162.08761596679699</v>
      </c>
      <c r="BU366" s="235"/>
      <c r="BV366" s="279">
        <f t="shared" si="1136"/>
        <v>71113908971510.578</v>
      </c>
      <c r="BW366" s="279"/>
    </row>
    <row r="367" spans="1:75">
      <c r="A367" s="460">
        <v>44405</v>
      </c>
      <c r="B367" s="118" t="s">
        <v>801</v>
      </c>
      <c r="C367" s="1133">
        <f>D367-1</f>
        <v>44398</v>
      </c>
      <c r="D367" s="1191">
        <v>44399</v>
      </c>
      <c r="E367" s="1110" t="s">
        <v>69</v>
      </c>
      <c r="F367" s="1147">
        <v>11.197505187988281</v>
      </c>
      <c r="G367" s="477" t="s">
        <v>41</v>
      </c>
      <c r="H367" s="994">
        <v>13.574902343750001</v>
      </c>
      <c r="I367" s="1155" t="s">
        <v>313</v>
      </c>
      <c r="J367" s="1156" t="s">
        <v>133</v>
      </c>
      <c r="K367" s="462" t="s">
        <v>93</v>
      </c>
      <c r="L367" s="465">
        <v>268</v>
      </c>
      <c r="M367" s="463"/>
      <c r="N367" s="922"/>
      <c r="O367" s="491">
        <v>3</v>
      </c>
      <c r="P367" s="492">
        <v>1.5</v>
      </c>
      <c r="Q367" s="492">
        <f t="shared" si="1090"/>
        <v>4.5</v>
      </c>
      <c r="R367" s="490">
        <f t="shared" si="1011"/>
        <v>3</v>
      </c>
      <c r="S367" s="491"/>
      <c r="T367" s="493">
        <v>20</v>
      </c>
      <c r="U367" s="118" t="s">
        <v>801</v>
      </c>
      <c r="V367" s="923"/>
      <c r="W367" s="145">
        <v>782.49199999999996</v>
      </c>
      <c r="X367" s="472">
        <v>2.169</v>
      </c>
      <c r="Y367" s="472">
        <v>2.4910000000000001</v>
      </c>
      <c r="Z367" s="145">
        <f t="shared" si="1091"/>
        <v>15649.84</v>
      </c>
      <c r="AA367" s="145">
        <f t="shared" si="1092"/>
        <v>5216.6133333333337</v>
      </c>
      <c r="AB367" s="1157">
        <f t="shared" si="1093"/>
        <v>19464975.124378111</v>
      </c>
      <c r="AC367" s="1110" t="s">
        <v>69</v>
      </c>
      <c r="AD367" s="194">
        <f t="shared" si="1094"/>
        <v>223.95010375976563</v>
      </c>
      <c r="AE367" s="477" t="s">
        <v>41</v>
      </c>
      <c r="AF367" s="586">
        <f t="shared" si="1095"/>
        <v>271.498046875</v>
      </c>
      <c r="AG367" s="478">
        <f t="shared" si="1096"/>
        <v>74650.034586588547</v>
      </c>
      <c r="AH367" s="478">
        <f t="shared" si="1097"/>
        <v>90499.348958333328</v>
      </c>
      <c r="AI367" s="478">
        <f t="shared" si="1098"/>
        <v>278544.90517383785</v>
      </c>
      <c r="AJ367" s="478">
        <f t="shared" si="1099"/>
        <v>337684.13790422888</v>
      </c>
      <c r="AK367" s="1084">
        <f t="shared" si="1100"/>
        <v>1.4310057084274703E-2</v>
      </c>
      <c r="AL367" s="1085">
        <f t="shared" si="1101"/>
        <v>1.7348295373946315E-2</v>
      </c>
      <c r="AM367" s="864" t="str">
        <f t="shared" ref="AM367:AM380" si="1152">B367</f>
        <v>7221</v>
      </c>
      <c r="AN367" s="865">
        <f t="shared" ref="AN367:AN380" si="1153">D367</f>
        <v>44399</v>
      </c>
      <c r="AO367" s="866">
        <f t="shared" ref="AO367:AO380" si="1154">AG367</f>
        <v>74650.034586588547</v>
      </c>
      <c r="AP367" s="865">
        <f t="shared" ref="AP367:AP380" si="1155">D367</f>
        <v>44399</v>
      </c>
      <c r="AQ367" s="850">
        <f t="shared" ref="AQ367:AQ380" si="1156">AH367</f>
        <v>90499.348958333328</v>
      </c>
      <c r="AR367" s="880">
        <v>44398</v>
      </c>
      <c r="AS367" s="869" t="s">
        <v>656</v>
      </c>
      <c r="AT367" s="879">
        <v>159.99035644531301</v>
      </c>
      <c r="AU367" s="879">
        <v>268</v>
      </c>
      <c r="AV367" s="851">
        <f t="shared" ref="AV367:AV380" si="1157">AR367</f>
        <v>44398</v>
      </c>
      <c r="AW367" s="852">
        <f t="shared" ref="AW367:AW380" si="1158">AT367*3.785*1000000*AO367</f>
        <v>45205336155587.891</v>
      </c>
      <c r="AX367" s="851">
        <f t="shared" ref="AX367:AX380" si="1159">AR367</f>
        <v>44398</v>
      </c>
      <c r="AY367" s="852">
        <f t="shared" ref="AY367:AY380" si="1160">AT367*3.785*1000000*AQ367</f>
        <v>54803102425598.883</v>
      </c>
      <c r="AZ367" s="850">
        <f>AVERAGE(AO367:AO368)</f>
        <v>84404.800415039077</v>
      </c>
      <c r="BA367" s="850">
        <f>STDEV(AO367:AO368)</f>
        <v>13795.322132368321</v>
      </c>
      <c r="BB367" s="850">
        <f>100*BA367/AZ367</f>
        <v>16.344238792738498</v>
      </c>
      <c r="BC367" s="849">
        <f t="shared" ref="BC367:BC380" si="1161">AR367</f>
        <v>44398</v>
      </c>
      <c r="BD367" s="850">
        <f>AVERAGE(AQ367:AQ368)</f>
        <v>83169.776916503935</v>
      </c>
      <c r="BE367" s="850">
        <f>STDEV(AQ367:AQ368)</f>
        <v>10365.580187945787</v>
      </c>
      <c r="BF367" s="850">
        <f>100*BE367/BD367</f>
        <v>12.463157377892252</v>
      </c>
      <c r="BG367" s="849">
        <f t="shared" ref="BG367:BG380" si="1162">BC367</f>
        <v>44398</v>
      </c>
      <c r="BH367" s="850">
        <f>AVERAGE(AZ367,BD367)</f>
        <v>83787.288665771513</v>
      </c>
      <c r="BI367" s="852">
        <f>BH367*AT367*3.785*1000000</f>
        <v>50738523708359.508</v>
      </c>
      <c r="BK367" s="382">
        <f t="shared" ref="BK367:BK380" si="1163">F367</f>
        <v>11.197505187988281</v>
      </c>
      <c r="BL367" s="382">
        <f t="shared" ref="BL367:BL380" si="1164">H367</f>
        <v>13.574902343750001</v>
      </c>
      <c r="BM367" s="236">
        <f t="shared" ref="BM367:BM380" si="1165">C367</f>
        <v>44398</v>
      </c>
      <c r="BN367" s="236">
        <f t="shared" ref="BN367:BN380" si="1166">AN367</f>
        <v>44399</v>
      </c>
      <c r="BO367" s="235">
        <f t="shared" si="1145"/>
        <v>74650.034586588547</v>
      </c>
      <c r="BP367" s="235">
        <f t="shared" ref="BP367:BP380" si="1167">AQ367</f>
        <v>90499.348958333328</v>
      </c>
      <c r="BQ367" s="235">
        <f t="shared" ref="BQ367:BQ380" si="1168">AVERAGE(BO367:BP367)</f>
        <v>82574.691772460938</v>
      </c>
      <c r="BR367" s="868">
        <f t="shared" ref="BR367:BR380" si="1169">AR367</f>
        <v>44398</v>
      </c>
      <c r="BS367" s="869" t="str">
        <f t="shared" ref="BS367:BS380" si="1170">AS367</f>
        <v>WED</v>
      </c>
      <c r="BT367" s="870">
        <f t="shared" ref="BT367:BT380" si="1171">AT367</f>
        <v>159.99035644531301</v>
      </c>
      <c r="BU367" s="235">
        <f t="shared" ref="BU367" si="1172">BH367</f>
        <v>83787.288665771513</v>
      </c>
      <c r="BV367" s="279">
        <f t="shared" ref="BV367:BV380" si="1173">BT367*1000000*3.785*BQ367</f>
        <v>50004219290593.375</v>
      </c>
      <c r="BW367" s="279">
        <f t="shared" ref="BW367" si="1174">BI367</f>
        <v>50738523708359.508</v>
      </c>
    </row>
    <row r="368" spans="1:75">
      <c r="A368" s="35">
        <v>44405</v>
      </c>
      <c r="B368" s="119" t="s">
        <v>802</v>
      </c>
      <c r="C368" s="782">
        <f t="shared" ref="C368:C380" si="1175">D368-1</f>
        <v>44398</v>
      </c>
      <c r="D368" s="1158">
        <v>44399</v>
      </c>
      <c r="E368" s="924" t="s">
        <v>69</v>
      </c>
      <c r="F368" s="1149">
        <v>14.12393493652344</v>
      </c>
      <c r="G368" s="500" t="s">
        <v>41</v>
      </c>
      <c r="H368" s="998">
        <v>11.37603073120118</v>
      </c>
      <c r="I368" s="1160" t="s">
        <v>313</v>
      </c>
      <c r="J368" s="1161" t="s">
        <v>133</v>
      </c>
      <c r="K368" s="484" t="s">
        <v>93</v>
      </c>
      <c r="L368" s="488">
        <v>268</v>
      </c>
      <c r="M368" s="485"/>
      <c r="N368" s="504"/>
      <c r="O368" s="491">
        <v>3</v>
      </c>
      <c r="P368" s="492">
        <v>1.5</v>
      </c>
      <c r="Q368" s="492">
        <f t="shared" si="1090"/>
        <v>4.5</v>
      </c>
      <c r="R368" s="490">
        <f t="shared" si="1011"/>
        <v>3</v>
      </c>
      <c r="S368" s="491"/>
      <c r="T368" s="493">
        <v>20</v>
      </c>
      <c r="U368" s="119" t="s">
        <v>802</v>
      </c>
      <c r="V368" s="925"/>
      <c r="W368" s="129">
        <v>805.33199999999999</v>
      </c>
      <c r="X368" s="223">
        <v>2.1680000000000001</v>
      </c>
      <c r="Y368" s="223">
        <v>2.5369999999999999</v>
      </c>
      <c r="Z368" s="129">
        <f t="shared" si="1091"/>
        <v>16106.64</v>
      </c>
      <c r="AA368" s="129">
        <f t="shared" si="1092"/>
        <v>5368.88</v>
      </c>
      <c r="AB368" s="149">
        <f t="shared" si="1093"/>
        <v>20033134.328358207</v>
      </c>
      <c r="AC368" s="924" t="s">
        <v>69</v>
      </c>
      <c r="AD368" s="195">
        <f t="shared" si="1094"/>
        <v>282.47869873046881</v>
      </c>
      <c r="AE368" s="500" t="s">
        <v>41</v>
      </c>
      <c r="AF368" s="567">
        <f t="shared" si="1095"/>
        <v>227.52061462402361</v>
      </c>
      <c r="AG368" s="497">
        <f t="shared" si="1096"/>
        <v>94159.566243489608</v>
      </c>
      <c r="AH368" s="497">
        <f t="shared" si="1097"/>
        <v>75840.204874674542</v>
      </c>
      <c r="AI368" s="497">
        <f t="shared" si="1098"/>
        <v>351341.66508764779</v>
      </c>
      <c r="AJ368" s="497">
        <f t="shared" si="1099"/>
        <v>282985.8390846065</v>
      </c>
      <c r="AK368" s="959">
        <f t="shared" si="1100"/>
        <v>1.7538027715927645E-2</v>
      </c>
      <c r="AL368" s="1086">
        <f t="shared" si="1101"/>
        <v>1.4125889361407695E-2</v>
      </c>
      <c r="AM368" s="864" t="str">
        <f t="shared" si="1152"/>
        <v>7222</v>
      </c>
      <c r="AN368" s="865">
        <f t="shared" si="1153"/>
        <v>44399</v>
      </c>
      <c r="AO368" s="866">
        <f t="shared" si="1154"/>
        <v>94159.566243489608</v>
      </c>
      <c r="AP368" s="865">
        <f t="shared" si="1155"/>
        <v>44399</v>
      </c>
      <c r="AQ368" s="850">
        <f t="shared" si="1156"/>
        <v>75840.204874674542</v>
      </c>
      <c r="AR368" s="880">
        <v>44398</v>
      </c>
      <c r="AS368" s="869" t="s">
        <v>656</v>
      </c>
      <c r="AT368" s="879">
        <v>159.99035644531301</v>
      </c>
      <c r="AU368" s="879">
        <v>268</v>
      </c>
      <c r="AV368" s="851">
        <f t="shared" si="1157"/>
        <v>44398</v>
      </c>
      <c r="AW368" s="852">
        <f t="shared" si="1158"/>
        <v>57019596412430.992</v>
      </c>
      <c r="AX368" s="851">
        <f t="shared" si="1159"/>
        <v>44398</v>
      </c>
      <c r="AY368" s="852">
        <f t="shared" si="1160"/>
        <v>45926059839820.266</v>
      </c>
      <c r="AZ368" s="867"/>
      <c r="BA368" s="867"/>
      <c r="BB368" s="867"/>
      <c r="BC368" s="849">
        <f t="shared" si="1161"/>
        <v>44398</v>
      </c>
      <c r="BD368" s="867"/>
      <c r="BE368" s="867"/>
      <c r="BF368" s="867"/>
      <c r="BG368" s="849">
        <f t="shared" si="1162"/>
        <v>44398</v>
      </c>
      <c r="BH368" s="867"/>
      <c r="BI368" s="867"/>
      <c r="BK368" s="382">
        <f t="shared" si="1163"/>
        <v>14.12393493652344</v>
      </c>
      <c r="BL368" s="382">
        <f t="shared" si="1164"/>
        <v>11.37603073120118</v>
      </c>
      <c r="BM368" s="236">
        <f t="shared" si="1165"/>
        <v>44398</v>
      </c>
      <c r="BN368" s="236">
        <f t="shared" si="1166"/>
        <v>44399</v>
      </c>
      <c r="BO368" s="235">
        <f t="shared" si="1145"/>
        <v>94159.566243489608</v>
      </c>
      <c r="BP368" s="235">
        <f t="shared" si="1167"/>
        <v>75840.204874674542</v>
      </c>
      <c r="BQ368" s="235">
        <f t="shared" si="1168"/>
        <v>84999.885559082075</v>
      </c>
      <c r="BR368" s="868">
        <f t="shared" si="1169"/>
        <v>44398</v>
      </c>
      <c r="BS368" s="869" t="str">
        <f t="shared" si="1170"/>
        <v>WED</v>
      </c>
      <c r="BT368" s="870">
        <f t="shared" si="1171"/>
        <v>159.99035644531301</v>
      </c>
      <c r="BU368" s="235"/>
      <c r="BV368" s="279">
        <f t="shared" si="1173"/>
        <v>51472828126125.625</v>
      </c>
      <c r="BW368" s="279"/>
    </row>
    <row r="369" spans="1:75">
      <c r="A369" s="35">
        <v>44405</v>
      </c>
      <c r="B369" s="119" t="s">
        <v>803</v>
      </c>
      <c r="C369" s="782">
        <f t="shared" si="1175"/>
        <v>44399</v>
      </c>
      <c r="D369" s="1158">
        <v>44400</v>
      </c>
      <c r="E369" s="924" t="s">
        <v>69</v>
      </c>
      <c r="F369" s="1149">
        <v>16.140287780761717</v>
      </c>
      <c r="G369" s="500" t="s">
        <v>41</v>
      </c>
      <c r="H369" s="998">
        <v>25.444281005859402</v>
      </c>
      <c r="I369" s="1160" t="s">
        <v>313</v>
      </c>
      <c r="J369" s="1161" t="s">
        <v>133</v>
      </c>
      <c r="K369" s="484" t="s">
        <v>93</v>
      </c>
      <c r="L369" s="488">
        <v>256</v>
      </c>
      <c r="M369" s="485"/>
      <c r="N369" s="504"/>
      <c r="O369" s="491">
        <v>3</v>
      </c>
      <c r="P369" s="492">
        <v>1.5</v>
      </c>
      <c r="Q369" s="492">
        <f t="shared" si="1090"/>
        <v>4.5</v>
      </c>
      <c r="R369" s="490">
        <f t="shared" si="1011"/>
        <v>3</v>
      </c>
      <c r="S369" s="491"/>
      <c r="T369" s="493">
        <v>20</v>
      </c>
      <c r="U369" s="119" t="s">
        <v>803</v>
      </c>
      <c r="V369" s="925"/>
      <c r="W369" s="129">
        <v>800.928</v>
      </c>
      <c r="X369" s="223">
        <v>2.1480000000000001</v>
      </c>
      <c r="Y369" s="223">
        <v>2.4609999999999999</v>
      </c>
      <c r="Z369" s="129">
        <f t="shared" si="1091"/>
        <v>16018.56</v>
      </c>
      <c r="AA369" s="129">
        <f t="shared" si="1092"/>
        <v>5339.5199999999995</v>
      </c>
      <c r="AB369" s="149">
        <f t="shared" si="1093"/>
        <v>20857499.999999996</v>
      </c>
      <c r="AC369" s="924" t="s">
        <v>69</v>
      </c>
      <c r="AD369" s="195">
        <f t="shared" si="1094"/>
        <v>322.80575561523438</v>
      </c>
      <c r="AE369" s="500" t="s">
        <v>41</v>
      </c>
      <c r="AF369" s="567">
        <f t="shared" si="1095"/>
        <v>508.88562011718807</v>
      </c>
      <c r="AG369" s="497">
        <f t="shared" si="1096"/>
        <v>107601.91853841145</v>
      </c>
      <c r="AH369" s="497">
        <f t="shared" si="1097"/>
        <v>169628.5400390627</v>
      </c>
      <c r="AI369" s="497">
        <f t="shared" si="1098"/>
        <v>420319.99429066974</v>
      </c>
      <c r="AJ369" s="497">
        <f t="shared" si="1099"/>
        <v>662611.48452758871</v>
      </c>
      <c r="AK369" s="959">
        <f t="shared" si="1100"/>
        <v>2.0151983425178942E-2</v>
      </c>
      <c r="AL369" s="1086">
        <f t="shared" si="1101"/>
        <v>3.1768499797559087E-2</v>
      </c>
      <c r="AM369" s="864" t="str">
        <f t="shared" si="1152"/>
        <v>7237</v>
      </c>
      <c r="AN369" s="865">
        <f t="shared" si="1153"/>
        <v>44400</v>
      </c>
      <c r="AO369" s="866">
        <f t="shared" si="1154"/>
        <v>107601.91853841145</v>
      </c>
      <c r="AP369" s="865">
        <f t="shared" si="1155"/>
        <v>44400</v>
      </c>
      <c r="AQ369" s="850">
        <f t="shared" si="1156"/>
        <v>169628.5400390627</v>
      </c>
      <c r="AR369" s="880">
        <v>44399</v>
      </c>
      <c r="AS369" s="869" t="s">
        <v>657</v>
      </c>
      <c r="AT369" s="879">
        <v>160.96307373046901</v>
      </c>
      <c r="AU369" s="879">
        <v>256</v>
      </c>
      <c r="AV369" s="851">
        <f t="shared" si="1157"/>
        <v>44399</v>
      </c>
      <c r="AW369" s="852">
        <f t="shared" si="1158"/>
        <v>65555956046296.75</v>
      </c>
      <c r="AX369" s="851">
        <f t="shared" si="1159"/>
        <v>44399</v>
      </c>
      <c r="AY369" s="852">
        <f t="shared" si="1160"/>
        <v>103345379581021.47</v>
      </c>
      <c r="AZ369" s="850">
        <f>AVERAGE(AO369:AO370)</f>
        <v>104132.98034667966</v>
      </c>
      <c r="BA369" s="850">
        <f>STDEV(AO369:AO370)</f>
        <v>4905.8194377811042</v>
      </c>
      <c r="BB369" s="850">
        <f>100*BA369/AZ369</f>
        <v>4.7111101799340069</v>
      </c>
      <c r="BC369" s="849">
        <f t="shared" si="1161"/>
        <v>44399</v>
      </c>
      <c r="BD369" s="850">
        <f>AVERAGE(AQ369:AQ370)</f>
        <v>155184.74833170604</v>
      </c>
      <c r="BE369" s="850">
        <f>STDEV(AQ369:AQ370)</f>
        <v>20426.606124635859</v>
      </c>
      <c r="BF369" s="850">
        <f>100*BE369/BD369</f>
        <v>13.162766537452615</v>
      </c>
      <c r="BG369" s="849">
        <f t="shared" si="1162"/>
        <v>44399</v>
      </c>
      <c r="BH369" s="850">
        <f>AVERAGE(AZ369,BD369)</f>
        <v>129658.86433919285</v>
      </c>
      <c r="BI369" s="852">
        <f>BH369*AT369*3.785*1000000</f>
        <v>78994045153559.266</v>
      </c>
      <c r="BK369" s="382">
        <f t="shared" si="1163"/>
        <v>16.140287780761717</v>
      </c>
      <c r="BL369" s="382">
        <f t="shared" si="1164"/>
        <v>25.444281005859402</v>
      </c>
      <c r="BM369" s="236">
        <f t="shared" si="1165"/>
        <v>44399</v>
      </c>
      <c r="BN369" s="236">
        <f t="shared" si="1166"/>
        <v>44400</v>
      </c>
      <c r="BO369" s="235">
        <f t="shared" si="1145"/>
        <v>107601.91853841145</v>
      </c>
      <c r="BP369" s="235">
        <f t="shared" si="1167"/>
        <v>169628.5400390627</v>
      </c>
      <c r="BQ369" s="235">
        <f t="shared" si="1168"/>
        <v>138615.22928873709</v>
      </c>
      <c r="BR369" s="868">
        <f t="shared" si="1169"/>
        <v>44399</v>
      </c>
      <c r="BS369" s="869" t="str">
        <f t="shared" si="1170"/>
        <v>THU</v>
      </c>
      <c r="BT369" s="870">
        <f t="shared" si="1171"/>
        <v>160.96307373046901</v>
      </c>
      <c r="BU369" s="235">
        <f t="shared" ref="BU369" si="1176">BH369</f>
        <v>129658.86433919285</v>
      </c>
      <c r="BV369" s="279">
        <f t="shared" si="1173"/>
        <v>84450667813659.125</v>
      </c>
      <c r="BW369" s="279">
        <f t="shared" ref="BW369" si="1177">BI369</f>
        <v>78994045153559.266</v>
      </c>
    </row>
    <row r="370" spans="1:75">
      <c r="A370" s="35">
        <v>44405</v>
      </c>
      <c r="B370" s="119" t="s">
        <v>804</v>
      </c>
      <c r="C370" s="782">
        <f t="shared" si="1175"/>
        <v>44399</v>
      </c>
      <c r="D370" s="1158">
        <v>44400</v>
      </c>
      <c r="E370" s="924" t="s">
        <v>69</v>
      </c>
      <c r="F370" s="1149">
        <v>15.099606323242179</v>
      </c>
      <c r="G370" s="500" t="s">
        <v>41</v>
      </c>
      <c r="H370" s="998">
        <v>21.111143493652399</v>
      </c>
      <c r="I370" s="1160" t="s">
        <v>313</v>
      </c>
      <c r="J370" s="1161" t="s">
        <v>133</v>
      </c>
      <c r="K370" s="484" t="s">
        <v>93</v>
      </c>
      <c r="L370" s="488">
        <v>256</v>
      </c>
      <c r="M370" s="485"/>
      <c r="N370" s="504"/>
      <c r="O370" s="491">
        <v>3</v>
      </c>
      <c r="P370" s="492">
        <v>1.5</v>
      </c>
      <c r="Q370" s="492">
        <f t="shared" si="1090"/>
        <v>4.5</v>
      </c>
      <c r="R370" s="490">
        <f t="shared" ref="R370:R433" si="1178">O370/(O370+P370)*Q370*200/200</f>
        <v>3</v>
      </c>
      <c r="S370" s="491"/>
      <c r="T370" s="493">
        <v>20</v>
      </c>
      <c r="U370" s="119" t="s">
        <v>804</v>
      </c>
      <c r="V370" s="925"/>
      <c r="W370" s="129">
        <v>826.90899999999999</v>
      </c>
      <c r="X370" s="223">
        <v>2.1859999999999999</v>
      </c>
      <c r="Y370" s="223">
        <v>2.569</v>
      </c>
      <c r="Z370" s="129">
        <f t="shared" si="1091"/>
        <v>16538.18</v>
      </c>
      <c r="AA370" s="129">
        <f t="shared" si="1092"/>
        <v>5512.7266666666665</v>
      </c>
      <c r="AB370" s="149">
        <f t="shared" si="1093"/>
        <v>21534088.541666664</v>
      </c>
      <c r="AC370" s="924" t="s">
        <v>69</v>
      </c>
      <c r="AD370" s="195">
        <f t="shared" si="1094"/>
        <v>301.99212646484358</v>
      </c>
      <c r="AE370" s="500" t="s">
        <v>41</v>
      </c>
      <c r="AF370" s="567">
        <f t="shared" si="1095"/>
        <v>422.22286987304801</v>
      </c>
      <c r="AG370" s="497">
        <f t="shared" si="1096"/>
        <v>100664.04215494786</v>
      </c>
      <c r="AH370" s="497">
        <f t="shared" si="1097"/>
        <v>140740.95662434935</v>
      </c>
      <c r="AI370" s="497">
        <f t="shared" si="1098"/>
        <v>393218.91466776509</v>
      </c>
      <c r="AJ370" s="497">
        <f t="shared" si="1099"/>
        <v>549769.36181386467</v>
      </c>
      <c r="AK370" s="959">
        <f t="shared" si="1100"/>
        <v>1.8260299891816607E-2</v>
      </c>
      <c r="AL370" s="1086">
        <f t="shared" si="1101"/>
        <v>2.5530189529503731E-2</v>
      </c>
      <c r="AM370" s="864" t="str">
        <f t="shared" si="1152"/>
        <v>7238</v>
      </c>
      <c r="AN370" s="865">
        <f t="shared" si="1153"/>
        <v>44400</v>
      </c>
      <c r="AO370" s="866">
        <f t="shared" si="1154"/>
        <v>100664.04215494786</v>
      </c>
      <c r="AP370" s="865">
        <f t="shared" si="1155"/>
        <v>44400</v>
      </c>
      <c r="AQ370" s="850">
        <f t="shared" si="1156"/>
        <v>140740.95662434935</v>
      </c>
      <c r="AR370" s="880">
        <v>44399</v>
      </c>
      <c r="AS370" s="869" t="s">
        <v>657</v>
      </c>
      <c r="AT370" s="879">
        <v>160.96307373046901</v>
      </c>
      <c r="AU370" s="879">
        <v>256</v>
      </c>
      <c r="AV370" s="851">
        <f t="shared" si="1157"/>
        <v>44399</v>
      </c>
      <c r="AW370" s="852">
        <f t="shared" si="1158"/>
        <v>61329087925105.961</v>
      </c>
      <c r="AX370" s="851">
        <f t="shared" si="1159"/>
        <v>44399</v>
      </c>
      <c r="AY370" s="852">
        <f t="shared" si="1160"/>
        <v>85745757061812.828</v>
      </c>
      <c r="AZ370" s="867"/>
      <c r="BA370" s="867"/>
      <c r="BB370" s="867"/>
      <c r="BC370" s="849">
        <f t="shared" si="1161"/>
        <v>44399</v>
      </c>
      <c r="BD370" s="867"/>
      <c r="BE370" s="867"/>
      <c r="BF370" s="867"/>
      <c r="BG370" s="849">
        <f t="shared" si="1162"/>
        <v>44399</v>
      </c>
      <c r="BH370" s="867"/>
      <c r="BI370" s="867"/>
      <c r="BK370" s="382">
        <f t="shared" si="1163"/>
        <v>15.099606323242179</v>
      </c>
      <c r="BL370" s="382">
        <f t="shared" si="1164"/>
        <v>21.111143493652399</v>
      </c>
      <c r="BM370" s="236">
        <f t="shared" si="1165"/>
        <v>44399</v>
      </c>
      <c r="BN370" s="236">
        <f t="shared" si="1166"/>
        <v>44400</v>
      </c>
      <c r="BO370" s="235">
        <f t="shared" si="1145"/>
        <v>100664.04215494786</v>
      </c>
      <c r="BP370" s="235">
        <f t="shared" si="1167"/>
        <v>140740.95662434935</v>
      </c>
      <c r="BQ370" s="235">
        <f t="shared" si="1168"/>
        <v>120702.49938964861</v>
      </c>
      <c r="BR370" s="868">
        <f t="shared" si="1169"/>
        <v>44399</v>
      </c>
      <c r="BS370" s="869" t="str">
        <f t="shared" si="1170"/>
        <v>THU</v>
      </c>
      <c r="BT370" s="870">
        <f t="shared" si="1171"/>
        <v>160.96307373046901</v>
      </c>
      <c r="BU370" s="235"/>
      <c r="BV370" s="279">
        <f t="shared" si="1173"/>
        <v>73537422493459.406</v>
      </c>
      <c r="BW370" s="279"/>
    </row>
    <row r="371" spans="1:75">
      <c r="A371" s="35">
        <v>44405</v>
      </c>
      <c r="B371" s="119" t="s">
        <v>805</v>
      </c>
      <c r="C371" s="782">
        <f t="shared" si="1175"/>
        <v>44400</v>
      </c>
      <c r="D371" s="1158">
        <v>44401</v>
      </c>
      <c r="E371" s="924" t="s">
        <v>69</v>
      </c>
      <c r="F371" s="1149">
        <v>17.90413665771484</v>
      </c>
      <c r="G371" s="500" t="s">
        <v>41</v>
      </c>
      <c r="H371" s="998">
        <v>22.523924255371</v>
      </c>
      <c r="I371" s="1160" t="s">
        <v>313</v>
      </c>
      <c r="J371" s="1161" t="s">
        <v>133</v>
      </c>
      <c r="K371" s="484" t="s">
        <v>93</v>
      </c>
      <c r="L371" s="488">
        <v>372</v>
      </c>
      <c r="M371" s="485"/>
      <c r="N371" s="504"/>
      <c r="O371" s="491">
        <v>3</v>
      </c>
      <c r="P371" s="492">
        <v>1.5</v>
      </c>
      <c r="Q371" s="492">
        <f t="shared" si="1090"/>
        <v>4.5</v>
      </c>
      <c r="R371" s="490">
        <f t="shared" si="1178"/>
        <v>3</v>
      </c>
      <c r="S371" s="491"/>
      <c r="T371" s="493">
        <v>20</v>
      </c>
      <c r="U371" s="119" t="s">
        <v>805</v>
      </c>
      <c r="V371" s="925"/>
      <c r="W371" s="129">
        <v>917.04899999999998</v>
      </c>
      <c r="X371" s="223">
        <v>2.1949999999999998</v>
      </c>
      <c r="Y371" s="223">
        <v>2.476</v>
      </c>
      <c r="Z371" s="129">
        <f t="shared" si="1091"/>
        <v>18340.98</v>
      </c>
      <c r="AA371" s="129">
        <f t="shared" si="1092"/>
        <v>6113.66</v>
      </c>
      <c r="AB371" s="149">
        <f t="shared" si="1093"/>
        <v>16434569.892473118</v>
      </c>
      <c r="AC371" s="924" t="s">
        <v>69</v>
      </c>
      <c r="AD371" s="195">
        <f t="shared" si="1094"/>
        <v>358.08273315429682</v>
      </c>
      <c r="AE371" s="500" t="s">
        <v>41</v>
      </c>
      <c r="AF371" s="567">
        <f t="shared" si="1095"/>
        <v>450.47848510742</v>
      </c>
      <c r="AG371" s="497">
        <f t="shared" si="1096"/>
        <v>119360.91105143227</v>
      </c>
      <c r="AH371" s="497">
        <f t="shared" si="1097"/>
        <v>150159.49503580667</v>
      </c>
      <c r="AI371" s="497">
        <f t="shared" si="1098"/>
        <v>320862.66411675344</v>
      </c>
      <c r="AJ371" s="497">
        <f t="shared" si="1099"/>
        <v>403654.55654786743</v>
      </c>
      <c r="AK371" s="959">
        <f t="shared" si="1100"/>
        <v>1.952364231105954E-2</v>
      </c>
      <c r="AL371" s="1086">
        <f t="shared" si="1101"/>
        <v>2.4561309434251607E-2</v>
      </c>
      <c r="AM371" s="864" t="str">
        <f t="shared" si="1152"/>
        <v>7241</v>
      </c>
      <c r="AN371" s="865">
        <f t="shared" si="1153"/>
        <v>44401</v>
      </c>
      <c r="AO371" s="866">
        <f t="shared" si="1154"/>
        <v>119360.91105143227</v>
      </c>
      <c r="AP371" s="865">
        <f t="shared" si="1155"/>
        <v>44401</v>
      </c>
      <c r="AQ371" s="850">
        <f t="shared" si="1156"/>
        <v>150159.49503580667</v>
      </c>
      <c r="AR371" s="880">
        <v>44400</v>
      </c>
      <c r="AS371" s="869" t="s">
        <v>659</v>
      </c>
      <c r="AT371" s="879">
        <v>161.37960815429699</v>
      </c>
      <c r="AU371" s="879">
        <v>372</v>
      </c>
      <c r="AV371" s="851">
        <f t="shared" si="1157"/>
        <v>44400</v>
      </c>
      <c r="AW371" s="852">
        <f t="shared" si="1158"/>
        <v>72908248550979.844</v>
      </c>
      <c r="AX371" s="851">
        <f t="shared" si="1159"/>
        <v>44400</v>
      </c>
      <c r="AY371" s="852">
        <f t="shared" si="1160"/>
        <v>91720695577154.344</v>
      </c>
      <c r="AZ371" s="850">
        <f>AVERAGE(AO371:AO372)</f>
        <v>135804.46879069012</v>
      </c>
      <c r="BA371" s="850">
        <f>STDEV(AO371:AO372)</f>
        <v>23254.702368523642</v>
      </c>
      <c r="BB371" s="850">
        <f>100*BA371/AZ371</f>
        <v>17.123665057270806</v>
      </c>
      <c r="BC371" s="849">
        <f t="shared" si="1161"/>
        <v>44400</v>
      </c>
      <c r="BD371" s="850">
        <f>AVERAGE(AQ371:AQ372)</f>
        <v>157966.46118164001</v>
      </c>
      <c r="BE371" s="850">
        <f>STDEV(AQ371:AQ372)</f>
        <v>11040.717404425124</v>
      </c>
      <c r="BF371" s="850">
        <f>100*BE371/BD371</f>
        <v>6.9892794469389266</v>
      </c>
      <c r="BG371" s="849">
        <f t="shared" si="1162"/>
        <v>44400</v>
      </c>
      <c r="BH371" s="850">
        <f>AVERAGE(AZ371,BD371)</f>
        <v>146885.46498616505</v>
      </c>
      <c r="BI371" s="852">
        <f>BH371*AT371*3.785*1000000</f>
        <v>89720846593764.875</v>
      </c>
      <c r="BK371" s="382">
        <f t="shared" si="1163"/>
        <v>17.90413665771484</v>
      </c>
      <c r="BL371" s="382">
        <f t="shared" si="1164"/>
        <v>22.523924255371</v>
      </c>
      <c r="BM371" s="236">
        <f t="shared" si="1165"/>
        <v>44400</v>
      </c>
      <c r="BN371" s="236">
        <f t="shared" si="1166"/>
        <v>44401</v>
      </c>
      <c r="BO371" s="235">
        <f t="shared" si="1145"/>
        <v>119360.91105143227</v>
      </c>
      <c r="BP371" s="235">
        <f t="shared" si="1167"/>
        <v>150159.49503580667</v>
      </c>
      <c r="BQ371" s="235">
        <f t="shared" si="1168"/>
        <v>134760.20304361946</v>
      </c>
      <c r="BR371" s="868">
        <f t="shared" si="1169"/>
        <v>44400</v>
      </c>
      <c r="BS371" s="869" t="str">
        <f t="shared" si="1170"/>
        <v>FRI</v>
      </c>
      <c r="BT371" s="870">
        <f t="shared" si="1171"/>
        <v>161.37960815429699</v>
      </c>
      <c r="BU371" s="235">
        <f t="shared" ref="BU371" si="1179">BH371</f>
        <v>146885.46498616505</v>
      </c>
      <c r="BV371" s="279">
        <f t="shared" si="1173"/>
        <v>82314472064067.094</v>
      </c>
      <c r="BW371" s="279">
        <f t="shared" ref="BW371" si="1180">BI371</f>
        <v>89720846593764.875</v>
      </c>
    </row>
    <row r="372" spans="1:75">
      <c r="A372" s="35">
        <v>44405</v>
      </c>
      <c r="B372" s="119" t="s">
        <v>806</v>
      </c>
      <c r="C372" s="782">
        <f t="shared" si="1175"/>
        <v>44400</v>
      </c>
      <c r="D372" s="1158">
        <v>44401</v>
      </c>
      <c r="E372" s="924" t="s">
        <v>69</v>
      </c>
      <c r="F372" s="1149">
        <v>22.837203979492198</v>
      </c>
      <c r="G372" s="500" t="s">
        <v>41</v>
      </c>
      <c r="H372" s="998">
        <v>24.866014099120999</v>
      </c>
      <c r="I372" s="1160" t="s">
        <v>313</v>
      </c>
      <c r="J372" s="1161" t="s">
        <v>133</v>
      </c>
      <c r="K372" s="484" t="s">
        <v>93</v>
      </c>
      <c r="L372" s="488">
        <v>372</v>
      </c>
      <c r="M372" s="485"/>
      <c r="N372" s="504"/>
      <c r="O372" s="491">
        <v>3</v>
      </c>
      <c r="P372" s="492">
        <v>1.5</v>
      </c>
      <c r="Q372" s="492">
        <f t="shared" si="1090"/>
        <v>4.5</v>
      </c>
      <c r="R372" s="490">
        <f t="shared" si="1178"/>
        <v>3</v>
      </c>
      <c r="S372" s="491"/>
      <c r="T372" s="493">
        <v>20</v>
      </c>
      <c r="U372" s="119" t="s">
        <v>806</v>
      </c>
      <c r="V372" s="925"/>
      <c r="W372" s="129">
        <v>944.99699999999996</v>
      </c>
      <c r="X372" s="223">
        <v>2.1930000000000001</v>
      </c>
      <c r="Y372" s="223">
        <v>2.5550000000000002</v>
      </c>
      <c r="Z372" s="129">
        <f t="shared" si="1091"/>
        <v>18899.939999999999</v>
      </c>
      <c r="AA372" s="129">
        <f t="shared" si="1092"/>
        <v>6299.98</v>
      </c>
      <c r="AB372" s="149">
        <f t="shared" si="1093"/>
        <v>16935430.107526883</v>
      </c>
      <c r="AC372" s="924" t="s">
        <v>69</v>
      </c>
      <c r="AD372" s="195">
        <f t="shared" si="1094"/>
        <v>456.74407958984398</v>
      </c>
      <c r="AE372" s="500" t="s">
        <v>41</v>
      </c>
      <c r="AF372" s="567">
        <f t="shared" si="1095"/>
        <v>497.32028198242</v>
      </c>
      <c r="AG372" s="497">
        <f t="shared" si="1096"/>
        <v>152248.02652994799</v>
      </c>
      <c r="AH372" s="497">
        <f t="shared" si="1097"/>
        <v>165773.42732747336</v>
      </c>
      <c r="AI372" s="497">
        <f t="shared" si="1098"/>
        <v>409268.88852136559</v>
      </c>
      <c r="AJ372" s="497">
        <f t="shared" si="1099"/>
        <v>445627.49281578854</v>
      </c>
      <c r="AK372" s="959">
        <f t="shared" si="1100"/>
        <v>2.4166430136277894E-2</v>
      </c>
      <c r="AL372" s="1086">
        <f t="shared" si="1101"/>
        <v>2.6313325967300426E-2</v>
      </c>
      <c r="AM372" s="864" t="str">
        <f t="shared" si="1152"/>
        <v>7242</v>
      </c>
      <c r="AN372" s="865">
        <f t="shared" si="1153"/>
        <v>44401</v>
      </c>
      <c r="AO372" s="866">
        <f t="shared" si="1154"/>
        <v>152248.02652994799</v>
      </c>
      <c r="AP372" s="865">
        <f t="shared" si="1155"/>
        <v>44401</v>
      </c>
      <c r="AQ372" s="850">
        <f t="shared" si="1156"/>
        <v>165773.42732747336</v>
      </c>
      <c r="AR372" s="880">
        <v>44400</v>
      </c>
      <c r="AS372" s="869" t="s">
        <v>659</v>
      </c>
      <c r="AT372" s="879">
        <v>161.37960815429699</v>
      </c>
      <c r="AU372" s="879">
        <v>372</v>
      </c>
      <c r="AV372" s="851">
        <f t="shared" si="1157"/>
        <v>44400</v>
      </c>
      <c r="AW372" s="852">
        <f t="shared" si="1158"/>
        <v>92996416178983.469</v>
      </c>
      <c r="AX372" s="851">
        <f t="shared" si="1159"/>
        <v>44400</v>
      </c>
      <c r="AY372" s="852">
        <f t="shared" si="1160"/>
        <v>101258026067941.89</v>
      </c>
      <c r="AZ372" s="867"/>
      <c r="BA372" s="867"/>
      <c r="BB372" s="867"/>
      <c r="BC372" s="849">
        <f t="shared" si="1161"/>
        <v>44400</v>
      </c>
      <c r="BD372" s="867"/>
      <c r="BE372" s="867"/>
      <c r="BF372" s="867"/>
      <c r="BG372" s="849">
        <f t="shared" si="1162"/>
        <v>44400</v>
      </c>
      <c r="BH372" s="867"/>
      <c r="BI372" s="867"/>
      <c r="BK372" s="382">
        <f t="shared" si="1163"/>
        <v>22.837203979492198</v>
      </c>
      <c r="BL372" s="382">
        <f t="shared" si="1164"/>
        <v>24.866014099120999</v>
      </c>
      <c r="BM372" s="236">
        <f t="shared" si="1165"/>
        <v>44400</v>
      </c>
      <c r="BN372" s="236">
        <f t="shared" si="1166"/>
        <v>44401</v>
      </c>
      <c r="BO372" s="235">
        <f t="shared" si="1145"/>
        <v>152248.02652994799</v>
      </c>
      <c r="BP372" s="235">
        <f t="shared" si="1167"/>
        <v>165773.42732747336</v>
      </c>
      <c r="BQ372" s="235">
        <f t="shared" si="1168"/>
        <v>159010.72692871068</v>
      </c>
      <c r="BR372" s="868">
        <f t="shared" si="1169"/>
        <v>44400</v>
      </c>
      <c r="BS372" s="869" t="str">
        <f t="shared" si="1170"/>
        <v>FRI</v>
      </c>
      <c r="BT372" s="870">
        <f t="shared" si="1171"/>
        <v>161.37960815429699</v>
      </c>
      <c r="BU372" s="235"/>
      <c r="BV372" s="279">
        <f t="shared" si="1173"/>
        <v>97127221123462.672</v>
      </c>
      <c r="BW372" s="279"/>
    </row>
    <row r="373" spans="1:75">
      <c r="A373" s="35">
        <v>44405</v>
      </c>
      <c r="B373" s="119" t="s">
        <v>807</v>
      </c>
      <c r="C373" s="782">
        <f t="shared" si="1175"/>
        <v>44401</v>
      </c>
      <c r="D373" s="1158">
        <v>44402</v>
      </c>
      <c r="E373" s="924" t="s">
        <v>69</v>
      </c>
      <c r="F373" s="1149">
        <v>19.559516906738281</v>
      </c>
      <c r="G373" s="500" t="s">
        <v>41</v>
      </c>
      <c r="H373" s="998">
        <v>26.195834350586001</v>
      </c>
      <c r="I373" s="1160" t="s">
        <v>313</v>
      </c>
      <c r="J373" s="1161" t="s">
        <v>133</v>
      </c>
      <c r="K373" s="484" t="s">
        <v>93</v>
      </c>
      <c r="L373" s="488">
        <v>248</v>
      </c>
      <c r="M373" s="485"/>
      <c r="N373" s="504"/>
      <c r="O373" s="491">
        <v>3</v>
      </c>
      <c r="P373" s="492">
        <v>1.5</v>
      </c>
      <c r="Q373" s="492">
        <f t="shared" si="1090"/>
        <v>4.5</v>
      </c>
      <c r="R373" s="490">
        <f t="shared" si="1178"/>
        <v>3</v>
      </c>
      <c r="S373" s="491"/>
      <c r="T373" s="493">
        <v>20</v>
      </c>
      <c r="U373" s="119" t="s">
        <v>807</v>
      </c>
      <c r="V373" s="925"/>
      <c r="W373" s="129">
        <v>836.78300000000002</v>
      </c>
      <c r="X373" s="223">
        <v>2.181</v>
      </c>
      <c r="Y373" s="223">
        <v>2.5609999999999999</v>
      </c>
      <c r="Z373" s="129">
        <f t="shared" si="1091"/>
        <v>16735.66</v>
      </c>
      <c r="AA373" s="129">
        <f t="shared" si="1092"/>
        <v>5578.5533333333333</v>
      </c>
      <c r="AB373" s="149">
        <f t="shared" si="1093"/>
        <v>22494166.666666664</v>
      </c>
      <c r="AC373" s="924" t="s">
        <v>69</v>
      </c>
      <c r="AD373" s="195">
        <f t="shared" si="1094"/>
        <v>391.19033813476563</v>
      </c>
      <c r="AE373" s="500" t="s">
        <v>41</v>
      </c>
      <c r="AF373" s="567">
        <f t="shared" si="1095"/>
        <v>523.91668701172</v>
      </c>
      <c r="AG373" s="497">
        <f t="shared" si="1096"/>
        <v>130396.77937825522</v>
      </c>
      <c r="AH373" s="497">
        <f t="shared" si="1097"/>
        <v>174638.89567057334</v>
      </c>
      <c r="AI373" s="497">
        <f t="shared" si="1098"/>
        <v>525793.46523490001</v>
      </c>
      <c r="AJ373" s="497">
        <f t="shared" si="1099"/>
        <v>704189.09544586029</v>
      </c>
      <c r="AK373" s="959">
        <f t="shared" si="1100"/>
        <v>2.3374658551545958E-2</v>
      </c>
      <c r="AL373" s="1086">
        <f t="shared" si="1101"/>
        <v>3.1305409348165537E-2</v>
      </c>
      <c r="AM373" s="864" t="str">
        <f t="shared" si="1152"/>
        <v>7255</v>
      </c>
      <c r="AN373" s="865">
        <f t="shared" si="1153"/>
        <v>44402</v>
      </c>
      <c r="AO373" s="866">
        <f t="shared" si="1154"/>
        <v>130396.77937825522</v>
      </c>
      <c r="AP373" s="865">
        <f t="shared" si="1155"/>
        <v>44402</v>
      </c>
      <c r="AQ373" s="850">
        <f t="shared" si="1156"/>
        <v>174638.89567057334</v>
      </c>
      <c r="AR373" s="880">
        <v>44401</v>
      </c>
      <c r="AS373" s="869" t="s">
        <v>660</v>
      </c>
      <c r="AT373" s="879">
        <v>156.41098022460901</v>
      </c>
      <c r="AU373" s="879">
        <v>248</v>
      </c>
      <c r="AV373" s="851">
        <f t="shared" si="1157"/>
        <v>44401</v>
      </c>
      <c r="AW373" s="852">
        <f t="shared" si="1158"/>
        <v>77196922385392.656</v>
      </c>
      <c r="AX373" s="851">
        <f t="shared" si="1159"/>
        <v>44401</v>
      </c>
      <c r="AY373" s="852">
        <f t="shared" si="1160"/>
        <v>103388943644417.23</v>
      </c>
      <c r="AZ373" s="850">
        <f>AVERAGE(AO373:AO374)</f>
        <v>139224.50256347627</v>
      </c>
      <c r="BA373" s="850">
        <f>STDEV(AO373:AO374)</f>
        <v>12484.285853415031</v>
      </c>
      <c r="BB373" s="850">
        <f>100*BA373/AZ373</f>
        <v>8.9670177472698125</v>
      </c>
      <c r="BC373" s="849">
        <f t="shared" si="1161"/>
        <v>44401</v>
      </c>
      <c r="BD373" s="850">
        <f>AVERAGE(AQ373:AQ374)</f>
        <v>182793.10099283868</v>
      </c>
      <c r="BE373" s="850">
        <f>STDEV(AQ373:AQ374)</f>
        <v>11531.787757122509</v>
      </c>
      <c r="BF373" s="850">
        <f>100*BE373/BD373</f>
        <v>6.3086559035804601</v>
      </c>
      <c r="BG373" s="849">
        <f t="shared" si="1162"/>
        <v>44401</v>
      </c>
      <c r="BH373" s="850">
        <f>AVERAGE(AZ373,BD373)</f>
        <v>161008.80177815747</v>
      </c>
      <c r="BI373" s="852">
        <f>BH373*AT373*3.785*1000000</f>
        <v>95319715973799.578</v>
      </c>
      <c r="BK373" s="382">
        <f t="shared" si="1163"/>
        <v>19.559516906738281</v>
      </c>
      <c r="BL373" s="382">
        <f t="shared" si="1164"/>
        <v>26.195834350586001</v>
      </c>
      <c r="BM373" s="236">
        <f t="shared" si="1165"/>
        <v>44401</v>
      </c>
      <c r="BN373" s="236">
        <f t="shared" si="1166"/>
        <v>44402</v>
      </c>
      <c r="BO373" s="235">
        <f>AO373</f>
        <v>130396.77937825522</v>
      </c>
      <c r="BP373" s="235">
        <f t="shared" si="1167"/>
        <v>174638.89567057334</v>
      </c>
      <c r="BQ373" s="235">
        <f t="shared" si="1168"/>
        <v>152517.8375244143</v>
      </c>
      <c r="BR373" s="868">
        <f t="shared" si="1169"/>
        <v>44401</v>
      </c>
      <c r="BS373" s="869" t="str">
        <f t="shared" si="1170"/>
        <v>SAT</v>
      </c>
      <c r="BT373" s="870">
        <f t="shared" si="1171"/>
        <v>156.41098022460901</v>
      </c>
      <c r="BU373" s="235">
        <f t="shared" ref="BU373" si="1181">BH373</f>
        <v>161008.80177815747</v>
      </c>
      <c r="BV373" s="279">
        <f t="shared" si="1173"/>
        <v>90292933014904.953</v>
      </c>
      <c r="BW373" s="279">
        <f t="shared" ref="BW373" si="1182">BI373</f>
        <v>95319715973799.578</v>
      </c>
    </row>
    <row r="374" spans="1:75">
      <c r="A374" s="35">
        <v>44405</v>
      </c>
      <c r="B374" s="119" t="s">
        <v>808</v>
      </c>
      <c r="C374" s="782">
        <f t="shared" si="1175"/>
        <v>44401</v>
      </c>
      <c r="D374" s="1158">
        <v>44402</v>
      </c>
      <c r="E374" s="924" t="s">
        <v>69</v>
      </c>
      <c r="F374" s="1149">
        <v>22.2078338623046</v>
      </c>
      <c r="G374" s="500" t="s">
        <v>41</v>
      </c>
      <c r="H374" s="998">
        <v>28.642095947265602</v>
      </c>
      <c r="I374" s="1160" t="s">
        <v>313</v>
      </c>
      <c r="J374" s="1161" t="s">
        <v>133</v>
      </c>
      <c r="K374" s="484" t="s">
        <v>93</v>
      </c>
      <c r="L374" s="488">
        <v>248</v>
      </c>
      <c r="M374" s="485"/>
      <c r="N374" s="504"/>
      <c r="O374" s="491">
        <v>3</v>
      </c>
      <c r="P374" s="492">
        <v>1.5</v>
      </c>
      <c r="Q374" s="492">
        <f t="shared" si="1090"/>
        <v>4.5</v>
      </c>
      <c r="R374" s="490">
        <f t="shared" si="1178"/>
        <v>3</v>
      </c>
      <c r="S374" s="491"/>
      <c r="T374" s="493">
        <v>20</v>
      </c>
      <c r="U374" s="119" t="s">
        <v>808</v>
      </c>
      <c r="V374" s="925"/>
      <c r="W374" s="129">
        <v>825.48900000000003</v>
      </c>
      <c r="X374" s="223">
        <v>2.1880000000000002</v>
      </c>
      <c r="Y374" s="223">
        <v>2.5670000000000002</v>
      </c>
      <c r="Z374" s="129">
        <f t="shared" si="1091"/>
        <v>16509.78</v>
      </c>
      <c r="AA374" s="129">
        <f t="shared" si="1092"/>
        <v>5503.2599999999993</v>
      </c>
      <c r="AB374" s="149">
        <f t="shared" si="1093"/>
        <v>22190564.516129028</v>
      </c>
      <c r="AC374" s="924" t="s">
        <v>69</v>
      </c>
      <c r="AD374" s="195">
        <f t="shared" si="1094"/>
        <v>444.15667724609199</v>
      </c>
      <c r="AE374" s="500" t="s">
        <v>41</v>
      </c>
      <c r="AF374" s="567">
        <f t="shared" si="1095"/>
        <v>572.84191894531205</v>
      </c>
      <c r="AG374" s="497">
        <f t="shared" si="1096"/>
        <v>148052.22574869732</v>
      </c>
      <c r="AH374" s="497">
        <f t="shared" si="1097"/>
        <v>190947.30631510401</v>
      </c>
      <c r="AI374" s="497">
        <f t="shared" si="1098"/>
        <v>596984.78124474734</v>
      </c>
      <c r="AJ374" s="497">
        <f t="shared" si="1099"/>
        <v>769948.81578670966</v>
      </c>
      <c r="AK374" s="959">
        <f t="shared" si="1100"/>
        <v>2.6902640570988349E-2</v>
      </c>
      <c r="AL374" s="1086">
        <f t="shared" si="1101"/>
        <v>3.4697126124352481E-2</v>
      </c>
      <c r="AM374" s="864" t="str">
        <f t="shared" si="1152"/>
        <v>7256</v>
      </c>
      <c r="AN374" s="865">
        <f t="shared" si="1153"/>
        <v>44402</v>
      </c>
      <c r="AO374" s="866">
        <f t="shared" si="1154"/>
        <v>148052.22574869732</v>
      </c>
      <c r="AP374" s="865">
        <f t="shared" si="1155"/>
        <v>44402</v>
      </c>
      <c r="AQ374" s="850">
        <f t="shared" si="1156"/>
        <v>190947.30631510401</v>
      </c>
      <c r="AR374" s="880">
        <v>44401</v>
      </c>
      <c r="AS374" s="869" t="s">
        <v>660</v>
      </c>
      <c r="AT374" s="879">
        <v>156.41098022460901</v>
      </c>
      <c r="AU374" s="879">
        <v>248</v>
      </c>
      <c r="AV374" s="851">
        <f t="shared" si="1157"/>
        <v>44401</v>
      </c>
      <c r="AW374" s="852">
        <f t="shared" si="1158"/>
        <v>87649221358090.797</v>
      </c>
      <c r="AX374" s="851">
        <f t="shared" si="1159"/>
        <v>44401</v>
      </c>
      <c r="AY374" s="852">
        <f t="shared" si="1160"/>
        <v>113043776507297.66</v>
      </c>
      <c r="AZ374" s="867"/>
      <c r="BA374" s="867"/>
      <c r="BB374" s="867"/>
      <c r="BC374" s="849">
        <f t="shared" si="1161"/>
        <v>44401</v>
      </c>
      <c r="BD374" s="867"/>
      <c r="BE374" s="867"/>
      <c r="BF374" s="867"/>
      <c r="BG374" s="849">
        <f t="shared" si="1162"/>
        <v>44401</v>
      </c>
      <c r="BH374" s="867"/>
      <c r="BI374" s="867"/>
      <c r="BK374" s="382">
        <f t="shared" si="1163"/>
        <v>22.2078338623046</v>
      </c>
      <c r="BL374" s="382">
        <f t="shared" si="1164"/>
        <v>28.642095947265602</v>
      </c>
      <c r="BM374" s="236">
        <f t="shared" si="1165"/>
        <v>44401</v>
      </c>
      <c r="BN374" s="236">
        <f t="shared" si="1166"/>
        <v>44402</v>
      </c>
      <c r="BO374" s="235">
        <f t="shared" ref="BO374:BO386" si="1183">AO374</f>
        <v>148052.22574869732</v>
      </c>
      <c r="BP374" s="235">
        <f t="shared" si="1167"/>
        <v>190947.30631510401</v>
      </c>
      <c r="BQ374" s="235">
        <f t="shared" si="1168"/>
        <v>169499.76603190065</v>
      </c>
      <c r="BR374" s="868">
        <f t="shared" si="1169"/>
        <v>44401</v>
      </c>
      <c r="BS374" s="869" t="str">
        <f t="shared" si="1170"/>
        <v>SAT</v>
      </c>
      <c r="BT374" s="870">
        <f t="shared" si="1171"/>
        <v>156.41098022460901</v>
      </c>
      <c r="BU374" s="235"/>
      <c r="BV374" s="279">
        <f t="shared" si="1173"/>
        <v>100346498932694.22</v>
      </c>
      <c r="BW374" s="279"/>
    </row>
    <row r="375" spans="1:75">
      <c r="A375" s="35">
        <v>44405</v>
      </c>
      <c r="B375" s="119" t="s">
        <v>809</v>
      </c>
      <c r="C375" s="782">
        <f t="shared" si="1175"/>
        <v>44402</v>
      </c>
      <c r="D375" s="1158">
        <v>44403</v>
      </c>
      <c r="E375" s="924" t="s">
        <v>69</v>
      </c>
      <c r="F375" s="1149">
        <v>26.719250488281197</v>
      </c>
      <c r="G375" s="500" t="s">
        <v>41</v>
      </c>
      <c r="H375" s="998">
        <v>32.781802368164001</v>
      </c>
      <c r="I375" s="1160" t="s">
        <v>313</v>
      </c>
      <c r="J375" s="1161" t="s">
        <v>133</v>
      </c>
      <c r="K375" s="484" t="s">
        <v>93</v>
      </c>
      <c r="L375" s="488">
        <v>284</v>
      </c>
      <c r="M375" s="485"/>
      <c r="N375" s="504"/>
      <c r="O375" s="491">
        <v>3</v>
      </c>
      <c r="P375" s="492">
        <v>1.5</v>
      </c>
      <c r="Q375" s="492">
        <f t="shared" si="1090"/>
        <v>4.5</v>
      </c>
      <c r="R375" s="490">
        <f t="shared" si="1178"/>
        <v>3</v>
      </c>
      <c r="S375" s="491"/>
      <c r="T375" s="493">
        <v>20</v>
      </c>
      <c r="U375" s="119" t="s">
        <v>809</v>
      </c>
      <c r="V375" s="925"/>
      <c r="W375" s="129">
        <v>793.45600000000002</v>
      </c>
      <c r="X375" s="223">
        <v>2.194</v>
      </c>
      <c r="Y375" s="223">
        <v>2.5619999999999998</v>
      </c>
      <c r="Z375" s="129">
        <f t="shared" si="1091"/>
        <v>15869.12</v>
      </c>
      <c r="AA375" s="129">
        <f t="shared" si="1092"/>
        <v>5289.7066666666669</v>
      </c>
      <c r="AB375" s="149">
        <f t="shared" si="1093"/>
        <v>18625727.69953052</v>
      </c>
      <c r="AC375" s="924" t="s">
        <v>69</v>
      </c>
      <c r="AD375" s="195">
        <f t="shared" si="1094"/>
        <v>534.38500976562398</v>
      </c>
      <c r="AE375" s="500" t="s">
        <v>41</v>
      </c>
      <c r="AF375" s="567">
        <f t="shared" si="1095"/>
        <v>655.63604736328</v>
      </c>
      <c r="AG375" s="497">
        <f t="shared" si="1096"/>
        <v>178128.33658854131</v>
      </c>
      <c r="AH375" s="497">
        <f t="shared" si="1097"/>
        <v>218545.34912109331</v>
      </c>
      <c r="AI375" s="497">
        <f t="shared" si="1098"/>
        <v>627212.45277655381</v>
      </c>
      <c r="AJ375" s="497">
        <f t="shared" si="1099"/>
        <v>769525.87718694832</v>
      </c>
      <c r="AK375" s="959">
        <f t="shared" si="1100"/>
        <v>3.3674520689592362E-2</v>
      </c>
      <c r="AL375" s="1086">
        <f t="shared" si="1101"/>
        <v>4.1315211389370048E-2</v>
      </c>
      <c r="AM375" s="864" t="str">
        <f t="shared" si="1152"/>
        <v>7263</v>
      </c>
      <c r="AN375" s="865">
        <f t="shared" si="1153"/>
        <v>44403</v>
      </c>
      <c r="AO375" s="866">
        <f t="shared" si="1154"/>
        <v>178128.33658854131</v>
      </c>
      <c r="AP375" s="865">
        <f t="shared" si="1155"/>
        <v>44403</v>
      </c>
      <c r="AQ375" s="850">
        <f t="shared" si="1156"/>
        <v>218545.34912109331</v>
      </c>
      <c r="AR375" s="880">
        <v>44402</v>
      </c>
      <c r="AS375" s="869" t="s">
        <v>654</v>
      </c>
      <c r="AT375" s="879">
        <v>150.29333496093801</v>
      </c>
      <c r="AU375" s="879">
        <v>284</v>
      </c>
      <c r="AV375" s="851">
        <f t="shared" si="1157"/>
        <v>44402</v>
      </c>
      <c r="AW375" s="852">
        <f t="shared" si="1158"/>
        <v>101330134150004.09</v>
      </c>
      <c r="AX375" s="851">
        <f t="shared" si="1159"/>
        <v>44402</v>
      </c>
      <c r="AY375" s="852">
        <f t="shared" si="1160"/>
        <v>124321766926129.98</v>
      </c>
      <c r="AZ375" s="850">
        <f>AVERAGE(AO375:AO376)</f>
        <v>191116.23128255198</v>
      </c>
      <c r="BA375" s="850">
        <f>STDEV(AO375:AO376)</f>
        <v>18367.656822943445</v>
      </c>
      <c r="BB375" s="850">
        <f>100*BA375/AZ375</f>
        <v>9.6107257346384927</v>
      </c>
      <c r="BC375" s="849">
        <f t="shared" si="1161"/>
        <v>44402</v>
      </c>
      <c r="BD375" s="850">
        <f>AVERAGE(AQ375:AQ376)</f>
        <v>214273.90543619799</v>
      </c>
      <c r="BE375" s="850">
        <f>STDEV(AQ375:AQ376)</f>
        <v>6040.7335900918688</v>
      </c>
      <c r="BF375" s="850">
        <f>100*BE375/BD375</f>
        <v>2.819164367119146</v>
      </c>
      <c r="BG375" s="849">
        <f t="shared" si="1162"/>
        <v>44402</v>
      </c>
      <c r="BH375" s="850">
        <f>AVERAGE(AZ375,BD375)</f>
        <v>202695.068359375</v>
      </c>
      <c r="BI375" s="852">
        <f>BH375*AT375*3.785*1000000</f>
        <v>115305171887631.97</v>
      </c>
      <c r="BK375" s="382">
        <f t="shared" si="1163"/>
        <v>26.719250488281197</v>
      </c>
      <c r="BL375" s="382">
        <f t="shared" si="1164"/>
        <v>32.781802368164001</v>
      </c>
      <c r="BM375" s="236">
        <f t="shared" si="1165"/>
        <v>44402</v>
      </c>
      <c r="BN375" s="236">
        <f t="shared" si="1166"/>
        <v>44403</v>
      </c>
      <c r="BO375" s="235">
        <f t="shared" si="1183"/>
        <v>178128.33658854131</v>
      </c>
      <c r="BP375" s="235">
        <f t="shared" si="1167"/>
        <v>218545.34912109331</v>
      </c>
      <c r="BQ375" s="235">
        <f t="shared" si="1168"/>
        <v>198336.84285481731</v>
      </c>
      <c r="BR375" s="868">
        <f t="shared" si="1169"/>
        <v>44402</v>
      </c>
      <c r="BS375" s="869" t="str">
        <f t="shared" si="1170"/>
        <v>SUN</v>
      </c>
      <c r="BT375" s="870">
        <f t="shared" si="1171"/>
        <v>150.29333496093801</v>
      </c>
      <c r="BU375" s="235">
        <f t="shared" ref="BU375" si="1184">BH375</f>
        <v>202695.068359375</v>
      </c>
      <c r="BV375" s="279">
        <f t="shared" si="1173"/>
        <v>112825950538067.02</v>
      </c>
      <c r="BW375" s="279">
        <f t="shared" ref="BW375" si="1185">BI375</f>
        <v>115305171887631.97</v>
      </c>
    </row>
    <row r="376" spans="1:75">
      <c r="A376" s="35">
        <v>44405</v>
      </c>
      <c r="B376" s="119" t="s">
        <v>810</v>
      </c>
      <c r="C376" s="782">
        <f t="shared" si="1175"/>
        <v>44402</v>
      </c>
      <c r="D376" s="1158">
        <v>44403</v>
      </c>
      <c r="E376" s="924" t="s">
        <v>69</v>
      </c>
      <c r="F376" s="1149">
        <v>30.615618896484399</v>
      </c>
      <c r="G376" s="500" t="s">
        <v>41</v>
      </c>
      <c r="H376" s="998">
        <v>31.500369262695397</v>
      </c>
      <c r="I376" s="1160" t="s">
        <v>313</v>
      </c>
      <c r="J376" s="1161" t="s">
        <v>133</v>
      </c>
      <c r="K376" s="484" t="s">
        <v>93</v>
      </c>
      <c r="L376" s="488">
        <v>284</v>
      </c>
      <c r="M376" s="485"/>
      <c r="N376" s="504"/>
      <c r="O376" s="491">
        <v>3</v>
      </c>
      <c r="P376" s="492">
        <v>1.5</v>
      </c>
      <c r="Q376" s="492">
        <f t="shared" si="1090"/>
        <v>4.5</v>
      </c>
      <c r="R376" s="490">
        <f t="shared" si="1178"/>
        <v>3</v>
      </c>
      <c r="S376" s="491"/>
      <c r="T376" s="493">
        <v>20</v>
      </c>
      <c r="U376" s="119" t="s">
        <v>810</v>
      </c>
      <c r="V376" s="925"/>
      <c r="W376" s="129">
        <v>773.74699999999996</v>
      </c>
      <c r="X376" s="223">
        <v>2.1819999999999999</v>
      </c>
      <c r="Y376" s="223">
        <v>2.5779999999999998</v>
      </c>
      <c r="Z376" s="129">
        <f t="shared" si="1091"/>
        <v>15474.939999999999</v>
      </c>
      <c r="AA376" s="129">
        <f t="shared" si="1092"/>
        <v>5158.3133333333326</v>
      </c>
      <c r="AB376" s="149">
        <f t="shared" si="1093"/>
        <v>18163075.117370892</v>
      </c>
      <c r="AC376" s="924" t="s">
        <v>69</v>
      </c>
      <c r="AD376" s="195">
        <f t="shared" si="1094"/>
        <v>612.31237792968795</v>
      </c>
      <c r="AE376" s="500" t="s">
        <v>41</v>
      </c>
      <c r="AF376" s="567">
        <f t="shared" si="1095"/>
        <v>630.00738525390796</v>
      </c>
      <c r="AG376" s="497">
        <f t="shared" si="1096"/>
        <v>204104.12597656265</v>
      </c>
      <c r="AH376" s="497">
        <f t="shared" si="1097"/>
        <v>210002.46175130268</v>
      </c>
      <c r="AI376" s="497">
        <f t="shared" si="1098"/>
        <v>718676.49991747411</v>
      </c>
      <c r="AJ376" s="497">
        <f t="shared" si="1099"/>
        <v>739445.28785669955</v>
      </c>
      <c r="AK376" s="959">
        <f t="shared" si="1100"/>
        <v>3.9567996898836957E-2</v>
      </c>
      <c r="AL376" s="1086">
        <f t="shared" si="1101"/>
        <v>4.0711458994600817E-2</v>
      </c>
      <c r="AM376" s="864" t="str">
        <f t="shared" si="1152"/>
        <v>7264</v>
      </c>
      <c r="AN376" s="865">
        <f t="shared" si="1153"/>
        <v>44403</v>
      </c>
      <c r="AO376" s="866">
        <f t="shared" si="1154"/>
        <v>204104.12597656265</v>
      </c>
      <c r="AP376" s="865">
        <f t="shared" si="1155"/>
        <v>44403</v>
      </c>
      <c r="AQ376" s="850">
        <f t="shared" si="1156"/>
        <v>210002.46175130268</v>
      </c>
      <c r="AR376" s="880">
        <v>44402</v>
      </c>
      <c r="AS376" s="869" t="s">
        <v>654</v>
      </c>
      <c r="AT376" s="879">
        <v>150.29333496093801</v>
      </c>
      <c r="AU376" s="879">
        <v>284</v>
      </c>
      <c r="AV376" s="851">
        <f t="shared" si="1157"/>
        <v>44402</v>
      </c>
      <c r="AW376" s="852">
        <f t="shared" si="1158"/>
        <v>116106728788174.52</v>
      </c>
      <c r="AX376" s="851">
        <f t="shared" si="1159"/>
        <v>44402</v>
      </c>
      <c r="AY376" s="852">
        <f t="shared" si="1160"/>
        <v>119462057686219.27</v>
      </c>
      <c r="AZ376" s="867"/>
      <c r="BA376" s="867"/>
      <c r="BB376" s="867"/>
      <c r="BC376" s="849">
        <f t="shared" si="1161"/>
        <v>44402</v>
      </c>
      <c r="BD376" s="867"/>
      <c r="BE376" s="867"/>
      <c r="BF376" s="867"/>
      <c r="BG376" s="849">
        <f t="shared" si="1162"/>
        <v>44402</v>
      </c>
      <c r="BH376" s="867"/>
      <c r="BI376" s="867"/>
      <c r="BK376" s="382">
        <f t="shared" si="1163"/>
        <v>30.615618896484399</v>
      </c>
      <c r="BL376" s="382">
        <f t="shared" si="1164"/>
        <v>31.500369262695397</v>
      </c>
      <c r="BM376" s="236">
        <f t="shared" si="1165"/>
        <v>44402</v>
      </c>
      <c r="BN376" s="236">
        <f t="shared" si="1166"/>
        <v>44403</v>
      </c>
      <c r="BO376" s="235">
        <f t="shared" si="1183"/>
        <v>204104.12597656265</v>
      </c>
      <c r="BP376" s="235">
        <f t="shared" si="1167"/>
        <v>210002.46175130268</v>
      </c>
      <c r="BQ376" s="235">
        <f t="shared" si="1168"/>
        <v>207053.29386393266</v>
      </c>
      <c r="BR376" s="868">
        <f t="shared" si="1169"/>
        <v>44402</v>
      </c>
      <c r="BS376" s="869" t="str">
        <f t="shared" si="1170"/>
        <v>SUN</v>
      </c>
      <c r="BT376" s="870">
        <f t="shared" si="1171"/>
        <v>150.29333496093801</v>
      </c>
      <c r="BU376" s="235"/>
      <c r="BV376" s="279">
        <f t="shared" si="1173"/>
        <v>117784393237196.88</v>
      </c>
      <c r="BW376" s="279"/>
    </row>
    <row r="377" spans="1:75">
      <c r="A377" s="35">
        <v>44405</v>
      </c>
      <c r="B377" s="119" t="s">
        <v>811</v>
      </c>
      <c r="C377" s="782">
        <f t="shared" si="1175"/>
        <v>44403</v>
      </c>
      <c r="D377" s="1158">
        <v>44404</v>
      </c>
      <c r="E377" s="924" t="s">
        <v>69</v>
      </c>
      <c r="F377" s="1149">
        <v>19.060279846191399</v>
      </c>
      <c r="G377" s="500" t="s">
        <v>41</v>
      </c>
      <c r="H377" s="998">
        <v>24.206134033203199</v>
      </c>
      <c r="I377" s="1160" t="s">
        <v>313</v>
      </c>
      <c r="J377" s="1161" t="s">
        <v>133</v>
      </c>
      <c r="K377" s="484" t="s">
        <v>93</v>
      </c>
      <c r="L377" s="488">
        <v>276</v>
      </c>
      <c r="M377" s="485"/>
      <c r="N377" s="504"/>
      <c r="O377" s="491">
        <v>3</v>
      </c>
      <c r="P377" s="492">
        <v>1.5</v>
      </c>
      <c r="Q377" s="492">
        <f t="shared" si="1090"/>
        <v>4.5</v>
      </c>
      <c r="R377" s="490">
        <f t="shared" si="1178"/>
        <v>3</v>
      </c>
      <c r="S377" s="491"/>
      <c r="T377" s="493">
        <v>20</v>
      </c>
      <c r="U377" s="119" t="s">
        <v>811</v>
      </c>
      <c r="V377" s="925"/>
      <c r="W377" s="129">
        <v>873.154</v>
      </c>
      <c r="X377" s="223">
        <v>2.1779999999999999</v>
      </c>
      <c r="Y377" s="223">
        <v>2.5099999999999998</v>
      </c>
      <c r="Z377" s="129">
        <f t="shared" si="1091"/>
        <v>17463.080000000002</v>
      </c>
      <c r="AA377" s="129">
        <f t="shared" si="1092"/>
        <v>5821.0266666666676</v>
      </c>
      <c r="AB377" s="149">
        <f t="shared" si="1093"/>
        <v>21090676.328502417</v>
      </c>
      <c r="AC377" s="924" t="s">
        <v>69</v>
      </c>
      <c r="AD377" s="195">
        <f t="shared" si="1094"/>
        <v>381.20559692382801</v>
      </c>
      <c r="AE377" s="500" t="s">
        <v>41</v>
      </c>
      <c r="AF377" s="567">
        <f t="shared" si="1095"/>
        <v>484.12268066406398</v>
      </c>
      <c r="AG377" s="497">
        <f t="shared" si="1096"/>
        <v>127068.53230794267</v>
      </c>
      <c r="AH377" s="497">
        <f t="shared" si="1097"/>
        <v>161374.22688802134</v>
      </c>
      <c r="AI377" s="497">
        <f t="shared" si="1098"/>
        <v>460393.23299979232</v>
      </c>
      <c r="AJ377" s="497">
        <f t="shared" si="1099"/>
        <v>584689.22785514977</v>
      </c>
      <c r="AK377" s="959">
        <f t="shared" si="1100"/>
        <v>2.1829230406310227E-2</v>
      </c>
      <c r="AL377" s="1086">
        <f t="shared" si="1101"/>
        <v>2.7722640030513744E-2</v>
      </c>
      <c r="AM377" s="864" t="str">
        <f t="shared" si="1152"/>
        <v>7271</v>
      </c>
      <c r="AN377" s="865">
        <f t="shared" si="1153"/>
        <v>44404</v>
      </c>
      <c r="AO377" s="866">
        <f t="shared" si="1154"/>
        <v>127068.53230794267</v>
      </c>
      <c r="AP377" s="865">
        <f t="shared" si="1155"/>
        <v>44404</v>
      </c>
      <c r="AQ377" s="850">
        <f t="shared" si="1156"/>
        <v>161374.22688802134</v>
      </c>
      <c r="AR377" s="880">
        <v>44403</v>
      </c>
      <c r="AS377" s="869" t="s">
        <v>655</v>
      </c>
      <c r="AT377" s="879">
        <v>161.89530944824199</v>
      </c>
      <c r="AU377" s="879">
        <v>276</v>
      </c>
      <c r="AV377" s="851">
        <f t="shared" si="1157"/>
        <v>44403</v>
      </c>
      <c r="AW377" s="852">
        <f t="shared" si="1158"/>
        <v>77864260574300.672</v>
      </c>
      <c r="AX377" s="851">
        <f t="shared" si="1159"/>
        <v>44403</v>
      </c>
      <c r="AY377" s="852">
        <f t="shared" si="1160"/>
        <v>98885889560241.609</v>
      </c>
      <c r="AZ377" s="850">
        <f>AVERAGE(AO377:AO378)</f>
        <v>119180.99466959634</v>
      </c>
      <c r="BA377" s="850">
        <f>STDEV(AO377:AO378)</f>
        <v>11154.662701877642</v>
      </c>
      <c r="BB377" s="850">
        <f>100*BA377/AZ377</f>
        <v>9.3594307824007874</v>
      </c>
      <c r="BC377" s="849">
        <f t="shared" si="1161"/>
        <v>44403</v>
      </c>
      <c r="BD377" s="850">
        <f>AVERAGE(AQ377:AQ378)</f>
        <v>155531.57552083331</v>
      </c>
      <c r="BE377" s="850">
        <f>STDEV(AQ377:AQ378)</f>
        <v>8262.7568036949888</v>
      </c>
      <c r="BF377" s="850">
        <f>100*BE377/BD377</f>
        <v>5.3125912060141127</v>
      </c>
      <c r="BG377" s="849">
        <f t="shared" si="1162"/>
        <v>44403</v>
      </c>
      <c r="BH377" s="850">
        <f>AVERAGE(AZ377,BD377)</f>
        <v>137356.28509521484</v>
      </c>
      <c r="BI377" s="852">
        <f>BH377*AT377*3.785*1000000</f>
        <v>84168325390370.625</v>
      </c>
      <c r="BK377" s="382">
        <f t="shared" si="1163"/>
        <v>19.060279846191399</v>
      </c>
      <c r="BL377" s="382">
        <f t="shared" si="1164"/>
        <v>24.206134033203199</v>
      </c>
      <c r="BM377" s="236">
        <f t="shared" si="1165"/>
        <v>44403</v>
      </c>
      <c r="BN377" s="236">
        <f t="shared" si="1166"/>
        <v>44404</v>
      </c>
      <c r="BO377" s="235">
        <f t="shared" si="1183"/>
        <v>127068.53230794267</v>
      </c>
      <c r="BP377" s="235">
        <f t="shared" si="1167"/>
        <v>161374.22688802134</v>
      </c>
      <c r="BQ377" s="235">
        <f t="shared" si="1168"/>
        <v>144221.37959798201</v>
      </c>
      <c r="BR377" s="868">
        <f t="shared" si="1169"/>
        <v>44403</v>
      </c>
      <c r="BS377" s="869" t="str">
        <f t="shared" si="1170"/>
        <v>MON</v>
      </c>
      <c r="BT377" s="870">
        <f t="shared" si="1171"/>
        <v>161.89530944824199</v>
      </c>
      <c r="BU377" s="235">
        <f t="shared" ref="BU377" si="1186">BH377</f>
        <v>137356.28509521484</v>
      </c>
      <c r="BV377" s="279">
        <f t="shared" si="1173"/>
        <v>88375075067271.141</v>
      </c>
      <c r="BW377" s="279">
        <f t="shared" ref="BW377" si="1187">BI377</f>
        <v>84168325390370.625</v>
      </c>
    </row>
    <row r="378" spans="1:75">
      <c r="A378" s="35">
        <v>44405</v>
      </c>
      <c r="B378" s="119" t="s">
        <v>812</v>
      </c>
      <c r="C378" s="782">
        <f t="shared" si="1175"/>
        <v>44403</v>
      </c>
      <c r="D378" s="1158">
        <v>44404</v>
      </c>
      <c r="E378" s="924" t="s">
        <v>69</v>
      </c>
      <c r="F378" s="1149">
        <v>16.694018554687499</v>
      </c>
      <c r="G378" s="500" t="s">
        <v>41</v>
      </c>
      <c r="H378" s="998">
        <v>22.4533386230468</v>
      </c>
      <c r="I378" s="1160" t="s">
        <v>313</v>
      </c>
      <c r="J378" s="1161" t="s">
        <v>133</v>
      </c>
      <c r="K378" s="484" t="s">
        <v>93</v>
      </c>
      <c r="L378" s="488">
        <v>276</v>
      </c>
      <c r="M378" s="485"/>
      <c r="N378" s="504"/>
      <c r="O378" s="491">
        <v>3</v>
      </c>
      <c r="P378" s="492">
        <v>1.5</v>
      </c>
      <c r="Q378" s="492">
        <f t="shared" si="1090"/>
        <v>4.5</v>
      </c>
      <c r="R378" s="490">
        <f t="shared" si="1178"/>
        <v>3</v>
      </c>
      <c r="S378" s="491"/>
      <c r="T378" s="493">
        <v>20</v>
      </c>
      <c r="U378" s="119" t="s">
        <v>812</v>
      </c>
      <c r="V378" s="925"/>
      <c r="W378" s="129">
        <v>820.42100000000005</v>
      </c>
      <c r="X378" s="223">
        <v>2.173</v>
      </c>
      <c r="Y378" s="223">
        <v>2.5</v>
      </c>
      <c r="Z378" s="129">
        <f t="shared" si="1091"/>
        <v>16408.420000000002</v>
      </c>
      <c r="AA378" s="129">
        <f t="shared" si="1092"/>
        <v>5469.4733333333343</v>
      </c>
      <c r="AB378" s="149">
        <f t="shared" si="1093"/>
        <v>19816932.367149759</v>
      </c>
      <c r="AC378" s="924" t="s">
        <v>69</v>
      </c>
      <c r="AD378" s="195">
        <f t="shared" si="1094"/>
        <v>333.88037109375</v>
      </c>
      <c r="AE378" s="500" t="s">
        <v>41</v>
      </c>
      <c r="AF378" s="567">
        <f t="shared" si="1095"/>
        <v>449.06677246093602</v>
      </c>
      <c r="AG378" s="497">
        <f t="shared" si="1096"/>
        <v>111293.45703125</v>
      </c>
      <c r="AH378" s="497">
        <f t="shared" si="1097"/>
        <v>149688.92415364532</v>
      </c>
      <c r="AI378" s="497">
        <f t="shared" si="1098"/>
        <v>403237.16315670288</v>
      </c>
      <c r="AJ378" s="497">
        <f t="shared" si="1099"/>
        <v>542351.17446972942</v>
      </c>
      <c r="AK378" s="959">
        <f t="shared" si="1100"/>
        <v>2.0348112194455648E-2</v>
      </c>
      <c r="AL378" s="1086">
        <f t="shared" si="1101"/>
        <v>2.7368069104821546E-2</v>
      </c>
      <c r="AM378" s="864" t="str">
        <f t="shared" si="1152"/>
        <v>7272</v>
      </c>
      <c r="AN378" s="865">
        <f t="shared" si="1153"/>
        <v>44404</v>
      </c>
      <c r="AO378" s="866">
        <f t="shared" si="1154"/>
        <v>111293.45703125</v>
      </c>
      <c r="AP378" s="865">
        <f t="shared" si="1155"/>
        <v>44404</v>
      </c>
      <c r="AQ378" s="850">
        <f t="shared" si="1156"/>
        <v>149688.92415364532</v>
      </c>
      <c r="AR378" s="880">
        <v>44403</v>
      </c>
      <c r="AS378" s="869" t="s">
        <v>655</v>
      </c>
      <c r="AT378" s="879">
        <v>161.89530944824199</v>
      </c>
      <c r="AU378" s="879">
        <v>276</v>
      </c>
      <c r="AV378" s="851">
        <f t="shared" si="1157"/>
        <v>44403</v>
      </c>
      <c r="AW378" s="852">
        <f t="shared" si="1158"/>
        <v>68197708599443.023</v>
      </c>
      <c r="AX378" s="851">
        <f t="shared" si="1159"/>
        <v>44403</v>
      </c>
      <c r="AY378" s="852">
        <f t="shared" si="1160"/>
        <v>91725442827497.141</v>
      </c>
      <c r="AZ378" s="867"/>
      <c r="BA378" s="867"/>
      <c r="BB378" s="867"/>
      <c r="BC378" s="849">
        <f t="shared" si="1161"/>
        <v>44403</v>
      </c>
      <c r="BD378" s="867"/>
      <c r="BE378" s="867"/>
      <c r="BF378" s="867"/>
      <c r="BG378" s="849">
        <f t="shared" si="1162"/>
        <v>44403</v>
      </c>
      <c r="BH378" s="867"/>
      <c r="BI378" s="867"/>
      <c r="BK378" s="382">
        <f t="shared" si="1163"/>
        <v>16.694018554687499</v>
      </c>
      <c r="BL378" s="382">
        <f t="shared" si="1164"/>
        <v>22.4533386230468</v>
      </c>
      <c r="BM378" s="236">
        <f t="shared" si="1165"/>
        <v>44403</v>
      </c>
      <c r="BN378" s="236">
        <f t="shared" si="1166"/>
        <v>44404</v>
      </c>
      <c r="BO378" s="235">
        <f t="shared" si="1183"/>
        <v>111293.45703125</v>
      </c>
      <c r="BP378" s="235">
        <f t="shared" si="1167"/>
        <v>149688.92415364532</v>
      </c>
      <c r="BQ378" s="235">
        <f t="shared" si="1168"/>
        <v>130491.19059244766</v>
      </c>
      <c r="BR378" s="868">
        <f t="shared" si="1169"/>
        <v>44403</v>
      </c>
      <c r="BS378" s="869" t="str">
        <f t="shared" si="1170"/>
        <v>MON</v>
      </c>
      <c r="BT378" s="870">
        <f t="shared" si="1171"/>
        <v>161.89530944824199</v>
      </c>
      <c r="BU378" s="235"/>
      <c r="BV378" s="279">
        <f t="shared" si="1173"/>
        <v>79961575713470.078</v>
      </c>
      <c r="BW378" s="279"/>
    </row>
    <row r="379" spans="1:75">
      <c r="A379" s="35">
        <v>44405</v>
      </c>
      <c r="B379" s="119" t="s">
        <v>813</v>
      </c>
      <c r="C379" s="782">
        <f t="shared" si="1175"/>
        <v>44404</v>
      </c>
      <c r="D379" s="1158">
        <v>44405</v>
      </c>
      <c r="E379" s="924" t="s">
        <v>69</v>
      </c>
      <c r="F379" s="1149">
        <v>28.675259399413999</v>
      </c>
      <c r="G379" s="500" t="s">
        <v>41</v>
      </c>
      <c r="H379" s="998">
        <v>31.760281372070398</v>
      </c>
      <c r="I379" s="1160" t="s">
        <v>313</v>
      </c>
      <c r="J379" s="1161" t="s">
        <v>133</v>
      </c>
      <c r="K379" s="484" t="s">
        <v>93</v>
      </c>
      <c r="L379" s="488">
        <v>312</v>
      </c>
      <c r="M379" s="485"/>
      <c r="N379" s="504"/>
      <c r="O379" s="491">
        <v>3</v>
      </c>
      <c r="P379" s="492">
        <v>1.5</v>
      </c>
      <c r="Q379" s="492">
        <f t="shared" si="1090"/>
        <v>4.5</v>
      </c>
      <c r="R379" s="490">
        <f t="shared" si="1178"/>
        <v>3</v>
      </c>
      <c r="S379" s="491"/>
      <c r="T379" s="493">
        <v>20</v>
      </c>
      <c r="U379" s="119" t="s">
        <v>813</v>
      </c>
      <c r="V379" s="925"/>
      <c r="W379" s="129">
        <v>853.84400000000005</v>
      </c>
      <c r="X379" s="223">
        <v>2.173</v>
      </c>
      <c r="Y379" s="223">
        <v>2.5369999999999999</v>
      </c>
      <c r="Z379" s="129">
        <f t="shared" si="1091"/>
        <v>17076.88</v>
      </c>
      <c r="AA379" s="129">
        <f t="shared" si="1092"/>
        <v>5692.293333333334</v>
      </c>
      <c r="AB379" s="149">
        <f t="shared" si="1093"/>
        <v>18244529.914529916</v>
      </c>
      <c r="AC379" s="924" t="s">
        <v>69</v>
      </c>
      <c r="AD379" s="195">
        <f t="shared" si="1094"/>
        <v>573.50518798828</v>
      </c>
      <c r="AE379" s="500" t="s">
        <v>41</v>
      </c>
      <c r="AF379" s="567">
        <f t="shared" si="1095"/>
        <v>635.20562744140796</v>
      </c>
      <c r="AG379" s="497">
        <f t="shared" si="1096"/>
        <v>191168.39599609331</v>
      </c>
      <c r="AH379" s="497">
        <f t="shared" si="1097"/>
        <v>211735.20914713599</v>
      </c>
      <c r="AI379" s="497">
        <f t="shared" si="1098"/>
        <v>612719.21793619648</v>
      </c>
      <c r="AJ379" s="497">
        <f t="shared" si="1099"/>
        <v>678638.49085620511</v>
      </c>
      <c r="AK379" s="959">
        <f t="shared" si="1100"/>
        <v>3.3583721850143584E-2</v>
      </c>
      <c r="AL379" s="1086">
        <f t="shared" si="1101"/>
        <v>3.7196819761069227E-2</v>
      </c>
      <c r="AM379" s="864" t="str">
        <f t="shared" si="1152"/>
        <v>7282</v>
      </c>
      <c r="AN379" s="865">
        <f t="shared" si="1153"/>
        <v>44405</v>
      </c>
      <c r="AO379" s="866">
        <f t="shared" si="1154"/>
        <v>191168.39599609331</v>
      </c>
      <c r="AP379" s="865">
        <f t="shared" si="1155"/>
        <v>44405</v>
      </c>
      <c r="AQ379" s="850">
        <f t="shared" si="1156"/>
        <v>211735.20914713599</v>
      </c>
      <c r="AR379" s="880">
        <v>44404</v>
      </c>
      <c r="AS379" s="869" t="s">
        <v>653</v>
      </c>
      <c r="AT379" s="879">
        <v>162.394287109375</v>
      </c>
      <c r="AU379" s="879">
        <v>312</v>
      </c>
      <c r="AV379" s="851">
        <f t="shared" si="1157"/>
        <v>44404</v>
      </c>
      <c r="AW379" s="852">
        <f t="shared" si="1158"/>
        <v>117504020634603.02</v>
      </c>
      <c r="AX379" s="851">
        <f t="shared" si="1159"/>
        <v>44404</v>
      </c>
      <c r="AY379" s="852">
        <f t="shared" si="1160"/>
        <v>130145666887352.5</v>
      </c>
      <c r="AZ379" s="850">
        <f>AVERAGE(AO379:AO380)</f>
        <v>159822.72338867164</v>
      </c>
      <c r="BA379" s="850">
        <f>STDEV(AO379:AO380)</f>
        <v>44329.47532312265</v>
      </c>
      <c r="BB379" s="850">
        <f>100*BA379/AZ379</f>
        <v>27.736653701813189</v>
      </c>
      <c r="BC379" s="849">
        <f t="shared" si="1161"/>
        <v>44404</v>
      </c>
      <c r="BD379" s="850">
        <f>AVERAGE(AQ379:AQ380)</f>
        <v>184267.52726236999</v>
      </c>
      <c r="BE379" s="850">
        <f>STDEV(AQ379:AQ380)</f>
        <v>38845.168248385889</v>
      </c>
      <c r="BF379" s="850">
        <f>100*BE379/BD379</f>
        <v>21.080853922284447</v>
      </c>
      <c r="BG379" s="849">
        <f t="shared" si="1162"/>
        <v>44404</v>
      </c>
      <c r="BH379" s="850">
        <f>AVERAGE(AZ379,BD379)</f>
        <v>172045.12532552081</v>
      </c>
      <c r="BI379" s="852">
        <f>BH379*AT379*3.785*1000000</f>
        <v>105749665633779.7</v>
      </c>
      <c r="BK379" s="382">
        <f t="shared" si="1163"/>
        <v>28.675259399413999</v>
      </c>
      <c r="BL379" s="382">
        <f t="shared" si="1164"/>
        <v>31.760281372070398</v>
      </c>
      <c r="BM379" s="236">
        <f t="shared" si="1165"/>
        <v>44404</v>
      </c>
      <c r="BN379" s="236">
        <f t="shared" si="1166"/>
        <v>44405</v>
      </c>
      <c r="BO379" s="235">
        <f t="shared" si="1183"/>
        <v>191168.39599609331</v>
      </c>
      <c r="BP379" s="235">
        <f t="shared" si="1167"/>
        <v>211735.20914713599</v>
      </c>
      <c r="BQ379" s="235">
        <f t="shared" si="1168"/>
        <v>201451.80257161465</v>
      </c>
      <c r="BR379" s="868">
        <f t="shared" si="1169"/>
        <v>44404</v>
      </c>
      <c r="BS379" s="869" t="str">
        <f t="shared" si="1170"/>
        <v>TUE</v>
      </c>
      <c r="BT379" s="870">
        <f t="shared" si="1171"/>
        <v>162.394287109375</v>
      </c>
      <c r="BU379" s="235">
        <f t="shared" ref="BU379" si="1188">BH379</f>
        <v>172045.12532552081</v>
      </c>
      <c r="BV379" s="279">
        <f t="shared" si="1173"/>
        <v>123824843760977.75</v>
      </c>
      <c r="BW379" s="279">
        <f t="shared" ref="BW379" si="1189">BI379</f>
        <v>105749665633779.7</v>
      </c>
    </row>
    <row r="380" spans="1:75" ht="15" thickBot="1">
      <c r="A380" s="35">
        <v>44405</v>
      </c>
      <c r="B380" s="119" t="s">
        <v>814</v>
      </c>
      <c r="C380" s="782">
        <f t="shared" si="1175"/>
        <v>44404</v>
      </c>
      <c r="D380" s="1158">
        <v>44405</v>
      </c>
      <c r="E380" s="924" t="s">
        <v>69</v>
      </c>
      <c r="F380" s="1149">
        <v>19.271557617187501</v>
      </c>
      <c r="G380" s="500" t="s">
        <v>41</v>
      </c>
      <c r="H380" s="998">
        <v>23.519976806640599</v>
      </c>
      <c r="I380" s="1160" t="s">
        <v>313</v>
      </c>
      <c r="J380" s="1161" t="s">
        <v>133</v>
      </c>
      <c r="K380" s="484" t="s">
        <v>93</v>
      </c>
      <c r="L380" s="488">
        <v>312</v>
      </c>
      <c r="M380" s="485"/>
      <c r="N380" s="504"/>
      <c r="O380" s="491">
        <v>3</v>
      </c>
      <c r="P380" s="492">
        <v>1.5</v>
      </c>
      <c r="Q380" s="492">
        <f t="shared" si="1090"/>
        <v>4.5</v>
      </c>
      <c r="R380" s="490">
        <f t="shared" si="1178"/>
        <v>3</v>
      </c>
      <c r="S380" s="491"/>
      <c r="T380" s="493">
        <v>20</v>
      </c>
      <c r="U380" s="119" t="s">
        <v>814</v>
      </c>
      <c r="V380" s="925"/>
      <c r="W380" s="129">
        <v>816.65700000000004</v>
      </c>
      <c r="X380" s="223">
        <v>2.1930000000000001</v>
      </c>
      <c r="Y380" s="223">
        <v>2.5529999999999999</v>
      </c>
      <c r="Z380" s="129">
        <f t="shared" si="1091"/>
        <v>16333.140000000001</v>
      </c>
      <c r="AA380" s="129">
        <f t="shared" si="1092"/>
        <v>5444.38</v>
      </c>
      <c r="AB380" s="149">
        <f t="shared" si="1093"/>
        <v>17449935.897435896</v>
      </c>
      <c r="AC380" s="924" t="s">
        <v>69</v>
      </c>
      <c r="AD380" s="195">
        <f t="shared" si="1094"/>
        <v>385.43115234375</v>
      </c>
      <c r="AE380" s="500" t="s">
        <v>41</v>
      </c>
      <c r="AF380" s="567">
        <f t="shared" si="1095"/>
        <v>470.39953613281199</v>
      </c>
      <c r="AG380" s="497">
        <f t="shared" si="1096"/>
        <v>128477.05078125</v>
      </c>
      <c r="AH380" s="497">
        <f t="shared" si="1097"/>
        <v>156799.84537760398</v>
      </c>
      <c r="AI380" s="497">
        <f t="shared" si="1098"/>
        <v>411785.41917067312</v>
      </c>
      <c r="AJ380" s="497">
        <f t="shared" si="1099"/>
        <v>502563.60697949992</v>
      </c>
      <c r="AK380" s="959">
        <f t="shared" si="1100"/>
        <v>2.3598104978206882E-2</v>
      </c>
      <c r="AL380" s="1086">
        <f t="shared" si="1101"/>
        <v>2.8800312501626263E-2</v>
      </c>
      <c r="AM380" s="864" t="str">
        <f t="shared" si="1152"/>
        <v>7284</v>
      </c>
      <c r="AN380" s="865">
        <f t="shared" si="1153"/>
        <v>44405</v>
      </c>
      <c r="AO380" s="866">
        <f t="shared" si="1154"/>
        <v>128477.05078125</v>
      </c>
      <c r="AP380" s="865">
        <f t="shared" si="1155"/>
        <v>44405</v>
      </c>
      <c r="AQ380" s="850">
        <f t="shared" si="1156"/>
        <v>156799.84537760398</v>
      </c>
      <c r="AR380" s="880">
        <v>44404</v>
      </c>
      <c r="AS380" s="869" t="s">
        <v>653</v>
      </c>
      <c r="AT380" s="879">
        <v>162.394287109375</v>
      </c>
      <c r="AU380" s="879">
        <v>312</v>
      </c>
      <c r="AV380" s="851">
        <f t="shared" si="1157"/>
        <v>44404</v>
      </c>
      <c r="AW380" s="852">
        <f t="shared" si="1158"/>
        <v>78970009385764</v>
      </c>
      <c r="AX380" s="851">
        <f t="shared" si="1159"/>
        <v>44404</v>
      </c>
      <c r="AY380" s="852">
        <f t="shared" si="1160"/>
        <v>96378965627399.328</v>
      </c>
      <c r="AZ380" s="867"/>
      <c r="BA380" s="867"/>
      <c r="BB380" s="867"/>
      <c r="BC380" s="849">
        <f t="shared" si="1161"/>
        <v>44404</v>
      </c>
      <c r="BD380" s="867"/>
      <c r="BE380" s="867"/>
      <c r="BF380" s="867"/>
      <c r="BG380" s="849">
        <f t="shared" si="1162"/>
        <v>44404</v>
      </c>
      <c r="BH380" s="867"/>
      <c r="BI380" s="867"/>
      <c r="BK380" s="382">
        <f t="shared" si="1163"/>
        <v>19.271557617187501</v>
      </c>
      <c r="BL380" s="382">
        <f t="shared" si="1164"/>
        <v>23.519976806640599</v>
      </c>
      <c r="BM380" s="236">
        <f t="shared" si="1165"/>
        <v>44404</v>
      </c>
      <c r="BN380" s="236">
        <f t="shared" si="1166"/>
        <v>44405</v>
      </c>
      <c r="BO380" s="235">
        <f t="shared" si="1183"/>
        <v>128477.05078125</v>
      </c>
      <c r="BP380" s="235">
        <f t="shared" si="1167"/>
        <v>156799.84537760398</v>
      </c>
      <c r="BQ380" s="235">
        <f t="shared" si="1168"/>
        <v>142638.44807942701</v>
      </c>
      <c r="BR380" s="868">
        <f t="shared" si="1169"/>
        <v>44404</v>
      </c>
      <c r="BS380" s="869" t="str">
        <f t="shared" si="1170"/>
        <v>TUE</v>
      </c>
      <c r="BT380" s="870">
        <f t="shared" si="1171"/>
        <v>162.394287109375</v>
      </c>
      <c r="BU380" s="235"/>
      <c r="BV380" s="279">
        <f t="shared" si="1173"/>
        <v>87674487506581.672</v>
      </c>
      <c r="BW380" s="279"/>
    </row>
    <row r="381" spans="1:75">
      <c r="A381" s="1167">
        <v>44412</v>
      </c>
      <c r="B381" s="121" t="s">
        <v>815</v>
      </c>
      <c r="C381" s="1168">
        <f>D381-1</f>
        <v>44405</v>
      </c>
      <c r="D381" s="1169">
        <v>44406</v>
      </c>
      <c r="E381" s="1110" t="s">
        <v>69</v>
      </c>
      <c r="F381" s="1147">
        <v>24.546179199218802</v>
      </c>
      <c r="G381" s="477" t="s">
        <v>41</v>
      </c>
      <c r="H381" s="994">
        <v>33.057492065429599</v>
      </c>
      <c r="I381" s="456" t="s">
        <v>313</v>
      </c>
      <c r="J381" s="457" t="s">
        <v>133</v>
      </c>
      <c r="K381" s="582" t="s">
        <v>93</v>
      </c>
      <c r="L381" s="583">
        <v>280</v>
      </c>
      <c r="M381" s="583"/>
      <c r="N381" s="583"/>
      <c r="O381" s="584">
        <v>3</v>
      </c>
      <c r="P381" s="584">
        <v>1.5</v>
      </c>
      <c r="Q381" s="584">
        <f t="shared" si="1090"/>
        <v>4.5</v>
      </c>
      <c r="R381" s="184">
        <f t="shared" si="1178"/>
        <v>3</v>
      </c>
      <c r="S381" s="183"/>
      <c r="T381" s="183">
        <v>20</v>
      </c>
      <c r="U381" s="121" t="s">
        <v>815</v>
      </c>
      <c r="V381" s="470"/>
      <c r="W381" s="194">
        <v>959.35</v>
      </c>
      <c r="X381" s="184">
        <v>2.1800000000000002</v>
      </c>
      <c r="Y381" s="184">
        <v>2.5209999999999999</v>
      </c>
      <c r="Z381" s="194">
        <f t="shared" si="1091"/>
        <v>19187</v>
      </c>
      <c r="AA381" s="194">
        <f t="shared" si="1092"/>
        <v>6395.666666666667</v>
      </c>
      <c r="AB381" s="1113">
        <f t="shared" si="1093"/>
        <v>22841666.666666664</v>
      </c>
      <c r="AC381" s="476" t="s">
        <v>69</v>
      </c>
      <c r="AD381" s="194">
        <f t="shared" si="1094"/>
        <v>490.92358398437602</v>
      </c>
      <c r="AE381" s="477" t="s">
        <v>41</v>
      </c>
      <c r="AF381" s="586">
        <f t="shared" si="1095"/>
        <v>661.14984130859193</v>
      </c>
      <c r="AG381" s="586">
        <f t="shared" si="1096"/>
        <v>163641.19466145869</v>
      </c>
      <c r="AH381" s="586">
        <f t="shared" si="1097"/>
        <v>220383.2804361973</v>
      </c>
      <c r="AI381" s="586">
        <f t="shared" si="1098"/>
        <v>584432.83807663817</v>
      </c>
      <c r="AJ381" s="586">
        <f t="shared" si="1099"/>
        <v>787083.14441499033</v>
      </c>
      <c r="AK381" s="587">
        <f t="shared" si="1100"/>
        <v>2.5586260696532862E-2</v>
      </c>
      <c r="AL381" s="995">
        <f t="shared" si="1101"/>
        <v>3.4458218653702605E-2</v>
      </c>
      <c r="AM381" s="864" t="str">
        <f t="shared" ref="AM381:AM394" si="1190">B381</f>
        <v>7291</v>
      </c>
      <c r="AN381" s="865">
        <f t="shared" ref="AN381:AN394" si="1191">D381</f>
        <v>44406</v>
      </c>
      <c r="AO381" s="866">
        <f t="shared" ref="AO381:AO394" si="1192">AG381</f>
        <v>163641.19466145869</v>
      </c>
      <c r="AP381" s="865">
        <f t="shared" ref="AP381:AP394" si="1193">D381</f>
        <v>44406</v>
      </c>
      <c r="AQ381" s="850">
        <f t="shared" ref="AQ381:AQ394" si="1194">AH381</f>
        <v>220383.2804361973</v>
      </c>
      <c r="AR381" s="880">
        <v>44405</v>
      </c>
      <c r="AS381" s="869" t="s">
        <v>656</v>
      </c>
      <c r="AT381" s="879">
        <v>162.22883605957</v>
      </c>
      <c r="AU381" s="879">
        <v>280</v>
      </c>
      <c r="AV381" s="851">
        <f t="shared" ref="AV381:AV394" si="1195">AR381</f>
        <v>44405</v>
      </c>
      <c r="AW381" s="852">
        <f t="shared" ref="AW381:AW394" si="1196">AT381*3.785*1000000*AO381</f>
        <v>100481608248918.8</v>
      </c>
      <c r="AX381" s="851">
        <f t="shared" ref="AX381:AX394" si="1197">AR381</f>
        <v>44405</v>
      </c>
      <c r="AY381" s="852">
        <f t="shared" ref="AY381:AY394" si="1198">AT381*3.785*1000000*AQ381</f>
        <v>135323299828103.27</v>
      </c>
      <c r="AZ381" s="850">
        <f>AVERAGE(AO381:AO382)</f>
        <v>161352.87475585935</v>
      </c>
      <c r="BA381" s="850">
        <f>STDEV(AO381:AO382)</f>
        <v>3236.1730455469165</v>
      </c>
      <c r="BB381" s="850">
        <f>100*BA381/AZ381</f>
        <v>2.00564945027693</v>
      </c>
      <c r="BC381" s="849">
        <f t="shared" ref="BC381:BC394" si="1199">AR381</f>
        <v>44405</v>
      </c>
      <c r="BD381" s="850">
        <f>AVERAGE(AQ381:AQ382)</f>
        <v>233052.17488606734</v>
      </c>
      <c r="BE381" s="850">
        <f>STDEV(AQ381:AQ382)</f>
        <v>17916.522351279425</v>
      </c>
      <c r="BF381" s="850">
        <f>100*BE381/BD381</f>
        <v>7.6877730748654507</v>
      </c>
      <c r="BG381" s="849">
        <f t="shared" ref="BG381:BG394" si="1200">BC381</f>
        <v>44405</v>
      </c>
      <c r="BH381" s="850">
        <f>AVERAGE(AZ381,BD381)</f>
        <v>197202.52482096333</v>
      </c>
      <c r="BI381" s="852">
        <f>BH381*AT381*3.785*1000000</f>
        <v>121089478023865.02</v>
      </c>
      <c r="BK381" s="382">
        <f t="shared" ref="BK381:BK394" si="1201">F381</f>
        <v>24.546179199218802</v>
      </c>
      <c r="BL381" s="382">
        <f t="shared" ref="BL381:BL394" si="1202">H381</f>
        <v>33.057492065429599</v>
      </c>
      <c r="BM381" s="236">
        <f t="shared" ref="BM381:BM394" si="1203">C381</f>
        <v>44405</v>
      </c>
      <c r="BN381" s="236">
        <f t="shared" ref="BN381:BN394" si="1204">AN381</f>
        <v>44406</v>
      </c>
      <c r="BO381" s="235">
        <f t="shared" si="1183"/>
        <v>163641.19466145869</v>
      </c>
      <c r="BP381" s="235">
        <f t="shared" ref="BP381:BP394" si="1205">AQ381</f>
        <v>220383.2804361973</v>
      </c>
      <c r="BQ381" s="235">
        <f t="shared" ref="BQ381:BQ394" si="1206">AVERAGE(BO381:BP381)</f>
        <v>192012.23754882801</v>
      </c>
      <c r="BR381" s="868">
        <f t="shared" ref="BR381:BR394" si="1207">AR381</f>
        <v>44405</v>
      </c>
      <c r="BS381" s="869" t="str">
        <f t="shared" ref="BS381:BS394" si="1208">AS381</f>
        <v>WED</v>
      </c>
      <c r="BT381" s="870">
        <f t="shared" ref="BT381:BT394" si="1209">AT381</f>
        <v>162.22883605957</v>
      </c>
      <c r="BU381" s="235">
        <f t="shared" ref="BU381" si="1210">BH381</f>
        <v>197202.52482096333</v>
      </c>
      <c r="BV381" s="279">
        <f t="shared" ref="BV381:BV394" si="1211">BT381*1000000*3.785*BQ381</f>
        <v>117902454038511.03</v>
      </c>
      <c r="BW381" s="279">
        <f t="shared" ref="BW381" si="1212">BI381</f>
        <v>121089478023865.02</v>
      </c>
    </row>
    <row r="382" spans="1:75">
      <c r="A382" s="46">
        <v>44412</v>
      </c>
      <c r="B382" s="122" t="s">
        <v>816</v>
      </c>
      <c r="C382" s="769">
        <f t="shared" ref="C382:C394" si="1213">D382-1</f>
        <v>44405</v>
      </c>
      <c r="D382" s="1170">
        <v>44406</v>
      </c>
      <c r="E382" s="924" t="s">
        <v>69</v>
      </c>
      <c r="F382" s="1149">
        <v>23.859683227539001</v>
      </c>
      <c r="G382" s="500" t="s">
        <v>41</v>
      </c>
      <c r="H382" s="998">
        <v>36.858160400390602</v>
      </c>
      <c r="I382" s="414" t="s">
        <v>313</v>
      </c>
      <c r="J382" s="415" t="s">
        <v>133</v>
      </c>
      <c r="K382" s="429" t="s">
        <v>93</v>
      </c>
      <c r="L382" s="390">
        <v>280</v>
      </c>
      <c r="M382" s="390"/>
      <c r="N382" s="390"/>
      <c r="O382" s="564">
        <v>3</v>
      </c>
      <c r="P382" s="564">
        <v>1.5</v>
      </c>
      <c r="Q382" s="564">
        <f t="shared" si="1090"/>
        <v>4.5</v>
      </c>
      <c r="R382" s="82">
        <f t="shared" si="1178"/>
        <v>3</v>
      </c>
      <c r="S382" s="81"/>
      <c r="T382" s="81">
        <v>20</v>
      </c>
      <c r="U382" s="122" t="s">
        <v>816</v>
      </c>
      <c r="V382" s="494"/>
      <c r="W382" s="195">
        <v>1001.912</v>
      </c>
      <c r="X382" s="82">
        <v>2.1779999999999999</v>
      </c>
      <c r="Y382" s="82">
        <v>2.4430000000000001</v>
      </c>
      <c r="Z382" s="195">
        <f t="shared" si="1091"/>
        <v>20038.240000000002</v>
      </c>
      <c r="AA382" s="195">
        <f t="shared" si="1092"/>
        <v>6679.4133333333339</v>
      </c>
      <c r="AB382" s="1092">
        <f t="shared" si="1093"/>
        <v>23855047.619047619</v>
      </c>
      <c r="AC382" s="499" t="s">
        <v>69</v>
      </c>
      <c r="AD382" s="195">
        <f t="shared" si="1094"/>
        <v>477.19366455078</v>
      </c>
      <c r="AE382" s="500" t="s">
        <v>41</v>
      </c>
      <c r="AF382" s="567">
        <f t="shared" si="1095"/>
        <v>737.16320800781205</v>
      </c>
      <c r="AG382" s="567">
        <f t="shared" si="1096"/>
        <v>159064.55485026</v>
      </c>
      <c r="AH382" s="567">
        <f t="shared" si="1097"/>
        <v>245721.06933593735</v>
      </c>
      <c r="AI382" s="568">
        <f t="shared" si="1098"/>
        <v>568087.69589378568</v>
      </c>
      <c r="AJ382" s="568">
        <f t="shared" si="1099"/>
        <v>877575.24762834772</v>
      </c>
      <c r="AK382" s="569">
        <f t="shared" si="1100"/>
        <v>2.3814150571646011E-2</v>
      </c>
      <c r="AL382" s="999">
        <f t="shared" si="1101"/>
        <v>3.6787822084564908E-2</v>
      </c>
      <c r="AM382" s="864" t="str">
        <f t="shared" si="1190"/>
        <v>7292</v>
      </c>
      <c r="AN382" s="865">
        <f t="shared" si="1191"/>
        <v>44406</v>
      </c>
      <c r="AO382" s="866">
        <f t="shared" si="1192"/>
        <v>159064.55485026</v>
      </c>
      <c r="AP382" s="865">
        <f t="shared" si="1193"/>
        <v>44406</v>
      </c>
      <c r="AQ382" s="850">
        <f t="shared" si="1194"/>
        <v>245721.06933593735</v>
      </c>
      <c r="AR382" s="880">
        <v>44405</v>
      </c>
      <c r="AS382" s="869" t="s">
        <v>656</v>
      </c>
      <c r="AT382" s="879">
        <v>162.22883605957</v>
      </c>
      <c r="AU382" s="879">
        <v>280</v>
      </c>
      <c r="AV382" s="851">
        <f t="shared" si="1195"/>
        <v>44405</v>
      </c>
      <c r="AW382" s="852">
        <f t="shared" si="1196"/>
        <v>97671385984551.625</v>
      </c>
      <c r="AX382" s="851">
        <f t="shared" si="1197"/>
        <v>44405</v>
      </c>
      <c r="AY382" s="852">
        <f t="shared" si="1198"/>
        <v>150881618033886.44</v>
      </c>
      <c r="AZ382" s="867"/>
      <c r="BA382" s="867"/>
      <c r="BB382" s="867"/>
      <c r="BC382" s="849">
        <f t="shared" si="1199"/>
        <v>44405</v>
      </c>
      <c r="BD382" s="867"/>
      <c r="BE382" s="867"/>
      <c r="BF382" s="867"/>
      <c r="BG382" s="849">
        <f t="shared" si="1200"/>
        <v>44405</v>
      </c>
      <c r="BH382" s="867"/>
      <c r="BI382" s="867"/>
      <c r="BK382" s="382">
        <f t="shared" si="1201"/>
        <v>23.859683227539001</v>
      </c>
      <c r="BL382" s="382">
        <f t="shared" si="1202"/>
        <v>36.858160400390602</v>
      </c>
      <c r="BM382" s="236">
        <f t="shared" si="1203"/>
        <v>44405</v>
      </c>
      <c r="BN382" s="236">
        <f t="shared" si="1204"/>
        <v>44406</v>
      </c>
      <c r="BO382" s="235">
        <f t="shared" si="1183"/>
        <v>159064.55485026</v>
      </c>
      <c r="BP382" s="235">
        <f t="shared" si="1205"/>
        <v>245721.06933593735</v>
      </c>
      <c r="BQ382" s="235">
        <f t="shared" si="1206"/>
        <v>202392.81209309868</v>
      </c>
      <c r="BR382" s="868">
        <f t="shared" si="1207"/>
        <v>44405</v>
      </c>
      <c r="BS382" s="869" t="str">
        <f t="shared" si="1208"/>
        <v>WED</v>
      </c>
      <c r="BT382" s="870">
        <f t="shared" si="1209"/>
        <v>162.22883605957</v>
      </c>
      <c r="BU382" s="235"/>
      <c r="BV382" s="279">
        <f t="shared" si="1211"/>
        <v>124276502009219.03</v>
      </c>
      <c r="BW382" s="279"/>
    </row>
    <row r="383" spans="1:75">
      <c r="A383" s="46">
        <v>44412</v>
      </c>
      <c r="B383" s="122" t="s">
        <v>817</v>
      </c>
      <c r="C383" s="769">
        <f t="shared" si="1213"/>
        <v>44406</v>
      </c>
      <c r="D383" s="1170">
        <v>44407</v>
      </c>
      <c r="E383" s="924" t="s">
        <v>69</v>
      </c>
      <c r="F383" s="1149">
        <v>27.900018310546802</v>
      </c>
      <c r="G383" s="500" t="s">
        <v>41</v>
      </c>
      <c r="H383" s="998">
        <v>37.780123901367197</v>
      </c>
      <c r="I383" s="414" t="s">
        <v>313</v>
      </c>
      <c r="J383" s="415" t="s">
        <v>133</v>
      </c>
      <c r="K383" s="429" t="s">
        <v>93</v>
      </c>
      <c r="L383" s="390">
        <v>280</v>
      </c>
      <c r="M383" s="390"/>
      <c r="N383" s="390"/>
      <c r="O383" s="564">
        <v>3</v>
      </c>
      <c r="P383" s="564">
        <v>1.5</v>
      </c>
      <c r="Q383" s="564">
        <f t="shared" si="1090"/>
        <v>4.5</v>
      </c>
      <c r="R383" s="82">
        <f t="shared" si="1178"/>
        <v>3</v>
      </c>
      <c r="S383" s="81"/>
      <c r="T383" s="81">
        <v>20</v>
      </c>
      <c r="U383" s="122" t="s">
        <v>817</v>
      </c>
      <c r="V383" s="494"/>
      <c r="W383" s="195">
        <v>798.68600000000004</v>
      </c>
      <c r="X383" s="82">
        <v>2.1779999999999999</v>
      </c>
      <c r="Y383" s="82">
        <v>2.5739999999999998</v>
      </c>
      <c r="Z383" s="195">
        <f t="shared" si="1091"/>
        <v>15973.720000000001</v>
      </c>
      <c r="AA383" s="195">
        <f t="shared" si="1092"/>
        <v>5324.5733333333337</v>
      </c>
      <c r="AB383" s="1092">
        <f t="shared" si="1093"/>
        <v>19016333.333333332</v>
      </c>
      <c r="AC383" s="499" t="s">
        <v>69</v>
      </c>
      <c r="AD383" s="195">
        <f t="shared" si="1094"/>
        <v>558.00036621093602</v>
      </c>
      <c r="AE383" s="500" t="s">
        <v>41</v>
      </c>
      <c r="AF383" s="567">
        <f t="shared" si="1095"/>
        <v>755.60247802734398</v>
      </c>
      <c r="AG383" s="567">
        <f t="shared" si="1096"/>
        <v>186000.12207031201</v>
      </c>
      <c r="AH383" s="567">
        <f t="shared" si="1097"/>
        <v>251867.49267578134</v>
      </c>
      <c r="AI383" s="568">
        <f t="shared" si="1098"/>
        <v>664286.15025111439</v>
      </c>
      <c r="AJ383" s="568">
        <f t="shared" si="1099"/>
        <v>899526.75955636182</v>
      </c>
      <c r="AK383" s="569">
        <f t="shared" si="1100"/>
        <v>3.4932399354122644E-2</v>
      </c>
      <c r="AL383" s="999">
        <f t="shared" si="1101"/>
        <v>4.7302849807517845E-2</v>
      </c>
      <c r="AM383" s="864" t="str">
        <f t="shared" si="1190"/>
        <v>7303</v>
      </c>
      <c r="AN383" s="865">
        <f t="shared" si="1191"/>
        <v>44407</v>
      </c>
      <c r="AO383" s="866">
        <f t="shared" si="1192"/>
        <v>186000.12207031201</v>
      </c>
      <c r="AP383" s="865">
        <f t="shared" si="1193"/>
        <v>44407</v>
      </c>
      <c r="AQ383" s="850">
        <f t="shared" si="1194"/>
        <v>251867.49267578134</v>
      </c>
      <c r="AR383" s="880">
        <v>44406</v>
      </c>
      <c r="AS383" s="869" t="s">
        <v>657</v>
      </c>
      <c r="AT383" s="879">
        <v>160.83757019043</v>
      </c>
      <c r="AU383" s="879">
        <v>280</v>
      </c>
      <c r="AV383" s="851">
        <f t="shared" si="1195"/>
        <v>44406</v>
      </c>
      <c r="AW383" s="852">
        <f t="shared" si="1196"/>
        <v>113231332102533.27</v>
      </c>
      <c r="AX383" s="851">
        <f t="shared" si="1197"/>
        <v>44406</v>
      </c>
      <c r="AY383" s="852">
        <f t="shared" si="1198"/>
        <v>153329424688349.72</v>
      </c>
      <c r="AZ383" s="850">
        <f>AVERAGE(AO383:AO384)</f>
        <v>159206.92952473933</v>
      </c>
      <c r="BA383" s="850">
        <f>STDEV(AO383:AO384)</f>
        <v>37891.296277222558</v>
      </c>
      <c r="BB383" s="850">
        <f>100*BA383/AZ383</f>
        <v>23.800029552943919</v>
      </c>
      <c r="BC383" s="849">
        <f t="shared" si="1199"/>
        <v>44406</v>
      </c>
      <c r="BD383" s="850">
        <f>AVERAGE(AQ383:AQ384)</f>
        <v>220003.21451822936</v>
      </c>
      <c r="BE383" s="850">
        <f>STDEV(AQ383:AQ384)</f>
        <v>45062.894325638496</v>
      </c>
      <c r="BF383" s="850">
        <f>100*BE383/BD383</f>
        <v>20.482834500540722</v>
      </c>
      <c r="BG383" s="849">
        <f t="shared" si="1200"/>
        <v>44406</v>
      </c>
      <c r="BH383" s="850">
        <f>AVERAGE(AZ383,BD383)</f>
        <v>189605.07202148435</v>
      </c>
      <c r="BI383" s="852">
        <f>BH383*AT383*3.785*1000000</f>
        <v>115425918216728.94</v>
      </c>
      <c r="BK383" s="382">
        <f t="shared" si="1201"/>
        <v>27.900018310546802</v>
      </c>
      <c r="BL383" s="382">
        <f t="shared" si="1202"/>
        <v>37.780123901367197</v>
      </c>
      <c r="BM383" s="236">
        <f t="shared" si="1203"/>
        <v>44406</v>
      </c>
      <c r="BN383" s="236">
        <f t="shared" si="1204"/>
        <v>44407</v>
      </c>
      <c r="BO383" s="235">
        <f t="shared" si="1183"/>
        <v>186000.12207031201</v>
      </c>
      <c r="BP383" s="235">
        <f t="shared" si="1205"/>
        <v>251867.49267578134</v>
      </c>
      <c r="BQ383" s="235">
        <f t="shared" si="1206"/>
        <v>218933.80737304667</v>
      </c>
      <c r="BR383" s="868">
        <f t="shared" si="1207"/>
        <v>44406</v>
      </c>
      <c r="BS383" s="869" t="str">
        <f t="shared" si="1208"/>
        <v>THU</v>
      </c>
      <c r="BT383" s="870">
        <f t="shared" si="1209"/>
        <v>160.83757019043</v>
      </c>
      <c r="BU383" s="235">
        <f t="shared" ref="BU383" si="1214">BH383</f>
        <v>189605.07202148435</v>
      </c>
      <c r="BV383" s="279">
        <f t="shared" si="1211"/>
        <v>133280378395441.5</v>
      </c>
      <c r="BW383" s="279">
        <f t="shared" ref="BW383" si="1215">BI383</f>
        <v>115425918216728.94</v>
      </c>
    </row>
    <row r="384" spans="1:75">
      <c r="A384" s="46">
        <v>44412</v>
      </c>
      <c r="B384" s="122" t="s">
        <v>818</v>
      </c>
      <c r="C384" s="769">
        <f t="shared" si="1213"/>
        <v>44406</v>
      </c>
      <c r="D384" s="1170">
        <v>44407</v>
      </c>
      <c r="E384" s="924" t="s">
        <v>69</v>
      </c>
      <c r="F384" s="1149">
        <v>19.862060546875</v>
      </c>
      <c r="G384" s="500" t="s">
        <v>41</v>
      </c>
      <c r="H384" s="998">
        <v>28.220840454101602</v>
      </c>
      <c r="I384" s="414" t="s">
        <v>313</v>
      </c>
      <c r="J384" s="415" t="s">
        <v>133</v>
      </c>
      <c r="K384" s="429" t="s">
        <v>93</v>
      </c>
      <c r="L384" s="390">
        <v>280</v>
      </c>
      <c r="M384" s="390"/>
      <c r="N384" s="390"/>
      <c r="O384" s="564">
        <v>3</v>
      </c>
      <c r="P384" s="564">
        <v>1.5</v>
      </c>
      <c r="Q384" s="564">
        <f t="shared" si="1090"/>
        <v>4.5</v>
      </c>
      <c r="R384" s="82">
        <f t="shared" si="1178"/>
        <v>3</v>
      </c>
      <c r="S384" s="81"/>
      <c r="T384" s="81">
        <v>20</v>
      </c>
      <c r="U384" s="122" t="s">
        <v>818</v>
      </c>
      <c r="V384" s="494"/>
      <c r="W384" s="195">
        <v>804.16499999999996</v>
      </c>
      <c r="X384" s="82">
        <v>2.1720000000000002</v>
      </c>
      <c r="Y384" s="82">
        <v>2.5419999999999998</v>
      </c>
      <c r="Z384" s="195">
        <f t="shared" si="1091"/>
        <v>16083.3</v>
      </c>
      <c r="AA384" s="195">
        <f t="shared" si="1092"/>
        <v>5361.0999999999995</v>
      </c>
      <c r="AB384" s="1092">
        <f t="shared" si="1093"/>
        <v>19146785.714285709</v>
      </c>
      <c r="AC384" s="499" t="s">
        <v>69</v>
      </c>
      <c r="AD384" s="195">
        <f t="shared" si="1094"/>
        <v>397.2412109375</v>
      </c>
      <c r="AE384" s="500" t="s">
        <v>41</v>
      </c>
      <c r="AF384" s="567">
        <f t="shared" si="1095"/>
        <v>564.41680908203205</v>
      </c>
      <c r="AG384" s="567">
        <f t="shared" si="1096"/>
        <v>132413.73697916666</v>
      </c>
      <c r="AH384" s="567">
        <f t="shared" si="1097"/>
        <v>188138.93636067735</v>
      </c>
      <c r="AI384" s="568">
        <f t="shared" si="1098"/>
        <v>472906.20349702379</v>
      </c>
      <c r="AJ384" s="568">
        <f t="shared" si="1099"/>
        <v>671924.77271670487</v>
      </c>
      <c r="AK384" s="569">
        <f t="shared" si="1100"/>
        <v>2.4698986584687225E-2</v>
      </c>
      <c r="AL384" s="999">
        <f t="shared" si="1101"/>
        <v>3.5093345835869011E-2</v>
      </c>
      <c r="AM384" s="864" t="str">
        <f t="shared" si="1190"/>
        <v>7304</v>
      </c>
      <c r="AN384" s="865">
        <f t="shared" si="1191"/>
        <v>44407</v>
      </c>
      <c r="AO384" s="866">
        <f t="shared" si="1192"/>
        <v>132413.73697916666</v>
      </c>
      <c r="AP384" s="865">
        <f t="shared" si="1193"/>
        <v>44407</v>
      </c>
      <c r="AQ384" s="850">
        <f t="shared" si="1194"/>
        <v>188138.93636067735</v>
      </c>
      <c r="AR384" s="880">
        <v>44406</v>
      </c>
      <c r="AS384" s="869" t="s">
        <v>657</v>
      </c>
      <c r="AT384" s="879">
        <v>160.83757019043</v>
      </c>
      <c r="AU384" s="879">
        <v>280</v>
      </c>
      <c r="AV384" s="851">
        <f t="shared" si="1195"/>
        <v>44406</v>
      </c>
      <c r="AW384" s="852">
        <f t="shared" si="1196"/>
        <v>80609537563409.188</v>
      </c>
      <c r="AX384" s="851">
        <f t="shared" si="1197"/>
        <v>44406</v>
      </c>
      <c r="AY384" s="852">
        <f t="shared" si="1198"/>
        <v>114533378512623.55</v>
      </c>
      <c r="AZ384" s="867"/>
      <c r="BA384" s="867"/>
      <c r="BB384" s="867"/>
      <c r="BC384" s="849">
        <f t="shared" si="1199"/>
        <v>44406</v>
      </c>
      <c r="BD384" s="867"/>
      <c r="BE384" s="867"/>
      <c r="BF384" s="867"/>
      <c r="BG384" s="849">
        <f t="shared" si="1200"/>
        <v>44406</v>
      </c>
      <c r="BH384" s="867"/>
      <c r="BI384" s="867"/>
      <c r="BK384" s="382">
        <f t="shared" si="1201"/>
        <v>19.862060546875</v>
      </c>
      <c r="BL384" s="382">
        <f t="shared" si="1202"/>
        <v>28.220840454101602</v>
      </c>
      <c r="BM384" s="236">
        <f t="shared" si="1203"/>
        <v>44406</v>
      </c>
      <c r="BN384" s="236">
        <f t="shared" si="1204"/>
        <v>44407</v>
      </c>
      <c r="BO384" s="235">
        <f t="shared" si="1183"/>
        <v>132413.73697916666</v>
      </c>
      <c r="BP384" s="235">
        <f t="shared" si="1205"/>
        <v>188138.93636067735</v>
      </c>
      <c r="BQ384" s="235">
        <f t="shared" si="1206"/>
        <v>160276.33666992199</v>
      </c>
      <c r="BR384" s="868">
        <f t="shared" si="1207"/>
        <v>44406</v>
      </c>
      <c r="BS384" s="869" t="str">
        <f t="shared" si="1208"/>
        <v>THU</v>
      </c>
      <c r="BT384" s="870">
        <f t="shared" si="1209"/>
        <v>160.83757019043</v>
      </c>
      <c r="BU384" s="235"/>
      <c r="BV384" s="279">
        <f t="shared" si="1211"/>
        <v>97571458038016.359</v>
      </c>
      <c r="BW384" s="279"/>
    </row>
    <row r="385" spans="1:75">
      <c r="A385" s="46">
        <v>44412</v>
      </c>
      <c r="B385" s="122" t="s">
        <v>819</v>
      </c>
      <c r="C385" s="769">
        <f t="shared" si="1213"/>
        <v>44407</v>
      </c>
      <c r="D385" s="1170">
        <v>44408</v>
      </c>
      <c r="E385" s="924" t="s">
        <v>69</v>
      </c>
      <c r="F385" s="1149">
        <v>23.029333496093802</v>
      </c>
      <c r="G385" s="500" t="s">
        <v>41</v>
      </c>
      <c r="H385" s="998">
        <v>39.869183349609401</v>
      </c>
      <c r="I385" s="414" t="s">
        <v>313</v>
      </c>
      <c r="J385" s="415" t="s">
        <v>133</v>
      </c>
      <c r="K385" s="429" t="s">
        <v>93</v>
      </c>
      <c r="L385" s="390">
        <v>288</v>
      </c>
      <c r="M385" s="390"/>
      <c r="N385" s="390"/>
      <c r="O385" s="564">
        <v>3</v>
      </c>
      <c r="P385" s="564">
        <v>1.5</v>
      </c>
      <c r="Q385" s="564">
        <f t="shared" si="1090"/>
        <v>4.5</v>
      </c>
      <c r="R385" s="82">
        <f t="shared" si="1178"/>
        <v>3</v>
      </c>
      <c r="S385" s="81"/>
      <c r="T385" s="81">
        <v>20</v>
      </c>
      <c r="U385" s="122" t="s">
        <v>819</v>
      </c>
      <c r="V385" s="494"/>
      <c r="W385" s="195">
        <v>842.94100000000003</v>
      </c>
      <c r="X385" s="82">
        <v>2.1909999999999998</v>
      </c>
      <c r="Y385" s="82">
        <v>2.5350000000000001</v>
      </c>
      <c r="Z385" s="195">
        <f t="shared" si="1091"/>
        <v>16858.82</v>
      </c>
      <c r="AA385" s="195">
        <f t="shared" si="1092"/>
        <v>5619.6066666666666</v>
      </c>
      <c r="AB385" s="1092">
        <f t="shared" si="1093"/>
        <v>19512523.148148149</v>
      </c>
      <c r="AC385" s="499" t="s">
        <v>69</v>
      </c>
      <c r="AD385" s="195">
        <f t="shared" si="1094"/>
        <v>460.58666992187602</v>
      </c>
      <c r="AE385" s="500" t="s">
        <v>41</v>
      </c>
      <c r="AF385" s="567">
        <f t="shared" si="1095"/>
        <v>797.38366699218795</v>
      </c>
      <c r="AG385" s="567">
        <f t="shared" si="1096"/>
        <v>153528.88997395869</v>
      </c>
      <c r="AH385" s="567">
        <f t="shared" si="1097"/>
        <v>265794.55566406267</v>
      </c>
      <c r="AI385" s="568">
        <f t="shared" si="1098"/>
        <v>533086.42352068995</v>
      </c>
      <c r="AJ385" s="568">
        <f t="shared" si="1099"/>
        <v>922897.76272243995</v>
      </c>
      <c r="AK385" s="569">
        <f t="shared" si="1100"/>
        <v>2.7320219915858646E-2</v>
      </c>
      <c r="AL385" s="999">
        <f t="shared" si="1101"/>
        <v>4.7297715201430938E-2</v>
      </c>
      <c r="AM385" s="864" t="str">
        <f t="shared" si="1190"/>
        <v>7311</v>
      </c>
      <c r="AN385" s="865">
        <f t="shared" si="1191"/>
        <v>44408</v>
      </c>
      <c r="AO385" s="866">
        <f t="shared" si="1192"/>
        <v>153528.88997395869</v>
      </c>
      <c r="AP385" s="865">
        <f t="shared" si="1193"/>
        <v>44408</v>
      </c>
      <c r="AQ385" s="850">
        <f t="shared" si="1194"/>
        <v>265794.55566406267</v>
      </c>
      <c r="AR385" s="880">
        <v>44407</v>
      </c>
      <c r="AS385" s="869" t="s">
        <v>659</v>
      </c>
      <c r="AT385" s="879">
        <v>156.57177734375</v>
      </c>
      <c r="AU385" s="879">
        <v>288</v>
      </c>
      <c r="AV385" s="851">
        <f t="shared" si="1195"/>
        <v>44407</v>
      </c>
      <c r="AW385" s="852">
        <f t="shared" si="1196"/>
        <v>90984932104323.328</v>
      </c>
      <c r="AX385" s="851">
        <f t="shared" si="1197"/>
        <v>44407</v>
      </c>
      <c r="AY385" s="852">
        <f t="shared" si="1198"/>
        <v>157516279866906.22</v>
      </c>
      <c r="AZ385" s="850">
        <f>AVERAGE(AO385:AO386)</f>
        <v>180026.26546224003</v>
      </c>
      <c r="BA385" s="850">
        <f>STDEV(AO385:AO386)</f>
        <v>37472.947782819647</v>
      </c>
      <c r="BB385" s="850">
        <f>100*BA385/AZ385</f>
        <v>20.815266975962174</v>
      </c>
      <c r="BC385" s="849">
        <f t="shared" si="1199"/>
        <v>44407</v>
      </c>
      <c r="BD385" s="850">
        <f>AVERAGE(AQ385:AQ386)</f>
        <v>290007.314046224</v>
      </c>
      <c r="BE385" s="850">
        <f>STDEV(AQ385:AQ386)</f>
        <v>34242.011286515379</v>
      </c>
      <c r="BF385" s="850">
        <f>100*BE385/BD385</f>
        <v>11.807292308861417</v>
      </c>
      <c r="BG385" s="849">
        <f t="shared" si="1200"/>
        <v>44407</v>
      </c>
      <c r="BH385" s="850">
        <f>AVERAGE(AZ385,BD385)</f>
        <v>235016.78975423201</v>
      </c>
      <c r="BI385" s="852">
        <f>BH385*AT385*3.785*1000000</f>
        <v>139276631667119.95</v>
      </c>
      <c r="BK385" s="382">
        <f t="shared" si="1201"/>
        <v>23.029333496093802</v>
      </c>
      <c r="BL385" s="382">
        <f t="shared" si="1202"/>
        <v>39.869183349609401</v>
      </c>
      <c r="BM385" s="236">
        <f t="shared" si="1203"/>
        <v>44407</v>
      </c>
      <c r="BN385" s="236">
        <f t="shared" si="1204"/>
        <v>44408</v>
      </c>
      <c r="BO385" s="235">
        <f t="shared" si="1183"/>
        <v>153528.88997395869</v>
      </c>
      <c r="BP385" s="235">
        <f t="shared" si="1205"/>
        <v>265794.55566406267</v>
      </c>
      <c r="BQ385" s="235">
        <f t="shared" si="1206"/>
        <v>209661.72281901067</v>
      </c>
      <c r="BR385" s="868">
        <f t="shared" si="1207"/>
        <v>44407</v>
      </c>
      <c r="BS385" s="869" t="str">
        <f t="shared" si="1208"/>
        <v>FRI</v>
      </c>
      <c r="BT385" s="870">
        <f t="shared" si="1209"/>
        <v>156.57177734375</v>
      </c>
      <c r="BU385" s="235">
        <f t="shared" ref="BU385" si="1216">BH385</f>
        <v>235016.78975423201</v>
      </c>
      <c r="BV385" s="279">
        <f t="shared" si="1211"/>
        <v>124250605985614.75</v>
      </c>
      <c r="BW385" s="279">
        <f t="shared" ref="BW385" si="1217">BI385</f>
        <v>139276631667119.95</v>
      </c>
    </row>
    <row r="386" spans="1:75">
      <c r="A386" s="46">
        <v>44412</v>
      </c>
      <c r="B386" s="122" t="s">
        <v>820</v>
      </c>
      <c r="C386" s="769">
        <f t="shared" si="1213"/>
        <v>44407</v>
      </c>
      <c r="D386" s="1170">
        <v>44408</v>
      </c>
      <c r="E386" s="924" t="s">
        <v>69</v>
      </c>
      <c r="F386" s="1149">
        <v>30.9785461425782</v>
      </c>
      <c r="G386" s="500" t="s">
        <v>41</v>
      </c>
      <c r="H386" s="998">
        <v>47.133010864257798</v>
      </c>
      <c r="I386" s="414" t="s">
        <v>313</v>
      </c>
      <c r="J386" s="415" t="s">
        <v>133</v>
      </c>
      <c r="K386" s="429" t="s">
        <v>93</v>
      </c>
      <c r="L386" s="390">
        <v>288</v>
      </c>
      <c r="M386" s="390"/>
      <c r="N386" s="390"/>
      <c r="O386" s="564">
        <v>3</v>
      </c>
      <c r="P386" s="564">
        <v>1.5</v>
      </c>
      <c r="Q386" s="564">
        <f t="shared" si="1090"/>
        <v>4.5</v>
      </c>
      <c r="R386" s="82">
        <f t="shared" si="1178"/>
        <v>3</v>
      </c>
      <c r="S386" s="81"/>
      <c r="T386" s="81">
        <v>20</v>
      </c>
      <c r="U386" s="122" t="s">
        <v>820</v>
      </c>
      <c r="V386" s="494"/>
      <c r="W386" s="195">
        <v>813.25099999999998</v>
      </c>
      <c r="X386" s="82">
        <v>2.1829999999999998</v>
      </c>
      <c r="Y386" s="82">
        <v>2.5129999999999999</v>
      </c>
      <c r="Z386" s="195">
        <f t="shared" si="1091"/>
        <v>16265.02</v>
      </c>
      <c r="AA386" s="195">
        <f t="shared" si="1092"/>
        <v>5421.6733333333332</v>
      </c>
      <c r="AB386" s="1092">
        <f t="shared" si="1093"/>
        <v>18825254.629629631</v>
      </c>
      <c r="AC386" s="499" t="s">
        <v>69</v>
      </c>
      <c r="AD386" s="195">
        <f t="shared" si="1094"/>
        <v>619.57092285156398</v>
      </c>
      <c r="AE386" s="500" t="s">
        <v>41</v>
      </c>
      <c r="AF386" s="567">
        <f t="shared" si="1095"/>
        <v>942.66021728515602</v>
      </c>
      <c r="AG386" s="567">
        <f t="shared" si="1096"/>
        <v>206523.64095052134</v>
      </c>
      <c r="AH386" s="567">
        <f t="shared" si="1097"/>
        <v>314220.07242838532</v>
      </c>
      <c r="AI386" s="568">
        <f t="shared" si="1098"/>
        <v>717095.97552264354</v>
      </c>
      <c r="AJ386" s="568">
        <f t="shared" si="1099"/>
        <v>1091041.9181541156</v>
      </c>
      <c r="AK386" s="569">
        <f t="shared" si="1100"/>
        <v>3.8092232462767578E-2</v>
      </c>
      <c r="AL386" s="999">
        <f t="shared" si="1101"/>
        <v>5.7956290080501342E-2</v>
      </c>
      <c r="AM386" s="864" t="str">
        <f t="shared" si="1190"/>
        <v>7312</v>
      </c>
      <c r="AN386" s="865">
        <f t="shared" si="1191"/>
        <v>44408</v>
      </c>
      <c r="AO386" s="866">
        <f t="shared" si="1192"/>
        <v>206523.64095052134</v>
      </c>
      <c r="AP386" s="865">
        <f t="shared" si="1193"/>
        <v>44408</v>
      </c>
      <c r="AQ386" s="850">
        <f t="shared" si="1194"/>
        <v>314220.07242838532</v>
      </c>
      <c r="AR386" s="880">
        <v>44407</v>
      </c>
      <c r="AS386" s="869" t="s">
        <v>659</v>
      </c>
      <c r="AT386" s="879">
        <v>156.57177734375</v>
      </c>
      <c r="AU386" s="879">
        <v>288</v>
      </c>
      <c r="AV386" s="851">
        <f t="shared" si="1195"/>
        <v>44407</v>
      </c>
      <c r="AW386" s="852">
        <f t="shared" si="1196"/>
        <v>122390902800170.38</v>
      </c>
      <c r="AX386" s="851">
        <f t="shared" si="1197"/>
        <v>44407</v>
      </c>
      <c r="AY386" s="852">
        <f t="shared" si="1198"/>
        <v>186214411897079.84</v>
      </c>
      <c r="AZ386" s="867"/>
      <c r="BA386" s="867"/>
      <c r="BB386" s="867"/>
      <c r="BC386" s="849">
        <f t="shared" si="1199"/>
        <v>44407</v>
      </c>
      <c r="BD386" s="867"/>
      <c r="BE386" s="867"/>
      <c r="BF386" s="867"/>
      <c r="BG386" s="849">
        <f t="shared" si="1200"/>
        <v>44407</v>
      </c>
      <c r="BH386" s="867"/>
      <c r="BI386" s="867"/>
      <c r="BK386" s="382">
        <f t="shared" si="1201"/>
        <v>30.9785461425782</v>
      </c>
      <c r="BL386" s="382">
        <f t="shared" si="1202"/>
        <v>47.133010864257798</v>
      </c>
      <c r="BM386" s="236">
        <f t="shared" si="1203"/>
        <v>44407</v>
      </c>
      <c r="BN386" s="236">
        <f t="shared" si="1204"/>
        <v>44408</v>
      </c>
      <c r="BO386" s="235">
        <f t="shared" si="1183"/>
        <v>206523.64095052134</v>
      </c>
      <c r="BP386" s="235">
        <f t="shared" si="1205"/>
        <v>314220.07242838532</v>
      </c>
      <c r="BQ386" s="235">
        <f t="shared" si="1206"/>
        <v>260371.85668945333</v>
      </c>
      <c r="BR386" s="868">
        <f t="shared" si="1207"/>
        <v>44407</v>
      </c>
      <c r="BS386" s="869" t="str">
        <f t="shared" si="1208"/>
        <v>FRI</v>
      </c>
      <c r="BT386" s="870">
        <f t="shared" si="1209"/>
        <v>156.57177734375</v>
      </c>
      <c r="BU386" s="235"/>
      <c r="BV386" s="279">
        <f t="shared" si="1211"/>
        <v>154302657348625.13</v>
      </c>
      <c r="BW386" s="279"/>
    </row>
    <row r="387" spans="1:75">
      <c r="A387" s="46">
        <v>44412</v>
      </c>
      <c r="B387" s="122" t="s">
        <v>821</v>
      </c>
      <c r="C387" s="769">
        <f t="shared" si="1213"/>
        <v>44408</v>
      </c>
      <c r="D387" s="1170">
        <v>44409</v>
      </c>
      <c r="E387" s="924" t="s">
        <v>69</v>
      </c>
      <c r="F387" s="1149">
        <v>41.132128906250003</v>
      </c>
      <c r="G387" s="500" t="s">
        <v>41</v>
      </c>
      <c r="H387" s="998">
        <v>63.849633789062601</v>
      </c>
      <c r="I387" s="414" t="s">
        <v>313</v>
      </c>
      <c r="J387" s="415" t="s">
        <v>133</v>
      </c>
      <c r="K387" s="429" t="s">
        <v>93</v>
      </c>
      <c r="L387" s="390">
        <v>168</v>
      </c>
      <c r="M387" s="390"/>
      <c r="N387" s="390"/>
      <c r="O387" s="564">
        <v>3</v>
      </c>
      <c r="P387" s="564">
        <v>1.5</v>
      </c>
      <c r="Q387" s="564">
        <f t="shared" si="1090"/>
        <v>4.5</v>
      </c>
      <c r="R387" s="82">
        <f t="shared" si="1178"/>
        <v>3</v>
      </c>
      <c r="S387" s="81"/>
      <c r="T387" s="81">
        <v>20</v>
      </c>
      <c r="U387" s="122" t="s">
        <v>821</v>
      </c>
      <c r="V387" s="494"/>
      <c r="W387" s="195">
        <v>840.11199999999997</v>
      </c>
      <c r="X387" s="82">
        <v>2.1829999999999998</v>
      </c>
      <c r="Y387" s="82">
        <v>2.5590000000000002</v>
      </c>
      <c r="Z387" s="195">
        <f t="shared" si="1091"/>
        <v>16802.239999999998</v>
      </c>
      <c r="AA387" s="195">
        <f t="shared" si="1092"/>
        <v>5600.746666666666</v>
      </c>
      <c r="AB387" s="1092">
        <f t="shared" si="1093"/>
        <v>33337777.777777772</v>
      </c>
      <c r="AC387" s="499" t="s">
        <v>69</v>
      </c>
      <c r="AD387" s="195">
        <f t="shared" si="1094"/>
        <v>822.642578125</v>
      </c>
      <c r="AE387" s="500" t="s">
        <v>41</v>
      </c>
      <c r="AF387" s="567">
        <f t="shared" si="1095"/>
        <v>1276.992675781252</v>
      </c>
      <c r="AG387" s="567">
        <f t="shared" si="1096"/>
        <v>274214.19270833331</v>
      </c>
      <c r="AH387" s="567">
        <f t="shared" si="1097"/>
        <v>425664.22526041738</v>
      </c>
      <c r="AI387" s="568">
        <f t="shared" si="1098"/>
        <v>1632227.3375496031</v>
      </c>
      <c r="AJ387" s="568">
        <f t="shared" si="1099"/>
        <v>2533715.6265501035</v>
      </c>
      <c r="AK387" s="569">
        <f t="shared" si="1100"/>
        <v>4.8960292087543093E-2</v>
      </c>
      <c r="AL387" s="999">
        <f t="shared" si="1101"/>
        <v>7.6001335285131755E-2</v>
      </c>
      <c r="AM387" s="864" t="str">
        <f t="shared" si="1190"/>
        <v>8012</v>
      </c>
      <c r="AN387" s="865">
        <f t="shared" si="1191"/>
        <v>44409</v>
      </c>
      <c r="AO387" s="866">
        <f t="shared" si="1192"/>
        <v>274214.19270833331</v>
      </c>
      <c r="AP387" s="865">
        <f t="shared" si="1193"/>
        <v>44409</v>
      </c>
      <c r="AQ387" s="850">
        <f t="shared" si="1194"/>
        <v>425664.22526041738</v>
      </c>
      <c r="AR387" s="880">
        <v>44408</v>
      </c>
      <c r="AS387" s="869" t="s">
        <v>660</v>
      </c>
      <c r="AT387" s="879">
        <v>149.49150085449199</v>
      </c>
      <c r="AU387" s="879">
        <v>168</v>
      </c>
      <c r="AV387" s="851">
        <f t="shared" si="1195"/>
        <v>44408</v>
      </c>
      <c r="AW387" s="852">
        <f t="shared" si="1196"/>
        <v>155157336281218.66</v>
      </c>
      <c r="AX387" s="851">
        <f t="shared" si="1197"/>
        <v>44408</v>
      </c>
      <c r="AY387" s="852">
        <f t="shared" si="1198"/>
        <v>240851601039714.91</v>
      </c>
      <c r="AZ387" s="850">
        <f>AVERAGE(AO387:AO388)</f>
        <v>282533.58968098933</v>
      </c>
      <c r="BA387" s="850">
        <f>STDEV(AO387:AO388)</f>
        <v>11765.404029495809</v>
      </c>
      <c r="BB387" s="850">
        <f>100*BA387/AZ387</f>
        <v>4.1642496535651601</v>
      </c>
      <c r="BC387" s="849">
        <f t="shared" si="1199"/>
        <v>44408</v>
      </c>
      <c r="BD387" s="850">
        <f>AVERAGE(AQ387:AQ388)</f>
        <v>434958.08919270872</v>
      </c>
      <c r="BE387" s="850">
        <f>STDEV(AQ387:AQ388)</f>
        <v>13143.508419896512</v>
      </c>
      <c r="BF387" s="850">
        <f>100*BE387/BD387</f>
        <v>3.0217873276690033</v>
      </c>
      <c r="BG387" s="849">
        <f t="shared" si="1200"/>
        <v>44408</v>
      </c>
      <c r="BH387" s="850">
        <f>AVERAGE(AZ387,BD387)</f>
        <v>358745.839436849</v>
      </c>
      <c r="BI387" s="852">
        <f>BH387*AT387*3.785*1000000</f>
        <v>202987483248892</v>
      </c>
      <c r="BK387" s="382">
        <f t="shared" si="1201"/>
        <v>41.132128906250003</v>
      </c>
      <c r="BL387" s="382">
        <f t="shared" si="1202"/>
        <v>63.849633789062601</v>
      </c>
      <c r="BM387" s="236">
        <f t="shared" si="1203"/>
        <v>44408</v>
      </c>
      <c r="BN387" s="236">
        <f t="shared" si="1204"/>
        <v>44409</v>
      </c>
      <c r="BO387" s="235">
        <f>AO387</f>
        <v>274214.19270833331</v>
      </c>
      <c r="BP387" s="235">
        <f t="shared" si="1205"/>
        <v>425664.22526041738</v>
      </c>
      <c r="BQ387" s="235">
        <f t="shared" si="1206"/>
        <v>349939.20898437535</v>
      </c>
      <c r="BR387" s="868">
        <f t="shared" si="1207"/>
        <v>44408</v>
      </c>
      <c r="BS387" s="869" t="str">
        <f t="shared" si="1208"/>
        <v>SAT</v>
      </c>
      <c r="BT387" s="870">
        <f t="shared" si="1209"/>
        <v>149.49150085449199</v>
      </c>
      <c r="BU387" s="235">
        <f t="shared" ref="BU387" si="1218">BH387</f>
        <v>358745.839436849</v>
      </c>
      <c r="BV387" s="279">
        <f t="shared" si="1211"/>
        <v>198004468660466.78</v>
      </c>
      <c r="BW387" s="279">
        <f t="shared" ref="BW387" si="1219">BI387</f>
        <v>202987483248892</v>
      </c>
    </row>
    <row r="388" spans="1:75">
      <c r="A388" s="46">
        <v>44412</v>
      </c>
      <c r="B388" s="122" t="s">
        <v>822</v>
      </c>
      <c r="C388" s="769">
        <f t="shared" si="1213"/>
        <v>44408</v>
      </c>
      <c r="D388" s="1170">
        <v>44409</v>
      </c>
      <c r="E388" s="924" t="s">
        <v>69</v>
      </c>
      <c r="F388" s="1149">
        <v>43.6279479980468</v>
      </c>
      <c r="G388" s="500" t="s">
        <v>41</v>
      </c>
      <c r="H388" s="998">
        <v>66.637792968750006</v>
      </c>
      <c r="I388" s="414" t="s">
        <v>313</v>
      </c>
      <c r="J388" s="415" t="s">
        <v>133</v>
      </c>
      <c r="K388" s="429" t="s">
        <v>93</v>
      </c>
      <c r="L388" s="390">
        <v>168</v>
      </c>
      <c r="M388" s="390"/>
      <c r="N388" s="390"/>
      <c r="O388" s="564">
        <v>3</v>
      </c>
      <c r="P388" s="564">
        <v>1.5</v>
      </c>
      <c r="Q388" s="564">
        <f t="shared" si="1090"/>
        <v>4.5</v>
      </c>
      <c r="R388" s="82">
        <f t="shared" si="1178"/>
        <v>3</v>
      </c>
      <c r="S388" s="81"/>
      <c r="T388" s="81">
        <v>20</v>
      </c>
      <c r="U388" s="122" t="s">
        <v>822</v>
      </c>
      <c r="V388" s="494"/>
      <c r="W388" s="195">
        <v>831.23500000000001</v>
      </c>
      <c r="X388" s="82">
        <v>2.1890000000000001</v>
      </c>
      <c r="Y388" s="82">
        <v>2.581</v>
      </c>
      <c r="Z388" s="195">
        <f t="shared" si="1091"/>
        <v>16624.7</v>
      </c>
      <c r="AA388" s="195">
        <f t="shared" si="1092"/>
        <v>5541.5666666666666</v>
      </c>
      <c r="AB388" s="1092">
        <f t="shared" si="1093"/>
        <v>32985515.873015873</v>
      </c>
      <c r="AC388" s="499" t="s">
        <v>69</v>
      </c>
      <c r="AD388" s="195">
        <f t="shared" si="1094"/>
        <v>872.55895996093602</v>
      </c>
      <c r="AE388" s="500" t="s">
        <v>41</v>
      </c>
      <c r="AF388" s="567">
        <f t="shared" si="1095"/>
        <v>1332.755859375</v>
      </c>
      <c r="AG388" s="567">
        <f t="shared" si="1096"/>
        <v>290852.98665364535</v>
      </c>
      <c r="AH388" s="567">
        <f t="shared" si="1097"/>
        <v>444251.953125</v>
      </c>
      <c r="AI388" s="568">
        <f t="shared" si="1098"/>
        <v>1731267.7777002701</v>
      </c>
      <c r="AJ388" s="568">
        <f t="shared" si="1099"/>
        <v>2644356.8638392859</v>
      </c>
      <c r="AK388" s="569">
        <f t="shared" si="1100"/>
        <v>5.2485696581648748E-2</v>
      </c>
      <c r="AL388" s="999">
        <f t="shared" si="1101"/>
        <v>8.0167212603836455E-2</v>
      </c>
      <c r="AM388" s="864" t="str">
        <f t="shared" si="1190"/>
        <v>8014</v>
      </c>
      <c r="AN388" s="865">
        <f t="shared" si="1191"/>
        <v>44409</v>
      </c>
      <c r="AO388" s="866">
        <f t="shared" si="1192"/>
        <v>290852.98665364535</v>
      </c>
      <c r="AP388" s="865">
        <f t="shared" si="1193"/>
        <v>44409</v>
      </c>
      <c r="AQ388" s="850">
        <f t="shared" si="1194"/>
        <v>444251.953125</v>
      </c>
      <c r="AR388" s="880">
        <v>44408</v>
      </c>
      <c r="AS388" s="869" t="s">
        <v>660</v>
      </c>
      <c r="AT388" s="879">
        <v>149.49150085449199</v>
      </c>
      <c r="AU388" s="879">
        <v>168</v>
      </c>
      <c r="AV388" s="851">
        <f t="shared" si="1195"/>
        <v>44408</v>
      </c>
      <c r="AW388" s="852">
        <f t="shared" si="1196"/>
        <v>164571987368343.94</v>
      </c>
      <c r="AX388" s="851">
        <f t="shared" si="1197"/>
        <v>44408</v>
      </c>
      <c r="AY388" s="852">
        <f t="shared" si="1198"/>
        <v>251369008306290.63</v>
      </c>
      <c r="AZ388" s="867"/>
      <c r="BA388" s="867"/>
      <c r="BB388" s="867"/>
      <c r="BC388" s="849">
        <f t="shared" si="1199"/>
        <v>44408</v>
      </c>
      <c r="BD388" s="867"/>
      <c r="BE388" s="867"/>
      <c r="BF388" s="867"/>
      <c r="BG388" s="849">
        <f t="shared" si="1200"/>
        <v>44408</v>
      </c>
      <c r="BH388" s="867"/>
      <c r="BI388" s="867"/>
      <c r="BK388" s="382">
        <f t="shared" si="1201"/>
        <v>43.6279479980468</v>
      </c>
      <c r="BL388" s="382">
        <f t="shared" si="1202"/>
        <v>66.637792968750006</v>
      </c>
      <c r="BM388" s="236">
        <f t="shared" si="1203"/>
        <v>44408</v>
      </c>
      <c r="BN388" s="236">
        <f t="shared" si="1204"/>
        <v>44409</v>
      </c>
      <c r="BO388" s="235">
        <f t="shared" ref="BO388:BO400" si="1220">AO388</f>
        <v>290852.98665364535</v>
      </c>
      <c r="BP388" s="235">
        <f t="shared" si="1205"/>
        <v>444251.953125</v>
      </c>
      <c r="BQ388" s="235">
        <f t="shared" si="1206"/>
        <v>367552.46988932265</v>
      </c>
      <c r="BR388" s="868">
        <f t="shared" si="1207"/>
        <v>44408</v>
      </c>
      <c r="BS388" s="869" t="str">
        <f t="shared" si="1208"/>
        <v>SAT</v>
      </c>
      <c r="BT388" s="870">
        <f t="shared" si="1209"/>
        <v>149.49150085449199</v>
      </c>
      <c r="BU388" s="235"/>
      <c r="BV388" s="279">
        <f t="shared" si="1211"/>
        <v>207970497837317.25</v>
      </c>
      <c r="BW388" s="279"/>
    </row>
    <row r="389" spans="1:75">
      <c r="A389" s="46">
        <v>44412</v>
      </c>
      <c r="B389" s="122" t="s">
        <v>823</v>
      </c>
      <c r="C389" s="769">
        <f t="shared" si="1213"/>
        <v>44409</v>
      </c>
      <c r="D389" s="1170">
        <v>44410</v>
      </c>
      <c r="E389" s="924" t="s">
        <v>69</v>
      </c>
      <c r="F389" s="1149">
        <v>33.4262512207032</v>
      </c>
      <c r="G389" s="500" t="s">
        <v>41</v>
      </c>
      <c r="H389" s="998">
        <v>52.191467285156207</v>
      </c>
      <c r="I389" s="414" t="s">
        <v>313</v>
      </c>
      <c r="J389" s="415" t="s">
        <v>133</v>
      </c>
      <c r="K389" s="429" t="s">
        <v>93</v>
      </c>
      <c r="L389" s="390">
        <v>256</v>
      </c>
      <c r="M389" s="390"/>
      <c r="N389" s="390"/>
      <c r="O389" s="564">
        <v>3</v>
      </c>
      <c r="P389" s="564">
        <v>1.5</v>
      </c>
      <c r="Q389" s="564">
        <f t="shared" si="1090"/>
        <v>4.5</v>
      </c>
      <c r="R389" s="82">
        <f t="shared" si="1178"/>
        <v>3</v>
      </c>
      <c r="S389" s="81"/>
      <c r="T389" s="81">
        <v>20</v>
      </c>
      <c r="U389" s="122" t="s">
        <v>823</v>
      </c>
      <c r="V389" s="193"/>
      <c r="W389" s="195">
        <v>791.73800000000006</v>
      </c>
      <c r="X389" s="82">
        <v>2.177</v>
      </c>
      <c r="Y389" s="82">
        <v>2.5960000000000001</v>
      </c>
      <c r="Z389" s="195">
        <f t="shared" si="1091"/>
        <v>15834.760000000002</v>
      </c>
      <c r="AA389" s="195">
        <f t="shared" si="1092"/>
        <v>5278.253333333334</v>
      </c>
      <c r="AB389" s="1092">
        <f t="shared" si="1093"/>
        <v>20618177.083333336</v>
      </c>
      <c r="AC389" s="499" t="s">
        <v>69</v>
      </c>
      <c r="AD389" s="195">
        <f t="shared" si="1094"/>
        <v>668.52502441406398</v>
      </c>
      <c r="AE389" s="500" t="s">
        <v>41</v>
      </c>
      <c r="AF389" s="567">
        <f t="shared" si="1095"/>
        <v>1043.8293457031241</v>
      </c>
      <c r="AG389" s="567">
        <f t="shared" si="1096"/>
        <v>222841.67480468799</v>
      </c>
      <c r="AH389" s="567">
        <f t="shared" si="1097"/>
        <v>347943.11523437471</v>
      </c>
      <c r="AI389" s="568">
        <f t="shared" si="1098"/>
        <v>870475.29220581253</v>
      </c>
      <c r="AJ389" s="568">
        <f t="shared" si="1099"/>
        <v>1359152.7938842762</v>
      </c>
      <c r="AK389" s="569">
        <f t="shared" si="1100"/>
        <v>4.2218828982192584E-2</v>
      </c>
      <c r="AL389" s="999">
        <f t="shared" si="1101"/>
        <v>6.5920124189007223E-2</v>
      </c>
      <c r="AM389" s="864" t="str">
        <f t="shared" si="1190"/>
        <v>8022</v>
      </c>
      <c r="AN389" s="865">
        <f t="shared" si="1191"/>
        <v>44410</v>
      </c>
      <c r="AO389" s="866">
        <f t="shared" si="1192"/>
        <v>222841.67480468799</v>
      </c>
      <c r="AP389" s="865">
        <f t="shared" si="1193"/>
        <v>44410</v>
      </c>
      <c r="AQ389" s="850">
        <f t="shared" si="1194"/>
        <v>347943.11523437471</v>
      </c>
      <c r="AR389" s="880">
        <v>44409</v>
      </c>
      <c r="AS389" s="869" t="s">
        <v>654</v>
      </c>
      <c r="AT389" s="879">
        <v>145.808517456055</v>
      </c>
      <c r="AU389" s="879">
        <v>256</v>
      </c>
      <c r="AV389" s="851">
        <f t="shared" si="1195"/>
        <v>44409</v>
      </c>
      <c r="AW389" s="852">
        <f t="shared" si="1196"/>
        <v>122983030863183.91</v>
      </c>
      <c r="AX389" s="851">
        <f t="shared" si="1197"/>
        <v>44409</v>
      </c>
      <c r="AY389" s="852">
        <f t="shared" si="1198"/>
        <v>192024669160318.34</v>
      </c>
      <c r="AZ389" s="850">
        <f>AVERAGE(AO389:AO390)</f>
        <v>212410.74625651067</v>
      </c>
      <c r="BA389" s="850">
        <f>STDEV(AO389:AO390)</f>
        <v>14751.560620977072</v>
      </c>
      <c r="BB389" s="850">
        <f>100*BA389/AZ389</f>
        <v>6.9448278304916125</v>
      </c>
      <c r="BC389" s="849">
        <f t="shared" si="1199"/>
        <v>44409</v>
      </c>
      <c r="BD389" s="850">
        <f>AVERAGE(AQ389:AQ390)</f>
        <v>316221.669514974</v>
      </c>
      <c r="BE389" s="850">
        <f>STDEV(AQ389:AQ390)</f>
        <v>44860.898754458409</v>
      </c>
      <c r="BF389" s="850">
        <f>100*BE389/BD389</f>
        <v>14.186535294455561</v>
      </c>
      <c r="BG389" s="849">
        <f t="shared" si="1200"/>
        <v>44409</v>
      </c>
      <c r="BH389" s="850">
        <f>AVERAGE(AZ389,BD389)</f>
        <v>264316.2078857423</v>
      </c>
      <c r="BI389" s="852">
        <f>BH389*AT389*3.785*1000000</f>
        <v>145872213447249.38</v>
      </c>
      <c r="BK389" s="382">
        <f t="shared" si="1201"/>
        <v>33.4262512207032</v>
      </c>
      <c r="BL389" s="382">
        <f t="shared" si="1202"/>
        <v>52.191467285156207</v>
      </c>
      <c r="BM389" s="236">
        <f t="shared" si="1203"/>
        <v>44409</v>
      </c>
      <c r="BN389" s="236">
        <f t="shared" si="1204"/>
        <v>44410</v>
      </c>
      <c r="BO389" s="235">
        <f t="shared" si="1220"/>
        <v>222841.67480468799</v>
      </c>
      <c r="BP389" s="235">
        <f t="shared" si="1205"/>
        <v>347943.11523437471</v>
      </c>
      <c r="BQ389" s="235">
        <f t="shared" si="1206"/>
        <v>285392.39501953137</v>
      </c>
      <c r="BR389" s="868">
        <f t="shared" si="1207"/>
        <v>44409</v>
      </c>
      <c r="BS389" s="869" t="str">
        <f t="shared" si="1208"/>
        <v>SUN</v>
      </c>
      <c r="BT389" s="870">
        <f t="shared" si="1209"/>
        <v>145.808517456055</v>
      </c>
      <c r="BU389" s="235">
        <f t="shared" ref="BU389" si="1221">BH389</f>
        <v>264316.2078857423</v>
      </c>
      <c r="BV389" s="279">
        <f t="shared" si="1211"/>
        <v>157503850011751.13</v>
      </c>
      <c r="BW389" s="279">
        <f t="shared" ref="BW389" si="1222">BI389</f>
        <v>145872213447249.38</v>
      </c>
    </row>
    <row r="390" spans="1:75">
      <c r="A390" s="46">
        <v>44412</v>
      </c>
      <c r="B390" s="122" t="s">
        <v>824</v>
      </c>
      <c r="C390" s="769">
        <f t="shared" si="1213"/>
        <v>44409</v>
      </c>
      <c r="D390" s="1170">
        <v>44410</v>
      </c>
      <c r="E390" s="924" t="s">
        <v>69</v>
      </c>
      <c r="F390" s="1149">
        <v>30.296972656249999</v>
      </c>
      <c r="G390" s="500" t="s">
        <v>41</v>
      </c>
      <c r="H390" s="998">
        <v>42.675033569336001</v>
      </c>
      <c r="I390" s="414" t="s">
        <v>313</v>
      </c>
      <c r="J390" s="415" t="s">
        <v>133</v>
      </c>
      <c r="K390" s="429" t="s">
        <v>93</v>
      </c>
      <c r="L390" s="390">
        <v>256</v>
      </c>
      <c r="M390" s="390"/>
      <c r="N390" s="390"/>
      <c r="O390" s="564">
        <v>3</v>
      </c>
      <c r="P390" s="564">
        <v>1.5</v>
      </c>
      <c r="Q390" s="564">
        <f t="shared" si="1090"/>
        <v>4.5</v>
      </c>
      <c r="R390" s="82">
        <f t="shared" si="1178"/>
        <v>3</v>
      </c>
      <c r="S390" s="81"/>
      <c r="T390" s="81">
        <v>20</v>
      </c>
      <c r="U390" s="122" t="s">
        <v>824</v>
      </c>
      <c r="V390" s="193"/>
      <c r="W390" s="195">
        <v>837.36099999999999</v>
      </c>
      <c r="X390" s="82">
        <v>2.194</v>
      </c>
      <c r="Y390" s="82">
        <v>2.573</v>
      </c>
      <c r="Z390" s="195">
        <f t="shared" si="1091"/>
        <v>16747.22</v>
      </c>
      <c r="AA390" s="195">
        <f t="shared" si="1092"/>
        <v>5582.4066666666668</v>
      </c>
      <c r="AB390" s="1092">
        <f t="shared" si="1093"/>
        <v>21806276.041666668</v>
      </c>
      <c r="AC390" s="499" t="s">
        <v>69</v>
      </c>
      <c r="AD390" s="195">
        <f t="shared" si="1094"/>
        <v>605.939453125</v>
      </c>
      <c r="AE390" s="500" t="s">
        <v>41</v>
      </c>
      <c r="AF390" s="567">
        <f t="shared" si="1095"/>
        <v>853.50067138672</v>
      </c>
      <c r="AG390" s="567">
        <f t="shared" si="1096"/>
        <v>201979.81770833334</v>
      </c>
      <c r="AH390" s="567">
        <f t="shared" si="1097"/>
        <v>284500.22379557334</v>
      </c>
      <c r="AI390" s="568">
        <f t="shared" si="1098"/>
        <v>788983.66292317712</v>
      </c>
      <c r="AJ390" s="568">
        <f t="shared" si="1099"/>
        <v>1111328.9992014584</v>
      </c>
      <c r="AK390" s="569">
        <f t="shared" si="1100"/>
        <v>3.6181494786895974E-2</v>
      </c>
      <c r="AL390" s="999">
        <f t="shared" si="1101"/>
        <v>5.0963722420002841E-2</v>
      </c>
      <c r="AM390" s="864" t="str">
        <f t="shared" si="1190"/>
        <v>8023</v>
      </c>
      <c r="AN390" s="865">
        <f t="shared" si="1191"/>
        <v>44410</v>
      </c>
      <c r="AO390" s="866">
        <f t="shared" si="1192"/>
        <v>201979.81770833334</v>
      </c>
      <c r="AP390" s="865">
        <f t="shared" si="1193"/>
        <v>44410</v>
      </c>
      <c r="AQ390" s="850">
        <f t="shared" si="1194"/>
        <v>284500.22379557334</v>
      </c>
      <c r="AR390" s="880">
        <v>44409</v>
      </c>
      <c r="AS390" s="869" t="s">
        <v>654</v>
      </c>
      <c r="AT390" s="879">
        <v>145.808517456055</v>
      </c>
      <c r="AU390" s="879">
        <v>256</v>
      </c>
      <c r="AV390" s="851">
        <f t="shared" si="1195"/>
        <v>44409</v>
      </c>
      <c r="AW390" s="852">
        <f t="shared" si="1196"/>
        <v>111469679882524.61</v>
      </c>
      <c r="AX390" s="851">
        <f t="shared" si="1197"/>
        <v>44409</v>
      </c>
      <c r="AY390" s="852">
        <f t="shared" si="1198"/>
        <v>157011473882970.72</v>
      </c>
      <c r="AZ390" s="867"/>
      <c r="BA390" s="867"/>
      <c r="BB390" s="867"/>
      <c r="BC390" s="849">
        <f t="shared" si="1199"/>
        <v>44409</v>
      </c>
      <c r="BD390" s="867"/>
      <c r="BE390" s="867"/>
      <c r="BF390" s="867"/>
      <c r="BG390" s="849">
        <f t="shared" si="1200"/>
        <v>44409</v>
      </c>
      <c r="BH390" s="867"/>
      <c r="BI390" s="867"/>
      <c r="BK390" s="382">
        <f t="shared" si="1201"/>
        <v>30.296972656249999</v>
      </c>
      <c r="BL390" s="382">
        <f t="shared" si="1202"/>
        <v>42.675033569336001</v>
      </c>
      <c r="BM390" s="236">
        <f t="shared" si="1203"/>
        <v>44409</v>
      </c>
      <c r="BN390" s="236">
        <f t="shared" si="1204"/>
        <v>44410</v>
      </c>
      <c r="BO390" s="235">
        <f t="shared" si="1220"/>
        <v>201979.81770833334</v>
      </c>
      <c r="BP390" s="235">
        <f t="shared" si="1205"/>
        <v>284500.22379557334</v>
      </c>
      <c r="BQ390" s="235">
        <f t="shared" si="1206"/>
        <v>243240.02075195336</v>
      </c>
      <c r="BR390" s="868">
        <f t="shared" si="1207"/>
        <v>44409</v>
      </c>
      <c r="BS390" s="869" t="str">
        <f t="shared" si="1208"/>
        <v>SUN</v>
      </c>
      <c r="BT390" s="870">
        <f t="shared" si="1209"/>
        <v>145.808517456055</v>
      </c>
      <c r="BU390" s="235"/>
      <c r="BV390" s="279">
        <f t="shared" si="1211"/>
        <v>134240576882747.67</v>
      </c>
      <c r="BW390" s="279"/>
    </row>
    <row r="391" spans="1:75">
      <c r="A391" s="46">
        <v>44412</v>
      </c>
      <c r="B391" s="122" t="s">
        <v>825</v>
      </c>
      <c r="C391" s="769">
        <f t="shared" si="1213"/>
        <v>44410</v>
      </c>
      <c r="D391" s="1170">
        <v>44411</v>
      </c>
      <c r="E391" s="924" t="s">
        <v>69</v>
      </c>
      <c r="F391" s="1149">
        <v>37.796472167968801</v>
      </c>
      <c r="G391" s="500" t="s">
        <v>41</v>
      </c>
      <c r="H391" s="998">
        <v>50.995916748046803</v>
      </c>
      <c r="I391" s="414" t="s">
        <v>313</v>
      </c>
      <c r="J391" s="415" t="s">
        <v>133</v>
      </c>
      <c r="K391" s="429" t="s">
        <v>93</v>
      </c>
      <c r="L391" s="390">
        <v>280</v>
      </c>
      <c r="M391" s="390"/>
      <c r="N391" s="390"/>
      <c r="O391" s="564">
        <v>3</v>
      </c>
      <c r="P391" s="564">
        <v>1.5</v>
      </c>
      <c r="Q391" s="564">
        <f t="shared" si="1090"/>
        <v>4.5</v>
      </c>
      <c r="R391" s="82">
        <f t="shared" si="1178"/>
        <v>3</v>
      </c>
      <c r="S391" s="81"/>
      <c r="T391" s="81">
        <v>20</v>
      </c>
      <c r="U391" s="122" t="s">
        <v>825</v>
      </c>
      <c r="V391" s="494"/>
      <c r="W391" s="195">
        <v>845.86199999999997</v>
      </c>
      <c r="X391" s="82">
        <v>2.1749999999999998</v>
      </c>
      <c r="Y391" s="82">
        <v>2.52</v>
      </c>
      <c r="Z391" s="195">
        <f t="shared" si="1091"/>
        <v>16917.239999999998</v>
      </c>
      <c r="AA391" s="195">
        <f t="shared" si="1092"/>
        <v>5639.079999999999</v>
      </c>
      <c r="AB391" s="1092">
        <f t="shared" si="1093"/>
        <v>20139571.428571422</v>
      </c>
      <c r="AC391" s="499" t="s">
        <v>69</v>
      </c>
      <c r="AD391" s="195">
        <f t="shared" si="1094"/>
        <v>755.92944335937602</v>
      </c>
      <c r="AE391" s="500" t="s">
        <v>41</v>
      </c>
      <c r="AF391" s="567">
        <f t="shared" si="1095"/>
        <v>1019.918334960936</v>
      </c>
      <c r="AG391" s="567">
        <f t="shared" si="1096"/>
        <v>251976.48111979201</v>
      </c>
      <c r="AH391" s="567">
        <f t="shared" si="1097"/>
        <v>339972.77832031198</v>
      </c>
      <c r="AI391" s="568">
        <f t="shared" si="1098"/>
        <v>899916.00399925723</v>
      </c>
      <c r="AJ391" s="568">
        <f t="shared" si="1099"/>
        <v>1214188.494001114</v>
      </c>
      <c r="AK391" s="569">
        <f t="shared" si="1100"/>
        <v>4.4683969924135147E-2</v>
      </c>
      <c r="AL391" s="999">
        <f t="shared" si="1101"/>
        <v>6.028869573056457E-2</v>
      </c>
      <c r="AM391" s="864" t="str">
        <f t="shared" si="1190"/>
        <v>8032</v>
      </c>
      <c r="AN391" s="865">
        <f t="shared" si="1191"/>
        <v>44411</v>
      </c>
      <c r="AO391" s="866">
        <f t="shared" si="1192"/>
        <v>251976.48111979201</v>
      </c>
      <c r="AP391" s="865">
        <f t="shared" si="1193"/>
        <v>44411</v>
      </c>
      <c r="AQ391" s="850">
        <f t="shared" si="1194"/>
        <v>339972.77832031198</v>
      </c>
      <c r="AR391" s="880">
        <v>44410</v>
      </c>
      <c r="AS391" s="869" t="s">
        <v>655</v>
      </c>
      <c r="AT391" s="879">
        <v>154.00013732910199</v>
      </c>
      <c r="AU391" s="879">
        <v>280</v>
      </c>
      <c r="AV391" s="851">
        <f t="shared" si="1195"/>
        <v>44410</v>
      </c>
      <c r="AW391" s="852">
        <f t="shared" si="1196"/>
        <v>146874702054934.75</v>
      </c>
      <c r="AX391" s="851">
        <f t="shared" si="1197"/>
        <v>44410</v>
      </c>
      <c r="AY391" s="852">
        <f t="shared" si="1198"/>
        <v>198166909469798.44</v>
      </c>
      <c r="AZ391" s="850">
        <f>AVERAGE(AO391:AO392)</f>
        <v>239871.70410156267</v>
      </c>
      <c r="BA391" s="850">
        <f>STDEV(AO391:AO392)</f>
        <v>17118.739828682075</v>
      </c>
      <c r="BB391" s="850">
        <f>100*BA391/AZ391</f>
        <v>7.1366232598380721</v>
      </c>
      <c r="BC391" s="849">
        <f t="shared" si="1199"/>
        <v>44410</v>
      </c>
      <c r="BD391" s="850">
        <f>AVERAGE(AQ391:AQ392)</f>
        <v>330461.19181315065</v>
      </c>
      <c r="BE391" s="850">
        <f>STDEV(AQ391:AQ392)</f>
        <v>13451.414638112519</v>
      </c>
      <c r="BF391" s="850">
        <f>100*BE391/BD391</f>
        <v>4.0704975262929564</v>
      </c>
      <c r="BG391" s="849">
        <f t="shared" si="1200"/>
        <v>44410</v>
      </c>
      <c r="BH391" s="850">
        <f>AVERAGE(AZ391,BD391)</f>
        <v>285166.44795735669</v>
      </c>
      <c r="BI391" s="852">
        <f>BH391*AT391*3.785*1000000</f>
        <v>166220819076717.28</v>
      </c>
      <c r="BK391" s="382">
        <f t="shared" si="1201"/>
        <v>37.796472167968801</v>
      </c>
      <c r="BL391" s="382">
        <f t="shared" si="1202"/>
        <v>50.995916748046803</v>
      </c>
      <c r="BM391" s="236">
        <f t="shared" si="1203"/>
        <v>44410</v>
      </c>
      <c r="BN391" s="236">
        <f t="shared" si="1204"/>
        <v>44411</v>
      </c>
      <c r="BO391" s="235">
        <f t="shared" si="1220"/>
        <v>251976.48111979201</v>
      </c>
      <c r="BP391" s="235">
        <f t="shared" si="1205"/>
        <v>339972.77832031198</v>
      </c>
      <c r="BQ391" s="235">
        <f t="shared" si="1206"/>
        <v>295974.62972005201</v>
      </c>
      <c r="BR391" s="868">
        <f t="shared" si="1207"/>
        <v>44410</v>
      </c>
      <c r="BS391" s="869" t="str">
        <f t="shared" si="1208"/>
        <v>MON</v>
      </c>
      <c r="BT391" s="870">
        <f t="shared" si="1209"/>
        <v>154.00013732910199</v>
      </c>
      <c r="BU391" s="235">
        <f t="shared" ref="BU391" si="1223">BH391</f>
        <v>285166.44795735669</v>
      </c>
      <c r="BV391" s="279">
        <f t="shared" si="1211"/>
        <v>172520805762366.56</v>
      </c>
      <c r="BW391" s="279">
        <f t="shared" ref="BW391" si="1224">BI391</f>
        <v>166220819076717.28</v>
      </c>
    </row>
    <row r="392" spans="1:75">
      <c r="A392" s="46">
        <v>44412</v>
      </c>
      <c r="B392" s="122" t="s">
        <v>826</v>
      </c>
      <c r="C392" s="769">
        <f t="shared" si="1213"/>
        <v>44410</v>
      </c>
      <c r="D392" s="1170">
        <v>44411</v>
      </c>
      <c r="E392" s="924" t="s">
        <v>69</v>
      </c>
      <c r="F392" s="1149">
        <v>34.1650390625</v>
      </c>
      <c r="G392" s="500" t="s">
        <v>41</v>
      </c>
      <c r="H392" s="998">
        <v>48.142440795898395</v>
      </c>
      <c r="I392" s="414" t="s">
        <v>313</v>
      </c>
      <c r="J392" s="415" t="s">
        <v>133</v>
      </c>
      <c r="K392" s="429" t="s">
        <v>93</v>
      </c>
      <c r="L392" s="390">
        <v>280</v>
      </c>
      <c r="M392" s="390"/>
      <c r="N392" s="390"/>
      <c r="O392" s="564">
        <v>3</v>
      </c>
      <c r="P392" s="564">
        <v>1.5</v>
      </c>
      <c r="Q392" s="564">
        <f t="shared" si="1090"/>
        <v>4.5</v>
      </c>
      <c r="R392" s="82">
        <f t="shared" si="1178"/>
        <v>3</v>
      </c>
      <c r="S392" s="81"/>
      <c r="T392" s="81">
        <v>20</v>
      </c>
      <c r="U392" s="122" t="s">
        <v>826</v>
      </c>
      <c r="V392" s="494"/>
      <c r="W392" s="195">
        <v>844.82399999999996</v>
      </c>
      <c r="X392" s="82">
        <v>2.19</v>
      </c>
      <c r="Y392" s="82">
        <v>2.5369999999999999</v>
      </c>
      <c r="Z392" s="195">
        <f t="shared" si="1091"/>
        <v>16896.48</v>
      </c>
      <c r="AA392" s="195">
        <f t="shared" si="1092"/>
        <v>5632.16</v>
      </c>
      <c r="AB392" s="1092">
        <f t="shared" si="1093"/>
        <v>20114857.142857142</v>
      </c>
      <c r="AC392" s="499" t="s">
        <v>69</v>
      </c>
      <c r="AD392" s="195">
        <f t="shared" si="1094"/>
        <v>683.30078125</v>
      </c>
      <c r="AE392" s="500" t="s">
        <v>41</v>
      </c>
      <c r="AF392" s="567">
        <f t="shared" si="1095"/>
        <v>962.84881591796784</v>
      </c>
      <c r="AG392" s="567">
        <f t="shared" si="1096"/>
        <v>227766.92708333334</v>
      </c>
      <c r="AH392" s="567">
        <f t="shared" si="1097"/>
        <v>320949.60530598927</v>
      </c>
      <c r="AI392" s="568">
        <f t="shared" si="1098"/>
        <v>813453.31101190485</v>
      </c>
      <c r="AJ392" s="568">
        <f t="shared" si="1099"/>
        <v>1146248.5903785331</v>
      </c>
      <c r="AK392" s="569">
        <f t="shared" si="1100"/>
        <v>4.0440421984342299E-2</v>
      </c>
      <c r="AL392" s="999">
        <f t="shared" si="1101"/>
        <v>5.6985171817915202E-2</v>
      </c>
      <c r="AM392" s="864" t="str">
        <f t="shared" si="1190"/>
        <v>8033</v>
      </c>
      <c r="AN392" s="865">
        <f t="shared" si="1191"/>
        <v>44411</v>
      </c>
      <c r="AO392" s="866">
        <f t="shared" si="1192"/>
        <v>227766.92708333334</v>
      </c>
      <c r="AP392" s="865">
        <f t="shared" si="1193"/>
        <v>44411</v>
      </c>
      <c r="AQ392" s="850">
        <f t="shared" si="1194"/>
        <v>320949.60530598927</v>
      </c>
      <c r="AR392" s="880">
        <v>44410</v>
      </c>
      <c r="AS392" s="869" t="s">
        <v>655</v>
      </c>
      <c r="AT392" s="879">
        <v>154.00013732910199</v>
      </c>
      <c r="AU392" s="879">
        <v>280</v>
      </c>
      <c r="AV392" s="851">
        <f t="shared" si="1195"/>
        <v>44410</v>
      </c>
      <c r="AW392" s="852">
        <f t="shared" si="1196"/>
        <v>132763182518723.5</v>
      </c>
      <c r="AX392" s="851">
        <f t="shared" si="1197"/>
        <v>44410</v>
      </c>
      <c r="AY392" s="852">
        <f t="shared" si="1198"/>
        <v>187078482263412.41</v>
      </c>
      <c r="AZ392" s="867"/>
      <c r="BA392" s="867"/>
      <c r="BB392" s="867"/>
      <c r="BC392" s="849">
        <f t="shared" si="1199"/>
        <v>44410</v>
      </c>
      <c r="BD392" s="867"/>
      <c r="BE392" s="867"/>
      <c r="BF392" s="867"/>
      <c r="BG392" s="849">
        <f t="shared" si="1200"/>
        <v>44410</v>
      </c>
      <c r="BH392" s="867"/>
      <c r="BI392" s="867"/>
      <c r="BK392" s="382">
        <f t="shared" si="1201"/>
        <v>34.1650390625</v>
      </c>
      <c r="BL392" s="382">
        <f t="shared" si="1202"/>
        <v>48.142440795898395</v>
      </c>
      <c r="BM392" s="236">
        <f t="shared" si="1203"/>
        <v>44410</v>
      </c>
      <c r="BN392" s="236">
        <f t="shared" si="1204"/>
        <v>44411</v>
      </c>
      <c r="BO392" s="235">
        <f t="shared" si="1220"/>
        <v>227766.92708333334</v>
      </c>
      <c r="BP392" s="235">
        <f t="shared" si="1205"/>
        <v>320949.60530598927</v>
      </c>
      <c r="BQ392" s="235">
        <f t="shared" si="1206"/>
        <v>274358.26619466132</v>
      </c>
      <c r="BR392" s="868">
        <f t="shared" si="1207"/>
        <v>44410</v>
      </c>
      <c r="BS392" s="869" t="str">
        <f t="shared" si="1208"/>
        <v>MON</v>
      </c>
      <c r="BT392" s="870">
        <f t="shared" si="1209"/>
        <v>154.00013732910199</v>
      </c>
      <c r="BU392" s="235"/>
      <c r="BV392" s="279">
        <f t="shared" si="1211"/>
        <v>159920832391067.91</v>
      </c>
      <c r="BW392" s="279"/>
    </row>
    <row r="393" spans="1:75">
      <c r="A393" s="46">
        <v>44412</v>
      </c>
      <c r="B393" s="122" t="s">
        <v>827</v>
      </c>
      <c r="C393" s="769">
        <f t="shared" si="1213"/>
        <v>44411</v>
      </c>
      <c r="D393" s="1170">
        <v>44412</v>
      </c>
      <c r="E393" s="924" t="s">
        <v>69</v>
      </c>
      <c r="F393" s="1149">
        <v>29.9809753417968</v>
      </c>
      <c r="G393" s="500" t="s">
        <v>41</v>
      </c>
      <c r="H393" s="998">
        <v>41.434667968749999</v>
      </c>
      <c r="I393" s="414" t="s">
        <v>313</v>
      </c>
      <c r="J393" s="415" t="s">
        <v>133</v>
      </c>
      <c r="K393" s="429" t="s">
        <v>93</v>
      </c>
      <c r="L393" s="390">
        <v>264</v>
      </c>
      <c r="M393" s="390"/>
      <c r="N393" s="390"/>
      <c r="O393" s="564">
        <v>3</v>
      </c>
      <c r="P393" s="564">
        <v>1.5</v>
      </c>
      <c r="Q393" s="564">
        <f t="shared" si="1090"/>
        <v>4.5</v>
      </c>
      <c r="R393" s="82">
        <f t="shared" si="1178"/>
        <v>3</v>
      </c>
      <c r="S393" s="81"/>
      <c r="T393" s="81">
        <v>20</v>
      </c>
      <c r="U393" s="122" t="s">
        <v>827</v>
      </c>
      <c r="V393" s="193"/>
      <c r="W393" s="195">
        <v>793.26</v>
      </c>
      <c r="X393" s="82">
        <v>2.173</v>
      </c>
      <c r="Y393" s="82">
        <v>2.54</v>
      </c>
      <c r="Z393" s="195">
        <f t="shared" si="1091"/>
        <v>15865.2</v>
      </c>
      <c r="AA393" s="195">
        <f t="shared" si="1092"/>
        <v>5288.4000000000005</v>
      </c>
      <c r="AB393" s="1092">
        <f t="shared" si="1093"/>
        <v>20031818.181818184</v>
      </c>
      <c r="AC393" s="499" t="s">
        <v>69</v>
      </c>
      <c r="AD393" s="195">
        <f t="shared" si="1094"/>
        <v>599.61950683593602</v>
      </c>
      <c r="AE393" s="500" t="s">
        <v>41</v>
      </c>
      <c r="AF393" s="567">
        <f t="shared" si="1095"/>
        <v>828.693359375</v>
      </c>
      <c r="AG393" s="567">
        <f t="shared" si="1096"/>
        <v>199873.16894531201</v>
      </c>
      <c r="AH393" s="567">
        <f t="shared" si="1097"/>
        <v>276231.11979166669</v>
      </c>
      <c r="AI393" s="568">
        <f t="shared" si="1098"/>
        <v>757095.33691406064</v>
      </c>
      <c r="AJ393" s="568">
        <f t="shared" si="1099"/>
        <v>1046329.9992108587</v>
      </c>
      <c r="AK393" s="569">
        <f t="shared" si="1100"/>
        <v>3.7794639010912942E-2</v>
      </c>
      <c r="AL393" s="999">
        <f t="shared" si="1101"/>
        <v>5.2233401367458333E-2</v>
      </c>
      <c r="AM393" s="864" t="str">
        <f t="shared" si="1190"/>
        <v>8042</v>
      </c>
      <c r="AN393" s="865">
        <f t="shared" si="1191"/>
        <v>44412</v>
      </c>
      <c r="AO393" s="866">
        <f t="shared" si="1192"/>
        <v>199873.16894531201</v>
      </c>
      <c r="AP393" s="865">
        <f t="shared" si="1193"/>
        <v>44412</v>
      </c>
      <c r="AQ393" s="850">
        <f t="shared" si="1194"/>
        <v>276231.11979166669</v>
      </c>
      <c r="AR393" s="880">
        <v>44411</v>
      </c>
      <c r="AS393" s="869" t="s">
        <v>653</v>
      </c>
      <c r="AT393" s="879">
        <v>154.34202575683599</v>
      </c>
      <c r="AU393" s="879">
        <v>264</v>
      </c>
      <c r="AV393" s="851">
        <f t="shared" si="1195"/>
        <v>44411</v>
      </c>
      <c r="AW393" s="852">
        <f t="shared" si="1196"/>
        <v>116762820753097.69</v>
      </c>
      <c r="AX393" s="851">
        <f t="shared" si="1197"/>
        <v>44411</v>
      </c>
      <c r="AY393" s="852">
        <f t="shared" si="1198"/>
        <v>161369957242669.41</v>
      </c>
      <c r="AZ393" s="850">
        <f>AVERAGE(AO393:AO394)</f>
        <v>210613.10831705734</v>
      </c>
      <c r="BA393" s="850">
        <f>STDEV(AO393:AO394)</f>
        <v>15188.56791858703</v>
      </c>
      <c r="BB393" s="850">
        <f>100*BA393/AZ393</f>
        <v>7.2115966759875816</v>
      </c>
      <c r="BC393" s="849">
        <f t="shared" si="1199"/>
        <v>44411</v>
      </c>
      <c r="BD393" s="850">
        <f>AVERAGE(AQ393:AQ394)</f>
        <v>299655.61930338538</v>
      </c>
      <c r="BE393" s="850">
        <f>STDEV(AQ393:AQ394)</f>
        <v>33127.244901274476</v>
      </c>
      <c r="BF393" s="850">
        <f>100*BE393/BD393</f>
        <v>11.055105516888339</v>
      </c>
      <c r="BG393" s="849">
        <f t="shared" si="1200"/>
        <v>44411</v>
      </c>
      <c r="BH393" s="850">
        <f>AVERAGE(AZ393,BD393)</f>
        <v>255134.36381022137</v>
      </c>
      <c r="BI393" s="852">
        <f>BH393*AT393*3.785*1000000</f>
        <v>149045557974214.66</v>
      </c>
      <c r="BK393" s="382">
        <f t="shared" si="1201"/>
        <v>29.9809753417968</v>
      </c>
      <c r="BL393" s="382">
        <f t="shared" si="1202"/>
        <v>41.434667968749999</v>
      </c>
      <c r="BM393" s="236">
        <f t="shared" si="1203"/>
        <v>44411</v>
      </c>
      <c r="BN393" s="236">
        <f t="shared" si="1204"/>
        <v>44412</v>
      </c>
      <c r="BO393" s="235">
        <f t="shared" si="1220"/>
        <v>199873.16894531201</v>
      </c>
      <c r="BP393" s="235">
        <f t="shared" si="1205"/>
        <v>276231.11979166669</v>
      </c>
      <c r="BQ393" s="235">
        <f t="shared" si="1206"/>
        <v>238052.14436848933</v>
      </c>
      <c r="BR393" s="868">
        <f t="shared" si="1207"/>
        <v>44411</v>
      </c>
      <c r="BS393" s="869" t="str">
        <f t="shared" si="1208"/>
        <v>TUE</v>
      </c>
      <c r="BT393" s="870">
        <f t="shared" si="1209"/>
        <v>154.34202575683599</v>
      </c>
      <c r="BU393" s="235">
        <f t="shared" ref="BU393" si="1225">BH393</f>
        <v>255134.36381022137</v>
      </c>
      <c r="BV393" s="279">
        <f t="shared" si="1211"/>
        <v>139066388997883.53</v>
      </c>
      <c r="BW393" s="279">
        <f t="shared" ref="BW393" si="1226">BI393</f>
        <v>149045557974214.66</v>
      </c>
    </row>
    <row r="394" spans="1:75" ht="15" thickBot="1">
      <c r="A394" s="815">
        <v>44412</v>
      </c>
      <c r="B394" s="366" t="s">
        <v>828</v>
      </c>
      <c r="C394" s="1265">
        <f t="shared" si="1213"/>
        <v>44411</v>
      </c>
      <c r="D394" s="1266">
        <v>44412</v>
      </c>
      <c r="E394" s="1102" t="s">
        <v>69</v>
      </c>
      <c r="F394" s="1171">
        <v>33.202957153320398</v>
      </c>
      <c r="G394" s="1079" t="s">
        <v>41</v>
      </c>
      <c r="H394" s="1260">
        <v>48.462017822265601</v>
      </c>
      <c r="I394" s="418" t="s">
        <v>313</v>
      </c>
      <c r="J394" s="442" t="s">
        <v>133</v>
      </c>
      <c r="K394" s="1075" t="s">
        <v>93</v>
      </c>
      <c r="L394" s="1076">
        <v>264</v>
      </c>
      <c r="M394" s="1076"/>
      <c r="N394" s="1076"/>
      <c r="O394" s="1077">
        <v>3</v>
      </c>
      <c r="P394" s="1077">
        <v>1.5</v>
      </c>
      <c r="Q394" s="1077">
        <f t="shared" si="1090"/>
        <v>4.5</v>
      </c>
      <c r="R394" s="376">
        <f t="shared" si="1178"/>
        <v>3</v>
      </c>
      <c r="S394" s="377"/>
      <c r="T394" s="377">
        <v>20</v>
      </c>
      <c r="U394" s="366" t="s">
        <v>828</v>
      </c>
      <c r="V394" s="193"/>
      <c r="W394" s="375">
        <v>855.24800000000005</v>
      </c>
      <c r="X394" s="376">
        <v>2.19</v>
      </c>
      <c r="Y394" s="376">
        <v>2.5310000000000001</v>
      </c>
      <c r="Z394" s="375">
        <f t="shared" si="1091"/>
        <v>17104.96</v>
      </c>
      <c r="AA394" s="375">
        <f t="shared" si="1092"/>
        <v>5701.6533333333327</v>
      </c>
      <c r="AB394" s="1267">
        <f t="shared" si="1093"/>
        <v>21597171.717171714</v>
      </c>
      <c r="AC394" s="1078" t="s">
        <v>69</v>
      </c>
      <c r="AD394" s="375">
        <f t="shared" si="1094"/>
        <v>664.05914306640796</v>
      </c>
      <c r="AE394" s="1079" t="s">
        <v>41</v>
      </c>
      <c r="AF394" s="1080">
        <f t="shared" si="1095"/>
        <v>969.24035644531205</v>
      </c>
      <c r="AG394" s="1080">
        <f t="shared" si="1096"/>
        <v>221353.04768880268</v>
      </c>
      <c r="AH394" s="1080">
        <f t="shared" si="1097"/>
        <v>323080.11881510401</v>
      </c>
      <c r="AI394" s="1081">
        <f t="shared" si="1098"/>
        <v>838458.51397273736</v>
      </c>
      <c r="AJ394" s="1081">
        <f t="shared" si="1099"/>
        <v>1223788.3288450909</v>
      </c>
      <c r="AK394" s="1082">
        <f t="shared" si="1100"/>
        <v>3.882260718916665E-2</v>
      </c>
      <c r="AL394" s="1083">
        <f t="shared" si="1101"/>
        <v>5.6664286642313814E-2</v>
      </c>
      <c r="AM394" s="864" t="str">
        <f t="shared" si="1190"/>
        <v>8043</v>
      </c>
      <c r="AN394" s="865">
        <f t="shared" si="1191"/>
        <v>44412</v>
      </c>
      <c r="AO394" s="866">
        <f t="shared" si="1192"/>
        <v>221353.04768880268</v>
      </c>
      <c r="AP394" s="865">
        <f t="shared" si="1193"/>
        <v>44412</v>
      </c>
      <c r="AQ394" s="850">
        <f t="shared" si="1194"/>
        <v>323080.11881510401</v>
      </c>
      <c r="AR394" s="880">
        <v>44411</v>
      </c>
      <c r="AS394" s="869" t="s">
        <v>653</v>
      </c>
      <c r="AT394" s="879">
        <v>154.34202575683599</v>
      </c>
      <c r="AU394" s="879">
        <v>264</v>
      </c>
      <c r="AV394" s="851">
        <f t="shared" si="1195"/>
        <v>44411</v>
      </c>
      <c r="AW394" s="852">
        <f t="shared" si="1196"/>
        <v>129311034426593.36</v>
      </c>
      <c r="AX394" s="851">
        <f t="shared" si="1197"/>
        <v>44411</v>
      </c>
      <c r="AY394" s="852">
        <f t="shared" si="1198"/>
        <v>188738419474497.97</v>
      </c>
      <c r="AZ394" s="867"/>
      <c r="BA394" s="867"/>
      <c r="BB394" s="867"/>
      <c r="BC394" s="849">
        <f t="shared" si="1199"/>
        <v>44411</v>
      </c>
      <c r="BD394" s="867"/>
      <c r="BE394" s="867"/>
      <c r="BF394" s="867"/>
      <c r="BG394" s="849">
        <f t="shared" si="1200"/>
        <v>44411</v>
      </c>
      <c r="BH394" s="867"/>
      <c r="BI394" s="867"/>
      <c r="BK394" s="382">
        <f t="shared" si="1201"/>
        <v>33.202957153320398</v>
      </c>
      <c r="BL394" s="382">
        <f t="shared" si="1202"/>
        <v>48.462017822265601</v>
      </c>
      <c r="BM394" s="236">
        <f t="shared" si="1203"/>
        <v>44411</v>
      </c>
      <c r="BN394" s="236">
        <f t="shared" si="1204"/>
        <v>44412</v>
      </c>
      <c r="BO394" s="235">
        <f t="shared" si="1220"/>
        <v>221353.04768880268</v>
      </c>
      <c r="BP394" s="235">
        <f t="shared" si="1205"/>
        <v>323080.11881510401</v>
      </c>
      <c r="BQ394" s="235">
        <f t="shared" si="1206"/>
        <v>272216.58325195336</v>
      </c>
      <c r="BR394" s="868">
        <f t="shared" si="1207"/>
        <v>44411</v>
      </c>
      <c r="BS394" s="869" t="str">
        <f t="shared" si="1208"/>
        <v>TUE</v>
      </c>
      <c r="BT394" s="870">
        <f t="shared" si="1209"/>
        <v>154.34202575683599</v>
      </c>
      <c r="BU394" s="235"/>
      <c r="BV394" s="279">
        <f t="shared" si="1211"/>
        <v>159024726950545.66</v>
      </c>
      <c r="BW394" s="279"/>
    </row>
    <row r="395" spans="1:75">
      <c r="A395" s="460">
        <v>44419</v>
      </c>
      <c r="B395" s="118" t="s">
        <v>829</v>
      </c>
      <c r="C395" s="1133">
        <f>D395-1</f>
        <v>44412</v>
      </c>
      <c r="D395" s="1191">
        <v>44413</v>
      </c>
      <c r="E395" s="1110" t="s">
        <v>69</v>
      </c>
      <c r="F395" s="1147">
        <v>27.431207275390602</v>
      </c>
      <c r="G395" s="477" t="s">
        <v>41</v>
      </c>
      <c r="H395" s="994">
        <v>40.621490478515604</v>
      </c>
      <c r="I395" s="1155" t="s">
        <v>313</v>
      </c>
      <c r="J395" s="1156" t="s">
        <v>133</v>
      </c>
      <c r="K395" s="462" t="s">
        <v>93</v>
      </c>
      <c r="L395" s="465">
        <v>280</v>
      </c>
      <c r="M395" s="463"/>
      <c r="N395" s="922"/>
      <c r="O395" s="467">
        <v>3</v>
      </c>
      <c r="P395" s="468">
        <v>1.5</v>
      </c>
      <c r="Q395" s="468">
        <f t="shared" si="1090"/>
        <v>4.5</v>
      </c>
      <c r="R395" s="466">
        <f t="shared" si="1178"/>
        <v>3</v>
      </c>
      <c r="S395" s="467"/>
      <c r="T395" s="469">
        <v>20</v>
      </c>
      <c r="U395" s="118" t="s">
        <v>829</v>
      </c>
      <c r="V395" s="923"/>
      <c r="W395" s="145">
        <v>857.92100000000005</v>
      </c>
      <c r="X395" s="472">
        <v>2.1970000000000001</v>
      </c>
      <c r="Y395" s="472">
        <v>2.5859999999999999</v>
      </c>
      <c r="Z395" s="145">
        <f t="shared" si="1091"/>
        <v>17158.420000000002</v>
      </c>
      <c r="AA395" s="145">
        <f t="shared" si="1092"/>
        <v>5719.4733333333343</v>
      </c>
      <c r="AB395" s="1157">
        <f t="shared" si="1093"/>
        <v>20426690.476190478</v>
      </c>
      <c r="AC395" s="1110" t="s">
        <v>69</v>
      </c>
      <c r="AD395" s="194">
        <f t="shared" si="1094"/>
        <v>548.62414550781205</v>
      </c>
      <c r="AE395" s="477" t="s">
        <v>41</v>
      </c>
      <c r="AF395" s="586">
        <f t="shared" si="1095"/>
        <v>812.42980957031205</v>
      </c>
      <c r="AG395" s="478">
        <f t="shared" si="1096"/>
        <v>182874.71516927067</v>
      </c>
      <c r="AH395" s="478">
        <f t="shared" si="1097"/>
        <v>270809.93652343733</v>
      </c>
      <c r="AI395" s="478">
        <f t="shared" si="1098"/>
        <v>653123.98274739517</v>
      </c>
      <c r="AJ395" s="478">
        <f t="shared" si="1099"/>
        <v>967178.34472656192</v>
      </c>
      <c r="AK395" s="1084">
        <f t="shared" si="1100"/>
        <v>3.1974048048002787E-2</v>
      </c>
      <c r="AL395" s="1085">
        <f t="shared" si="1101"/>
        <v>4.7348754114324744E-2</v>
      </c>
      <c r="AM395" s="864" t="str">
        <f t="shared" ref="AM395:AM408" si="1227">B395</f>
        <v>8056</v>
      </c>
      <c r="AN395" s="865">
        <f t="shared" ref="AN395:AN408" si="1228">D395</f>
        <v>44413</v>
      </c>
      <c r="AO395" s="866">
        <f t="shared" ref="AO395:AO408" si="1229">AG395</f>
        <v>182874.71516927067</v>
      </c>
      <c r="AP395" s="865">
        <f t="shared" ref="AP395:AP408" si="1230">D395</f>
        <v>44413</v>
      </c>
      <c r="AQ395" s="850">
        <f t="shared" ref="AQ395:AQ408" si="1231">AH395</f>
        <v>270809.93652343733</v>
      </c>
      <c r="AR395" s="880">
        <v>44412</v>
      </c>
      <c r="AS395" s="869" t="s">
        <v>656</v>
      </c>
      <c r="AT395" s="879">
        <v>154.95509338378901</v>
      </c>
      <c r="AU395" s="879">
        <v>280</v>
      </c>
      <c r="AV395" s="851">
        <f t="shared" ref="AV395:AV408" si="1232">AR395</f>
        <v>44412</v>
      </c>
      <c r="AW395" s="852">
        <f t="shared" ref="AW395:AW408" si="1233">AT395*3.785*1000000*AO395</f>
        <v>107256940024536.16</v>
      </c>
      <c r="AX395" s="851">
        <f t="shared" ref="AX395:AX408" si="1234">AR395</f>
        <v>44412</v>
      </c>
      <c r="AY395" s="852">
        <f t="shared" ref="AY395:AY408" si="1235">AT395*3.785*1000000*AQ395</f>
        <v>158831389527290.66</v>
      </c>
      <c r="AZ395" s="850">
        <f>AVERAGE(AO395:AO396)</f>
        <v>188798.17708333331</v>
      </c>
      <c r="BA395" s="850">
        <f>STDEV(AO395:AO396)</f>
        <v>8377.0401750679066</v>
      </c>
      <c r="BB395" s="850">
        <f>100*BA395/AZ395</f>
        <v>4.4370344589558082</v>
      </c>
      <c r="BC395" s="849">
        <f t="shared" ref="BC395:BC408" si="1236">AR395</f>
        <v>44412</v>
      </c>
      <c r="BD395" s="850">
        <f>AVERAGE(AQ395:AQ396)</f>
        <v>251284.93245442733</v>
      </c>
      <c r="BE395" s="850">
        <f>STDEV(AQ395:AQ396)</f>
        <v>27612.525559783808</v>
      </c>
      <c r="BF395" s="850">
        <f>100*BE395/BD395</f>
        <v>10.988532137632873</v>
      </c>
      <c r="BG395" s="849">
        <f t="shared" ref="BG395:BG408" si="1237">BC395</f>
        <v>44412</v>
      </c>
      <c r="BH395" s="850">
        <f>AVERAGE(AZ395,BD395)</f>
        <v>220041.55476888031</v>
      </c>
      <c r="BI395" s="852">
        <f>BH395*AT395*3.785*1000000</f>
        <v>129055478341585.8</v>
      </c>
      <c r="BK395" s="382">
        <f t="shared" ref="BK395:BK408" si="1238">F395</f>
        <v>27.431207275390602</v>
      </c>
      <c r="BL395" s="382">
        <f t="shared" ref="BL395:BL408" si="1239">H395</f>
        <v>40.621490478515604</v>
      </c>
      <c r="BM395" s="236">
        <f t="shared" ref="BM395:BM408" si="1240">C395</f>
        <v>44412</v>
      </c>
      <c r="BN395" s="236">
        <f t="shared" ref="BN395:BN408" si="1241">AN395</f>
        <v>44413</v>
      </c>
      <c r="BO395" s="235">
        <f t="shared" si="1220"/>
        <v>182874.71516927067</v>
      </c>
      <c r="BP395" s="235">
        <f t="shared" ref="BP395:BP408" si="1242">AQ395</f>
        <v>270809.93652343733</v>
      </c>
      <c r="BQ395" s="235">
        <f t="shared" ref="BQ395:BQ408" si="1243">AVERAGE(BO395:BP395)</f>
        <v>226842.32584635401</v>
      </c>
      <c r="BR395" s="868">
        <f t="shared" ref="BR395:BR408" si="1244">AR395</f>
        <v>44412</v>
      </c>
      <c r="BS395" s="869" t="str">
        <f t="shared" ref="BS395:BS408" si="1245">AS395</f>
        <v>WED</v>
      </c>
      <c r="BT395" s="870">
        <f t="shared" ref="BT395:BT408" si="1246">AT395</f>
        <v>154.95509338378901</v>
      </c>
      <c r="BU395" s="235">
        <f t="shared" ref="BU395" si="1247">BH395</f>
        <v>220041.55476888031</v>
      </c>
      <c r="BV395" s="279">
        <f t="shared" ref="BV395:BV408" si="1248">BT395*1000000*3.785*BQ395</f>
        <v>133044164775913.42</v>
      </c>
      <c r="BW395" s="279">
        <f t="shared" ref="BW395" si="1249">BI395</f>
        <v>129055478341585.8</v>
      </c>
    </row>
    <row r="396" spans="1:75">
      <c r="A396" s="35">
        <v>44419</v>
      </c>
      <c r="B396" s="119" t="s">
        <v>830</v>
      </c>
      <c r="C396" s="782">
        <f>D396-1</f>
        <v>44412</v>
      </c>
      <c r="D396" s="1158">
        <f>D395</f>
        <v>44413</v>
      </c>
      <c r="E396" s="924" t="s">
        <v>69</v>
      </c>
      <c r="F396" s="1149">
        <v>29.208245849609398</v>
      </c>
      <c r="G396" s="500" t="s">
        <v>41</v>
      </c>
      <c r="H396" s="998">
        <v>34.763989257812604</v>
      </c>
      <c r="I396" s="1160" t="s">
        <v>313</v>
      </c>
      <c r="J396" s="1161" t="s">
        <v>133</v>
      </c>
      <c r="K396" s="484" t="s">
        <v>93</v>
      </c>
      <c r="L396" s="488">
        <v>280</v>
      </c>
      <c r="M396" s="485"/>
      <c r="N396" s="504"/>
      <c r="O396" s="491">
        <v>3</v>
      </c>
      <c r="P396" s="492">
        <v>1.5</v>
      </c>
      <c r="Q396" s="492">
        <f t="shared" si="1090"/>
        <v>4.5</v>
      </c>
      <c r="R396" s="490">
        <f t="shared" si="1178"/>
        <v>3</v>
      </c>
      <c r="S396" s="491"/>
      <c r="T396" s="493">
        <v>20</v>
      </c>
      <c r="U396" s="119" t="s">
        <v>830</v>
      </c>
      <c r="V396" s="925"/>
      <c r="W396" s="129">
        <v>896.80600000000004</v>
      </c>
      <c r="X396" s="223">
        <v>2.1949999999999998</v>
      </c>
      <c r="Y396" s="223">
        <v>2.5859999999999999</v>
      </c>
      <c r="Z396" s="129">
        <f t="shared" si="1091"/>
        <v>17936.120000000003</v>
      </c>
      <c r="AA396" s="129">
        <f t="shared" si="1092"/>
        <v>5978.7066666666678</v>
      </c>
      <c r="AB396" s="149">
        <f t="shared" si="1093"/>
        <v>21352523.809523813</v>
      </c>
      <c r="AC396" s="924" t="s">
        <v>69</v>
      </c>
      <c r="AD396" s="195">
        <f t="shared" si="1094"/>
        <v>584.16491699218795</v>
      </c>
      <c r="AE396" s="500" t="s">
        <v>41</v>
      </c>
      <c r="AF396" s="567">
        <f t="shared" si="1095"/>
        <v>695.27978515625205</v>
      </c>
      <c r="AG396" s="497">
        <f t="shared" si="1096"/>
        <v>194721.63899739599</v>
      </c>
      <c r="AH396" s="497">
        <f t="shared" si="1097"/>
        <v>231759.92838541733</v>
      </c>
      <c r="AI396" s="497">
        <f t="shared" si="1098"/>
        <v>695434.42499069998</v>
      </c>
      <c r="AJ396" s="497">
        <f t="shared" si="1099"/>
        <v>827714.02994791907</v>
      </c>
      <c r="AK396" s="959">
        <f t="shared" si="1100"/>
        <v>3.256919093941097E-2</v>
      </c>
      <c r="AL396" s="1086">
        <f t="shared" si="1101"/>
        <v>3.8764224657074769E-2</v>
      </c>
      <c r="AM396" s="864" t="str">
        <f t="shared" si="1227"/>
        <v>8057</v>
      </c>
      <c r="AN396" s="865">
        <f t="shared" si="1228"/>
        <v>44413</v>
      </c>
      <c r="AO396" s="866">
        <f t="shared" si="1229"/>
        <v>194721.63899739599</v>
      </c>
      <c r="AP396" s="865">
        <f t="shared" si="1230"/>
        <v>44413</v>
      </c>
      <c r="AQ396" s="850">
        <f t="shared" si="1231"/>
        <v>231759.92838541733</v>
      </c>
      <c r="AR396" s="880">
        <v>44412</v>
      </c>
      <c r="AS396" s="869" t="s">
        <v>656</v>
      </c>
      <c r="AT396" s="879">
        <v>154.95509338378901</v>
      </c>
      <c r="AU396" s="879">
        <v>280</v>
      </c>
      <c r="AV396" s="851">
        <f t="shared" si="1232"/>
        <v>44412</v>
      </c>
      <c r="AW396" s="852">
        <f t="shared" si="1233"/>
        <v>114205220421486.3</v>
      </c>
      <c r="AX396" s="851">
        <f t="shared" si="1234"/>
        <v>44412</v>
      </c>
      <c r="AY396" s="852">
        <f t="shared" si="1235"/>
        <v>135928363393030.11</v>
      </c>
      <c r="AZ396" s="867"/>
      <c r="BA396" s="867"/>
      <c r="BB396" s="867"/>
      <c r="BC396" s="849">
        <f t="shared" si="1236"/>
        <v>44412</v>
      </c>
      <c r="BD396" s="867"/>
      <c r="BE396" s="867"/>
      <c r="BF396" s="867"/>
      <c r="BG396" s="849">
        <f t="shared" si="1237"/>
        <v>44412</v>
      </c>
      <c r="BH396" s="867"/>
      <c r="BI396" s="867"/>
      <c r="BK396" s="382">
        <f t="shared" si="1238"/>
        <v>29.208245849609398</v>
      </c>
      <c r="BL396" s="382">
        <f t="shared" si="1239"/>
        <v>34.763989257812604</v>
      </c>
      <c r="BM396" s="236">
        <f t="shared" si="1240"/>
        <v>44412</v>
      </c>
      <c r="BN396" s="236">
        <f t="shared" si="1241"/>
        <v>44413</v>
      </c>
      <c r="BO396" s="235">
        <f t="shared" si="1220"/>
        <v>194721.63899739599</v>
      </c>
      <c r="BP396" s="235">
        <f t="shared" si="1242"/>
        <v>231759.92838541733</v>
      </c>
      <c r="BQ396" s="235">
        <f t="shared" si="1243"/>
        <v>213240.78369140666</v>
      </c>
      <c r="BR396" s="868">
        <f t="shared" si="1244"/>
        <v>44412</v>
      </c>
      <c r="BS396" s="869" t="str">
        <f t="shared" si="1245"/>
        <v>WED</v>
      </c>
      <c r="BT396" s="870">
        <f t="shared" si="1246"/>
        <v>154.95509338378901</v>
      </c>
      <c r="BU396" s="235"/>
      <c r="BV396" s="279">
        <f t="shared" si="1248"/>
        <v>125066791907258.2</v>
      </c>
      <c r="BW396" s="279"/>
    </row>
    <row r="397" spans="1:75">
      <c r="A397" s="35">
        <v>44419</v>
      </c>
      <c r="B397" s="119" t="s">
        <v>831</v>
      </c>
      <c r="C397" s="782">
        <f t="shared" ref="C397:C408" si="1250">D397-1</f>
        <v>44413</v>
      </c>
      <c r="D397" s="1158">
        <f>D395+1</f>
        <v>44414</v>
      </c>
      <c r="E397" s="924" t="s">
        <v>69</v>
      </c>
      <c r="F397" s="1149">
        <v>34.325793457031196</v>
      </c>
      <c r="G397" s="500" t="s">
        <v>41</v>
      </c>
      <c r="H397" s="998">
        <v>36.789184570312599</v>
      </c>
      <c r="I397" s="1160" t="s">
        <v>313</v>
      </c>
      <c r="J397" s="1161" t="s">
        <v>133</v>
      </c>
      <c r="K397" s="484" t="s">
        <v>93</v>
      </c>
      <c r="L397" s="488">
        <v>304</v>
      </c>
      <c r="M397" s="485"/>
      <c r="N397" s="504"/>
      <c r="O397" s="491">
        <v>3</v>
      </c>
      <c r="P397" s="492">
        <v>1.5</v>
      </c>
      <c r="Q397" s="492">
        <f t="shared" si="1090"/>
        <v>4.5</v>
      </c>
      <c r="R397" s="490">
        <f t="shared" si="1178"/>
        <v>3</v>
      </c>
      <c r="S397" s="491"/>
      <c r="T397" s="493">
        <v>20</v>
      </c>
      <c r="U397" s="119" t="s">
        <v>831</v>
      </c>
      <c r="V397" s="925"/>
      <c r="W397" s="129">
        <v>829.18299999999999</v>
      </c>
      <c r="X397" s="223">
        <v>2.177</v>
      </c>
      <c r="Y397" s="223">
        <v>2.5419999999999998</v>
      </c>
      <c r="Z397" s="129">
        <f t="shared" si="1091"/>
        <v>16583.66</v>
      </c>
      <c r="AA397" s="129">
        <f t="shared" si="1092"/>
        <v>5527.8866666666663</v>
      </c>
      <c r="AB397" s="149">
        <f t="shared" si="1093"/>
        <v>18183837.719298244</v>
      </c>
      <c r="AC397" s="924" t="s">
        <v>69</v>
      </c>
      <c r="AD397" s="195">
        <f t="shared" si="1094"/>
        <v>686.51586914062386</v>
      </c>
      <c r="AE397" s="500" t="s">
        <v>41</v>
      </c>
      <c r="AF397" s="567">
        <f t="shared" si="1095"/>
        <v>735.78369140625205</v>
      </c>
      <c r="AG397" s="497">
        <f t="shared" si="1096"/>
        <v>228838.62304687462</v>
      </c>
      <c r="AH397" s="497">
        <f t="shared" si="1097"/>
        <v>245261.23046875067</v>
      </c>
      <c r="AI397" s="497">
        <f t="shared" si="1098"/>
        <v>752758.62844366662</v>
      </c>
      <c r="AJ397" s="497">
        <f t="shared" si="1099"/>
        <v>806780.36338404822</v>
      </c>
      <c r="AK397" s="959">
        <f t="shared" si="1100"/>
        <v>4.1397126396743776E-2</v>
      </c>
      <c r="AL397" s="1086">
        <f t="shared" si="1101"/>
        <v>4.4367991830889686E-2</v>
      </c>
      <c r="AM397" s="864" t="str">
        <f t="shared" si="1227"/>
        <v>8061</v>
      </c>
      <c r="AN397" s="865">
        <f t="shared" si="1228"/>
        <v>44414</v>
      </c>
      <c r="AO397" s="866">
        <f t="shared" si="1229"/>
        <v>228838.62304687462</v>
      </c>
      <c r="AP397" s="865">
        <f t="shared" si="1230"/>
        <v>44414</v>
      </c>
      <c r="AQ397" s="850">
        <f t="shared" si="1231"/>
        <v>245261.23046875067</v>
      </c>
      <c r="AR397" s="880">
        <v>44413</v>
      </c>
      <c r="AS397" s="869" t="s">
        <v>657</v>
      </c>
      <c r="AT397" s="879">
        <v>156.20378112793</v>
      </c>
      <c r="AU397" s="879">
        <v>304</v>
      </c>
      <c r="AV397" s="851">
        <f t="shared" si="1232"/>
        <v>44413</v>
      </c>
      <c r="AW397" s="852">
        <f t="shared" si="1233"/>
        <v>135296559241696.89</v>
      </c>
      <c r="AX397" s="851">
        <f t="shared" si="1234"/>
        <v>44413</v>
      </c>
      <c r="AY397" s="852">
        <f t="shared" si="1235"/>
        <v>145006118967119</v>
      </c>
      <c r="AZ397" s="850">
        <f>AVERAGE(AO397:AO398)</f>
        <v>209178.47696940065</v>
      </c>
      <c r="BA397" s="850">
        <f>STDEV(AO397:AO398)</f>
        <v>27803.645220999912</v>
      </c>
      <c r="BB397" s="850">
        <f>100*BA397/AZ397</f>
        <v>13.291828884033382</v>
      </c>
      <c r="BC397" s="849">
        <f t="shared" si="1236"/>
        <v>44413</v>
      </c>
      <c r="BD397" s="850">
        <f>AVERAGE(AQ397:AQ398)</f>
        <v>256169.75911458401</v>
      </c>
      <c r="BE397" s="850">
        <f>STDEV(AQ397:AQ398)</f>
        <v>15426.989156472948</v>
      </c>
      <c r="BF397" s="850">
        <f>100*BE397/BD397</f>
        <v>6.0221742058056504</v>
      </c>
      <c r="BG397" s="849">
        <f t="shared" si="1237"/>
        <v>44413</v>
      </c>
      <c r="BH397" s="850">
        <f>AVERAGE(AZ397,BD397)</f>
        <v>232674.11804199233</v>
      </c>
      <c r="BI397" s="852">
        <f>BH397*AT397*3.785*1000000</f>
        <v>137564223978177.48</v>
      </c>
      <c r="BK397" s="382">
        <f t="shared" si="1238"/>
        <v>34.325793457031196</v>
      </c>
      <c r="BL397" s="382">
        <f t="shared" si="1239"/>
        <v>36.789184570312599</v>
      </c>
      <c r="BM397" s="236">
        <f t="shared" si="1240"/>
        <v>44413</v>
      </c>
      <c r="BN397" s="236">
        <f t="shared" si="1241"/>
        <v>44414</v>
      </c>
      <c r="BO397" s="235">
        <f t="shared" si="1220"/>
        <v>228838.62304687462</v>
      </c>
      <c r="BP397" s="235">
        <f t="shared" si="1242"/>
        <v>245261.23046875067</v>
      </c>
      <c r="BQ397" s="235">
        <f t="shared" si="1243"/>
        <v>237049.92675781265</v>
      </c>
      <c r="BR397" s="868">
        <f t="shared" si="1244"/>
        <v>44413</v>
      </c>
      <c r="BS397" s="869" t="str">
        <f t="shared" si="1245"/>
        <v>THU</v>
      </c>
      <c r="BT397" s="870">
        <f t="shared" si="1246"/>
        <v>156.20378112793</v>
      </c>
      <c r="BU397" s="235">
        <f t="shared" ref="BU397" si="1251">BH397</f>
        <v>232674.11804199233</v>
      </c>
      <c r="BV397" s="279">
        <f t="shared" si="1248"/>
        <v>140151339104407.94</v>
      </c>
      <c r="BW397" s="279">
        <f t="shared" ref="BW397" si="1252">BI397</f>
        <v>137564223978177.48</v>
      </c>
    </row>
    <row r="398" spans="1:75">
      <c r="A398" s="35">
        <v>44419</v>
      </c>
      <c r="B398" s="119" t="s">
        <v>832</v>
      </c>
      <c r="C398" s="782">
        <f t="shared" si="1250"/>
        <v>44413</v>
      </c>
      <c r="D398" s="1158">
        <f t="shared" ref="D398:D408" si="1253">D396+1</f>
        <v>44414</v>
      </c>
      <c r="E398" s="924" t="s">
        <v>69</v>
      </c>
      <c r="F398" s="1149">
        <v>28.427749633788999</v>
      </c>
      <c r="G398" s="500" t="s">
        <v>41</v>
      </c>
      <c r="H398" s="998">
        <v>40.061743164062605</v>
      </c>
      <c r="I398" s="1160" t="s">
        <v>313</v>
      </c>
      <c r="J398" s="1161" t="s">
        <v>133</v>
      </c>
      <c r="K398" s="484" t="s">
        <v>93</v>
      </c>
      <c r="L398" s="488">
        <v>304</v>
      </c>
      <c r="M398" s="485"/>
      <c r="N398" s="504"/>
      <c r="O398" s="491">
        <v>3</v>
      </c>
      <c r="P398" s="492">
        <v>1.5</v>
      </c>
      <c r="Q398" s="492">
        <f t="shared" si="1090"/>
        <v>4.5</v>
      </c>
      <c r="R398" s="490">
        <f t="shared" si="1178"/>
        <v>3</v>
      </c>
      <c r="S398" s="491"/>
      <c r="T398" s="493">
        <v>20</v>
      </c>
      <c r="U398" s="119" t="s">
        <v>832</v>
      </c>
      <c r="V398" s="925"/>
      <c r="W398" s="129">
        <v>799.81299999999999</v>
      </c>
      <c r="X398" s="223">
        <v>2.1819999999999999</v>
      </c>
      <c r="Y398" s="223">
        <v>2.5230000000000001</v>
      </c>
      <c r="Z398" s="129">
        <f t="shared" si="1091"/>
        <v>15996.26</v>
      </c>
      <c r="AA398" s="129">
        <f t="shared" si="1092"/>
        <v>5332.086666666667</v>
      </c>
      <c r="AB398" s="149">
        <f t="shared" si="1093"/>
        <v>17539758.771929827</v>
      </c>
      <c r="AC398" s="924" t="s">
        <v>69</v>
      </c>
      <c r="AD398" s="195">
        <f t="shared" si="1094"/>
        <v>568.55499267578</v>
      </c>
      <c r="AE398" s="500" t="s">
        <v>41</v>
      </c>
      <c r="AF398" s="567">
        <f t="shared" si="1095"/>
        <v>801.23486328125205</v>
      </c>
      <c r="AG398" s="497">
        <f t="shared" si="1096"/>
        <v>189518.33089192666</v>
      </c>
      <c r="AH398" s="497">
        <f t="shared" si="1097"/>
        <v>267078.28776041738</v>
      </c>
      <c r="AI398" s="497">
        <f t="shared" si="1098"/>
        <v>623415.56214449555</v>
      </c>
      <c r="AJ398" s="497">
        <f t="shared" si="1099"/>
        <v>878546.99921189935</v>
      </c>
      <c r="AK398" s="959">
        <f t="shared" si="1100"/>
        <v>3.5542995217368312E-2</v>
      </c>
      <c r="AL398" s="1086">
        <f t="shared" si="1101"/>
        <v>5.0088887232468841E-2</v>
      </c>
      <c r="AM398" s="864" t="str">
        <f t="shared" si="1227"/>
        <v>8062</v>
      </c>
      <c r="AN398" s="865">
        <f t="shared" si="1228"/>
        <v>44414</v>
      </c>
      <c r="AO398" s="866">
        <f t="shared" si="1229"/>
        <v>189518.33089192666</v>
      </c>
      <c r="AP398" s="865">
        <f t="shared" si="1230"/>
        <v>44414</v>
      </c>
      <c r="AQ398" s="850">
        <f t="shared" si="1231"/>
        <v>267078.28776041738</v>
      </c>
      <c r="AR398" s="880">
        <v>44413</v>
      </c>
      <c r="AS398" s="869" t="s">
        <v>657</v>
      </c>
      <c r="AT398" s="879">
        <v>156.20378112793</v>
      </c>
      <c r="AU398" s="879">
        <v>304</v>
      </c>
      <c r="AV398" s="851">
        <f t="shared" si="1232"/>
        <v>44413</v>
      </c>
      <c r="AW398" s="852">
        <f t="shared" si="1233"/>
        <v>112049171339642.28</v>
      </c>
      <c r="AX398" s="851">
        <f t="shared" si="1234"/>
        <v>44413</v>
      </c>
      <c r="AY398" s="852">
        <f t="shared" si="1235"/>
        <v>157905046364251.81</v>
      </c>
      <c r="AZ398" s="867"/>
      <c r="BA398" s="867"/>
      <c r="BB398" s="867"/>
      <c r="BC398" s="849">
        <f t="shared" si="1236"/>
        <v>44413</v>
      </c>
      <c r="BD398" s="867"/>
      <c r="BE398" s="867"/>
      <c r="BF398" s="867"/>
      <c r="BG398" s="849">
        <f t="shared" si="1237"/>
        <v>44413</v>
      </c>
      <c r="BH398" s="867"/>
      <c r="BI398" s="867"/>
      <c r="BK398" s="382">
        <f t="shared" si="1238"/>
        <v>28.427749633788999</v>
      </c>
      <c r="BL398" s="382">
        <f t="shared" si="1239"/>
        <v>40.061743164062605</v>
      </c>
      <c r="BM398" s="236">
        <f t="shared" si="1240"/>
        <v>44413</v>
      </c>
      <c r="BN398" s="236">
        <f t="shared" si="1241"/>
        <v>44414</v>
      </c>
      <c r="BO398" s="235">
        <f t="shared" si="1220"/>
        <v>189518.33089192666</v>
      </c>
      <c r="BP398" s="235">
        <f t="shared" si="1242"/>
        <v>267078.28776041738</v>
      </c>
      <c r="BQ398" s="235">
        <f t="shared" si="1243"/>
        <v>228298.30932617202</v>
      </c>
      <c r="BR398" s="868">
        <f t="shared" si="1244"/>
        <v>44413</v>
      </c>
      <c r="BS398" s="869" t="str">
        <f t="shared" si="1245"/>
        <v>THU</v>
      </c>
      <c r="BT398" s="870">
        <f t="shared" si="1246"/>
        <v>156.20378112793</v>
      </c>
      <c r="BU398" s="235"/>
      <c r="BV398" s="279">
        <f t="shared" si="1248"/>
        <v>134977108851947.05</v>
      </c>
      <c r="BW398" s="279"/>
    </row>
    <row r="399" spans="1:75">
      <c r="A399" s="35">
        <v>44419</v>
      </c>
      <c r="B399" s="119" t="s">
        <v>833</v>
      </c>
      <c r="C399" s="782">
        <f t="shared" si="1250"/>
        <v>44414</v>
      </c>
      <c r="D399" s="1158">
        <f t="shared" si="1253"/>
        <v>44415</v>
      </c>
      <c r="E399" s="924" t="s">
        <v>69</v>
      </c>
      <c r="F399" s="1149">
        <v>38.156008911132801</v>
      </c>
      <c r="G399" s="500" t="s">
        <v>41</v>
      </c>
      <c r="H399" s="998">
        <v>44.488558959960997</v>
      </c>
      <c r="I399" s="1160" t="s">
        <v>313</v>
      </c>
      <c r="J399" s="1161" t="s">
        <v>133</v>
      </c>
      <c r="K399" s="484" t="s">
        <v>93</v>
      </c>
      <c r="L399" s="488">
        <v>244</v>
      </c>
      <c r="M399" s="485"/>
      <c r="N399" s="504"/>
      <c r="O399" s="491">
        <v>3</v>
      </c>
      <c r="P399" s="492">
        <v>1.5</v>
      </c>
      <c r="Q399" s="492">
        <f t="shared" si="1090"/>
        <v>4.5</v>
      </c>
      <c r="R399" s="490">
        <f t="shared" si="1178"/>
        <v>3</v>
      </c>
      <c r="S399" s="491"/>
      <c r="T399" s="493">
        <v>20</v>
      </c>
      <c r="U399" s="119" t="s">
        <v>833</v>
      </c>
      <c r="V399" s="925"/>
      <c r="W399" s="129">
        <v>867.76900000000001</v>
      </c>
      <c r="X399" s="223">
        <v>2.1749999999999998</v>
      </c>
      <c r="Y399" s="223">
        <v>2.4740000000000002</v>
      </c>
      <c r="Z399" s="129">
        <f t="shared" si="1091"/>
        <v>17355.38</v>
      </c>
      <c r="AA399" s="129">
        <f t="shared" si="1092"/>
        <v>5785.126666666667</v>
      </c>
      <c r="AB399" s="149">
        <f t="shared" si="1093"/>
        <v>23709535.519125685</v>
      </c>
      <c r="AC399" s="924" t="s">
        <v>69</v>
      </c>
      <c r="AD399" s="195">
        <f t="shared" si="1094"/>
        <v>763.12017822265602</v>
      </c>
      <c r="AE399" s="500" t="s">
        <v>41</v>
      </c>
      <c r="AF399" s="567">
        <f t="shared" si="1095"/>
        <v>889.77117919921989</v>
      </c>
      <c r="AG399" s="497">
        <f t="shared" si="1096"/>
        <v>254373.39274088535</v>
      </c>
      <c r="AH399" s="497">
        <f t="shared" si="1097"/>
        <v>296590.39306640666</v>
      </c>
      <c r="AI399" s="497">
        <f t="shared" si="1098"/>
        <v>1042513.9046757597</v>
      </c>
      <c r="AJ399" s="497">
        <f t="shared" si="1099"/>
        <v>1215534.397813142</v>
      </c>
      <c r="AK399" s="959">
        <f t="shared" si="1100"/>
        <v>4.3970237368623218E-2</v>
      </c>
      <c r="AL399" s="1086">
        <f t="shared" si="1101"/>
        <v>5.1267744019388793E-2</v>
      </c>
      <c r="AM399" s="864" t="str">
        <f t="shared" si="1227"/>
        <v>8071</v>
      </c>
      <c r="AN399" s="865">
        <f t="shared" si="1228"/>
        <v>44415</v>
      </c>
      <c r="AO399" s="866">
        <f t="shared" si="1229"/>
        <v>254373.39274088535</v>
      </c>
      <c r="AP399" s="865">
        <f t="shared" si="1230"/>
        <v>44415</v>
      </c>
      <c r="AQ399" s="850">
        <f t="shared" si="1231"/>
        <v>296590.39306640666</v>
      </c>
      <c r="AR399" s="880">
        <v>44414</v>
      </c>
      <c r="AS399" s="869" t="s">
        <v>659</v>
      </c>
      <c r="AT399" s="879">
        <v>158.75155639648401</v>
      </c>
      <c r="AU399" s="879">
        <v>244</v>
      </c>
      <c r="AV399" s="851">
        <f t="shared" si="1232"/>
        <v>44414</v>
      </c>
      <c r="AW399" s="852">
        <f t="shared" si="1233"/>
        <v>152846521033132.56</v>
      </c>
      <c r="AX399" s="851">
        <f t="shared" si="1234"/>
        <v>44414</v>
      </c>
      <c r="AY399" s="852">
        <f t="shared" si="1235"/>
        <v>178213645946167.59</v>
      </c>
      <c r="AZ399" s="850">
        <f>AVERAGE(AO399:AO400)</f>
        <v>257227.19319661468</v>
      </c>
      <c r="BA399" s="850">
        <f>STDEV(AO399:AO400)</f>
        <v>4035.8833087989606</v>
      </c>
      <c r="BB399" s="850">
        <f>100*BA399/AZ399</f>
        <v>1.568995586603507</v>
      </c>
      <c r="BC399" s="849">
        <f t="shared" si="1236"/>
        <v>44414</v>
      </c>
      <c r="BD399" s="850">
        <f>AVERAGE(AQ399:AQ400)</f>
        <v>288112.68107096397</v>
      </c>
      <c r="BE399" s="850">
        <f>STDEV(AQ399:AQ400)</f>
        <v>11989.295281848083</v>
      </c>
      <c r="BF399" s="850">
        <f>100*BE399/BD399</f>
        <v>4.1613216180842256</v>
      </c>
      <c r="BG399" s="849">
        <f t="shared" si="1237"/>
        <v>44414</v>
      </c>
      <c r="BH399" s="850">
        <f>AVERAGE(AZ399,BD399)</f>
        <v>272669.9371337893</v>
      </c>
      <c r="BI399" s="852">
        <f>BH399*AT399*3.785*1000000</f>
        <v>163840450576040.09</v>
      </c>
      <c r="BK399" s="382">
        <f t="shared" si="1238"/>
        <v>38.156008911132801</v>
      </c>
      <c r="BL399" s="382">
        <f t="shared" si="1239"/>
        <v>44.488558959960997</v>
      </c>
      <c r="BM399" s="236">
        <f t="shared" si="1240"/>
        <v>44414</v>
      </c>
      <c r="BN399" s="236">
        <f t="shared" si="1241"/>
        <v>44415</v>
      </c>
      <c r="BO399" s="235">
        <f t="shared" si="1220"/>
        <v>254373.39274088535</v>
      </c>
      <c r="BP399" s="235">
        <f t="shared" si="1242"/>
        <v>296590.39306640666</v>
      </c>
      <c r="BQ399" s="235">
        <f t="shared" si="1243"/>
        <v>275481.89290364599</v>
      </c>
      <c r="BR399" s="868">
        <f t="shared" si="1244"/>
        <v>44414</v>
      </c>
      <c r="BS399" s="869" t="str">
        <f t="shared" si="1245"/>
        <v>FRI</v>
      </c>
      <c r="BT399" s="870">
        <f t="shared" si="1246"/>
        <v>158.75155639648401</v>
      </c>
      <c r="BU399" s="235">
        <f t="shared" ref="BU399" si="1254">BH399</f>
        <v>272669.9371337893</v>
      </c>
      <c r="BV399" s="279">
        <f t="shared" si="1248"/>
        <v>165530083489650.09</v>
      </c>
      <c r="BW399" s="279">
        <f t="shared" ref="BW399" si="1255">BI399</f>
        <v>163840450576040.09</v>
      </c>
    </row>
    <row r="400" spans="1:75">
      <c r="A400" s="35">
        <v>44419</v>
      </c>
      <c r="B400" s="119" t="s">
        <v>834</v>
      </c>
      <c r="C400" s="782">
        <f t="shared" si="1250"/>
        <v>44414</v>
      </c>
      <c r="D400" s="1158">
        <f t="shared" si="1253"/>
        <v>44415</v>
      </c>
      <c r="E400" s="924" t="s">
        <v>69</v>
      </c>
      <c r="F400" s="1149">
        <v>39.012149047851601</v>
      </c>
      <c r="G400" s="500" t="s">
        <v>41</v>
      </c>
      <c r="H400" s="998">
        <v>41.945245361328197</v>
      </c>
      <c r="I400" s="1160" t="s">
        <v>313</v>
      </c>
      <c r="J400" s="1161" t="s">
        <v>133</v>
      </c>
      <c r="K400" s="484" t="s">
        <v>93</v>
      </c>
      <c r="L400" s="488">
        <v>244</v>
      </c>
      <c r="M400" s="485"/>
      <c r="N400" s="504"/>
      <c r="O400" s="491">
        <v>3</v>
      </c>
      <c r="P400" s="492">
        <v>1.5</v>
      </c>
      <c r="Q400" s="492">
        <f t="shared" si="1090"/>
        <v>4.5</v>
      </c>
      <c r="R400" s="490">
        <f t="shared" si="1178"/>
        <v>3</v>
      </c>
      <c r="S400" s="491"/>
      <c r="T400" s="493">
        <v>20</v>
      </c>
      <c r="U400" s="119" t="s">
        <v>834</v>
      </c>
      <c r="V400" s="925"/>
      <c r="W400" s="129">
        <v>849.25099999999998</v>
      </c>
      <c r="X400" s="223">
        <v>2.1850000000000001</v>
      </c>
      <c r="Y400" s="223">
        <v>2.516</v>
      </c>
      <c r="Z400" s="129">
        <f t="shared" si="1091"/>
        <v>16985.02</v>
      </c>
      <c r="AA400" s="129">
        <f t="shared" si="1092"/>
        <v>5661.6733333333332</v>
      </c>
      <c r="AB400" s="149">
        <f t="shared" si="1093"/>
        <v>23203579.234972678</v>
      </c>
      <c r="AC400" s="924" t="s">
        <v>69</v>
      </c>
      <c r="AD400" s="195">
        <f t="shared" si="1094"/>
        <v>780.24298095703205</v>
      </c>
      <c r="AE400" s="500" t="s">
        <v>41</v>
      </c>
      <c r="AF400" s="567">
        <f t="shared" si="1095"/>
        <v>838.90490722656398</v>
      </c>
      <c r="AG400" s="497">
        <f t="shared" si="1096"/>
        <v>260080.99365234404</v>
      </c>
      <c r="AH400" s="497">
        <f t="shared" si="1097"/>
        <v>279634.96907552134</v>
      </c>
      <c r="AI400" s="497">
        <f t="shared" si="1098"/>
        <v>1065905.7116899346</v>
      </c>
      <c r="AJ400" s="497">
        <f t="shared" si="1099"/>
        <v>1146044.9552275466</v>
      </c>
      <c r="AK400" s="959">
        <f t="shared" si="1100"/>
        <v>4.5937124652018782E-2</v>
      </c>
      <c r="AL400" s="1086">
        <f t="shared" si="1101"/>
        <v>4.9390869556030191E-2</v>
      </c>
      <c r="AM400" s="864" t="str">
        <f t="shared" si="1227"/>
        <v>8072</v>
      </c>
      <c r="AN400" s="865">
        <f t="shared" si="1228"/>
        <v>44415</v>
      </c>
      <c r="AO400" s="866">
        <f t="shared" si="1229"/>
        <v>260080.99365234404</v>
      </c>
      <c r="AP400" s="865">
        <f t="shared" si="1230"/>
        <v>44415</v>
      </c>
      <c r="AQ400" s="850">
        <f t="shared" si="1231"/>
        <v>279634.96907552134</v>
      </c>
      <c r="AR400" s="880">
        <v>44414</v>
      </c>
      <c r="AS400" s="869" t="s">
        <v>659</v>
      </c>
      <c r="AT400" s="879">
        <v>158.75155639648401</v>
      </c>
      <c r="AU400" s="879">
        <v>244</v>
      </c>
      <c r="AV400" s="851">
        <f t="shared" si="1232"/>
        <v>44414</v>
      </c>
      <c r="AW400" s="852">
        <f t="shared" si="1233"/>
        <v>156276073681552.22</v>
      </c>
      <c r="AX400" s="851">
        <f t="shared" si="1234"/>
        <v>44414</v>
      </c>
      <c r="AY400" s="852">
        <f t="shared" si="1235"/>
        <v>168025561643308.06</v>
      </c>
      <c r="AZ400" s="867"/>
      <c r="BA400" s="867"/>
      <c r="BB400" s="867"/>
      <c r="BC400" s="849">
        <f t="shared" si="1236"/>
        <v>44414</v>
      </c>
      <c r="BD400" s="867"/>
      <c r="BE400" s="867"/>
      <c r="BF400" s="867"/>
      <c r="BG400" s="849">
        <f t="shared" si="1237"/>
        <v>44414</v>
      </c>
      <c r="BH400" s="867"/>
      <c r="BI400" s="867"/>
      <c r="BK400" s="382">
        <f t="shared" si="1238"/>
        <v>39.012149047851601</v>
      </c>
      <c r="BL400" s="382">
        <f t="shared" si="1239"/>
        <v>41.945245361328197</v>
      </c>
      <c r="BM400" s="236">
        <f t="shared" si="1240"/>
        <v>44414</v>
      </c>
      <c r="BN400" s="236">
        <f t="shared" si="1241"/>
        <v>44415</v>
      </c>
      <c r="BO400" s="235">
        <f t="shared" si="1220"/>
        <v>260080.99365234404</v>
      </c>
      <c r="BP400" s="235">
        <f t="shared" si="1242"/>
        <v>279634.96907552134</v>
      </c>
      <c r="BQ400" s="235">
        <f t="shared" si="1243"/>
        <v>269857.98136393272</v>
      </c>
      <c r="BR400" s="868">
        <f t="shared" si="1244"/>
        <v>44414</v>
      </c>
      <c r="BS400" s="869" t="str">
        <f t="shared" si="1245"/>
        <v>FRI</v>
      </c>
      <c r="BT400" s="870">
        <f t="shared" si="1246"/>
        <v>158.75155639648401</v>
      </c>
      <c r="BU400" s="235"/>
      <c r="BV400" s="279">
        <f t="shared" si="1248"/>
        <v>162150817662430.19</v>
      </c>
      <c r="BW400" s="279"/>
    </row>
    <row r="401" spans="1:75">
      <c r="A401" s="35">
        <v>44419</v>
      </c>
      <c r="B401" s="119" t="s">
        <v>835</v>
      </c>
      <c r="C401" s="782">
        <f t="shared" si="1250"/>
        <v>44415</v>
      </c>
      <c r="D401" s="1158">
        <f t="shared" si="1253"/>
        <v>44416</v>
      </c>
      <c r="E401" s="924" t="s">
        <v>69</v>
      </c>
      <c r="F401" s="1149">
        <v>48.172409057617202</v>
      </c>
      <c r="G401" s="500" t="s">
        <v>41</v>
      </c>
      <c r="H401" s="998">
        <v>50.353808593750003</v>
      </c>
      <c r="I401" s="1160" t="s">
        <v>313</v>
      </c>
      <c r="J401" s="1161" t="s">
        <v>133</v>
      </c>
      <c r="K401" s="484" t="s">
        <v>93</v>
      </c>
      <c r="L401" s="488">
        <v>276</v>
      </c>
      <c r="M401" s="485"/>
      <c r="N401" s="504"/>
      <c r="O401" s="491">
        <v>3</v>
      </c>
      <c r="P401" s="492">
        <v>1.5</v>
      </c>
      <c r="Q401" s="492">
        <f t="shared" si="1090"/>
        <v>4.5</v>
      </c>
      <c r="R401" s="490">
        <f t="shared" si="1178"/>
        <v>3</v>
      </c>
      <c r="S401" s="491"/>
      <c r="T401" s="493">
        <v>20</v>
      </c>
      <c r="U401" s="119" t="s">
        <v>835</v>
      </c>
      <c r="V401" s="925"/>
      <c r="W401" s="129">
        <v>785.226</v>
      </c>
      <c r="X401" s="223">
        <v>2.1909999999999998</v>
      </c>
      <c r="Y401" s="223">
        <v>2.57</v>
      </c>
      <c r="Z401" s="129">
        <f t="shared" si="1091"/>
        <v>15704.52</v>
      </c>
      <c r="AA401" s="129">
        <f t="shared" si="1092"/>
        <v>5234.84</v>
      </c>
      <c r="AB401" s="149">
        <f t="shared" si="1093"/>
        <v>18966811.594202898</v>
      </c>
      <c r="AC401" s="924" t="s">
        <v>69</v>
      </c>
      <c r="AD401" s="195">
        <f t="shared" si="1094"/>
        <v>963.44818115234398</v>
      </c>
      <c r="AE401" s="500" t="s">
        <v>41</v>
      </c>
      <c r="AF401" s="567">
        <f t="shared" si="1095"/>
        <v>1007.076171875</v>
      </c>
      <c r="AG401" s="497">
        <f t="shared" si="1096"/>
        <v>321149.39371744799</v>
      </c>
      <c r="AH401" s="497">
        <f t="shared" si="1097"/>
        <v>335692.05729166669</v>
      </c>
      <c r="AI401" s="497">
        <f t="shared" si="1098"/>
        <v>1163584.7598458261</v>
      </c>
      <c r="AJ401" s="497">
        <f t="shared" si="1099"/>
        <v>1216275.5698973432</v>
      </c>
      <c r="AK401" s="959">
        <f t="shared" si="1100"/>
        <v>6.1348464082464409E-2</v>
      </c>
      <c r="AL401" s="1086">
        <f t="shared" si="1101"/>
        <v>6.4126517198551752E-2</v>
      </c>
      <c r="AM401" s="864" t="str">
        <f t="shared" si="1227"/>
        <v>8083</v>
      </c>
      <c r="AN401" s="865">
        <f t="shared" si="1228"/>
        <v>44416</v>
      </c>
      <c r="AO401" s="866">
        <f t="shared" si="1229"/>
        <v>321149.39371744799</v>
      </c>
      <c r="AP401" s="865">
        <f t="shared" si="1230"/>
        <v>44416</v>
      </c>
      <c r="AQ401" s="850">
        <f t="shared" si="1231"/>
        <v>335692.05729166669</v>
      </c>
      <c r="AR401" s="880">
        <v>44415</v>
      </c>
      <c r="AS401" s="869" t="s">
        <v>660</v>
      </c>
      <c r="AT401" s="879">
        <v>158.72052001953099</v>
      </c>
      <c r="AU401" s="879">
        <v>276</v>
      </c>
      <c r="AV401" s="851">
        <f t="shared" si="1232"/>
        <v>44415</v>
      </c>
      <c r="AW401" s="852">
        <f t="shared" si="1233"/>
        <v>192932800362581.88</v>
      </c>
      <c r="AX401" s="851">
        <f t="shared" si="1234"/>
        <v>44415</v>
      </c>
      <c r="AY401" s="852">
        <f t="shared" si="1235"/>
        <v>201669409750589.84</v>
      </c>
      <c r="AZ401" s="850">
        <f>AVERAGE(AO401:AO402)</f>
        <v>258086.69026692735</v>
      </c>
      <c r="BA401" s="850">
        <f>STDEV(AO401:AO402)</f>
        <v>89184.130499638821</v>
      </c>
      <c r="BB401" s="850">
        <f>100*BA401/AZ401</f>
        <v>34.555881361956217</v>
      </c>
      <c r="BC401" s="849">
        <f t="shared" si="1236"/>
        <v>44415</v>
      </c>
      <c r="BD401" s="850">
        <f>AVERAGE(AQ401:AQ402)</f>
        <v>315318.95955403667</v>
      </c>
      <c r="BE401" s="850">
        <f>STDEV(AQ401:AQ402)</f>
        <v>28811.911128108986</v>
      </c>
      <c r="BF401" s="850">
        <f>100*BE401/BD401</f>
        <v>9.1373862100960803</v>
      </c>
      <c r="BG401" s="849">
        <f t="shared" si="1237"/>
        <v>44415</v>
      </c>
      <c r="BH401" s="850">
        <f>AVERAGE(AZ401,BD401)</f>
        <v>286702.82491048204</v>
      </c>
      <c r="BI401" s="852">
        <f>BH401*AT401*3.785*1000000</f>
        <v>172238777229356.06</v>
      </c>
      <c r="BK401" s="382">
        <f t="shared" si="1238"/>
        <v>48.172409057617202</v>
      </c>
      <c r="BL401" s="382">
        <f t="shared" si="1239"/>
        <v>50.353808593750003</v>
      </c>
      <c r="BM401" s="236">
        <f t="shared" si="1240"/>
        <v>44415</v>
      </c>
      <c r="BN401" s="236">
        <f t="shared" si="1241"/>
        <v>44416</v>
      </c>
      <c r="BO401" s="235">
        <f>AO401</f>
        <v>321149.39371744799</v>
      </c>
      <c r="BP401" s="235">
        <f t="shared" si="1242"/>
        <v>335692.05729166669</v>
      </c>
      <c r="BQ401" s="235">
        <f t="shared" si="1243"/>
        <v>328420.72550455737</v>
      </c>
      <c r="BR401" s="868">
        <f t="shared" si="1244"/>
        <v>44415</v>
      </c>
      <c r="BS401" s="869" t="str">
        <f t="shared" si="1245"/>
        <v>SAT</v>
      </c>
      <c r="BT401" s="870">
        <f t="shared" si="1246"/>
        <v>158.72052001953099</v>
      </c>
      <c r="BU401" s="235">
        <f t="shared" ref="BU401" si="1256">BH401</f>
        <v>286702.82491048204</v>
      </c>
      <c r="BV401" s="279">
        <f t="shared" si="1248"/>
        <v>197301105056585.84</v>
      </c>
      <c r="BW401" s="279">
        <f t="shared" ref="BW401" si="1257">BI401</f>
        <v>172238777229356.06</v>
      </c>
    </row>
    <row r="402" spans="1:75">
      <c r="A402" s="35">
        <v>44419</v>
      </c>
      <c r="B402" s="119" t="s">
        <v>836</v>
      </c>
      <c r="C402" s="782">
        <f t="shared" si="1250"/>
        <v>44415</v>
      </c>
      <c r="D402" s="1158">
        <f t="shared" si="1253"/>
        <v>44416</v>
      </c>
      <c r="E402" s="924" t="s">
        <v>69</v>
      </c>
      <c r="F402" s="1149">
        <v>29.253598022460999</v>
      </c>
      <c r="G402" s="500" t="s">
        <v>41</v>
      </c>
      <c r="H402" s="998">
        <v>44.241879272460999</v>
      </c>
      <c r="I402" s="1160" t="s">
        <v>313</v>
      </c>
      <c r="J402" s="1161" t="s">
        <v>133</v>
      </c>
      <c r="K402" s="484" t="s">
        <v>93</v>
      </c>
      <c r="L402" s="488">
        <v>276</v>
      </c>
      <c r="M402" s="485"/>
      <c r="N402" s="504"/>
      <c r="O402" s="491">
        <v>3</v>
      </c>
      <c r="P402" s="492">
        <v>1.5</v>
      </c>
      <c r="Q402" s="492">
        <f t="shared" si="1090"/>
        <v>4.5</v>
      </c>
      <c r="R402" s="490">
        <f t="shared" si="1178"/>
        <v>3</v>
      </c>
      <c r="S402" s="491"/>
      <c r="T402" s="493">
        <v>20</v>
      </c>
      <c r="U402" s="119" t="s">
        <v>836</v>
      </c>
      <c r="V402" s="925"/>
      <c r="W402" s="129">
        <v>776.99699999999996</v>
      </c>
      <c r="X402" s="223">
        <v>2.1739999999999999</v>
      </c>
      <c r="Y402" s="223">
        <v>2.5419999999999998</v>
      </c>
      <c r="Z402" s="129">
        <f t="shared" si="1091"/>
        <v>15539.939999999999</v>
      </c>
      <c r="AA402" s="129">
        <f t="shared" si="1092"/>
        <v>5179.9799999999996</v>
      </c>
      <c r="AB402" s="149">
        <f t="shared" si="1093"/>
        <v>18768043.478260867</v>
      </c>
      <c r="AC402" s="924" t="s">
        <v>69</v>
      </c>
      <c r="AD402" s="195">
        <f t="shared" si="1094"/>
        <v>585.07196044922</v>
      </c>
      <c r="AE402" s="500" t="s">
        <v>41</v>
      </c>
      <c r="AF402" s="567">
        <f t="shared" si="1095"/>
        <v>884.83758544922</v>
      </c>
      <c r="AG402" s="497">
        <f t="shared" si="1096"/>
        <v>195023.98681640669</v>
      </c>
      <c r="AH402" s="497">
        <f t="shared" si="1097"/>
        <v>294945.86181640666</v>
      </c>
      <c r="AI402" s="497">
        <f t="shared" si="1098"/>
        <v>706608.64788553142</v>
      </c>
      <c r="AJ402" s="497">
        <f t="shared" si="1099"/>
        <v>1068644.4268710385</v>
      </c>
      <c r="AK402" s="959">
        <f t="shared" si="1100"/>
        <v>3.7649563669436309E-2</v>
      </c>
      <c r="AL402" s="1086">
        <f t="shared" si="1101"/>
        <v>5.6939575406933368E-2</v>
      </c>
      <c r="AM402" s="864" t="str">
        <f t="shared" si="1227"/>
        <v>8084</v>
      </c>
      <c r="AN402" s="865">
        <f t="shared" si="1228"/>
        <v>44416</v>
      </c>
      <c r="AO402" s="866">
        <f t="shared" si="1229"/>
        <v>195023.98681640669</v>
      </c>
      <c r="AP402" s="865">
        <f t="shared" si="1230"/>
        <v>44416</v>
      </c>
      <c r="AQ402" s="850">
        <f t="shared" si="1231"/>
        <v>294945.86181640666</v>
      </c>
      <c r="AR402" s="880">
        <v>44415</v>
      </c>
      <c r="AS402" s="869" t="s">
        <v>660</v>
      </c>
      <c r="AT402" s="879">
        <v>158.72052001953099</v>
      </c>
      <c r="AU402" s="879">
        <v>276</v>
      </c>
      <c r="AV402" s="851">
        <f t="shared" si="1232"/>
        <v>44415</v>
      </c>
      <c r="AW402" s="852">
        <f t="shared" si="1233"/>
        <v>117162058065315.75</v>
      </c>
      <c r="AX402" s="851">
        <f t="shared" si="1234"/>
        <v>44415</v>
      </c>
      <c r="AY402" s="852">
        <f t="shared" si="1235"/>
        <v>177190840738936.84</v>
      </c>
      <c r="AZ402" s="867"/>
      <c r="BA402" s="867"/>
      <c r="BB402" s="867"/>
      <c r="BC402" s="849">
        <f t="shared" si="1236"/>
        <v>44415</v>
      </c>
      <c r="BD402" s="867"/>
      <c r="BE402" s="867"/>
      <c r="BF402" s="867"/>
      <c r="BG402" s="849">
        <f t="shared" si="1237"/>
        <v>44415</v>
      </c>
      <c r="BH402" s="867"/>
      <c r="BI402" s="867"/>
      <c r="BK402" s="382">
        <f t="shared" si="1238"/>
        <v>29.253598022460999</v>
      </c>
      <c r="BL402" s="382">
        <f t="shared" si="1239"/>
        <v>44.241879272460999</v>
      </c>
      <c r="BM402" s="236">
        <f t="shared" si="1240"/>
        <v>44415</v>
      </c>
      <c r="BN402" s="236">
        <f t="shared" si="1241"/>
        <v>44416</v>
      </c>
      <c r="BO402" s="235">
        <f t="shared" ref="BO402:BO414" si="1258">AO402</f>
        <v>195023.98681640669</v>
      </c>
      <c r="BP402" s="235">
        <f t="shared" si="1242"/>
        <v>294945.86181640666</v>
      </c>
      <c r="BQ402" s="235">
        <f t="shared" si="1243"/>
        <v>244984.92431640666</v>
      </c>
      <c r="BR402" s="868">
        <f t="shared" si="1244"/>
        <v>44415</v>
      </c>
      <c r="BS402" s="869" t="str">
        <f t="shared" si="1245"/>
        <v>SAT</v>
      </c>
      <c r="BT402" s="870">
        <f t="shared" si="1246"/>
        <v>158.72052001953099</v>
      </c>
      <c r="BU402" s="235"/>
      <c r="BV402" s="279">
        <f t="shared" si="1248"/>
        <v>147176449402126.25</v>
      </c>
      <c r="BW402" s="279"/>
    </row>
    <row r="403" spans="1:75">
      <c r="A403" s="35">
        <v>44419</v>
      </c>
      <c r="B403" s="119" t="s">
        <v>837</v>
      </c>
      <c r="C403" s="782">
        <f t="shared" si="1250"/>
        <v>44416</v>
      </c>
      <c r="D403" s="1158">
        <f t="shared" si="1253"/>
        <v>44417</v>
      </c>
      <c r="E403" s="924" t="s">
        <v>69</v>
      </c>
      <c r="F403" s="1149">
        <v>26.803524780273399</v>
      </c>
      <c r="G403" s="500" t="s">
        <v>41</v>
      </c>
      <c r="H403" s="998">
        <v>36.141482543945401</v>
      </c>
      <c r="I403" s="1160" t="s">
        <v>313</v>
      </c>
      <c r="J403" s="1161" t="s">
        <v>133</v>
      </c>
      <c r="K403" s="484" t="s">
        <v>93</v>
      </c>
      <c r="L403" s="488">
        <v>240</v>
      </c>
      <c r="M403" s="485"/>
      <c r="N403" s="504"/>
      <c r="O403" s="491">
        <v>3</v>
      </c>
      <c r="P403" s="492">
        <v>1.5</v>
      </c>
      <c r="Q403" s="492">
        <f t="shared" si="1090"/>
        <v>4.5</v>
      </c>
      <c r="R403" s="490">
        <f t="shared" si="1178"/>
        <v>3</v>
      </c>
      <c r="S403" s="491"/>
      <c r="T403" s="493">
        <v>20</v>
      </c>
      <c r="U403" s="119" t="s">
        <v>837</v>
      </c>
      <c r="V403" s="925"/>
      <c r="W403" s="129">
        <v>796.15300000000002</v>
      </c>
      <c r="X403" s="223">
        <v>2.1760000000000002</v>
      </c>
      <c r="Y403" s="223">
        <v>2.5139999999999998</v>
      </c>
      <c r="Z403" s="129">
        <f t="shared" si="1091"/>
        <v>15923.060000000001</v>
      </c>
      <c r="AA403" s="129">
        <f t="shared" si="1092"/>
        <v>5307.6866666666674</v>
      </c>
      <c r="AB403" s="149">
        <f t="shared" si="1093"/>
        <v>22115361.111111112</v>
      </c>
      <c r="AC403" s="924" t="s">
        <v>69</v>
      </c>
      <c r="AD403" s="195">
        <f t="shared" si="1094"/>
        <v>536.07049560546795</v>
      </c>
      <c r="AE403" s="500" t="s">
        <v>41</v>
      </c>
      <c r="AF403" s="567">
        <f t="shared" si="1095"/>
        <v>722.82965087890807</v>
      </c>
      <c r="AG403" s="497">
        <f t="shared" si="1096"/>
        <v>178690.16520182265</v>
      </c>
      <c r="AH403" s="497">
        <f t="shared" si="1097"/>
        <v>240943.21695963602</v>
      </c>
      <c r="AI403" s="497">
        <f t="shared" si="1098"/>
        <v>744542.35500759433</v>
      </c>
      <c r="AJ403" s="497">
        <f t="shared" si="1099"/>
        <v>1003930.0706651501</v>
      </c>
      <c r="AK403" s="959">
        <f t="shared" si="1100"/>
        <v>3.3666298789646457E-2</v>
      </c>
      <c r="AL403" s="1086">
        <f t="shared" si="1101"/>
        <v>4.5395147093517704E-2</v>
      </c>
      <c r="AM403" s="864" t="str">
        <f t="shared" si="1227"/>
        <v>8091</v>
      </c>
      <c r="AN403" s="865">
        <f t="shared" si="1228"/>
        <v>44417</v>
      </c>
      <c r="AO403" s="866">
        <f t="shared" si="1229"/>
        <v>178690.16520182265</v>
      </c>
      <c r="AP403" s="865">
        <f t="shared" si="1230"/>
        <v>44417</v>
      </c>
      <c r="AQ403" s="850">
        <f t="shared" si="1231"/>
        <v>240943.21695963602</v>
      </c>
      <c r="AR403" s="880">
        <v>44416</v>
      </c>
      <c r="AS403" s="869" t="s">
        <v>654</v>
      </c>
      <c r="AT403" s="879">
        <v>156.12164306640599</v>
      </c>
      <c r="AU403" s="879">
        <v>240</v>
      </c>
      <c r="AV403" s="851">
        <f t="shared" si="1232"/>
        <v>44416</v>
      </c>
      <c r="AW403" s="852">
        <f t="shared" si="1233"/>
        <v>105591667293374.34</v>
      </c>
      <c r="AX403" s="851">
        <f t="shared" si="1234"/>
        <v>44416</v>
      </c>
      <c r="AY403" s="852">
        <f t="shared" si="1235"/>
        <v>142378266722525.22</v>
      </c>
      <c r="AZ403" s="850">
        <f>AVERAGE(AO403:AO404)</f>
        <v>203351.572672526</v>
      </c>
      <c r="BA403" s="850">
        <f>STDEV(AO403:AO404)</f>
        <v>34876.496912277704</v>
      </c>
      <c r="BB403" s="850">
        <f>100*BA403/AZ403</f>
        <v>17.150837071932674</v>
      </c>
      <c r="BC403" s="849">
        <f t="shared" si="1236"/>
        <v>44416</v>
      </c>
      <c r="BD403" s="850">
        <f>AVERAGE(AQ403:AQ404)</f>
        <v>272103.34269205737</v>
      </c>
      <c r="BE403" s="850">
        <f>STDEV(AQ403:AQ404)</f>
        <v>44067.072416040835</v>
      </c>
      <c r="BF403" s="850">
        <f>100*BE403/BD403</f>
        <v>16.194976504170356</v>
      </c>
      <c r="BG403" s="849">
        <f t="shared" si="1237"/>
        <v>44416</v>
      </c>
      <c r="BH403" s="850">
        <f>AVERAGE(AZ403,BD403)</f>
        <v>237727.45768229169</v>
      </c>
      <c r="BI403" s="852">
        <f>BH403*AT403*3.785*1000000</f>
        <v>140478008902933.36</v>
      </c>
      <c r="BK403" s="382">
        <f t="shared" si="1238"/>
        <v>26.803524780273399</v>
      </c>
      <c r="BL403" s="382">
        <f t="shared" si="1239"/>
        <v>36.141482543945401</v>
      </c>
      <c r="BM403" s="236">
        <f t="shared" si="1240"/>
        <v>44416</v>
      </c>
      <c r="BN403" s="236">
        <f t="shared" si="1241"/>
        <v>44417</v>
      </c>
      <c r="BO403" s="235">
        <f t="shared" si="1258"/>
        <v>178690.16520182265</v>
      </c>
      <c r="BP403" s="235">
        <f t="shared" si="1242"/>
        <v>240943.21695963602</v>
      </c>
      <c r="BQ403" s="235">
        <f t="shared" si="1243"/>
        <v>209816.69108072933</v>
      </c>
      <c r="BR403" s="868">
        <f t="shared" si="1244"/>
        <v>44416</v>
      </c>
      <c r="BS403" s="869" t="str">
        <f t="shared" si="1245"/>
        <v>SUN</v>
      </c>
      <c r="BT403" s="870">
        <f t="shared" si="1246"/>
        <v>156.12164306640599</v>
      </c>
      <c r="BU403" s="235">
        <f t="shared" ref="BU403" si="1259">BH403</f>
        <v>237727.45768229169</v>
      </c>
      <c r="BV403" s="279">
        <f t="shared" si="1248"/>
        <v>123984967007949.78</v>
      </c>
      <c r="BW403" s="279">
        <f t="shared" ref="BW403" si="1260">BI403</f>
        <v>140478008902933.36</v>
      </c>
    </row>
    <row r="404" spans="1:75">
      <c r="A404" s="35">
        <v>44419</v>
      </c>
      <c r="B404" s="119" t="s">
        <v>838</v>
      </c>
      <c r="C404" s="782">
        <f t="shared" si="1250"/>
        <v>44416</v>
      </c>
      <c r="D404" s="1158">
        <f t="shared" si="1253"/>
        <v>44417</v>
      </c>
      <c r="E404" s="924" t="s">
        <v>69</v>
      </c>
      <c r="F404" s="1149">
        <v>34.201947021484401</v>
      </c>
      <c r="G404" s="500" t="s">
        <v>41</v>
      </c>
      <c r="H404" s="998">
        <v>45.4895202636718</v>
      </c>
      <c r="I404" s="1160" t="s">
        <v>313</v>
      </c>
      <c r="J404" s="1161" t="s">
        <v>133</v>
      </c>
      <c r="K404" s="484" t="s">
        <v>93</v>
      </c>
      <c r="L404" s="488">
        <v>240</v>
      </c>
      <c r="M404" s="485"/>
      <c r="N404" s="504"/>
      <c r="O404" s="491">
        <v>3</v>
      </c>
      <c r="P404" s="492">
        <v>1.5</v>
      </c>
      <c r="Q404" s="492">
        <f t="shared" si="1090"/>
        <v>4.5</v>
      </c>
      <c r="R404" s="490">
        <f t="shared" si="1178"/>
        <v>3</v>
      </c>
      <c r="S404" s="491"/>
      <c r="T404" s="493">
        <v>20</v>
      </c>
      <c r="U404" s="119" t="s">
        <v>838</v>
      </c>
      <c r="V404" s="925"/>
      <c r="W404" s="129">
        <v>851.72199999999998</v>
      </c>
      <c r="X404" s="223">
        <v>2.1760000000000002</v>
      </c>
      <c r="Y404" s="223">
        <v>2.5840000000000001</v>
      </c>
      <c r="Z404" s="129">
        <f t="shared" si="1091"/>
        <v>17034.439999999999</v>
      </c>
      <c r="AA404" s="129">
        <f t="shared" si="1092"/>
        <v>5678.1466666666665</v>
      </c>
      <c r="AB404" s="149">
        <f t="shared" si="1093"/>
        <v>23658944.444444448</v>
      </c>
      <c r="AC404" s="924" t="s">
        <v>69</v>
      </c>
      <c r="AD404" s="195">
        <f t="shared" si="1094"/>
        <v>684.03894042968795</v>
      </c>
      <c r="AE404" s="500" t="s">
        <v>41</v>
      </c>
      <c r="AF404" s="567">
        <f t="shared" si="1095"/>
        <v>909.79040527343602</v>
      </c>
      <c r="AG404" s="497">
        <f t="shared" si="1096"/>
        <v>228012.98014322933</v>
      </c>
      <c r="AH404" s="497">
        <f t="shared" si="1097"/>
        <v>303263.46842447866</v>
      </c>
      <c r="AI404" s="497">
        <f t="shared" si="1098"/>
        <v>950054.08393012232</v>
      </c>
      <c r="AJ404" s="497">
        <f t="shared" si="1099"/>
        <v>1263597.7851019946</v>
      </c>
      <c r="AK404" s="959">
        <f t="shared" si="1100"/>
        <v>4.015623292750968E-2</v>
      </c>
      <c r="AL404" s="1086">
        <f t="shared" si="1101"/>
        <v>5.3408882550493947E-2</v>
      </c>
      <c r="AM404" s="864" t="str">
        <f t="shared" si="1227"/>
        <v>8094</v>
      </c>
      <c r="AN404" s="865">
        <f t="shared" si="1228"/>
        <v>44417</v>
      </c>
      <c r="AO404" s="866">
        <f t="shared" si="1229"/>
        <v>228012.98014322933</v>
      </c>
      <c r="AP404" s="865">
        <f t="shared" si="1230"/>
        <v>44417</v>
      </c>
      <c r="AQ404" s="850">
        <f t="shared" si="1231"/>
        <v>303263.46842447866</v>
      </c>
      <c r="AR404" s="880">
        <v>44416</v>
      </c>
      <c r="AS404" s="869" t="s">
        <v>654</v>
      </c>
      <c r="AT404" s="879">
        <v>156.12164306640599</v>
      </c>
      <c r="AU404" s="879">
        <v>240</v>
      </c>
      <c r="AV404" s="851">
        <f t="shared" si="1232"/>
        <v>44416</v>
      </c>
      <c r="AW404" s="852">
        <f t="shared" si="1233"/>
        <v>134737525765122.89</v>
      </c>
      <c r="AX404" s="851">
        <f t="shared" si="1234"/>
        <v>44416</v>
      </c>
      <c r="AY404" s="852">
        <f t="shared" si="1235"/>
        <v>179204575830710.94</v>
      </c>
      <c r="AZ404" s="867"/>
      <c r="BA404" s="867"/>
      <c r="BB404" s="867"/>
      <c r="BC404" s="849">
        <f t="shared" si="1236"/>
        <v>44416</v>
      </c>
      <c r="BD404" s="867"/>
      <c r="BE404" s="867"/>
      <c r="BF404" s="867"/>
      <c r="BG404" s="849">
        <f t="shared" si="1237"/>
        <v>44416</v>
      </c>
      <c r="BH404" s="867"/>
      <c r="BI404" s="867"/>
      <c r="BK404" s="382">
        <f t="shared" si="1238"/>
        <v>34.201947021484401</v>
      </c>
      <c r="BL404" s="382">
        <f t="shared" si="1239"/>
        <v>45.4895202636718</v>
      </c>
      <c r="BM404" s="236">
        <f t="shared" si="1240"/>
        <v>44416</v>
      </c>
      <c r="BN404" s="236">
        <f t="shared" si="1241"/>
        <v>44417</v>
      </c>
      <c r="BO404" s="235">
        <f t="shared" si="1258"/>
        <v>228012.98014322933</v>
      </c>
      <c r="BP404" s="235">
        <f t="shared" si="1242"/>
        <v>303263.46842447866</v>
      </c>
      <c r="BQ404" s="235">
        <f t="shared" si="1243"/>
        <v>265638.22428385401</v>
      </c>
      <c r="BR404" s="868">
        <f t="shared" si="1244"/>
        <v>44416</v>
      </c>
      <c r="BS404" s="869" t="str">
        <f t="shared" si="1245"/>
        <v>SUN</v>
      </c>
      <c r="BT404" s="870">
        <f t="shared" si="1246"/>
        <v>156.12164306640599</v>
      </c>
      <c r="BU404" s="235"/>
      <c r="BV404" s="279">
        <f t="shared" si="1248"/>
        <v>156971050797916.91</v>
      </c>
      <c r="BW404" s="279"/>
    </row>
    <row r="405" spans="1:75">
      <c r="A405" s="35">
        <v>44419</v>
      </c>
      <c r="B405" s="119" t="s">
        <v>839</v>
      </c>
      <c r="C405" s="782">
        <f t="shared" si="1250"/>
        <v>44417</v>
      </c>
      <c r="D405" s="1158">
        <f t="shared" si="1253"/>
        <v>44418</v>
      </c>
      <c r="E405" s="924" t="s">
        <v>69</v>
      </c>
      <c r="F405" s="1149">
        <v>29.462237548828199</v>
      </c>
      <c r="G405" s="500" t="s">
        <v>41</v>
      </c>
      <c r="H405" s="998">
        <v>24.5258270263672</v>
      </c>
      <c r="I405" s="1160" t="s">
        <v>313</v>
      </c>
      <c r="J405" s="1161" t="s">
        <v>133</v>
      </c>
      <c r="K405" s="484" t="s">
        <v>93</v>
      </c>
      <c r="L405" s="488">
        <v>272</v>
      </c>
      <c r="M405" s="485"/>
      <c r="N405" s="504"/>
      <c r="O405" s="491">
        <v>3</v>
      </c>
      <c r="P405" s="492">
        <v>1.5</v>
      </c>
      <c r="Q405" s="492">
        <f t="shared" ref="Q405:Q468" si="1261">O405+P405</f>
        <v>4.5</v>
      </c>
      <c r="R405" s="490">
        <f t="shared" si="1178"/>
        <v>3</v>
      </c>
      <c r="S405" s="491"/>
      <c r="T405" s="493">
        <v>20</v>
      </c>
      <c r="U405" s="119" t="s">
        <v>839</v>
      </c>
      <c r="V405" s="925"/>
      <c r="W405" s="129">
        <v>882.399</v>
      </c>
      <c r="X405" s="223">
        <v>2.1949999999999998</v>
      </c>
      <c r="Y405" s="223">
        <v>2.5339999999999998</v>
      </c>
      <c r="Z405" s="129">
        <f t="shared" ref="Z405:Z468" si="1262">T405*W405</f>
        <v>17647.98</v>
      </c>
      <c r="AA405" s="129">
        <f t="shared" ref="AA405:AA468" si="1263">Z405/R405</f>
        <v>5882.66</v>
      </c>
      <c r="AB405" s="149">
        <f t="shared" ref="AB405:AB468" si="1264">AA405*1000/(L405/1000)</f>
        <v>21627426.470588233</v>
      </c>
      <c r="AC405" s="924" t="s">
        <v>69</v>
      </c>
      <c r="AD405" s="195">
        <f t="shared" ref="AD405:AD468" si="1265">T405*F405</f>
        <v>589.24475097656398</v>
      </c>
      <c r="AE405" s="500" t="s">
        <v>41</v>
      </c>
      <c r="AF405" s="567">
        <f t="shared" ref="AF405:AF468" si="1266">T405*H405</f>
        <v>490.51654052734398</v>
      </c>
      <c r="AG405" s="497">
        <f t="shared" ref="AG405:AG468" si="1267">AD405/R405*1000</f>
        <v>196414.91699218799</v>
      </c>
      <c r="AH405" s="497">
        <f t="shared" ref="AH405:AH468" si="1268">AF405/R405*1000</f>
        <v>163505.51350911465</v>
      </c>
      <c r="AI405" s="497">
        <f t="shared" ref="AI405:AI468" si="1269">AG405/L405*1000</f>
        <v>722113.6654124558</v>
      </c>
      <c r="AJ405" s="497">
        <f t="shared" ref="AJ405:AJ468" si="1270">AH405/L405*1000</f>
        <v>601123.21143056848</v>
      </c>
      <c r="AK405" s="959">
        <f t="shared" ref="AK405:AK468" si="1271">AD405/Z405</f>
        <v>3.3388792993677689E-2</v>
      </c>
      <c r="AL405" s="1086">
        <f t="shared" ref="AL405:AL468" si="1272">AF405/Z405</f>
        <v>2.7794486424358143E-2</v>
      </c>
      <c r="AM405" s="864" t="str">
        <f t="shared" si="1227"/>
        <v>8102</v>
      </c>
      <c r="AN405" s="865">
        <f t="shared" si="1228"/>
        <v>44418</v>
      </c>
      <c r="AO405" s="866">
        <f t="shared" si="1229"/>
        <v>196414.91699218799</v>
      </c>
      <c r="AP405" s="865">
        <f t="shared" si="1230"/>
        <v>44418</v>
      </c>
      <c r="AQ405" s="850">
        <f t="shared" si="1231"/>
        <v>163505.51350911465</v>
      </c>
      <c r="AR405" s="880">
        <v>44417</v>
      </c>
      <c r="AS405" s="869" t="s">
        <v>655</v>
      </c>
      <c r="AT405" s="879">
        <v>163.00872802734401</v>
      </c>
      <c r="AU405" s="879">
        <v>272</v>
      </c>
      <c r="AV405" s="851">
        <f t="shared" si="1232"/>
        <v>44417</v>
      </c>
      <c r="AW405" s="852">
        <f t="shared" si="1233"/>
        <v>121185653794305.7</v>
      </c>
      <c r="AX405" s="851">
        <f t="shared" si="1234"/>
        <v>44417</v>
      </c>
      <c r="AY405" s="852">
        <f t="shared" si="1235"/>
        <v>100880945587059.59</v>
      </c>
      <c r="AZ405" s="850">
        <f>AVERAGE(AO405:AO406)</f>
        <v>202881.86645507865</v>
      </c>
      <c r="BA405" s="850">
        <f>STDEV(AO405:AO406)</f>
        <v>9145.647637601387</v>
      </c>
      <c r="BB405" s="850">
        <f>100*BA405/AZ405</f>
        <v>4.5078684445297048</v>
      </c>
      <c r="BC405" s="849">
        <f t="shared" si="1236"/>
        <v>44417</v>
      </c>
      <c r="BD405" s="850">
        <f>AVERAGE(AQ405:AQ406)</f>
        <v>199654.92757161465</v>
      </c>
      <c r="BE405" s="850">
        <f>STDEV(AQ405:AQ406)</f>
        <v>51122.99163902818</v>
      </c>
      <c r="BF405" s="850">
        <f>100*BE405/BD405</f>
        <v>25.605674881573243</v>
      </c>
      <c r="BG405" s="849">
        <f t="shared" si="1237"/>
        <v>44417</v>
      </c>
      <c r="BH405" s="850">
        <f>AVERAGE(AZ405,BD405)</f>
        <v>201268.39701334666</v>
      </c>
      <c r="BI405" s="852">
        <f>BH405*AT405*3.785*1000000</f>
        <v>124180192898304.16</v>
      </c>
      <c r="BK405" s="382">
        <f t="shared" si="1238"/>
        <v>29.462237548828199</v>
      </c>
      <c r="BL405" s="382">
        <f t="shared" si="1239"/>
        <v>24.5258270263672</v>
      </c>
      <c r="BM405" s="236">
        <f t="shared" si="1240"/>
        <v>44417</v>
      </c>
      <c r="BN405" s="236">
        <f t="shared" si="1241"/>
        <v>44418</v>
      </c>
      <c r="BO405" s="235">
        <f t="shared" si="1258"/>
        <v>196414.91699218799</v>
      </c>
      <c r="BP405" s="235">
        <f t="shared" si="1242"/>
        <v>163505.51350911465</v>
      </c>
      <c r="BQ405" s="235">
        <f t="shared" si="1243"/>
        <v>179960.21525065132</v>
      </c>
      <c r="BR405" s="868">
        <f t="shared" si="1244"/>
        <v>44417</v>
      </c>
      <c r="BS405" s="869" t="str">
        <f t="shared" si="1245"/>
        <v>MON</v>
      </c>
      <c r="BT405" s="870">
        <f t="shared" si="1246"/>
        <v>163.00872802734401</v>
      </c>
      <c r="BU405" s="235">
        <f t="shared" ref="BU405" si="1273">BH405</f>
        <v>201268.39701334666</v>
      </c>
      <c r="BV405" s="279">
        <f t="shared" si="1248"/>
        <v>111033299690682.67</v>
      </c>
      <c r="BW405" s="279">
        <f t="shared" ref="BW405" si="1274">BI405</f>
        <v>124180192898304.16</v>
      </c>
    </row>
    <row r="406" spans="1:75">
      <c r="A406" s="35">
        <v>44419</v>
      </c>
      <c r="B406" s="119" t="s">
        <v>840</v>
      </c>
      <c r="C406" s="782">
        <f t="shared" si="1250"/>
        <v>44417</v>
      </c>
      <c r="D406" s="1158">
        <f t="shared" si="1253"/>
        <v>44418</v>
      </c>
      <c r="E406" s="924" t="s">
        <v>69</v>
      </c>
      <c r="F406" s="1149">
        <v>31.402322387695399</v>
      </c>
      <c r="G406" s="500" t="s">
        <v>41</v>
      </c>
      <c r="H406" s="998">
        <v>35.370651245117202</v>
      </c>
      <c r="I406" s="1160" t="s">
        <v>313</v>
      </c>
      <c r="J406" s="1161" t="s">
        <v>133</v>
      </c>
      <c r="K406" s="484" t="s">
        <v>93</v>
      </c>
      <c r="L406" s="488">
        <v>272</v>
      </c>
      <c r="M406" s="485"/>
      <c r="N406" s="504"/>
      <c r="O406" s="491">
        <v>3</v>
      </c>
      <c r="P406" s="492">
        <v>1.5</v>
      </c>
      <c r="Q406" s="492">
        <f t="shared" si="1261"/>
        <v>4.5</v>
      </c>
      <c r="R406" s="490">
        <f t="shared" si="1178"/>
        <v>3</v>
      </c>
      <c r="S406" s="491"/>
      <c r="T406" s="493">
        <v>20</v>
      </c>
      <c r="U406" s="119" t="s">
        <v>840</v>
      </c>
      <c r="V406" s="925"/>
      <c r="W406" s="129">
        <v>855.33399999999995</v>
      </c>
      <c r="X406" s="223">
        <v>2.1850000000000001</v>
      </c>
      <c r="Y406" s="223">
        <v>2.544</v>
      </c>
      <c r="Z406" s="129">
        <f t="shared" si="1262"/>
        <v>17106.68</v>
      </c>
      <c r="AA406" s="129">
        <f t="shared" si="1263"/>
        <v>5702.2266666666665</v>
      </c>
      <c r="AB406" s="149">
        <f t="shared" si="1264"/>
        <v>20964068.627450977</v>
      </c>
      <c r="AC406" s="924" t="s">
        <v>69</v>
      </c>
      <c r="AD406" s="195">
        <f t="shared" si="1265"/>
        <v>628.04644775390796</v>
      </c>
      <c r="AE406" s="500" t="s">
        <v>41</v>
      </c>
      <c r="AF406" s="567">
        <f t="shared" si="1266"/>
        <v>707.41302490234398</v>
      </c>
      <c r="AG406" s="497">
        <f t="shared" si="1267"/>
        <v>209348.81591796933</v>
      </c>
      <c r="AH406" s="497">
        <f t="shared" si="1268"/>
        <v>235804.34163411465</v>
      </c>
      <c r="AI406" s="497">
        <f t="shared" si="1269"/>
        <v>769664.76440429909</v>
      </c>
      <c r="AJ406" s="497">
        <f t="shared" si="1270"/>
        <v>866927.72659600968</v>
      </c>
      <c r="AK406" s="959">
        <f t="shared" si="1271"/>
        <v>3.6713520551849219E-2</v>
      </c>
      <c r="AL406" s="1086">
        <f t="shared" si="1272"/>
        <v>4.1353028460364254E-2</v>
      </c>
      <c r="AM406" s="864" t="str">
        <f t="shared" si="1227"/>
        <v>8103</v>
      </c>
      <c r="AN406" s="865">
        <f t="shared" si="1228"/>
        <v>44418</v>
      </c>
      <c r="AO406" s="866">
        <f t="shared" si="1229"/>
        <v>209348.81591796933</v>
      </c>
      <c r="AP406" s="865">
        <f t="shared" si="1230"/>
        <v>44418</v>
      </c>
      <c r="AQ406" s="850">
        <f t="shared" si="1231"/>
        <v>235804.34163411465</v>
      </c>
      <c r="AR406" s="880">
        <v>44417</v>
      </c>
      <c r="AS406" s="869" t="s">
        <v>655</v>
      </c>
      <c r="AT406" s="879">
        <v>163.00872802734401</v>
      </c>
      <c r="AU406" s="879">
        <v>272</v>
      </c>
      <c r="AV406" s="851">
        <f t="shared" si="1232"/>
        <v>44417</v>
      </c>
      <c r="AW406" s="852">
        <f t="shared" si="1233"/>
        <v>129165714684959.03</v>
      </c>
      <c r="AX406" s="851">
        <f t="shared" si="1234"/>
        <v>44417</v>
      </c>
      <c r="AY406" s="852">
        <f t="shared" si="1235"/>
        <v>145488457526892.22</v>
      </c>
      <c r="AZ406" s="867"/>
      <c r="BA406" s="867"/>
      <c r="BB406" s="867"/>
      <c r="BC406" s="849">
        <f t="shared" si="1236"/>
        <v>44417</v>
      </c>
      <c r="BD406" s="867"/>
      <c r="BE406" s="867"/>
      <c r="BF406" s="867"/>
      <c r="BG406" s="849">
        <f t="shared" si="1237"/>
        <v>44417</v>
      </c>
      <c r="BH406" s="867"/>
      <c r="BI406" s="867"/>
      <c r="BK406" s="382">
        <f t="shared" si="1238"/>
        <v>31.402322387695399</v>
      </c>
      <c r="BL406" s="382">
        <f t="shared" si="1239"/>
        <v>35.370651245117202</v>
      </c>
      <c r="BM406" s="236">
        <f t="shared" si="1240"/>
        <v>44417</v>
      </c>
      <c r="BN406" s="236">
        <f t="shared" si="1241"/>
        <v>44418</v>
      </c>
      <c r="BO406" s="235">
        <f t="shared" si="1258"/>
        <v>209348.81591796933</v>
      </c>
      <c r="BP406" s="235">
        <f t="shared" si="1242"/>
        <v>235804.34163411465</v>
      </c>
      <c r="BQ406" s="235">
        <f t="shared" si="1243"/>
        <v>222576.57877604198</v>
      </c>
      <c r="BR406" s="868">
        <f t="shared" si="1244"/>
        <v>44417</v>
      </c>
      <c r="BS406" s="869" t="str">
        <f t="shared" si="1245"/>
        <v>MON</v>
      </c>
      <c r="BT406" s="870">
        <f t="shared" si="1246"/>
        <v>163.00872802734401</v>
      </c>
      <c r="BU406" s="235"/>
      <c r="BV406" s="279">
        <f t="shared" si="1248"/>
        <v>137327086105925.64</v>
      </c>
      <c r="BW406" s="279"/>
    </row>
    <row r="407" spans="1:75">
      <c r="A407" s="35">
        <v>44419</v>
      </c>
      <c r="B407" s="119" t="s">
        <v>841</v>
      </c>
      <c r="C407" s="782">
        <f t="shared" si="1250"/>
        <v>44418</v>
      </c>
      <c r="D407" s="1158">
        <f t="shared" si="1253"/>
        <v>44419</v>
      </c>
      <c r="E407" s="924" t="s">
        <v>69</v>
      </c>
      <c r="F407" s="1149">
        <v>31.4295867919922</v>
      </c>
      <c r="G407" s="500" t="s">
        <v>41</v>
      </c>
      <c r="H407" s="998">
        <v>36.050195312500001</v>
      </c>
      <c r="I407" s="1160" t="s">
        <v>313</v>
      </c>
      <c r="J407" s="1161" t="s">
        <v>133</v>
      </c>
      <c r="K407" s="484" t="s">
        <v>93</v>
      </c>
      <c r="L407" s="488">
        <v>272</v>
      </c>
      <c r="M407" s="485"/>
      <c r="N407" s="504"/>
      <c r="O407" s="491">
        <v>3</v>
      </c>
      <c r="P407" s="492">
        <v>1.5</v>
      </c>
      <c r="Q407" s="492">
        <f t="shared" si="1261"/>
        <v>4.5</v>
      </c>
      <c r="R407" s="490">
        <f t="shared" si="1178"/>
        <v>3</v>
      </c>
      <c r="S407" s="491"/>
      <c r="T407" s="493">
        <v>20</v>
      </c>
      <c r="U407" s="119" t="s">
        <v>841</v>
      </c>
      <c r="V407" s="925"/>
      <c r="W407" s="129">
        <v>808.875</v>
      </c>
      <c r="X407" s="223">
        <v>2.1669999999999998</v>
      </c>
      <c r="Y407" s="223">
        <v>2.5529999999999999</v>
      </c>
      <c r="Z407" s="129">
        <f t="shared" si="1262"/>
        <v>16177.5</v>
      </c>
      <c r="AA407" s="129">
        <f t="shared" si="1263"/>
        <v>5392.5</v>
      </c>
      <c r="AB407" s="149">
        <f t="shared" si="1264"/>
        <v>19825367.647058822</v>
      </c>
      <c r="AC407" s="924" t="s">
        <v>69</v>
      </c>
      <c r="AD407" s="195">
        <f t="shared" si="1265"/>
        <v>628.59173583984398</v>
      </c>
      <c r="AE407" s="500" t="s">
        <v>41</v>
      </c>
      <c r="AF407" s="567">
        <f t="shared" si="1266"/>
        <v>721.00390625</v>
      </c>
      <c r="AG407" s="497">
        <f t="shared" si="1267"/>
        <v>209530.57861328134</v>
      </c>
      <c r="AH407" s="497">
        <f t="shared" si="1268"/>
        <v>240334.63541666666</v>
      </c>
      <c r="AI407" s="497">
        <f t="shared" si="1269"/>
        <v>770333.00960765197</v>
      </c>
      <c r="AJ407" s="497">
        <f t="shared" si="1270"/>
        <v>883583.21844362735</v>
      </c>
      <c r="AK407" s="959">
        <f t="shared" si="1271"/>
        <v>3.8855925565745263E-2</v>
      </c>
      <c r="AL407" s="1086">
        <f t="shared" si="1272"/>
        <v>4.4568314402719827E-2</v>
      </c>
      <c r="AM407" s="864" t="str">
        <f t="shared" si="1227"/>
        <v>8114</v>
      </c>
      <c r="AN407" s="865">
        <f t="shared" si="1228"/>
        <v>44419</v>
      </c>
      <c r="AO407" s="866">
        <f t="shared" si="1229"/>
        <v>209530.57861328134</v>
      </c>
      <c r="AP407" s="865">
        <f t="shared" si="1230"/>
        <v>44419</v>
      </c>
      <c r="AQ407" s="850">
        <f t="shared" si="1231"/>
        <v>240334.63541666666</v>
      </c>
      <c r="AR407" s="880">
        <v>44418</v>
      </c>
      <c r="AS407" s="869" t="s">
        <v>653</v>
      </c>
      <c r="AT407" s="879">
        <v>160.20393371582</v>
      </c>
      <c r="AU407" s="879">
        <v>272</v>
      </c>
      <c r="AV407" s="851">
        <f t="shared" si="1232"/>
        <v>44418</v>
      </c>
      <c r="AW407" s="852">
        <f t="shared" si="1233"/>
        <v>127053452780964.23</v>
      </c>
      <c r="AX407" s="851">
        <f t="shared" si="1234"/>
        <v>44418</v>
      </c>
      <c r="AY407" s="852">
        <f t="shared" si="1235"/>
        <v>145732166897219.63</v>
      </c>
      <c r="AZ407" s="850">
        <f>AVERAGE(AO407:AO408)</f>
        <v>220856.41479492199</v>
      </c>
      <c r="BA407" s="850">
        <f>STDEV(AO407:AO408)</f>
        <v>16017.151133292122</v>
      </c>
      <c r="BB407" s="850">
        <f>100*BA407/AZ407</f>
        <v>7.2522915615400967</v>
      </c>
      <c r="BC407" s="849">
        <f t="shared" si="1236"/>
        <v>44418</v>
      </c>
      <c r="BD407" s="850">
        <f>AVERAGE(AQ407:AQ408)</f>
        <v>265126.41398111999</v>
      </c>
      <c r="BE407" s="850">
        <f>STDEV(AQ407:AQ408)</f>
        <v>35060.869481200498</v>
      </c>
      <c r="BF407" s="850">
        <f>100*BE407/BD407</f>
        <v>13.22420838977486</v>
      </c>
      <c r="BG407" s="849">
        <f t="shared" si="1237"/>
        <v>44418</v>
      </c>
      <c r="BH407" s="850">
        <f>AVERAGE(AZ407,BD407)</f>
        <v>242991.41438802099</v>
      </c>
      <c r="BI407" s="852">
        <f>BH407*AT407*3.785*1000000</f>
        <v>147343162981039.09</v>
      </c>
      <c r="BK407" s="382">
        <f t="shared" si="1238"/>
        <v>31.4295867919922</v>
      </c>
      <c r="BL407" s="382">
        <f t="shared" si="1239"/>
        <v>36.050195312500001</v>
      </c>
      <c r="BM407" s="236">
        <f t="shared" si="1240"/>
        <v>44418</v>
      </c>
      <c r="BN407" s="236">
        <f t="shared" si="1241"/>
        <v>44419</v>
      </c>
      <c r="BO407" s="235">
        <f t="shared" si="1258"/>
        <v>209530.57861328134</v>
      </c>
      <c r="BP407" s="235">
        <f t="shared" si="1242"/>
        <v>240334.63541666666</v>
      </c>
      <c r="BQ407" s="235">
        <f t="shared" si="1243"/>
        <v>224932.607014974</v>
      </c>
      <c r="BR407" s="868">
        <f t="shared" si="1244"/>
        <v>44418</v>
      </c>
      <c r="BS407" s="869" t="str">
        <f t="shared" si="1245"/>
        <v>TUE</v>
      </c>
      <c r="BT407" s="870">
        <f t="shared" si="1246"/>
        <v>160.20393371582</v>
      </c>
      <c r="BU407" s="235">
        <f t="shared" ref="BU407" si="1275">BH407</f>
        <v>242991.41438802099</v>
      </c>
      <c r="BV407" s="279">
        <f t="shared" si="1248"/>
        <v>136392809839091.95</v>
      </c>
      <c r="BW407" s="279">
        <f t="shared" ref="BW407" si="1276">BI407</f>
        <v>147343162981039.09</v>
      </c>
    </row>
    <row r="408" spans="1:75" ht="15" thickBot="1">
      <c r="A408" s="56">
        <v>44419</v>
      </c>
      <c r="B408" s="124" t="s">
        <v>842</v>
      </c>
      <c r="C408" s="926">
        <f t="shared" si="1250"/>
        <v>44418</v>
      </c>
      <c r="D408" s="1162">
        <f t="shared" si="1253"/>
        <v>44419</v>
      </c>
      <c r="E408" s="1029" t="s">
        <v>69</v>
      </c>
      <c r="F408" s="1150">
        <v>34.827337646484395</v>
      </c>
      <c r="G408" s="1030" t="s">
        <v>41</v>
      </c>
      <c r="H408" s="1006">
        <v>43.487728881835999</v>
      </c>
      <c r="I408" s="1164" t="s">
        <v>313</v>
      </c>
      <c r="J408" s="1165" t="s">
        <v>133</v>
      </c>
      <c r="K408" s="928" t="s">
        <v>93</v>
      </c>
      <c r="L408" s="929">
        <v>272</v>
      </c>
      <c r="M408" s="930"/>
      <c r="N408" s="927"/>
      <c r="O408" s="931">
        <v>3</v>
      </c>
      <c r="P408" s="932">
        <v>1.5</v>
      </c>
      <c r="Q408" s="932">
        <f t="shared" si="1261"/>
        <v>4.5</v>
      </c>
      <c r="R408" s="1190">
        <f t="shared" si="1178"/>
        <v>3</v>
      </c>
      <c r="S408" s="931"/>
      <c r="T408" s="933">
        <v>20</v>
      </c>
      <c r="U408" s="124" t="s">
        <v>842</v>
      </c>
      <c r="V408" s="1245"/>
      <c r="W408" s="937">
        <v>834.45299999999997</v>
      </c>
      <c r="X408" s="935">
        <v>2.1800000000000002</v>
      </c>
      <c r="Y408" s="935">
        <v>2.5579999999999998</v>
      </c>
      <c r="Z408" s="937">
        <f t="shared" si="1262"/>
        <v>16689.059999999998</v>
      </c>
      <c r="AA408" s="937">
        <f t="shared" si="1263"/>
        <v>5563.0199999999995</v>
      </c>
      <c r="AB408" s="161">
        <f t="shared" si="1264"/>
        <v>20452279.4117647</v>
      </c>
      <c r="AC408" s="1029" t="s">
        <v>69</v>
      </c>
      <c r="AD408" s="591">
        <f t="shared" si="1265"/>
        <v>696.54675292968795</v>
      </c>
      <c r="AE408" s="1030" t="s">
        <v>41</v>
      </c>
      <c r="AF408" s="1115">
        <f t="shared" si="1266"/>
        <v>869.75457763672</v>
      </c>
      <c r="AG408" s="936">
        <f t="shared" si="1267"/>
        <v>232182.25097656265</v>
      </c>
      <c r="AH408" s="936">
        <f t="shared" si="1268"/>
        <v>289918.19254557334</v>
      </c>
      <c r="AI408" s="936">
        <f t="shared" si="1269"/>
        <v>853611.21682559792</v>
      </c>
      <c r="AJ408" s="936">
        <f t="shared" si="1270"/>
        <v>1065875.7078881371</v>
      </c>
      <c r="AK408" s="1088">
        <f t="shared" si="1271"/>
        <v>4.1736727708432231E-2</v>
      </c>
      <c r="AL408" s="1089">
        <f t="shared" si="1272"/>
        <v>5.2115252604803396E-2</v>
      </c>
      <c r="AM408" s="864" t="str">
        <f t="shared" si="1227"/>
        <v>8115</v>
      </c>
      <c r="AN408" s="865">
        <f t="shared" si="1228"/>
        <v>44419</v>
      </c>
      <c r="AO408" s="866">
        <f t="shared" si="1229"/>
        <v>232182.25097656265</v>
      </c>
      <c r="AP408" s="865">
        <f t="shared" si="1230"/>
        <v>44419</v>
      </c>
      <c r="AQ408" s="850">
        <f t="shared" si="1231"/>
        <v>289918.19254557334</v>
      </c>
      <c r="AR408" s="880">
        <v>44418</v>
      </c>
      <c r="AS408" s="869" t="s">
        <v>653</v>
      </c>
      <c r="AT408" s="879">
        <v>160.20393371582</v>
      </c>
      <c r="AU408" s="879">
        <v>272</v>
      </c>
      <c r="AV408" s="851">
        <f t="shared" si="1232"/>
        <v>44418</v>
      </c>
      <c r="AW408" s="852">
        <f t="shared" si="1233"/>
        <v>140788790143487.09</v>
      </c>
      <c r="AX408" s="851">
        <f t="shared" si="1234"/>
        <v>44418</v>
      </c>
      <c r="AY408" s="852">
        <f t="shared" si="1235"/>
        <v>175798242102485.5</v>
      </c>
      <c r="AZ408" s="867"/>
      <c r="BA408" s="867"/>
      <c r="BB408" s="867"/>
      <c r="BC408" s="849">
        <f t="shared" si="1236"/>
        <v>44418</v>
      </c>
      <c r="BD408" s="867"/>
      <c r="BE408" s="867"/>
      <c r="BF408" s="867"/>
      <c r="BG408" s="849">
        <f t="shared" si="1237"/>
        <v>44418</v>
      </c>
      <c r="BH408" s="867"/>
      <c r="BI408" s="867"/>
      <c r="BK408" s="382">
        <f t="shared" si="1238"/>
        <v>34.827337646484395</v>
      </c>
      <c r="BL408" s="382">
        <f t="shared" si="1239"/>
        <v>43.487728881835999</v>
      </c>
      <c r="BM408" s="236">
        <f t="shared" si="1240"/>
        <v>44418</v>
      </c>
      <c r="BN408" s="236">
        <f t="shared" si="1241"/>
        <v>44419</v>
      </c>
      <c r="BO408" s="235">
        <f t="shared" si="1258"/>
        <v>232182.25097656265</v>
      </c>
      <c r="BP408" s="235">
        <f t="shared" si="1242"/>
        <v>289918.19254557334</v>
      </c>
      <c r="BQ408" s="235">
        <f t="shared" si="1243"/>
        <v>261050.22176106798</v>
      </c>
      <c r="BR408" s="868">
        <f t="shared" si="1244"/>
        <v>44418</v>
      </c>
      <c r="BS408" s="869" t="str">
        <f t="shared" si="1245"/>
        <v>TUE</v>
      </c>
      <c r="BT408" s="870">
        <f t="shared" si="1246"/>
        <v>160.20393371582</v>
      </c>
      <c r="BU408" s="235"/>
      <c r="BV408" s="279">
        <f t="shared" si="1248"/>
        <v>158293516122986.31</v>
      </c>
      <c r="BW408" s="279"/>
    </row>
    <row r="409" spans="1:75">
      <c r="A409" s="1167">
        <v>44426</v>
      </c>
      <c r="B409" s="121" t="s">
        <v>844</v>
      </c>
      <c r="C409" s="1168">
        <v>44419</v>
      </c>
      <c r="D409" s="1169">
        <v>44420</v>
      </c>
      <c r="E409" s="1110" t="s">
        <v>69</v>
      </c>
      <c r="F409" s="1147">
        <v>38.606387329101601</v>
      </c>
      <c r="G409" s="477" t="s">
        <v>41</v>
      </c>
      <c r="H409" s="994">
        <v>47.475244140625001</v>
      </c>
      <c r="I409" s="456" t="s">
        <v>313</v>
      </c>
      <c r="J409" s="457" t="s">
        <v>133</v>
      </c>
      <c r="K409" s="582" t="s">
        <v>93</v>
      </c>
      <c r="L409" s="583">
        <v>264</v>
      </c>
      <c r="M409" s="583"/>
      <c r="N409" s="583"/>
      <c r="O409" s="584">
        <v>3</v>
      </c>
      <c r="P409" s="584">
        <v>1.5</v>
      </c>
      <c r="Q409" s="584">
        <f t="shared" si="1261"/>
        <v>4.5</v>
      </c>
      <c r="R409" s="184">
        <f t="shared" si="1178"/>
        <v>3</v>
      </c>
      <c r="S409" s="183"/>
      <c r="T409" s="183">
        <v>20</v>
      </c>
      <c r="U409" s="121" t="s">
        <v>844</v>
      </c>
      <c r="V409" s="470"/>
      <c r="W409" s="194">
        <v>859.88599999999997</v>
      </c>
      <c r="X409" s="184">
        <v>2.194</v>
      </c>
      <c r="Y409" s="184">
        <v>2.5139999999999998</v>
      </c>
      <c r="Z409" s="194">
        <f t="shared" si="1262"/>
        <v>17197.72</v>
      </c>
      <c r="AA409" s="194">
        <f t="shared" si="1263"/>
        <v>5732.5733333333337</v>
      </c>
      <c r="AB409" s="1113">
        <f t="shared" si="1264"/>
        <v>21714292.929292932</v>
      </c>
      <c r="AC409" s="476" t="s">
        <v>69</v>
      </c>
      <c r="AD409" s="194">
        <f t="shared" si="1265"/>
        <v>772.12774658203205</v>
      </c>
      <c r="AE409" s="477" t="s">
        <v>41</v>
      </c>
      <c r="AF409" s="586">
        <f t="shared" si="1266"/>
        <v>949.5048828125</v>
      </c>
      <c r="AG409" s="586">
        <f t="shared" si="1267"/>
        <v>257375.91552734404</v>
      </c>
      <c r="AH409" s="586">
        <f t="shared" si="1268"/>
        <v>316501.62760416669</v>
      </c>
      <c r="AI409" s="586">
        <f t="shared" si="1269"/>
        <v>974908.77093690925</v>
      </c>
      <c r="AJ409" s="586">
        <f t="shared" si="1270"/>
        <v>1198869.8015309344</v>
      </c>
      <c r="AK409" s="587">
        <f t="shared" si="1271"/>
        <v>4.48970995330795E-2</v>
      </c>
      <c r="AL409" s="995">
        <f t="shared" si="1272"/>
        <v>5.5211090936036863E-2</v>
      </c>
      <c r="AM409" s="864" t="str">
        <f t="shared" ref="AM409:AM422" si="1277">B409</f>
        <v>8121</v>
      </c>
      <c r="AN409" s="865">
        <f t="shared" ref="AN409:AN422" si="1278">D409</f>
        <v>44420</v>
      </c>
      <c r="AO409" s="866">
        <f t="shared" ref="AO409:AO422" si="1279">AG409</f>
        <v>257375.91552734404</v>
      </c>
      <c r="AP409" s="865">
        <f t="shared" ref="AP409:AP422" si="1280">D409</f>
        <v>44420</v>
      </c>
      <c r="AQ409" s="850">
        <f t="shared" ref="AQ409:AQ422" si="1281">AH409</f>
        <v>316501.62760416669</v>
      </c>
      <c r="AR409" s="880">
        <v>44419</v>
      </c>
      <c r="AS409" s="869" t="s">
        <v>656</v>
      </c>
      <c r="AT409" s="879">
        <v>159.08990478515599</v>
      </c>
      <c r="AU409" s="879">
        <v>264</v>
      </c>
      <c r="AV409" s="851">
        <f t="shared" ref="AV409:AV422" si="1282">AR409</f>
        <v>44419</v>
      </c>
      <c r="AW409" s="852">
        <f t="shared" ref="AW409:AW422" si="1283">AT409*3.785*1000000*AO409</f>
        <v>154980268953474</v>
      </c>
      <c r="AX409" s="851">
        <f t="shared" ref="AX409:AX422" si="1284">AR409</f>
        <v>44419</v>
      </c>
      <c r="AY409" s="852">
        <f t="shared" ref="AY409:AY422" si="1285">AT409*3.785*1000000*AQ409</f>
        <v>190583129232597.97</v>
      </c>
      <c r="AZ409" s="850">
        <f>AVERAGE(AO409:AO410)</f>
        <v>253318.94938151073</v>
      </c>
      <c r="BA409" s="850">
        <f>STDEV(AO409:AO410)</f>
        <v>5737.4165455259972</v>
      </c>
      <c r="BB409" s="850">
        <f>100*BA409/AZ409</f>
        <v>2.2648982871333354</v>
      </c>
      <c r="BC409" s="849">
        <f t="shared" ref="BC409:BC422" si="1286">AR409</f>
        <v>44419</v>
      </c>
      <c r="BD409" s="850">
        <f>AVERAGE(AQ409:AQ410)</f>
        <v>362622.2737630207</v>
      </c>
      <c r="BE409" s="850">
        <f>STDEV(AQ409:AQ410)</f>
        <v>65224.44330326192</v>
      </c>
      <c r="BF409" s="850">
        <f>100*BE409/BD409</f>
        <v>17.986882776507851</v>
      </c>
      <c r="BG409" s="849">
        <f t="shared" ref="BG409:BG422" si="1287">BC409</f>
        <v>44419</v>
      </c>
      <c r="BH409" s="850">
        <f>AVERAGE(AZ409,BD409)</f>
        <v>307970.61157226574</v>
      </c>
      <c r="BI409" s="852">
        <f>BH409*AT409*3.785*1000000</f>
        <v>185446132803225.59</v>
      </c>
      <c r="BK409" s="382">
        <f t="shared" ref="BK409:BK422" si="1288">F409</f>
        <v>38.606387329101601</v>
      </c>
      <c r="BL409" s="382">
        <f t="shared" ref="BL409:BL422" si="1289">H409</f>
        <v>47.475244140625001</v>
      </c>
      <c r="BM409" s="236">
        <f t="shared" ref="BM409:BM422" si="1290">C409</f>
        <v>44419</v>
      </c>
      <c r="BN409" s="236">
        <f t="shared" ref="BN409:BN422" si="1291">AN409</f>
        <v>44420</v>
      </c>
      <c r="BO409" s="235">
        <f t="shared" si="1258"/>
        <v>257375.91552734404</v>
      </c>
      <c r="BP409" s="235">
        <f t="shared" ref="BP409:BP422" si="1292">AQ409</f>
        <v>316501.62760416669</v>
      </c>
      <c r="BQ409" s="235">
        <f t="shared" ref="BQ409:BQ422" si="1293">AVERAGE(BO409:BP409)</f>
        <v>286938.77156575536</v>
      </c>
      <c r="BR409" s="868">
        <f t="shared" ref="BR409:BR422" si="1294">AR409</f>
        <v>44419</v>
      </c>
      <c r="BS409" s="869" t="str">
        <f t="shared" ref="BS409:BS422" si="1295">AS409</f>
        <v>WED</v>
      </c>
      <c r="BT409" s="870">
        <f t="shared" ref="BT409:BT422" si="1296">AT409</f>
        <v>159.08990478515599</v>
      </c>
      <c r="BU409" s="235">
        <f t="shared" ref="BU409" si="1297">BH409</f>
        <v>307970.61157226574</v>
      </c>
      <c r="BV409" s="279">
        <f t="shared" ref="BV409:BV422" si="1298">BT409*1000000*3.785*BQ409</f>
        <v>172781699093035.97</v>
      </c>
      <c r="BW409" s="279">
        <f t="shared" ref="BW409" si="1299">BI409</f>
        <v>185446132803225.59</v>
      </c>
    </row>
    <row r="410" spans="1:75">
      <c r="A410" s="46">
        <v>44426</v>
      </c>
      <c r="B410" s="122" t="s">
        <v>845</v>
      </c>
      <c r="C410" s="769">
        <v>44419</v>
      </c>
      <c r="D410" s="1170">
        <v>44420</v>
      </c>
      <c r="E410" s="924" t="s">
        <v>69</v>
      </c>
      <c r="F410" s="1149">
        <v>37.389297485351605</v>
      </c>
      <c r="G410" s="500" t="s">
        <v>41</v>
      </c>
      <c r="H410" s="998">
        <v>61.311437988281206</v>
      </c>
      <c r="I410" s="414" t="s">
        <v>313</v>
      </c>
      <c r="J410" s="415" t="s">
        <v>133</v>
      </c>
      <c r="K410" s="429" t="s">
        <v>93</v>
      </c>
      <c r="L410" s="390">
        <v>264</v>
      </c>
      <c r="M410" s="390"/>
      <c r="N410" s="390"/>
      <c r="O410" s="564">
        <v>3</v>
      </c>
      <c r="P410" s="564">
        <v>1.5</v>
      </c>
      <c r="Q410" s="564">
        <f t="shared" si="1261"/>
        <v>4.5</v>
      </c>
      <c r="R410" s="82">
        <f t="shared" si="1178"/>
        <v>3</v>
      </c>
      <c r="S410" s="81"/>
      <c r="T410" s="81">
        <v>20</v>
      </c>
      <c r="U410" s="122" t="s">
        <v>845</v>
      </c>
      <c r="V410" s="494"/>
      <c r="W410" s="195">
        <v>852.67399999999998</v>
      </c>
      <c r="X410" s="82">
        <v>2.19</v>
      </c>
      <c r="Y410" s="82">
        <v>2.5470000000000002</v>
      </c>
      <c r="Z410" s="195">
        <f t="shared" si="1262"/>
        <v>17053.48</v>
      </c>
      <c r="AA410" s="195">
        <f t="shared" si="1263"/>
        <v>5684.4933333333329</v>
      </c>
      <c r="AB410" s="1092">
        <f t="shared" si="1264"/>
        <v>21532171.717171714</v>
      </c>
      <c r="AC410" s="499" t="s">
        <v>69</v>
      </c>
      <c r="AD410" s="195">
        <f t="shared" si="1265"/>
        <v>747.78594970703216</v>
      </c>
      <c r="AE410" s="500" t="s">
        <v>41</v>
      </c>
      <c r="AF410" s="567">
        <f t="shared" si="1266"/>
        <v>1226.2287597656241</v>
      </c>
      <c r="AG410" s="567">
        <f t="shared" si="1267"/>
        <v>249261.98323567738</v>
      </c>
      <c r="AH410" s="567">
        <f t="shared" si="1268"/>
        <v>408742.91992187471</v>
      </c>
      <c r="AI410" s="568">
        <f t="shared" si="1269"/>
        <v>944174.17892302037</v>
      </c>
      <c r="AJ410" s="568">
        <f t="shared" si="1270"/>
        <v>1548268.6360677071</v>
      </c>
      <c r="AK410" s="569">
        <f t="shared" si="1271"/>
        <v>4.384946355271957E-2</v>
      </c>
      <c r="AL410" s="999">
        <f t="shared" si="1272"/>
        <v>7.190489916226038E-2</v>
      </c>
      <c r="AM410" s="864" t="str">
        <f t="shared" si="1277"/>
        <v>8122</v>
      </c>
      <c r="AN410" s="865">
        <f t="shared" si="1278"/>
        <v>44420</v>
      </c>
      <c r="AO410" s="866">
        <f t="shared" si="1279"/>
        <v>249261.98323567738</v>
      </c>
      <c r="AP410" s="865">
        <f t="shared" si="1280"/>
        <v>44420</v>
      </c>
      <c r="AQ410" s="850">
        <f t="shared" si="1281"/>
        <v>408742.91992187471</v>
      </c>
      <c r="AR410" s="880">
        <v>44419</v>
      </c>
      <c r="AS410" s="869" t="s">
        <v>656</v>
      </c>
      <c r="AT410" s="879">
        <v>159.08990478515599</v>
      </c>
      <c r="AU410" s="879">
        <v>264</v>
      </c>
      <c r="AV410" s="851">
        <f t="shared" si="1282"/>
        <v>44419</v>
      </c>
      <c r="AW410" s="852">
        <f t="shared" si="1283"/>
        <v>150094421704494.81</v>
      </c>
      <c r="AX410" s="851">
        <f t="shared" si="1284"/>
        <v>44419</v>
      </c>
      <c r="AY410" s="852">
        <f t="shared" si="1285"/>
        <v>246126711322335.56</v>
      </c>
      <c r="AZ410" s="867"/>
      <c r="BA410" s="867"/>
      <c r="BB410" s="867"/>
      <c r="BC410" s="849">
        <f t="shared" si="1286"/>
        <v>44419</v>
      </c>
      <c r="BD410" s="867"/>
      <c r="BE410" s="867"/>
      <c r="BF410" s="867"/>
      <c r="BG410" s="849">
        <f t="shared" si="1287"/>
        <v>44419</v>
      </c>
      <c r="BH410" s="867"/>
      <c r="BI410" s="867"/>
      <c r="BK410" s="382">
        <f t="shared" si="1288"/>
        <v>37.389297485351605</v>
      </c>
      <c r="BL410" s="382">
        <f t="shared" si="1289"/>
        <v>61.311437988281206</v>
      </c>
      <c r="BM410" s="236">
        <f t="shared" si="1290"/>
        <v>44419</v>
      </c>
      <c r="BN410" s="236">
        <f t="shared" si="1291"/>
        <v>44420</v>
      </c>
      <c r="BO410" s="235">
        <f t="shared" si="1258"/>
        <v>249261.98323567738</v>
      </c>
      <c r="BP410" s="235">
        <f t="shared" si="1292"/>
        <v>408742.91992187471</v>
      </c>
      <c r="BQ410" s="235">
        <f t="shared" si="1293"/>
        <v>329002.45157877606</v>
      </c>
      <c r="BR410" s="868">
        <f t="shared" si="1294"/>
        <v>44419</v>
      </c>
      <c r="BS410" s="869" t="str">
        <f t="shared" si="1295"/>
        <v>WED</v>
      </c>
      <c r="BT410" s="870">
        <f t="shared" si="1296"/>
        <v>159.08990478515599</v>
      </c>
      <c r="BU410" s="235"/>
      <c r="BV410" s="279">
        <f t="shared" si="1298"/>
        <v>198110566513415.19</v>
      </c>
      <c r="BW410" s="279"/>
    </row>
    <row r="411" spans="1:75">
      <c r="A411" s="46">
        <v>44426</v>
      </c>
      <c r="B411" s="122" t="s">
        <v>846</v>
      </c>
      <c r="C411" s="769">
        <v>44420</v>
      </c>
      <c r="D411" s="1170">
        <v>44421</v>
      </c>
      <c r="E411" s="924" t="s">
        <v>69</v>
      </c>
      <c r="F411" s="1149">
        <v>24.584550476074199</v>
      </c>
      <c r="G411" s="500" t="s">
        <v>41</v>
      </c>
      <c r="H411" s="998">
        <v>41.271514892578196</v>
      </c>
      <c r="I411" s="414" t="s">
        <v>313</v>
      </c>
      <c r="J411" s="415" t="s">
        <v>133</v>
      </c>
      <c r="K411" s="429" t="s">
        <v>93</v>
      </c>
      <c r="L411" s="390">
        <v>280</v>
      </c>
      <c r="M411" s="390"/>
      <c r="N411" s="390"/>
      <c r="O411" s="564">
        <v>3</v>
      </c>
      <c r="P411" s="564">
        <v>1.5</v>
      </c>
      <c r="Q411" s="564">
        <f t="shared" si="1261"/>
        <v>4.5</v>
      </c>
      <c r="R411" s="82">
        <f t="shared" si="1178"/>
        <v>3</v>
      </c>
      <c r="S411" s="81"/>
      <c r="T411" s="81">
        <v>20</v>
      </c>
      <c r="U411" s="122" t="s">
        <v>846</v>
      </c>
      <c r="V411" s="494"/>
      <c r="W411" s="195">
        <v>817.59400000000005</v>
      </c>
      <c r="X411" s="82">
        <v>2.1659999999999999</v>
      </c>
      <c r="Y411" s="82">
        <v>2.5059999999999998</v>
      </c>
      <c r="Z411" s="195">
        <f t="shared" si="1262"/>
        <v>16351.880000000001</v>
      </c>
      <c r="AA411" s="195">
        <f t="shared" si="1263"/>
        <v>5450.626666666667</v>
      </c>
      <c r="AB411" s="1092">
        <f t="shared" si="1264"/>
        <v>19466523.80952381</v>
      </c>
      <c r="AC411" s="499" t="s">
        <v>69</v>
      </c>
      <c r="AD411" s="195">
        <f t="shared" si="1265"/>
        <v>491.69100952148398</v>
      </c>
      <c r="AE411" s="500" t="s">
        <v>41</v>
      </c>
      <c r="AF411" s="567">
        <f t="shared" si="1266"/>
        <v>825.43029785156386</v>
      </c>
      <c r="AG411" s="567">
        <f t="shared" si="1267"/>
        <v>163897.00317382798</v>
      </c>
      <c r="AH411" s="567">
        <f t="shared" si="1268"/>
        <v>275143.43261718797</v>
      </c>
      <c r="AI411" s="568">
        <f t="shared" si="1269"/>
        <v>585346.43990652857</v>
      </c>
      <c r="AJ411" s="568">
        <f t="shared" si="1270"/>
        <v>982655.11648995697</v>
      </c>
      <c r="AK411" s="569">
        <f t="shared" si="1271"/>
        <v>3.0069387099311146E-2</v>
      </c>
      <c r="AL411" s="999">
        <f t="shared" si="1272"/>
        <v>5.0479229168240214E-2</v>
      </c>
      <c r="AM411" s="864" t="str">
        <f t="shared" si="1277"/>
        <v>8131</v>
      </c>
      <c r="AN411" s="865">
        <f t="shared" si="1278"/>
        <v>44421</v>
      </c>
      <c r="AO411" s="866">
        <f t="shared" si="1279"/>
        <v>163897.00317382798</v>
      </c>
      <c r="AP411" s="865">
        <f t="shared" si="1280"/>
        <v>44421</v>
      </c>
      <c r="AQ411" s="850">
        <f t="shared" si="1281"/>
        <v>275143.43261718797</v>
      </c>
      <c r="AR411" s="880">
        <v>44420</v>
      </c>
      <c r="AS411" s="869" t="s">
        <v>657</v>
      </c>
      <c r="AT411" s="879">
        <v>156.476974487305</v>
      </c>
      <c r="AU411" s="879">
        <v>280</v>
      </c>
      <c r="AV411" s="851">
        <f t="shared" si="1282"/>
        <v>44420</v>
      </c>
      <c r="AW411" s="852">
        <f t="shared" si="1283"/>
        <v>97070515692109.297</v>
      </c>
      <c r="AX411" s="851">
        <f t="shared" si="1284"/>
        <v>44420</v>
      </c>
      <c r="AY411" s="852">
        <f t="shared" si="1285"/>
        <v>162957920988469.28</v>
      </c>
      <c r="AZ411" s="850">
        <f>AVERAGE(AO411:AO412)</f>
        <v>163183.59375</v>
      </c>
      <c r="BA411" s="850">
        <f>STDEV(AO411:AO412)</f>
        <v>1008.9132827023041</v>
      </c>
      <c r="BB411" s="850">
        <f>100*BA411/AZ411</f>
        <v>0.61826882195521216</v>
      </c>
      <c r="BC411" s="849">
        <f t="shared" si="1286"/>
        <v>44420</v>
      </c>
      <c r="BD411" s="850">
        <f>AVERAGE(AQ411:AQ412)</f>
        <v>290261.28133138065</v>
      </c>
      <c r="BE411" s="850">
        <f>STDEV(AQ411:AQ412)</f>
        <v>21379.866685515957</v>
      </c>
      <c r="BF411" s="850">
        <f>100*BE411/BD411</f>
        <v>7.3657315186682961</v>
      </c>
      <c r="BG411" s="849">
        <f t="shared" si="1287"/>
        <v>44420</v>
      </c>
      <c r="BH411" s="850">
        <f>AVERAGE(AZ411,BD411)</f>
        <v>226722.43754069033</v>
      </c>
      <c r="BI411" s="852">
        <f>BH411*AT411*3.785*1000000</f>
        <v>134279843467944.66</v>
      </c>
      <c r="BK411" s="382">
        <f t="shared" si="1288"/>
        <v>24.584550476074199</v>
      </c>
      <c r="BL411" s="382">
        <f t="shared" si="1289"/>
        <v>41.271514892578196</v>
      </c>
      <c r="BM411" s="236">
        <f t="shared" si="1290"/>
        <v>44420</v>
      </c>
      <c r="BN411" s="236">
        <f t="shared" si="1291"/>
        <v>44421</v>
      </c>
      <c r="BO411" s="235">
        <f t="shared" si="1258"/>
        <v>163897.00317382798</v>
      </c>
      <c r="BP411" s="235">
        <f t="shared" si="1292"/>
        <v>275143.43261718797</v>
      </c>
      <c r="BQ411" s="235">
        <f t="shared" si="1293"/>
        <v>219520.21789550799</v>
      </c>
      <c r="BR411" s="868">
        <f t="shared" si="1294"/>
        <v>44420</v>
      </c>
      <c r="BS411" s="869" t="str">
        <f t="shared" si="1295"/>
        <v>THU</v>
      </c>
      <c r="BT411" s="870">
        <f t="shared" si="1296"/>
        <v>156.476974487305</v>
      </c>
      <c r="BU411" s="235">
        <f t="shared" ref="BU411" si="1300">BH411</f>
        <v>226722.43754069033</v>
      </c>
      <c r="BV411" s="279">
        <f t="shared" si="1298"/>
        <v>130014218340289.3</v>
      </c>
      <c r="BW411" s="279">
        <f t="shared" ref="BW411" si="1301">BI411</f>
        <v>134279843467944.66</v>
      </c>
    </row>
    <row r="412" spans="1:75">
      <c r="A412" s="46">
        <v>44426</v>
      </c>
      <c r="B412" s="122" t="s">
        <v>847</v>
      </c>
      <c r="C412" s="769">
        <v>44420</v>
      </c>
      <c r="D412" s="1170">
        <v>44421</v>
      </c>
      <c r="E412" s="924" t="s">
        <v>69</v>
      </c>
      <c r="F412" s="1149">
        <v>24.370527648925801</v>
      </c>
      <c r="G412" s="500" t="s">
        <v>41</v>
      </c>
      <c r="H412" s="998">
        <v>45.806869506836001</v>
      </c>
      <c r="I412" s="414" t="s">
        <v>313</v>
      </c>
      <c r="J412" s="415" t="s">
        <v>133</v>
      </c>
      <c r="K412" s="429" t="s">
        <v>93</v>
      </c>
      <c r="L412" s="390">
        <v>280</v>
      </c>
      <c r="M412" s="390"/>
      <c r="N412" s="390"/>
      <c r="O412" s="564">
        <v>3</v>
      </c>
      <c r="P412" s="564">
        <v>1.5</v>
      </c>
      <c r="Q412" s="564">
        <f t="shared" si="1261"/>
        <v>4.5</v>
      </c>
      <c r="R412" s="82">
        <f t="shared" si="1178"/>
        <v>3</v>
      </c>
      <c r="S412" s="81"/>
      <c r="T412" s="81">
        <v>20</v>
      </c>
      <c r="U412" s="122" t="s">
        <v>847</v>
      </c>
      <c r="V412" s="494"/>
      <c r="W412" s="195">
        <v>829.04700000000003</v>
      </c>
      <c r="X412" s="82">
        <v>2.1869999999999998</v>
      </c>
      <c r="Y412" s="82">
        <v>2.456</v>
      </c>
      <c r="Z412" s="195">
        <f t="shared" si="1262"/>
        <v>16580.940000000002</v>
      </c>
      <c r="AA412" s="195">
        <f t="shared" si="1263"/>
        <v>5526.9800000000005</v>
      </c>
      <c r="AB412" s="1092">
        <f t="shared" si="1264"/>
        <v>19739214.285714287</v>
      </c>
      <c r="AC412" s="499" t="s">
        <v>69</v>
      </c>
      <c r="AD412" s="195">
        <f t="shared" si="1265"/>
        <v>487.41055297851602</v>
      </c>
      <c r="AE412" s="500" t="s">
        <v>41</v>
      </c>
      <c r="AF412" s="567">
        <f t="shared" si="1266"/>
        <v>916.13739013672</v>
      </c>
      <c r="AG412" s="567">
        <f t="shared" si="1267"/>
        <v>162470.18432617202</v>
      </c>
      <c r="AH412" s="567">
        <f t="shared" si="1268"/>
        <v>305379.13004557334</v>
      </c>
      <c r="AI412" s="568">
        <f t="shared" si="1269"/>
        <v>580250.65830775723</v>
      </c>
      <c r="AJ412" s="568">
        <f t="shared" si="1270"/>
        <v>1090639.7501627619</v>
      </c>
      <c r="AK412" s="569">
        <f t="shared" si="1271"/>
        <v>2.9395833588356027E-2</v>
      </c>
      <c r="AL412" s="999">
        <f t="shared" si="1272"/>
        <v>5.5252439857856057E-2</v>
      </c>
      <c r="AM412" s="864" t="str">
        <f t="shared" si="1277"/>
        <v>8135</v>
      </c>
      <c r="AN412" s="865">
        <f t="shared" si="1278"/>
        <v>44421</v>
      </c>
      <c r="AO412" s="866">
        <f t="shared" si="1279"/>
        <v>162470.18432617202</v>
      </c>
      <c r="AP412" s="865">
        <f t="shared" si="1280"/>
        <v>44421</v>
      </c>
      <c r="AQ412" s="850">
        <f t="shared" si="1281"/>
        <v>305379.13004557334</v>
      </c>
      <c r="AR412" s="880">
        <v>44420</v>
      </c>
      <c r="AS412" s="869" t="s">
        <v>657</v>
      </c>
      <c r="AT412" s="879">
        <v>156.476974487305</v>
      </c>
      <c r="AU412" s="879">
        <v>280</v>
      </c>
      <c r="AV412" s="851">
        <f t="shared" si="1282"/>
        <v>44420</v>
      </c>
      <c r="AW412" s="852">
        <f t="shared" si="1283"/>
        <v>96225460330149.5</v>
      </c>
      <c r="AX412" s="851">
        <f t="shared" si="1284"/>
        <v>44420</v>
      </c>
      <c r="AY412" s="852">
        <f t="shared" si="1285"/>
        <v>180865476861050.53</v>
      </c>
      <c r="AZ412" s="867"/>
      <c r="BA412" s="867"/>
      <c r="BB412" s="867"/>
      <c r="BC412" s="849">
        <f t="shared" si="1286"/>
        <v>44420</v>
      </c>
      <c r="BD412" s="867"/>
      <c r="BE412" s="867"/>
      <c r="BF412" s="867"/>
      <c r="BG412" s="849">
        <f t="shared" si="1287"/>
        <v>44420</v>
      </c>
      <c r="BH412" s="867"/>
      <c r="BI412" s="867"/>
      <c r="BK412" s="382">
        <f t="shared" si="1288"/>
        <v>24.370527648925801</v>
      </c>
      <c r="BL412" s="382">
        <f t="shared" si="1289"/>
        <v>45.806869506836001</v>
      </c>
      <c r="BM412" s="236">
        <f t="shared" si="1290"/>
        <v>44420</v>
      </c>
      <c r="BN412" s="236">
        <f t="shared" si="1291"/>
        <v>44421</v>
      </c>
      <c r="BO412" s="235">
        <f t="shared" si="1258"/>
        <v>162470.18432617202</v>
      </c>
      <c r="BP412" s="235">
        <f t="shared" si="1292"/>
        <v>305379.13004557334</v>
      </c>
      <c r="BQ412" s="235">
        <f t="shared" si="1293"/>
        <v>233924.65718587267</v>
      </c>
      <c r="BR412" s="868">
        <f t="shared" si="1294"/>
        <v>44420</v>
      </c>
      <c r="BS412" s="869" t="str">
        <f t="shared" si="1295"/>
        <v>THU</v>
      </c>
      <c r="BT412" s="870">
        <f t="shared" si="1296"/>
        <v>156.476974487305</v>
      </c>
      <c r="BU412" s="235"/>
      <c r="BV412" s="279">
        <f t="shared" si="1298"/>
        <v>138545468595600.02</v>
      </c>
      <c r="BW412" s="279"/>
    </row>
    <row r="413" spans="1:75">
      <c r="A413" s="46">
        <v>44426</v>
      </c>
      <c r="B413" s="122" t="s">
        <v>848</v>
      </c>
      <c r="C413" s="769">
        <v>44421</v>
      </c>
      <c r="D413" s="1170">
        <v>44422</v>
      </c>
      <c r="E413" s="924" t="s">
        <v>69</v>
      </c>
      <c r="F413" s="1149">
        <v>27.447033691406197</v>
      </c>
      <c r="G413" s="500" t="s">
        <v>41</v>
      </c>
      <c r="H413" s="998">
        <v>42.760522460937601</v>
      </c>
      <c r="I413" s="414" t="s">
        <v>313</v>
      </c>
      <c r="J413" s="415" t="s">
        <v>133</v>
      </c>
      <c r="K413" s="429" t="s">
        <v>93</v>
      </c>
      <c r="L413" s="390">
        <v>276</v>
      </c>
      <c r="M413" s="390"/>
      <c r="N413" s="390"/>
      <c r="O413" s="564">
        <v>3</v>
      </c>
      <c r="P413" s="564">
        <v>1.5</v>
      </c>
      <c r="Q413" s="564">
        <f t="shared" si="1261"/>
        <v>4.5</v>
      </c>
      <c r="R413" s="82">
        <f t="shared" si="1178"/>
        <v>3</v>
      </c>
      <c r="S413" s="81"/>
      <c r="T413" s="81">
        <v>20</v>
      </c>
      <c r="U413" s="122" t="s">
        <v>848</v>
      </c>
      <c r="V413" s="494"/>
      <c r="W413" s="195">
        <v>830.58</v>
      </c>
      <c r="X413" s="82">
        <v>2.1930000000000001</v>
      </c>
      <c r="Y413" s="82">
        <v>2.5459999999999998</v>
      </c>
      <c r="Z413" s="195">
        <f t="shared" si="1262"/>
        <v>16611.600000000002</v>
      </c>
      <c r="AA413" s="195">
        <f t="shared" si="1263"/>
        <v>5537.2000000000007</v>
      </c>
      <c r="AB413" s="1092">
        <f t="shared" si="1264"/>
        <v>20062318.840579711</v>
      </c>
      <c r="AC413" s="499" t="s">
        <v>69</v>
      </c>
      <c r="AD413" s="195">
        <f t="shared" si="1265"/>
        <v>548.94067382812398</v>
      </c>
      <c r="AE413" s="500" t="s">
        <v>41</v>
      </c>
      <c r="AF413" s="567">
        <f t="shared" si="1266"/>
        <v>855.21044921875205</v>
      </c>
      <c r="AG413" s="567">
        <f t="shared" si="1267"/>
        <v>182980.22460937465</v>
      </c>
      <c r="AH413" s="567">
        <f t="shared" si="1268"/>
        <v>285070.14973958401</v>
      </c>
      <c r="AI413" s="568">
        <f t="shared" si="1269"/>
        <v>662971.82829483575</v>
      </c>
      <c r="AJ413" s="568">
        <f t="shared" si="1270"/>
        <v>1032862.8613753044</v>
      </c>
      <c r="AK413" s="569">
        <f t="shared" si="1271"/>
        <v>3.3045623168636608E-2</v>
      </c>
      <c r="AL413" s="999">
        <f t="shared" si="1272"/>
        <v>5.1482725879430757E-2</v>
      </c>
      <c r="AM413" s="864" t="str">
        <f t="shared" si="1277"/>
        <v>8141</v>
      </c>
      <c r="AN413" s="865">
        <f t="shared" si="1278"/>
        <v>44422</v>
      </c>
      <c r="AO413" s="866">
        <f t="shared" si="1279"/>
        <v>182980.22460937465</v>
      </c>
      <c r="AP413" s="865">
        <f t="shared" si="1280"/>
        <v>44422</v>
      </c>
      <c r="AQ413" s="850">
        <f t="shared" si="1281"/>
        <v>285070.14973958401</v>
      </c>
      <c r="AR413" s="880">
        <v>44421</v>
      </c>
      <c r="AS413" s="869" t="s">
        <v>659</v>
      </c>
      <c r="AT413" s="879">
        <v>154.71273803710901</v>
      </c>
      <c r="AU413" s="879">
        <v>276</v>
      </c>
      <c r="AV413" s="851">
        <f t="shared" si="1282"/>
        <v>44421</v>
      </c>
      <c r="AW413" s="852">
        <f t="shared" si="1283"/>
        <v>107150971339314.47</v>
      </c>
      <c r="AX413" s="851">
        <f t="shared" si="1284"/>
        <v>44421</v>
      </c>
      <c r="AY413" s="852">
        <f t="shared" si="1285"/>
        <v>166933577164684</v>
      </c>
      <c r="AZ413" s="850">
        <f>AVERAGE(AO413:AO414)</f>
        <v>211918.16202799464</v>
      </c>
      <c r="BA413" s="850">
        <f>STDEV(AO413:AO414)</f>
        <v>40924.423564516481</v>
      </c>
      <c r="BB413" s="850">
        <f>100*BA413/AZ413</f>
        <v>19.311428134748695</v>
      </c>
      <c r="BC413" s="849">
        <f t="shared" si="1286"/>
        <v>44421</v>
      </c>
      <c r="BD413" s="850">
        <f>AVERAGE(AQ413:AQ414)</f>
        <v>278598.77522786468</v>
      </c>
      <c r="BE413" s="850">
        <f>STDEV(AQ413:AQ414)</f>
        <v>9151.9056016690447</v>
      </c>
      <c r="BF413" s="850">
        <f>100*BE413/BD413</f>
        <v>3.2849769688268524</v>
      </c>
      <c r="BG413" s="849">
        <f t="shared" si="1287"/>
        <v>44421</v>
      </c>
      <c r="BH413" s="850">
        <f>AVERAGE(AZ413,BD413)</f>
        <v>245258.46862792966</v>
      </c>
      <c r="BI413" s="852">
        <f>BH413*AT413*3.785*1000000</f>
        <v>143620345853095.28</v>
      </c>
      <c r="BK413" s="382">
        <f t="shared" si="1288"/>
        <v>27.447033691406197</v>
      </c>
      <c r="BL413" s="382">
        <f t="shared" si="1289"/>
        <v>42.760522460937601</v>
      </c>
      <c r="BM413" s="236">
        <f t="shared" si="1290"/>
        <v>44421</v>
      </c>
      <c r="BN413" s="236">
        <f t="shared" si="1291"/>
        <v>44422</v>
      </c>
      <c r="BO413" s="235">
        <f t="shared" si="1258"/>
        <v>182980.22460937465</v>
      </c>
      <c r="BP413" s="235">
        <f t="shared" si="1292"/>
        <v>285070.14973958401</v>
      </c>
      <c r="BQ413" s="235">
        <f t="shared" si="1293"/>
        <v>234025.18717447933</v>
      </c>
      <c r="BR413" s="868">
        <f t="shared" si="1294"/>
        <v>44421</v>
      </c>
      <c r="BS413" s="869" t="str">
        <f t="shared" si="1295"/>
        <v>FRI</v>
      </c>
      <c r="BT413" s="870">
        <f t="shared" si="1296"/>
        <v>154.71273803710901</v>
      </c>
      <c r="BU413" s="235">
        <f t="shared" ref="BU413" si="1302">BH413</f>
        <v>245258.46862792966</v>
      </c>
      <c r="BV413" s="279">
        <f t="shared" si="1298"/>
        <v>137042274251999.23</v>
      </c>
      <c r="BW413" s="279">
        <f t="shared" ref="BW413" si="1303">BI413</f>
        <v>143620345853095.28</v>
      </c>
    </row>
    <row r="414" spans="1:75">
      <c r="A414" s="46">
        <v>44426</v>
      </c>
      <c r="B414" s="122" t="s">
        <v>849</v>
      </c>
      <c r="C414" s="769">
        <v>44421</v>
      </c>
      <c r="D414" s="1170">
        <v>44422</v>
      </c>
      <c r="E414" s="924" t="s">
        <v>69</v>
      </c>
      <c r="F414" s="1149">
        <v>36.128414916992199</v>
      </c>
      <c r="G414" s="500" t="s">
        <v>41</v>
      </c>
      <c r="H414" s="998">
        <v>40.8191101074218</v>
      </c>
      <c r="I414" s="414" t="s">
        <v>313</v>
      </c>
      <c r="J414" s="415" t="s">
        <v>133</v>
      </c>
      <c r="K414" s="429" t="s">
        <v>93</v>
      </c>
      <c r="L414" s="390">
        <v>276</v>
      </c>
      <c r="M414" s="390"/>
      <c r="N414" s="390"/>
      <c r="O414" s="564">
        <v>3</v>
      </c>
      <c r="P414" s="564">
        <v>1.5</v>
      </c>
      <c r="Q414" s="564">
        <f t="shared" si="1261"/>
        <v>4.5</v>
      </c>
      <c r="R414" s="82">
        <f t="shared" si="1178"/>
        <v>3</v>
      </c>
      <c r="S414" s="81"/>
      <c r="T414" s="81">
        <v>20</v>
      </c>
      <c r="U414" s="122" t="s">
        <v>849</v>
      </c>
      <c r="V414" s="494"/>
      <c r="W414" s="195">
        <v>841.85400000000004</v>
      </c>
      <c r="X414" s="82">
        <v>2.181</v>
      </c>
      <c r="Y414" s="82">
        <v>2.56</v>
      </c>
      <c r="Z414" s="195">
        <f t="shared" si="1262"/>
        <v>16837.080000000002</v>
      </c>
      <c r="AA414" s="195">
        <f t="shared" si="1263"/>
        <v>5612.3600000000006</v>
      </c>
      <c r="AB414" s="1092">
        <f t="shared" si="1264"/>
        <v>20334637.681159422</v>
      </c>
      <c r="AC414" s="499" t="s">
        <v>69</v>
      </c>
      <c r="AD414" s="195">
        <f t="shared" si="1265"/>
        <v>722.56829833984398</v>
      </c>
      <c r="AE414" s="500" t="s">
        <v>41</v>
      </c>
      <c r="AF414" s="567">
        <f t="shared" si="1266"/>
        <v>816.38220214843602</v>
      </c>
      <c r="AG414" s="567">
        <f t="shared" si="1267"/>
        <v>240856.09944661465</v>
      </c>
      <c r="AH414" s="567">
        <f t="shared" si="1268"/>
        <v>272127.40071614535</v>
      </c>
      <c r="AI414" s="568">
        <f t="shared" si="1269"/>
        <v>872667.02698048786</v>
      </c>
      <c r="AJ414" s="568">
        <f t="shared" si="1270"/>
        <v>985968.84317443974</v>
      </c>
      <c r="AK414" s="569">
        <f t="shared" si="1271"/>
        <v>4.2915297565839436E-2</v>
      </c>
      <c r="AL414" s="999">
        <f t="shared" si="1272"/>
        <v>4.8487160609110125E-2</v>
      </c>
      <c r="AM414" s="864" t="str">
        <f t="shared" si="1277"/>
        <v>8142</v>
      </c>
      <c r="AN414" s="865">
        <f t="shared" si="1278"/>
        <v>44422</v>
      </c>
      <c r="AO414" s="866">
        <f t="shared" si="1279"/>
        <v>240856.09944661465</v>
      </c>
      <c r="AP414" s="865">
        <f t="shared" si="1280"/>
        <v>44422</v>
      </c>
      <c r="AQ414" s="850">
        <f t="shared" si="1281"/>
        <v>272127.40071614535</v>
      </c>
      <c r="AR414" s="880">
        <v>44421</v>
      </c>
      <c r="AS414" s="869" t="s">
        <v>659</v>
      </c>
      <c r="AT414" s="879">
        <v>154.71273803710901</v>
      </c>
      <c r="AU414" s="879">
        <v>276</v>
      </c>
      <c r="AV414" s="851">
        <f t="shared" si="1282"/>
        <v>44421</v>
      </c>
      <c r="AW414" s="852">
        <f t="shared" si="1283"/>
        <v>141042372550356.25</v>
      </c>
      <c r="AX414" s="851">
        <f t="shared" si="1284"/>
        <v>44421</v>
      </c>
      <c r="AY414" s="852">
        <f t="shared" si="1285"/>
        <v>159354462358026.53</v>
      </c>
      <c r="AZ414" s="867"/>
      <c r="BA414" s="867"/>
      <c r="BB414" s="867"/>
      <c r="BC414" s="849">
        <f t="shared" si="1286"/>
        <v>44421</v>
      </c>
      <c r="BD414" s="867"/>
      <c r="BE414" s="867"/>
      <c r="BF414" s="867"/>
      <c r="BG414" s="849">
        <f t="shared" si="1287"/>
        <v>44421</v>
      </c>
      <c r="BH414" s="867"/>
      <c r="BI414" s="867"/>
      <c r="BK414" s="382">
        <f t="shared" si="1288"/>
        <v>36.128414916992199</v>
      </c>
      <c r="BL414" s="382">
        <f t="shared" si="1289"/>
        <v>40.8191101074218</v>
      </c>
      <c r="BM414" s="236">
        <f t="shared" si="1290"/>
        <v>44421</v>
      </c>
      <c r="BN414" s="236">
        <f t="shared" si="1291"/>
        <v>44422</v>
      </c>
      <c r="BO414" s="235">
        <f t="shared" si="1258"/>
        <v>240856.09944661465</v>
      </c>
      <c r="BP414" s="235">
        <f t="shared" si="1292"/>
        <v>272127.40071614535</v>
      </c>
      <c r="BQ414" s="235">
        <f t="shared" si="1293"/>
        <v>256491.75008138001</v>
      </c>
      <c r="BR414" s="868">
        <f t="shared" si="1294"/>
        <v>44421</v>
      </c>
      <c r="BS414" s="869" t="str">
        <f t="shared" si="1295"/>
        <v>FRI</v>
      </c>
      <c r="BT414" s="870">
        <f t="shared" si="1296"/>
        <v>154.71273803710901</v>
      </c>
      <c r="BU414" s="235"/>
      <c r="BV414" s="279">
        <f t="shared" si="1298"/>
        <v>150198417454191.41</v>
      </c>
      <c r="BW414" s="279"/>
    </row>
    <row r="415" spans="1:75">
      <c r="A415" s="46">
        <v>44426</v>
      </c>
      <c r="B415" s="122" t="s">
        <v>850</v>
      </c>
      <c r="C415" s="769">
        <v>44422</v>
      </c>
      <c r="D415" s="1170">
        <v>44423</v>
      </c>
      <c r="E415" s="924" t="s">
        <v>69</v>
      </c>
      <c r="F415" s="1149">
        <v>27.301562499999999</v>
      </c>
      <c r="G415" s="500" t="s">
        <v>41</v>
      </c>
      <c r="H415" s="998">
        <v>36.765856933593803</v>
      </c>
      <c r="I415" s="414" t="s">
        <v>313</v>
      </c>
      <c r="J415" s="415" t="s">
        <v>133</v>
      </c>
      <c r="K415" s="429" t="s">
        <v>93</v>
      </c>
      <c r="L415" s="390">
        <v>236</v>
      </c>
      <c r="M415" s="390"/>
      <c r="N415" s="390"/>
      <c r="O415" s="564">
        <v>3</v>
      </c>
      <c r="P415" s="564">
        <v>1.5</v>
      </c>
      <c r="Q415" s="564">
        <f t="shared" si="1261"/>
        <v>4.5</v>
      </c>
      <c r="R415" s="82">
        <f t="shared" si="1178"/>
        <v>3</v>
      </c>
      <c r="S415" s="81"/>
      <c r="T415" s="81">
        <v>20</v>
      </c>
      <c r="U415" s="122" t="s">
        <v>850</v>
      </c>
      <c r="V415" s="494"/>
      <c r="W415" s="195">
        <v>831.08299999999997</v>
      </c>
      <c r="X415" s="82">
        <v>2.16</v>
      </c>
      <c r="Y415" s="82">
        <v>2.5880000000000001</v>
      </c>
      <c r="Z415" s="195">
        <f t="shared" si="1262"/>
        <v>16621.66</v>
      </c>
      <c r="AA415" s="195">
        <f t="shared" si="1263"/>
        <v>5540.5533333333333</v>
      </c>
      <c r="AB415" s="1092">
        <f t="shared" si="1264"/>
        <v>23476920.903954804</v>
      </c>
      <c r="AC415" s="499" t="s">
        <v>69</v>
      </c>
      <c r="AD415" s="195">
        <f t="shared" si="1265"/>
        <v>546.03125</v>
      </c>
      <c r="AE415" s="500" t="s">
        <v>41</v>
      </c>
      <c r="AF415" s="567">
        <f t="shared" si="1266"/>
        <v>735.31713867187602</v>
      </c>
      <c r="AG415" s="567">
        <f t="shared" si="1267"/>
        <v>182010.41666666666</v>
      </c>
      <c r="AH415" s="567">
        <f t="shared" si="1268"/>
        <v>245105.71289062535</v>
      </c>
      <c r="AI415" s="568">
        <f t="shared" si="1269"/>
        <v>771230.57909604523</v>
      </c>
      <c r="AJ415" s="568">
        <f t="shared" si="1270"/>
        <v>1038583.5291975649</v>
      </c>
      <c r="AK415" s="569">
        <f t="shared" si="1271"/>
        <v>3.2850584718975118E-2</v>
      </c>
      <c r="AL415" s="999">
        <f t="shared" si="1272"/>
        <v>4.4238489938542604E-2</v>
      </c>
      <c r="AM415" s="864" t="str">
        <f t="shared" si="1277"/>
        <v>8151</v>
      </c>
      <c r="AN415" s="865">
        <f t="shared" si="1278"/>
        <v>44423</v>
      </c>
      <c r="AO415" s="866">
        <f t="shared" si="1279"/>
        <v>182010.41666666666</v>
      </c>
      <c r="AP415" s="865">
        <f t="shared" si="1280"/>
        <v>44423</v>
      </c>
      <c r="AQ415" s="850">
        <f t="shared" si="1281"/>
        <v>245105.71289062535</v>
      </c>
      <c r="AR415" s="880">
        <v>44422</v>
      </c>
      <c r="AS415" s="869" t="s">
        <v>660</v>
      </c>
      <c r="AT415" s="879">
        <v>147.35919189453099</v>
      </c>
      <c r="AU415" s="879">
        <v>236</v>
      </c>
      <c r="AV415" s="851">
        <f t="shared" si="1282"/>
        <v>44422</v>
      </c>
      <c r="AW415" s="852">
        <f t="shared" si="1283"/>
        <v>101517136463524.33</v>
      </c>
      <c r="AX415" s="851">
        <f t="shared" si="1284"/>
        <v>44422</v>
      </c>
      <c r="AY415" s="852">
        <f t="shared" si="1285"/>
        <v>136708824468418.39</v>
      </c>
      <c r="AZ415" s="850">
        <f>AVERAGE(AO415:AO416)</f>
        <v>185045.888264974</v>
      </c>
      <c r="BA415" s="850">
        <f>STDEV(AO415:AO416)</f>
        <v>4292.8051025245759</v>
      </c>
      <c r="BB415" s="850">
        <f>100*BA415/AZ415</f>
        <v>2.3198597616919487</v>
      </c>
      <c r="BC415" s="849">
        <f t="shared" si="1286"/>
        <v>44422</v>
      </c>
      <c r="BD415" s="850">
        <f>AVERAGE(AQ415:AQ416)</f>
        <v>231400.00406901067</v>
      </c>
      <c r="BE415" s="850">
        <f>STDEV(AQ415:AQ416)</f>
        <v>19382.799297464051</v>
      </c>
      <c r="BF415" s="850">
        <f>100*BE415/BD415</f>
        <v>8.3763176130643018</v>
      </c>
      <c r="BG415" s="849">
        <f t="shared" si="1287"/>
        <v>44422</v>
      </c>
      <c r="BH415" s="850">
        <f>AVERAGE(AZ415,BD415)</f>
        <v>208222.94616699233</v>
      </c>
      <c r="BI415" s="852">
        <f>BH415*AT415*3.785*1000000</f>
        <v>116137293831836.41</v>
      </c>
      <c r="BK415" s="382">
        <f t="shared" si="1288"/>
        <v>27.301562499999999</v>
      </c>
      <c r="BL415" s="382">
        <f t="shared" si="1289"/>
        <v>36.765856933593803</v>
      </c>
      <c r="BM415" s="236">
        <f t="shared" si="1290"/>
        <v>44422</v>
      </c>
      <c r="BN415" s="236">
        <f t="shared" si="1291"/>
        <v>44423</v>
      </c>
      <c r="BO415" s="235">
        <f>AO415</f>
        <v>182010.41666666666</v>
      </c>
      <c r="BP415" s="235">
        <f t="shared" si="1292"/>
        <v>245105.71289062535</v>
      </c>
      <c r="BQ415" s="235">
        <f t="shared" si="1293"/>
        <v>213558.06477864599</v>
      </c>
      <c r="BR415" s="868">
        <f t="shared" si="1294"/>
        <v>44422</v>
      </c>
      <c r="BS415" s="869" t="str">
        <f t="shared" si="1295"/>
        <v>SAT</v>
      </c>
      <c r="BT415" s="870">
        <f t="shared" si="1296"/>
        <v>147.35919189453099</v>
      </c>
      <c r="BU415" s="235">
        <f t="shared" ref="BU415" si="1304">BH415</f>
        <v>208222.94616699233</v>
      </c>
      <c r="BV415" s="279">
        <f t="shared" si="1298"/>
        <v>119112980465971.34</v>
      </c>
      <c r="BW415" s="279">
        <f t="shared" ref="BW415" si="1305">BI415</f>
        <v>116137293831836.41</v>
      </c>
    </row>
    <row r="416" spans="1:75">
      <c r="A416" s="46">
        <v>44426</v>
      </c>
      <c r="B416" s="122" t="s">
        <v>851</v>
      </c>
      <c r="C416" s="769">
        <v>44422</v>
      </c>
      <c r="D416" s="1170">
        <v>44423</v>
      </c>
      <c r="E416" s="924" t="s">
        <v>69</v>
      </c>
      <c r="F416" s="1149">
        <v>28.212203979492198</v>
      </c>
      <c r="G416" s="500" t="s">
        <v>41</v>
      </c>
      <c r="H416" s="998">
        <v>32.654144287109396</v>
      </c>
      <c r="I416" s="414" t="s">
        <v>313</v>
      </c>
      <c r="J416" s="415" t="s">
        <v>133</v>
      </c>
      <c r="K416" s="429" t="s">
        <v>93</v>
      </c>
      <c r="L416" s="390">
        <v>236</v>
      </c>
      <c r="M416" s="390"/>
      <c r="N416" s="390"/>
      <c r="O416" s="564">
        <v>3</v>
      </c>
      <c r="P416" s="564">
        <v>1.5</v>
      </c>
      <c r="Q416" s="564">
        <f t="shared" si="1261"/>
        <v>4.5</v>
      </c>
      <c r="R416" s="82">
        <f t="shared" si="1178"/>
        <v>3</v>
      </c>
      <c r="S416" s="81"/>
      <c r="T416" s="81">
        <v>20</v>
      </c>
      <c r="U416" s="122" t="s">
        <v>851</v>
      </c>
      <c r="V416" s="494"/>
      <c r="W416" s="195">
        <v>872.64099999999996</v>
      </c>
      <c r="X416" s="82">
        <v>2.181</v>
      </c>
      <c r="Y416" s="82">
        <v>2.6190000000000002</v>
      </c>
      <c r="Z416" s="195">
        <f t="shared" si="1262"/>
        <v>17452.82</v>
      </c>
      <c r="AA416" s="195">
        <f t="shared" si="1263"/>
        <v>5817.6066666666666</v>
      </c>
      <c r="AB416" s="1092">
        <f t="shared" si="1264"/>
        <v>24650875.706214692</v>
      </c>
      <c r="AC416" s="499" t="s">
        <v>69</v>
      </c>
      <c r="AD416" s="195">
        <f t="shared" si="1265"/>
        <v>564.24407958984398</v>
      </c>
      <c r="AE416" s="500" t="s">
        <v>41</v>
      </c>
      <c r="AF416" s="567">
        <f t="shared" si="1266"/>
        <v>653.08288574218795</v>
      </c>
      <c r="AG416" s="567">
        <f t="shared" si="1267"/>
        <v>188081.35986328134</v>
      </c>
      <c r="AH416" s="567">
        <f t="shared" si="1268"/>
        <v>217694.29524739599</v>
      </c>
      <c r="AI416" s="568">
        <f t="shared" si="1269"/>
        <v>796954.91467492096</v>
      </c>
      <c r="AJ416" s="568">
        <f t="shared" si="1270"/>
        <v>922433.45443811861</v>
      </c>
      <c r="AK416" s="569">
        <f t="shared" si="1271"/>
        <v>3.2329679650041881E-2</v>
      </c>
      <c r="AL416" s="999">
        <f t="shared" si="1272"/>
        <v>3.7419906109281365E-2</v>
      </c>
      <c r="AM416" s="864" t="str">
        <f t="shared" si="1277"/>
        <v>8154</v>
      </c>
      <c r="AN416" s="865">
        <f t="shared" si="1278"/>
        <v>44423</v>
      </c>
      <c r="AO416" s="866">
        <f t="shared" si="1279"/>
        <v>188081.35986328134</v>
      </c>
      <c r="AP416" s="865">
        <f t="shared" si="1280"/>
        <v>44423</v>
      </c>
      <c r="AQ416" s="850">
        <f t="shared" si="1281"/>
        <v>217694.29524739599</v>
      </c>
      <c r="AR416" s="880">
        <v>44422</v>
      </c>
      <c r="AS416" s="869" t="s">
        <v>660</v>
      </c>
      <c r="AT416" s="879">
        <v>147.35919189453099</v>
      </c>
      <c r="AU416" s="879">
        <v>236</v>
      </c>
      <c r="AV416" s="851">
        <f t="shared" si="1282"/>
        <v>44422</v>
      </c>
      <c r="AW416" s="852">
        <f t="shared" si="1283"/>
        <v>104903232601536.77</v>
      </c>
      <c r="AX416" s="851">
        <f t="shared" si="1284"/>
        <v>44422</v>
      </c>
      <c r="AY416" s="852">
        <f t="shared" si="1285"/>
        <v>121419981793866.13</v>
      </c>
      <c r="AZ416" s="867"/>
      <c r="BA416" s="867"/>
      <c r="BB416" s="867"/>
      <c r="BC416" s="849">
        <f t="shared" si="1286"/>
        <v>44422</v>
      </c>
      <c r="BD416" s="867"/>
      <c r="BE416" s="867"/>
      <c r="BF416" s="867"/>
      <c r="BG416" s="849">
        <f t="shared" si="1287"/>
        <v>44422</v>
      </c>
      <c r="BH416" s="867"/>
      <c r="BI416" s="867"/>
      <c r="BK416" s="382">
        <f t="shared" si="1288"/>
        <v>28.212203979492198</v>
      </c>
      <c r="BL416" s="382">
        <f t="shared" si="1289"/>
        <v>32.654144287109396</v>
      </c>
      <c r="BM416" s="236">
        <f t="shared" si="1290"/>
        <v>44422</v>
      </c>
      <c r="BN416" s="236">
        <f t="shared" si="1291"/>
        <v>44423</v>
      </c>
      <c r="BO416" s="235">
        <f t="shared" ref="BO416:BO427" si="1306">AO416</f>
        <v>188081.35986328134</v>
      </c>
      <c r="BP416" s="235">
        <f t="shared" si="1292"/>
        <v>217694.29524739599</v>
      </c>
      <c r="BQ416" s="235">
        <f t="shared" si="1293"/>
        <v>202887.82755533868</v>
      </c>
      <c r="BR416" s="868">
        <f t="shared" si="1294"/>
        <v>44422</v>
      </c>
      <c r="BS416" s="869" t="str">
        <f t="shared" si="1295"/>
        <v>SAT</v>
      </c>
      <c r="BT416" s="870">
        <f t="shared" si="1296"/>
        <v>147.35919189453099</v>
      </c>
      <c r="BU416" s="235"/>
      <c r="BV416" s="279">
        <f t="shared" si="1298"/>
        <v>113161607197701.45</v>
      </c>
      <c r="BW416" s="279"/>
    </row>
    <row r="417" spans="1:75">
      <c r="A417" s="46">
        <v>44426</v>
      </c>
      <c r="B417" s="122" t="s">
        <v>852</v>
      </c>
      <c r="C417" s="769">
        <v>44423</v>
      </c>
      <c r="D417" s="1170">
        <v>44424</v>
      </c>
      <c r="E417" s="924" t="s">
        <v>69</v>
      </c>
      <c r="F417" s="1149">
        <v>78.846319580078202</v>
      </c>
      <c r="G417" s="500" t="s">
        <v>41</v>
      </c>
      <c r="H417" s="998">
        <v>89.453637695312608</v>
      </c>
      <c r="I417" s="414" t="s">
        <v>313</v>
      </c>
      <c r="J417" s="415" t="s">
        <v>133</v>
      </c>
      <c r="K417" s="429" t="s">
        <v>93</v>
      </c>
      <c r="L417" s="390">
        <v>280</v>
      </c>
      <c r="M417" s="390"/>
      <c r="N417" s="390"/>
      <c r="O417" s="564">
        <v>3</v>
      </c>
      <c r="P417" s="564">
        <v>1.5</v>
      </c>
      <c r="Q417" s="564">
        <f t="shared" si="1261"/>
        <v>4.5</v>
      </c>
      <c r="R417" s="82">
        <f t="shared" si="1178"/>
        <v>3</v>
      </c>
      <c r="S417" s="81"/>
      <c r="T417" s="81">
        <v>20</v>
      </c>
      <c r="U417" s="122" t="s">
        <v>852</v>
      </c>
      <c r="V417" s="193"/>
      <c r="W417" s="195">
        <v>886.57299999999998</v>
      </c>
      <c r="X417" s="82">
        <v>2.173</v>
      </c>
      <c r="Y417" s="82">
        <v>2.532</v>
      </c>
      <c r="Z417" s="195">
        <f t="shared" si="1262"/>
        <v>17731.46</v>
      </c>
      <c r="AA417" s="195">
        <f t="shared" si="1263"/>
        <v>5910.4866666666667</v>
      </c>
      <c r="AB417" s="1092">
        <f t="shared" si="1264"/>
        <v>21108880.952380951</v>
      </c>
      <c r="AC417" s="499" t="s">
        <v>69</v>
      </c>
      <c r="AD417" s="195">
        <f t="shared" si="1265"/>
        <v>1576.9263916015641</v>
      </c>
      <c r="AE417" s="500" t="s">
        <v>41</v>
      </c>
      <c r="AF417" s="567">
        <f t="shared" si="1266"/>
        <v>1789.0727539062523</v>
      </c>
      <c r="AG417" s="567">
        <f t="shared" si="1267"/>
        <v>525642.13053385471</v>
      </c>
      <c r="AH417" s="567">
        <f t="shared" si="1268"/>
        <v>596357.58463541744</v>
      </c>
      <c r="AI417" s="568">
        <f t="shared" si="1269"/>
        <v>1877293.3233351952</v>
      </c>
      <c r="AJ417" s="568">
        <f t="shared" si="1270"/>
        <v>2129848.5165550625</v>
      </c>
      <c r="AK417" s="569">
        <f t="shared" si="1271"/>
        <v>8.8933815467060473E-2</v>
      </c>
      <c r="AL417" s="999">
        <f t="shared" si="1272"/>
        <v>0.10089822010743911</v>
      </c>
      <c r="AM417" s="864" t="str">
        <f t="shared" si="1277"/>
        <v>8161</v>
      </c>
      <c r="AN417" s="865">
        <f t="shared" si="1278"/>
        <v>44424</v>
      </c>
      <c r="AO417" s="866">
        <f t="shared" si="1279"/>
        <v>525642.13053385471</v>
      </c>
      <c r="AP417" s="865">
        <f t="shared" si="1280"/>
        <v>44424</v>
      </c>
      <c r="AQ417" s="850">
        <f t="shared" si="1281"/>
        <v>596357.58463541744</v>
      </c>
      <c r="AR417" s="880">
        <v>44423</v>
      </c>
      <c r="AS417" s="869" t="s">
        <v>654</v>
      </c>
      <c r="AT417" s="879">
        <v>146.20918273925801</v>
      </c>
      <c r="AU417" s="879">
        <v>280</v>
      </c>
      <c r="AV417" s="851">
        <f t="shared" si="1282"/>
        <v>44423</v>
      </c>
      <c r="AW417" s="852">
        <f t="shared" si="1283"/>
        <v>290891278416193.5</v>
      </c>
      <c r="AX417" s="851">
        <f t="shared" si="1284"/>
        <v>44423</v>
      </c>
      <c r="AY417" s="852">
        <f t="shared" si="1285"/>
        <v>330025334939580.06</v>
      </c>
      <c r="AZ417" s="850">
        <f>AVERAGE(AO417:AO418)</f>
        <v>524578.95914713608</v>
      </c>
      <c r="BA417" s="850">
        <f>STDEV(AO417:AO418)</f>
        <v>1503.5513942245022</v>
      </c>
      <c r="BB417" s="850">
        <f>100*BA417/AZ417</f>
        <v>0.28662060648962856</v>
      </c>
      <c r="BC417" s="849">
        <f t="shared" si="1286"/>
        <v>44423</v>
      </c>
      <c r="BD417" s="850">
        <f>AVERAGE(AQ417:AQ418)</f>
        <v>608430.41992187547</v>
      </c>
      <c r="BE417" s="850">
        <f>STDEV(AQ417:AQ418)</f>
        <v>17073.567398405325</v>
      </c>
      <c r="BF417" s="850">
        <f>100*BE417/BD417</f>
        <v>2.8061659705636726</v>
      </c>
      <c r="BG417" s="849">
        <f t="shared" si="1287"/>
        <v>44423</v>
      </c>
      <c r="BH417" s="850">
        <f>AVERAGE(AZ417,BD417)</f>
        <v>566504.68953450583</v>
      </c>
      <c r="BI417" s="852">
        <f>BH417*AT417*3.785*1000000</f>
        <v>313504690349107.38</v>
      </c>
      <c r="BK417" s="382">
        <f t="shared" si="1288"/>
        <v>78.846319580078202</v>
      </c>
      <c r="BL417" s="382">
        <f t="shared" si="1289"/>
        <v>89.453637695312608</v>
      </c>
      <c r="BM417" s="236">
        <f t="shared" si="1290"/>
        <v>44423</v>
      </c>
      <c r="BN417" s="236">
        <f t="shared" si="1291"/>
        <v>44424</v>
      </c>
      <c r="BO417" s="235">
        <f t="shared" si="1306"/>
        <v>525642.13053385471</v>
      </c>
      <c r="BP417" s="235">
        <f t="shared" si="1292"/>
        <v>596357.58463541744</v>
      </c>
      <c r="BQ417" s="235">
        <f t="shared" si="1293"/>
        <v>560999.85758463608</v>
      </c>
      <c r="BR417" s="868">
        <f t="shared" si="1294"/>
        <v>44423</v>
      </c>
      <c r="BS417" s="869" t="str">
        <f t="shared" si="1295"/>
        <v>SUN</v>
      </c>
      <c r="BT417" s="870">
        <f t="shared" si="1296"/>
        <v>146.20918273925801</v>
      </c>
      <c r="BU417" s="235">
        <f t="shared" ref="BU417" si="1307">BH417</f>
        <v>566504.68953450583</v>
      </c>
      <c r="BV417" s="279">
        <f t="shared" si="1298"/>
        <v>310458306677886.88</v>
      </c>
      <c r="BW417" s="279">
        <f t="shared" ref="BW417" si="1308">BI417</f>
        <v>313504690349107.38</v>
      </c>
    </row>
    <row r="418" spans="1:75">
      <c r="A418" s="46">
        <v>44426</v>
      </c>
      <c r="B418" s="122" t="s">
        <v>853</v>
      </c>
      <c r="C418" s="769">
        <v>44423</v>
      </c>
      <c r="D418" s="1170">
        <v>44424</v>
      </c>
      <c r="E418" s="924" t="s">
        <v>69</v>
      </c>
      <c r="F418" s="1149">
        <v>78.527368164062608</v>
      </c>
      <c r="G418" s="500" t="s">
        <v>41</v>
      </c>
      <c r="H418" s="998">
        <v>93.075488281250003</v>
      </c>
      <c r="I418" s="414" t="s">
        <v>313</v>
      </c>
      <c r="J418" s="415" t="s">
        <v>133</v>
      </c>
      <c r="K418" s="429" t="s">
        <v>93</v>
      </c>
      <c r="L418" s="390">
        <v>280</v>
      </c>
      <c r="M418" s="390"/>
      <c r="N418" s="390"/>
      <c r="O418" s="564">
        <v>3</v>
      </c>
      <c r="P418" s="564">
        <v>1.5</v>
      </c>
      <c r="Q418" s="564">
        <f t="shared" si="1261"/>
        <v>4.5</v>
      </c>
      <c r="R418" s="82">
        <f t="shared" si="1178"/>
        <v>3</v>
      </c>
      <c r="S418" s="81"/>
      <c r="T418" s="81">
        <v>20</v>
      </c>
      <c r="U418" s="122" t="s">
        <v>853</v>
      </c>
      <c r="V418" s="193"/>
      <c r="W418" s="195">
        <v>822.255</v>
      </c>
      <c r="X418" s="82">
        <v>2.1709999999999998</v>
      </c>
      <c r="Y418" s="82">
        <v>2.5489999999999999</v>
      </c>
      <c r="Z418" s="195">
        <f t="shared" si="1262"/>
        <v>16445.099999999999</v>
      </c>
      <c r="AA418" s="195">
        <f t="shared" si="1263"/>
        <v>5481.7</v>
      </c>
      <c r="AB418" s="1092">
        <f t="shared" si="1264"/>
        <v>19577499.999999996</v>
      </c>
      <c r="AC418" s="499" t="s">
        <v>69</v>
      </c>
      <c r="AD418" s="195">
        <f t="shared" si="1265"/>
        <v>1570.5473632812523</v>
      </c>
      <c r="AE418" s="500" t="s">
        <v>41</v>
      </c>
      <c r="AF418" s="567">
        <f t="shared" si="1266"/>
        <v>1861.509765625</v>
      </c>
      <c r="AG418" s="567">
        <f t="shared" si="1267"/>
        <v>523515.78776041744</v>
      </c>
      <c r="AH418" s="567">
        <f t="shared" si="1268"/>
        <v>620503.25520833337</v>
      </c>
      <c r="AI418" s="568">
        <f t="shared" si="1269"/>
        <v>1869699.2420014909</v>
      </c>
      <c r="AJ418" s="568">
        <f t="shared" si="1270"/>
        <v>2216083.0543154762</v>
      </c>
      <c r="AK418" s="569">
        <f t="shared" si="1271"/>
        <v>9.5502451385595252E-2</v>
      </c>
      <c r="AL418" s="999">
        <f t="shared" si="1272"/>
        <v>0.11319540566034869</v>
      </c>
      <c r="AM418" s="864" t="str">
        <f t="shared" si="1277"/>
        <v>8162</v>
      </c>
      <c r="AN418" s="865">
        <f t="shared" si="1278"/>
        <v>44424</v>
      </c>
      <c r="AO418" s="866">
        <f t="shared" si="1279"/>
        <v>523515.78776041744</v>
      </c>
      <c r="AP418" s="865">
        <f t="shared" si="1280"/>
        <v>44424</v>
      </c>
      <c r="AQ418" s="850">
        <f t="shared" si="1281"/>
        <v>620503.25520833337</v>
      </c>
      <c r="AR418" s="880">
        <v>44423</v>
      </c>
      <c r="AS418" s="869" t="s">
        <v>654</v>
      </c>
      <c r="AT418" s="879">
        <v>146.20918273925801</v>
      </c>
      <c r="AU418" s="879">
        <v>280</v>
      </c>
      <c r="AV418" s="851">
        <f t="shared" si="1282"/>
        <v>44423</v>
      </c>
      <c r="AW418" s="852">
        <f t="shared" si="1283"/>
        <v>289714556590094.81</v>
      </c>
      <c r="AX418" s="851">
        <f t="shared" si="1284"/>
        <v>44423</v>
      </c>
      <c r="AY418" s="852">
        <f t="shared" si="1285"/>
        <v>343387591450560.81</v>
      </c>
      <c r="AZ418" s="867"/>
      <c r="BA418" s="867"/>
      <c r="BB418" s="867"/>
      <c r="BC418" s="849">
        <f t="shared" si="1286"/>
        <v>44423</v>
      </c>
      <c r="BD418" s="867"/>
      <c r="BE418" s="867"/>
      <c r="BF418" s="867"/>
      <c r="BG418" s="849">
        <f t="shared" si="1287"/>
        <v>44423</v>
      </c>
      <c r="BH418" s="867"/>
      <c r="BI418" s="867"/>
      <c r="BK418" s="382">
        <f t="shared" si="1288"/>
        <v>78.527368164062608</v>
      </c>
      <c r="BL418" s="382">
        <f t="shared" si="1289"/>
        <v>93.075488281250003</v>
      </c>
      <c r="BM418" s="236">
        <f t="shared" si="1290"/>
        <v>44423</v>
      </c>
      <c r="BN418" s="236">
        <f t="shared" si="1291"/>
        <v>44424</v>
      </c>
      <c r="BO418" s="235">
        <f t="shared" si="1306"/>
        <v>523515.78776041744</v>
      </c>
      <c r="BP418" s="235">
        <f t="shared" si="1292"/>
        <v>620503.25520833337</v>
      </c>
      <c r="BQ418" s="235">
        <f t="shared" si="1293"/>
        <v>572009.52148437547</v>
      </c>
      <c r="BR418" s="868">
        <f t="shared" si="1294"/>
        <v>44423</v>
      </c>
      <c r="BS418" s="869" t="str">
        <f t="shared" si="1295"/>
        <v>SUN</v>
      </c>
      <c r="BT418" s="870">
        <f t="shared" si="1296"/>
        <v>146.20918273925801</v>
      </c>
      <c r="BU418" s="235"/>
      <c r="BV418" s="279">
        <f t="shared" si="1298"/>
        <v>316551074020327.88</v>
      </c>
      <c r="BW418" s="279"/>
    </row>
    <row r="419" spans="1:75">
      <c r="A419" s="46">
        <v>44426</v>
      </c>
      <c r="B419" s="122" t="s">
        <v>854</v>
      </c>
      <c r="C419" s="769">
        <v>44424</v>
      </c>
      <c r="D419" s="1170">
        <v>44425</v>
      </c>
      <c r="E419" s="924" t="s">
        <v>69</v>
      </c>
      <c r="F419" s="1149">
        <v>33.934616088867202</v>
      </c>
      <c r="G419" s="500" t="s">
        <v>41</v>
      </c>
      <c r="H419" s="998">
        <v>41.861352539062601</v>
      </c>
      <c r="I419" s="414" t="s">
        <v>313</v>
      </c>
      <c r="J419" s="415" t="s">
        <v>133</v>
      </c>
      <c r="K419" s="429" t="s">
        <v>93</v>
      </c>
      <c r="L419" s="390">
        <v>248</v>
      </c>
      <c r="M419" s="390"/>
      <c r="N419" s="390"/>
      <c r="O419" s="564">
        <v>3</v>
      </c>
      <c r="P419" s="564">
        <v>1.5</v>
      </c>
      <c r="Q419" s="564">
        <f t="shared" si="1261"/>
        <v>4.5</v>
      </c>
      <c r="R419" s="82">
        <f t="shared" si="1178"/>
        <v>3</v>
      </c>
      <c r="S419" s="81"/>
      <c r="T419" s="81">
        <v>20</v>
      </c>
      <c r="U419" s="122" t="s">
        <v>854</v>
      </c>
      <c r="V419" s="494"/>
      <c r="W419" s="195">
        <v>854.94799999999998</v>
      </c>
      <c r="X419" s="82">
        <v>2.19</v>
      </c>
      <c r="Y419" s="82">
        <v>2.5459999999999998</v>
      </c>
      <c r="Z419" s="195">
        <f t="shared" si="1262"/>
        <v>17098.96</v>
      </c>
      <c r="AA419" s="195">
        <f t="shared" si="1263"/>
        <v>5699.6533333333327</v>
      </c>
      <c r="AB419" s="1092">
        <f t="shared" si="1264"/>
        <v>22982473.118279569</v>
      </c>
      <c r="AC419" s="499" t="s">
        <v>69</v>
      </c>
      <c r="AD419" s="195">
        <f t="shared" si="1265"/>
        <v>678.69232177734398</v>
      </c>
      <c r="AE419" s="500" t="s">
        <v>41</v>
      </c>
      <c r="AF419" s="567">
        <f t="shared" si="1266"/>
        <v>837.22705078125205</v>
      </c>
      <c r="AG419" s="567">
        <f t="shared" si="1267"/>
        <v>226230.77392578134</v>
      </c>
      <c r="AH419" s="567">
        <f t="shared" si="1268"/>
        <v>279075.6835937507</v>
      </c>
      <c r="AI419" s="568">
        <f t="shared" si="1269"/>
        <v>912220.86260395707</v>
      </c>
      <c r="AJ419" s="568">
        <f t="shared" si="1270"/>
        <v>1125305.1757812528</v>
      </c>
      <c r="AK419" s="569">
        <f t="shared" si="1271"/>
        <v>3.9692023478465593E-2</v>
      </c>
      <c r="AL419" s="999">
        <f t="shared" si="1272"/>
        <v>4.8963624149144278E-2</v>
      </c>
      <c r="AM419" s="864" t="str">
        <f t="shared" si="1277"/>
        <v>8174</v>
      </c>
      <c r="AN419" s="865">
        <f t="shared" si="1278"/>
        <v>44425</v>
      </c>
      <c r="AO419" s="866">
        <f t="shared" si="1279"/>
        <v>226230.77392578134</v>
      </c>
      <c r="AP419" s="865">
        <f t="shared" si="1280"/>
        <v>44425</v>
      </c>
      <c r="AQ419" s="850">
        <f t="shared" si="1281"/>
        <v>279075.6835937507</v>
      </c>
      <c r="AR419" s="880">
        <v>44424</v>
      </c>
      <c r="AS419" s="869" t="s">
        <v>655</v>
      </c>
      <c r="AT419" s="879">
        <v>157.71008300781301</v>
      </c>
      <c r="AU419" s="879">
        <v>248</v>
      </c>
      <c r="AV419" s="851">
        <f t="shared" si="1282"/>
        <v>44424</v>
      </c>
      <c r="AW419" s="852">
        <f t="shared" si="1283"/>
        <v>135044538600054.31</v>
      </c>
      <c r="AX419" s="851">
        <f t="shared" si="1284"/>
        <v>44424</v>
      </c>
      <c r="AY419" s="852">
        <f t="shared" si="1285"/>
        <v>166589391316748.31</v>
      </c>
      <c r="AZ419" s="850">
        <f>AVERAGE(AO419:AO420)</f>
        <v>225542.93823242199</v>
      </c>
      <c r="BA419" s="850">
        <f>STDEV(AO419:AO420)</f>
        <v>972.7465662330884</v>
      </c>
      <c r="BB419" s="850">
        <f>100*BA419/AZ419</f>
        <v>0.43129107648259557</v>
      </c>
      <c r="BC419" s="849">
        <f t="shared" si="1286"/>
        <v>44424</v>
      </c>
      <c r="BD419" s="850">
        <f>AVERAGE(AQ419:AQ420)</f>
        <v>294817.64729817735</v>
      </c>
      <c r="BE419" s="850">
        <f>STDEV(AQ419:AQ420)</f>
        <v>22262.498569185187</v>
      </c>
      <c r="BF419" s="850">
        <f>100*BE419/BD419</f>
        <v>7.551277467006237</v>
      </c>
      <c r="BG419" s="849">
        <f t="shared" si="1287"/>
        <v>44424</v>
      </c>
      <c r="BH419" s="850">
        <f>AVERAGE(AZ419,BD419)</f>
        <v>260180.29276529967</v>
      </c>
      <c r="BI419" s="852">
        <f>BH419*AT419*3.785*1000000</f>
        <v>155310115328712.31</v>
      </c>
      <c r="BK419" s="382">
        <f t="shared" si="1288"/>
        <v>33.934616088867202</v>
      </c>
      <c r="BL419" s="382">
        <f t="shared" si="1289"/>
        <v>41.861352539062601</v>
      </c>
      <c r="BM419" s="236">
        <f t="shared" si="1290"/>
        <v>44424</v>
      </c>
      <c r="BN419" s="236">
        <f t="shared" si="1291"/>
        <v>44425</v>
      </c>
      <c r="BO419" s="235">
        <f t="shared" si="1306"/>
        <v>226230.77392578134</v>
      </c>
      <c r="BP419" s="235">
        <f t="shared" si="1292"/>
        <v>279075.6835937507</v>
      </c>
      <c r="BQ419" s="235">
        <f t="shared" si="1293"/>
        <v>252653.22875976603</v>
      </c>
      <c r="BR419" s="868">
        <f t="shared" si="1294"/>
        <v>44424</v>
      </c>
      <c r="BS419" s="869" t="str">
        <f t="shared" si="1295"/>
        <v>MON</v>
      </c>
      <c r="BT419" s="870">
        <f t="shared" si="1296"/>
        <v>157.71008300781301</v>
      </c>
      <c r="BU419" s="235">
        <f t="shared" ref="BU419" si="1309">BH419</f>
        <v>260180.29276529967</v>
      </c>
      <c r="BV419" s="279">
        <f t="shared" si="1298"/>
        <v>150816964958401.31</v>
      </c>
      <c r="BW419" s="279">
        <f t="shared" ref="BW419" si="1310">BI419</f>
        <v>155310115328712.31</v>
      </c>
    </row>
    <row r="420" spans="1:75">
      <c r="A420" s="46">
        <v>44426</v>
      </c>
      <c r="B420" s="122" t="s">
        <v>855</v>
      </c>
      <c r="C420" s="769">
        <v>44424</v>
      </c>
      <c r="D420" s="1170">
        <v>44425</v>
      </c>
      <c r="E420" s="924" t="s">
        <v>69</v>
      </c>
      <c r="F420" s="1149">
        <v>33.728265380859398</v>
      </c>
      <c r="G420" s="500" t="s">
        <v>41</v>
      </c>
      <c r="H420" s="998">
        <v>46.583941650390599</v>
      </c>
      <c r="I420" s="414" t="s">
        <v>313</v>
      </c>
      <c r="J420" s="415" t="s">
        <v>133</v>
      </c>
      <c r="K420" s="429" t="s">
        <v>93</v>
      </c>
      <c r="L420" s="390">
        <v>248</v>
      </c>
      <c r="M420" s="390"/>
      <c r="N420" s="390"/>
      <c r="O420" s="564">
        <v>3</v>
      </c>
      <c r="P420" s="564">
        <v>1.5</v>
      </c>
      <c r="Q420" s="564">
        <f t="shared" si="1261"/>
        <v>4.5</v>
      </c>
      <c r="R420" s="82">
        <f t="shared" si="1178"/>
        <v>3</v>
      </c>
      <c r="S420" s="81"/>
      <c r="T420" s="81">
        <v>20</v>
      </c>
      <c r="U420" s="122" t="s">
        <v>855</v>
      </c>
      <c r="V420" s="494"/>
      <c r="W420" s="195">
        <v>832.78499999999997</v>
      </c>
      <c r="X420" s="82">
        <v>2.1890000000000001</v>
      </c>
      <c r="Y420" s="82">
        <v>2.5329999999999999</v>
      </c>
      <c r="Z420" s="195">
        <f t="shared" si="1262"/>
        <v>16655.7</v>
      </c>
      <c r="AA420" s="195">
        <f t="shared" si="1263"/>
        <v>5551.9000000000005</v>
      </c>
      <c r="AB420" s="1092">
        <f t="shared" si="1264"/>
        <v>22386693.548387099</v>
      </c>
      <c r="AC420" s="499" t="s">
        <v>69</v>
      </c>
      <c r="AD420" s="195">
        <f t="shared" si="1265"/>
        <v>674.56530761718795</v>
      </c>
      <c r="AE420" s="500" t="s">
        <v>41</v>
      </c>
      <c r="AF420" s="567">
        <f t="shared" si="1266"/>
        <v>931.67883300781205</v>
      </c>
      <c r="AG420" s="567">
        <f t="shared" si="1267"/>
        <v>224855.10253906265</v>
      </c>
      <c r="AH420" s="567">
        <f t="shared" si="1268"/>
        <v>310559.61100260401</v>
      </c>
      <c r="AI420" s="568">
        <f t="shared" si="1269"/>
        <v>906673.80056073645</v>
      </c>
      <c r="AJ420" s="568">
        <f t="shared" si="1270"/>
        <v>1252256.4959782418</v>
      </c>
      <c r="AK420" s="569">
        <f t="shared" si="1271"/>
        <v>4.0500567830663851E-2</v>
      </c>
      <c r="AL420" s="999">
        <f t="shared" si="1272"/>
        <v>5.5937536879735586E-2</v>
      </c>
      <c r="AM420" s="864" t="str">
        <f t="shared" si="1277"/>
        <v>8175</v>
      </c>
      <c r="AN420" s="865">
        <f t="shared" si="1278"/>
        <v>44425</v>
      </c>
      <c r="AO420" s="866">
        <f t="shared" si="1279"/>
        <v>224855.10253906265</v>
      </c>
      <c r="AP420" s="865">
        <f t="shared" si="1280"/>
        <v>44425</v>
      </c>
      <c r="AQ420" s="850">
        <f t="shared" si="1281"/>
        <v>310559.61100260401</v>
      </c>
      <c r="AR420" s="880">
        <v>44424</v>
      </c>
      <c r="AS420" s="869" t="s">
        <v>655</v>
      </c>
      <c r="AT420" s="879">
        <v>157.71008300781301</v>
      </c>
      <c r="AU420" s="879">
        <v>248</v>
      </c>
      <c r="AV420" s="851">
        <f t="shared" si="1282"/>
        <v>44424</v>
      </c>
      <c r="AW420" s="852">
        <f t="shared" si="1283"/>
        <v>134223355414137.83</v>
      </c>
      <c r="AX420" s="851">
        <f t="shared" si="1284"/>
        <v>44424</v>
      </c>
      <c r="AY420" s="852">
        <f t="shared" si="1285"/>
        <v>185383175983908.81</v>
      </c>
      <c r="AZ420" s="867"/>
      <c r="BA420" s="867"/>
      <c r="BB420" s="867"/>
      <c r="BC420" s="849">
        <f t="shared" si="1286"/>
        <v>44424</v>
      </c>
      <c r="BD420" s="867"/>
      <c r="BE420" s="867"/>
      <c r="BF420" s="867"/>
      <c r="BG420" s="849">
        <f t="shared" si="1287"/>
        <v>44424</v>
      </c>
      <c r="BH420" s="867"/>
      <c r="BI420" s="867"/>
      <c r="BK420" s="382">
        <f t="shared" si="1288"/>
        <v>33.728265380859398</v>
      </c>
      <c r="BL420" s="382">
        <f t="shared" si="1289"/>
        <v>46.583941650390599</v>
      </c>
      <c r="BM420" s="236">
        <f t="shared" si="1290"/>
        <v>44424</v>
      </c>
      <c r="BN420" s="236">
        <f t="shared" si="1291"/>
        <v>44425</v>
      </c>
      <c r="BO420" s="235">
        <f t="shared" si="1306"/>
        <v>224855.10253906265</v>
      </c>
      <c r="BP420" s="235">
        <f t="shared" si="1292"/>
        <v>310559.61100260401</v>
      </c>
      <c r="BQ420" s="235">
        <f t="shared" si="1293"/>
        <v>267707.35677083331</v>
      </c>
      <c r="BR420" s="868">
        <f t="shared" si="1294"/>
        <v>44424</v>
      </c>
      <c r="BS420" s="869" t="str">
        <f t="shared" si="1295"/>
        <v>MON</v>
      </c>
      <c r="BT420" s="870">
        <f t="shared" si="1296"/>
        <v>157.71008300781301</v>
      </c>
      <c r="BU420" s="235"/>
      <c r="BV420" s="279">
        <f t="shared" si="1298"/>
        <v>159803265699023.31</v>
      </c>
      <c r="BW420" s="279"/>
    </row>
    <row r="421" spans="1:75">
      <c r="A421" s="46">
        <v>44426</v>
      </c>
      <c r="B421" s="122" t="s">
        <v>856</v>
      </c>
      <c r="C421" s="769">
        <v>44425</v>
      </c>
      <c r="D421" s="1170">
        <v>44426</v>
      </c>
      <c r="E421" s="924" t="s">
        <v>69</v>
      </c>
      <c r="F421" s="1149">
        <v>26.085333251953198</v>
      </c>
      <c r="G421" s="500" t="s">
        <v>41</v>
      </c>
      <c r="H421" s="998">
        <v>41.3200866699218</v>
      </c>
      <c r="I421" s="414" t="s">
        <v>313</v>
      </c>
      <c r="J421" s="415" t="s">
        <v>133</v>
      </c>
      <c r="K421" s="429" t="s">
        <v>93</v>
      </c>
      <c r="L421" s="390">
        <v>312</v>
      </c>
      <c r="M421" s="390"/>
      <c r="N421" s="390"/>
      <c r="O421" s="564">
        <v>3</v>
      </c>
      <c r="P421" s="564">
        <v>1.5</v>
      </c>
      <c r="Q421" s="564">
        <f t="shared" si="1261"/>
        <v>4.5</v>
      </c>
      <c r="R421" s="82">
        <f t="shared" si="1178"/>
        <v>3</v>
      </c>
      <c r="S421" s="81"/>
      <c r="T421" s="81">
        <v>20</v>
      </c>
      <c r="U421" s="122" t="s">
        <v>856</v>
      </c>
      <c r="V421" s="193"/>
      <c r="W421" s="195">
        <v>794.81</v>
      </c>
      <c r="X421" s="82">
        <v>2.1669999999999998</v>
      </c>
      <c r="Y421" s="82">
        <v>2.5529999999999999</v>
      </c>
      <c r="Z421" s="195">
        <f t="shared" si="1262"/>
        <v>15896.199999999999</v>
      </c>
      <c r="AA421" s="195">
        <f t="shared" si="1263"/>
        <v>5298.7333333333327</v>
      </c>
      <c r="AB421" s="1092">
        <f t="shared" si="1264"/>
        <v>16983119.658119656</v>
      </c>
      <c r="AC421" s="499" t="s">
        <v>69</v>
      </c>
      <c r="AD421" s="195">
        <f t="shared" si="1265"/>
        <v>521.70666503906398</v>
      </c>
      <c r="AE421" s="500" t="s">
        <v>41</v>
      </c>
      <c r="AF421" s="567">
        <f t="shared" si="1266"/>
        <v>826.40173339843602</v>
      </c>
      <c r="AG421" s="567">
        <f t="shared" si="1267"/>
        <v>173902.22167968799</v>
      </c>
      <c r="AH421" s="567">
        <f t="shared" si="1268"/>
        <v>275467.24446614535</v>
      </c>
      <c r="AI421" s="568">
        <f t="shared" si="1269"/>
        <v>557378.91564002563</v>
      </c>
      <c r="AJ421" s="568">
        <f t="shared" si="1270"/>
        <v>882907.83482738887</v>
      </c>
      <c r="AK421" s="569">
        <f t="shared" si="1271"/>
        <v>3.2819583613634955E-2</v>
      </c>
      <c r="AL421" s="999">
        <f t="shared" si="1272"/>
        <v>5.1987376442070188E-2</v>
      </c>
      <c r="AM421" s="864" t="str">
        <f t="shared" si="1277"/>
        <v>8181</v>
      </c>
      <c r="AN421" s="865">
        <f t="shared" si="1278"/>
        <v>44426</v>
      </c>
      <c r="AO421" s="866">
        <f t="shared" si="1279"/>
        <v>173902.22167968799</v>
      </c>
      <c r="AP421" s="865">
        <f t="shared" si="1280"/>
        <v>44426</v>
      </c>
      <c r="AQ421" s="850">
        <f t="shared" si="1281"/>
        <v>275467.24446614535</v>
      </c>
      <c r="AR421" s="880">
        <v>44425</v>
      </c>
      <c r="AS421" s="869" t="s">
        <v>653</v>
      </c>
      <c r="AT421" s="879">
        <v>158.37094116210901</v>
      </c>
      <c r="AU421" s="879">
        <v>312</v>
      </c>
      <c r="AV421" s="851">
        <f t="shared" si="1282"/>
        <v>44425</v>
      </c>
      <c r="AW421" s="852">
        <f t="shared" si="1283"/>
        <v>104242906489092.94</v>
      </c>
      <c r="AX421" s="851">
        <f t="shared" si="1284"/>
        <v>44425</v>
      </c>
      <c r="AY421" s="852">
        <f t="shared" si="1285"/>
        <v>165124435607176.06</v>
      </c>
      <c r="AZ421" s="850">
        <f>AVERAGE(AO421:AO422)</f>
        <v>187878.62141927134</v>
      </c>
      <c r="BA421" s="850">
        <f>STDEV(AO421:AO422)</f>
        <v>19765.614064866557</v>
      </c>
      <c r="BB421" s="850">
        <f>100*BA421/AZ421</f>
        <v>10.520416807166933</v>
      </c>
      <c r="BC421" s="849">
        <f t="shared" si="1286"/>
        <v>44425</v>
      </c>
      <c r="BD421" s="850">
        <f>AVERAGE(AQ421:AQ422)</f>
        <v>271135.29459635401</v>
      </c>
      <c r="BE421" s="850">
        <f>STDEV(AQ421:AQ422)</f>
        <v>6126.3022573792714</v>
      </c>
      <c r="BF421" s="850">
        <f>100*BE421/BD421</f>
        <v>2.2595001017848499</v>
      </c>
      <c r="BG421" s="849">
        <f t="shared" si="1287"/>
        <v>44425</v>
      </c>
      <c r="BH421" s="850">
        <f>AVERAGE(AZ421,BD421)</f>
        <v>229506.95800781267</v>
      </c>
      <c r="BI421" s="852">
        <f>BH421*AT421*3.785*1000000</f>
        <v>137574276689065.45</v>
      </c>
      <c r="BK421" s="382">
        <f t="shared" si="1288"/>
        <v>26.085333251953198</v>
      </c>
      <c r="BL421" s="382">
        <f t="shared" si="1289"/>
        <v>41.3200866699218</v>
      </c>
      <c r="BM421" s="236">
        <f t="shared" si="1290"/>
        <v>44425</v>
      </c>
      <c r="BN421" s="236">
        <f t="shared" si="1291"/>
        <v>44426</v>
      </c>
      <c r="BO421" s="235">
        <f t="shared" si="1306"/>
        <v>173902.22167968799</v>
      </c>
      <c r="BP421" s="235">
        <f t="shared" si="1292"/>
        <v>275467.24446614535</v>
      </c>
      <c r="BQ421" s="235">
        <f t="shared" si="1293"/>
        <v>224684.73307291669</v>
      </c>
      <c r="BR421" s="868">
        <f t="shared" si="1294"/>
        <v>44425</v>
      </c>
      <c r="BS421" s="869" t="str">
        <f t="shared" si="1295"/>
        <v>TUE</v>
      </c>
      <c r="BT421" s="870">
        <f t="shared" si="1296"/>
        <v>158.37094116210901</v>
      </c>
      <c r="BU421" s="235">
        <f t="shared" ref="BU421" si="1311">BH421</f>
        <v>229506.95800781267</v>
      </c>
      <c r="BV421" s="279">
        <f t="shared" si="1298"/>
        <v>134683671048134.5</v>
      </c>
      <c r="BW421" s="279">
        <f t="shared" ref="BW421" si="1312">BI421</f>
        <v>137574276689065.45</v>
      </c>
    </row>
    <row r="422" spans="1:75" ht="15" thickBot="1">
      <c r="A422" s="46">
        <v>44426</v>
      </c>
      <c r="B422" s="122" t="s">
        <v>857</v>
      </c>
      <c r="C422" s="769">
        <v>44425</v>
      </c>
      <c r="D422" s="1170">
        <v>44426</v>
      </c>
      <c r="E422" s="924" t="s">
        <v>69</v>
      </c>
      <c r="F422" s="1149">
        <v>30.278253173828197</v>
      </c>
      <c r="G422" s="500" t="s">
        <v>41</v>
      </c>
      <c r="H422" s="998">
        <v>40.020501708984398</v>
      </c>
      <c r="I422" s="414" t="s">
        <v>313</v>
      </c>
      <c r="J422" s="415" t="s">
        <v>133</v>
      </c>
      <c r="K422" s="429" t="s">
        <v>93</v>
      </c>
      <c r="L422" s="390">
        <v>312</v>
      </c>
      <c r="M422" s="390"/>
      <c r="N422" s="390"/>
      <c r="O422" s="564">
        <v>3</v>
      </c>
      <c r="P422" s="564">
        <v>1.5</v>
      </c>
      <c r="Q422" s="564">
        <f t="shared" si="1261"/>
        <v>4.5</v>
      </c>
      <c r="R422" s="82">
        <f t="shared" si="1178"/>
        <v>3</v>
      </c>
      <c r="S422" s="81"/>
      <c r="T422" s="81">
        <v>20</v>
      </c>
      <c r="U422" s="122" t="s">
        <v>857</v>
      </c>
      <c r="V422" s="193"/>
      <c r="W422" s="195">
        <v>793.74199999999996</v>
      </c>
      <c r="X422" s="82">
        <v>2.177</v>
      </c>
      <c r="Y422" s="82">
        <v>2.5579999999999998</v>
      </c>
      <c r="Z422" s="195">
        <f t="shared" si="1262"/>
        <v>15874.84</v>
      </c>
      <c r="AA422" s="195">
        <f t="shared" si="1263"/>
        <v>5291.6133333333337</v>
      </c>
      <c r="AB422" s="1092">
        <f t="shared" si="1264"/>
        <v>16960299.145299148</v>
      </c>
      <c r="AC422" s="499" t="s">
        <v>69</v>
      </c>
      <c r="AD422" s="195">
        <f t="shared" si="1265"/>
        <v>605.56506347656398</v>
      </c>
      <c r="AE422" s="500" t="s">
        <v>41</v>
      </c>
      <c r="AF422" s="567">
        <f t="shared" si="1266"/>
        <v>800.41003417968795</v>
      </c>
      <c r="AG422" s="567">
        <f t="shared" si="1267"/>
        <v>201855.02115885468</v>
      </c>
      <c r="AH422" s="567">
        <f t="shared" si="1268"/>
        <v>266803.34472656267</v>
      </c>
      <c r="AI422" s="568">
        <f t="shared" si="1269"/>
        <v>646971.22166299575</v>
      </c>
      <c r="AJ422" s="568">
        <f t="shared" si="1270"/>
        <v>855138.92540564958</v>
      </c>
      <c r="AK422" s="569">
        <f t="shared" si="1271"/>
        <v>3.814621523596861E-2</v>
      </c>
      <c r="AL422" s="999">
        <f t="shared" si="1272"/>
        <v>5.0420037882566875E-2</v>
      </c>
      <c r="AM422" s="864" t="str">
        <f t="shared" si="1277"/>
        <v>8183</v>
      </c>
      <c r="AN422" s="865">
        <f t="shared" si="1278"/>
        <v>44426</v>
      </c>
      <c r="AO422" s="866">
        <f t="shared" si="1279"/>
        <v>201855.02115885468</v>
      </c>
      <c r="AP422" s="865">
        <f t="shared" si="1280"/>
        <v>44426</v>
      </c>
      <c r="AQ422" s="850">
        <f t="shared" si="1281"/>
        <v>266803.34472656267</v>
      </c>
      <c r="AR422" s="880">
        <v>44425</v>
      </c>
      <c r="AS422" s="869" t="s">
        <v>653</v>
      </c>
      <c r="AT422" s="879">
        <v>158.37094116210901</v>
      </c>
      <c r="AU422" s="879">
        <v>312</v>
      </c>
      <c r="AV422" s="851">
        <f t="shared" si="1282"/>
        <v>44425</v>
      </c>
      <c r="AW422" s="852">
        <f t="shared" si="1283"/>
        <v>120998765235867.56</v>
      </c>
      <c r="AX422" s="851">
        <f t="shared" si="1284"/>
        <v>44425</v>
      </c>
      <c r="AY422" s="852">
        <f t="shared" si="1285"/>
        <v>159930999424125.38</v>
      </c>
      <c r="AZ422" s="867"/>
      <c r="BA422" s="867"/>
      <c r="BB422" s="867"/>
      <c r="BC422" s="849">
        <f t="shared" si="1286"/>
        <v>44425</v>
      </c>
      <c r="BD422" s="867"/>
      <c r="BE422" s="867"/>
      <c r="BF422" s="867"/>
      <c r="BG422" s="849">
        <f t="shared" si="1287"/>
        <v>44425</v>
      </c>
      <c r="BH422" s="867"/>
      <c r="BI422" s="867"/>
      <c r="BK422" s="382">
        <f t="shared" si="1288"/>
        <v>30.278253173828197</v>
      </c>
      <c r="BL422" s="382">
        <f t="shared" si="1289"/>
        <v>40.020501708984398</v>
      </c>
      <c r="BM422" s="236">
        <f t="shared" si="1290"/>
        <v>44425</v>
      </c>
      <c r="BN422" s="236">
        <f t="shared" si="1291"/>
        <v>44426</v>
      </c>
      <c r="BO422" s="235">
        <f t="shared" si="1306"/>
        <v>201855.02115885468</v>
      </c>
      <c r="BP422" s="235">
        <f t="shared" si="1292"/>
        <v>266803.34472656267</v>
      </c>
      <c r="BQ422" s="235">
        <f t="shared" si="1293"/>
        <v>234329.18294270866</v>
      </c>
      <c r="BR422" s="868">
        <f t="shared" si="1294"/>
        <v>44425</v>
      </c>
      <c r="BS422" s="869" t="str">
        <f t="shared" si="1295"/>
        <v>TUE</v>
      </c>
      <c r="BT422" s="870">
        <f t="shared" si="1296"/>
        <v>158.37094116210901</v>
      </c>
      <c r="BU422" s="235"/>
      <c r="BV422" s="279">
        <f t="shared" si="1298"/>
        <v>140464882329996.45</v>
      </c>
      <c r="BW422" s="279"/>
    </row>
    <row r="423" spans="1:75">
      <c r="A423" s="460">
        <v>44433</v>
      </c>
      <c r="B423" s="118" t="s">
        <v>858</v>
      </c>
      <c r="C423" s="1133">
        <f>D423-1</f>
        <v>44426</v>
      </c>
      <c r="D423" s="1191">
        <v>44427</v>
      </c>
      <c r="E423" s="1110" t="s">
        <v>69</v>
      </c>
      <c r="F423" s="1147">
        <v>28.971557617187603</v>
      </c>
      <c r="G423" s="477" t="s">
        <v>41</v>
      </c>
      <c r="H423" s="994">
        <v>44.220043945312604</v>
      </c>
      <c r="I423" s="1155" t="s">
        <v>313</v>
      </c>
      <c r="J423" s="1156" t="s">
        <v>133</v>
      </c>
      <c r="K423" s="462" t="s">
        <v>93</v>
      </c>
      <c r="L423" s="465">
        <v>292</v>
      </c>
      <c r="M423" s="463"/>
      <c r="N423" s="922"/>
      <c r="O423" s="491">
        <v>3</v>
      </c>
      <c r="P423" s="492">
        <v>1.5</v>
      </c>
      <c r="Q423" s="492">
        <f t="shared" si="1261"/>
        <v>4.5</v>
      </c>
      <c r="R423" s="490">
        <f t="shared" si="1178"/>
        <v>3</v>
      </c>
      <c r="S423" s="491"/>
      <c r="T423" s="493">
        <v>20</v>
      </c>
      <c r="U423" s="118" t="s">
        <v>858</v>
      </c>
      <c r="V423" s="923"/>
      <c r="W423" s="145">
        <v>842.15</v>
      </c>
      <c r="X423" s="472">
        <v>2.1789999999999998</v>
      </c>
      <c r="Y423" s="472">
        <v>2.4849999999999999</v>
      </c>
      <c r="Z423" s="145">
        <f t="shared" si="1262"/>
        <v>16843</v>
      </c>
      <c r="AA423" s="145">
        <f t="shared" si="1263"/>
        <v>5614.333333333333</v>
      </c>
      <c r="AB423" s="1157">
        <f t="shared" si="1264"/>
        <v>19227168.949771691</v>
      </c>
      <c r="AC423" s="1110" t="s">
        <v>69</v>
      </c>
      <c r="AD423" s="194">
        <f t="shared" si="1265"/>
        <v>579.43115234375205</v>
      </c>
      <c r="AE423" s="477" t="s">
        <v>41</v>
      </c>
      <c r="AF423" s="586">
        <f t="shared" si="1266"/>
        <v>884.40087890625205</v>
      </c>
      <c r="AG423" s="478">
        <f t="shared" si="1267"/>
        <v>193143.71744791733</v>
      </c>
      <c r="AH423" s="478">
        <f t="shared" si="1268"/>
        <v>294800.2929687507</v>
      </c>
      <c r="AI423" s="478">
        <f t="shared" si="1269"/>
        <v>661451.08715040179</v>
      </c>
      <c r="AJ423" s="478">
        <f t="shared" si="1270"/>
        <v>1009590.0444135298</v>
      </c>
      <c r="AK423" s="1084">
        <f t="shared" si="1271"/>
        <v>3.4401897069628457E-2</v>
      </c>
      <c r="AL423" s="1085">
        <f t="shared" si="1272"/>
        <v>5.2508512670323103E-2</v>
      </c>
      <c r="AM423" s="864" t="str">
        <f t="shared" ref="AM423:AM450" si="1313">B423</f>
        <v>8191</v>
      </c>
      <c r="AN423" s="865">
        <f t="shared" ref="AN423:AN450" si="1314">D423</f>
        <v>44427</v>
      </c>
      <c r="AO423" s="866">
        <f t="shared" ref="AO423:AO450" si="1315">AG423</f>
        <v>193143.71744791733</v>
      </c>
      <c r="AP423" s="865">
        <f t="shared" ref="AP423:AP450" si="1316">D423</f>
        <v>44427</v>
      </c>
      <c r="AQ423" s="850">
        <f t="shared" ref="AQ423:AQ450" si="1317">AH423</f>
        <v>294800.2929687507</v>
      </c>
      <c r="AR423" s="880">
        <v>44426</v>
      </c>
      <c r="AS423" s="869" t="s">
        <v>656</v>
      </c>
      <c r="AT423" s="879">
        <v>159.22106933593801</v>
      </c>
      <c r="AU423" s="879">
        <v>292</v>
      </c>
      <c r="AV423" s="851">
        <f t="shared" ref="AV423:AV450" si="1318">AR423</f>
        <v>44426</v>
      </c>
      <c r="AW423" s="852">
        <f t="shared" ref="AW423:AW450" si="1319">AT423*3.785*1000000*AO423</f>
        <v>116398398826373.89</v>
      </c>
      <c r="AX423" s="851">
        <f t="shared" ref="AX423:AX450" si="1320">AR423</f>
        <v>44426</v>
      </c>
      <c r="AY423" s="852">
        <f t="shared" ref="AY423:AY450" si="1321">AT423*3.785*1000000*AQ423</f>
        <v>177661911702417.22</v>
      </c>
      <c r="AZ423" s="850">
        <f>AVERAGE(AO423:AO424)</f>
        <v>214343.0480957033</v>
      </c>
      <c r="BA423" s="850">
        <f>STDEV(AO423:AO424)</f>
        <v>29980.380915330552</v>
      </c>
      <c r="BB423" s="850">
        <f>100*BA423/AZ423</f>
        <v>13.987102069176713</v>
      </c>
      <c r="BC423" s="849">
        <f t="shared" ref="BC423:BC450" si="1322">AR423</f>
        <v>44426</v>
      </c>
      <c r="BD423" s="850">
        <f>AVERAGE(AQ423:AQ424)</f>
        <v>281741.45507812535</v>
      </c>
      <c r="BE423" s="850">
        <f>STDEV(AQ423:AQ424)</f>
        <v>18467.985653754029</v>
      </c>
      <c r="BF423" s="850">
        <f>100*BE423/BD423</f>
        <v>6.5549408228309733</v>
      </c>
      <c r="BG423" s="849">
        <f t="shared" ref="BG423:BG450" si="1323">BC423</f>
        <v>44426</v>
      </c>
      <c r="BH423" s="850">
        <f>AVERAGE(AZ423,BD423)</f>
        <v>248042.25158691432</v>
      </c>
      <c r="BI423" s="852">
        <f>BH423*AT423*3.785*1000000</f>
        <v>149483096356944.22</v>
      </c>
      <c r="BK423" s="382">
        <f t="shared" ref="BK423:BK450" si="1324">F423</f>
        <v>28.971557617187603</v>
      </c>
      <c r="BL423" s="382">
        <f t="shared" ref="BL423:BL450" si="1325">H423</f>
        <v>44.220043945312604</v>
      </c>
      <c r="BM423" s="236">
        <f t="shared" ref="BM423:BM450" si="1326">C423</f>
        <v>44426</v>
      </c>
      <c r="BN423" s="236">
        <f t="shared" ref="BN423:BN450" si="1327">AN423</f>
        <v>44427</v>
      </c>
      <c r="BO423" s="235">
        <f t="shared" si="1306"/>
        <v>193143.71744791733</v>
      </c>
      <c r="BP423" s="235">
        <f t="shared" ref="BP423:BP450" si="1328">AQ423</f>
        <v>294800.2929687507</v>
      </c>
      <c r="BQ423" s="235">
        <f t="shared" ref="BQ423:BQ450" si="1329">AVERAGE(BO423:BP423)</f>
        <v>243972.00520833401</v>
      </c>
      <c r="BR423" s="868">
        <f t="shared" ref="BR423:BR450" si="1330">AR423</f>
        <v>44426</v>
      </c>
      <c r="BS423" s="869" t="str">
        <f t="shared" ref="BS423:BS450" si="1331">AS423</f>
        <v>WED</v>
      </c>
      <c r="BT423" s="870">
        <f t="shared" ref="BT423:BT450" si="1332">AT423</f>
        <v>159.22106933593801</v>
      </c>
      <c r="BU423" s="235">
        <f t="shared" ref="BU423" si="1333">BH423</f>
        <v>248042.25158691432</v>
      </c>
      <c r="BV423" s="279">
        <f t="shared" ref="BV423:BV450" si="1334">BT423*1000000*3.785*BQ423</f>
        <v>147030155264395.56</v>
      </c>
      <c r="BW423" s="279">
        <f t="shared" ref="BW423" si="1335">BI423</f>
        <v>149483096356944.22</v>
      </c>
    </row>
    <row r="424" spans="1:75">
      <c r="A424" s="35">
        <v>44433</v>
      </c>
      <c r="B424" s="119" t="s">
        <v>859</v>
      </c>
      <c r="C424" s="782">
        <f t="shared" ref="C424:C436" si="1336">D424-1</f>
        <v>44426</v>
      </c>
      <c r="D424" s="1158">
        <f>D423</f>
        <v>44427</v>
      </c>
      <c r="E424" s="924" t="s">
        <v>69</v>
      </c>
      <c r="F424" s="1149">
        <v>35.331356811523399</v>
      </c>
      <c r="G424" s="500" t="s">
        <v>41</v>
      </c>
      <c r="H424" s="998">
        <v>40.302392578125001</v>
      </c>
      <c r="I424" s="1160" t="s">
        <v>313</v>
      </c>
      <c r="J424" s="1161" t="s">
        <v>133</v>
      </c>
      <c r="K424" s="484" t="s">
        <v>93</v>
      </c>
      <c r="L424" s="488">
        <v>292</v>
      </c>
      <c r="M424" s="485"/>
      <c r="N424" s="504"/>
      <c r="O424" s="491">
        <v>3</v>
      </c>
      <c r="P424" s="492">
        <v>1.5</v>
      </c>
      <c r="Q424" s="492">
        <f t="shared" si="1261"/>
        <v>4.5</v>
      </c>
      <c r="R424" s="490">
        <f t="shared" si="1178"/>
        <v>3</v>
      </c>
      <c r="S424" s="491"/>
      <c r="T424" s="493">
        <v>20</v>
      </c>
      <c r="U424" s="119" t="s">
        <v>859</v>
      </c>
      <c r="V424" s="925"/>
      <c r="W424" s="129">
        <v>806.64499999999998</v>
      </c>
      <c r="X424" s="223">
        <v>2.1709999999999998</v>
      </c>
      <c r="Y424" s="223">
        <v>2.5110000000000001</v>
      </c>
      <c r="Z424" s="129">
        <f t="shared" si="1262"/>
        <v>16132.9</v>
      </c>
      <c r="AA424" s="129">
        <f t="shared" si="1263"/>
        <v>5377.6333333333332</v>
      </c>
      <c r="AB424" s="149">
        <f t="shared" si="1264"/>
        <v>18416552.511415526</v>
      </c>
      <c r="AC424" s="924" t="s">
        <v>69</v>
      </c>
      <c r="AD424" s="195">
        <f t="shared" si="1265"/>
        <v>706.62713623046795</v>
      </c>
      <c r="AE424" s="500" t="s">
        <v>41</v>
      </c>
      <c r="AF424" s="567">
        <f t="shared" si="1266"/>
        <v>806.0478515625</v>
      </c>
      <c r="AG424" s="497">
        <f t="shared" si="1267"/>
        <v>235542.3787434893</v>
      </c>
      <c r="AH424" s="497">
        <f t="shared" si="1268"/>
        <v>268682.6171875</v>
      </c>
      <c r="AI424" s="497">
        <f t="shared" si="1269"/>
        <v>806651.98199825105</v>
      </c>
      <c r="AJ424" s="497">
        <f t="shared" si="1270"/>
        <v>920145.9492722603</v>
      </c>
      <c r="AK424" s="959">
        <f t="shared" si="1271"/>
        <v>4.3800379115377146E-2</v>
      </c>
      <c r="AL424" s="1086">
        <f t="shared" si="1272"/>
        <v>4.9962985672910638E-2</v>
      </c>
      <c r="AM424" s="864" t="str">
        <f t="shared" si="1313"/>
        <v>8192</v>
      </c>
      <c r="AN424" s="865">
        <f t="shared" si="1314"/>
        <v>44427</v>
      </c>
      <c r="AO424" s="866">
        <f t="shared" si="1315"/>
        <v>235542.3787434893</v>
      </c>
      <c r="AP424" s="865">
        <f t="shared" si="1316"/>
        <v>44427</v>
      </c>
      <c r="AQ424" s="850">
        <f t="shared" si="1317"/>
        <v>268682.6171875</v>
      </c>
      <c r="AR424" s="880">
        <v>44426</v>
      </c>
      <c r="AS424" s="869" t="s">
        <v>656</v>
      </c>
      <c r="AT424" s="879">
        <v>159.22106933593801</v>
      </c>
      <c r="AU424" s="879">
        <v>292</v>
      </c>
      <c r="AV424" s="851">
        <f t="shared" si="1318"/>
        <v>44426</v>
      </c>
      <c r="AW424" s="852">
        <f t="shared" si="1319"/>
        <v>141950026145119.72</v>
      </c>
      <c r="AX424" s="851">
        <f t="shared" si="1320"/>
        <v>44426</v>
      </c>
      <c r="AY424" s="852">
        <f t="shared" si="1321"/>
        <v>161922048753865.88</v>
      </c>
      <c r="AZ424" s="867"/>
      <c r="BA424" s="867"/>
      <c r="BB424" s="867"/>
      <c r="BC424" s="849">
        <f t="shared" si="1322"/>
        <v>44426</v>
      </c>
      <c r="BD424" s="867"/>
      <c r="BE424" s="867"/>
      <c r="BF424" s="867"/>
      <c r="BG424" s="849">
        <f t="shared" si="1323"/>
        <v>44426</v>
      </c>
      <c r="BH424" s="867"/>
      <c r="BI424" s="867"/>
      <c r="BK424" s="382">
        <f t="shared" si="1324"/>
        <v>35.331356811523399</v>
      </c>
      <c r="BL424" s="382">
        <f t="shared" si="1325"/>
        <v>40.302392578125001</v>
      </c>
      <c r="BM424" s="236">
        <f t="shared" si="1326"/>
        <v>44426</v>
      </c>
      <c r="BN424" s="236">
        <f t="shared" si="1327"/>
        <v>44427</v>
      </c>
      <c r="BO424" s="235">
        <f t="shared" si="1306"/>
        <v>235542.3787434893</v>
      </c>
      <c r="BP424" s="235">
        <f t="shared" si="1328"/>
        <v>268682.6171875</v>
      </c>
      <c r="BQ424" s="235">
        <f t="shared" si="1329"/>
        <v>252112.49796549464</v>
      </c>
      <c r="BR424" s="868">
        <f t="shared" si="1330"/>
        <v>44426</v>
      </c>
      <c r="BS424" s="869" t="str">
        <f t="shared" si="1331"/>
        <v>WED</v>
      </c>
      <c r="BT424" s="870">
        <f t="shared" si="1332"/>
        <v>159.22106933593801</v>
      </c>
      <c r="BU424" s="235"/>
      <c r="BV424" s="279">
        <f t="shared" si="1334"/>
        <v>151936037449492.78</v>
      </c>
      <c r="BW424" s="279"/>
    </row>
    <row r="425" spans="1:75">
      <c r="A425" s="35">
        <v>44433</v>
      </c>
      <c r="B425" s="119" t="s">
        <v>860</v>
      </c>
      <c r="C425" s="782">
        <f t="shared" si="1336"/>
        <v>44427</v>
      </c>
      <c r="D425" s="1158">
        <f>D423+1</f>
        <v>44428</v>
      </c>
      <c r="E425" s="924" t="s">
        <v>69</v>
      </c>
      <c r="F425" s="1149">
        <v>37.637222290038999</v>
      </c>
      <c r="G425" s="500" t="s">
        <v>41</v>
      </c>
      <c r="H425" s="998">
        <v>45.179498291015605</v>
      </c>
      <c r="I425" s="1160" t="s">
        <v>313</v>
      </c>
      <c r="J425" s="1161" t="s">
        <v>133</v>
      </c>
      <c r="K425" s="484" t="s">
        <v>93</v>
      </c>
      <c r="L425" s="488">
        <v>276</v>
      </c>
      <c r="M425" s="485"/>
      <c r="N425" s="504"/>
      <c r="O425" s="491">
        <v>3</v>
      </c>
      <c r="P425" s="492">
        <v>1.5</v>
      </c>
      <c r="Q425" s="492">
        <f t="shared" si="1261"/>
        <v>4.5</v>
      </c>
      <c r="R425" s="490">
        <f t="shared" si="1178"/>
        <v>3</v>
      </c>
      <c r="S425" s="491"/>
      <c r="T425" s="493">
        <v>20</v>
      </c>
      <c r="U425" s="119" t="s">
        <v>860</v>
      </c>
      <c r="V425" s="925"/>
      <c r="W425" s="129">
        <v>815.57100000000003</v>
      </c>
      <c r="X425" s="223">
        <v>2.1680000000000001</v>
      </c>
      <c r="Y425" s="223">
        <v>2.4710000000000001</v>
      </c>
      <c r="Z425" s="129">
        <f t="shared" si="1262"/>
        <v>16311.42</v>
      </c>
      <c r="AA425" s="129">
        <f t="shared" si="1263"/>
        <v>5437.14</v>
      </c>
      <c r="AB425" s="149">
        <f t="shared" si="1264"/>
        <v>19699782.608695652</v>
      </c>
      <c r="AC425" s="924" t="s">
        <v>69</v>
      </c>
      <c r="AD425" s="195">
        <f t="shared" si="1265"/>
        <v>752.74444580078</v>
      </c>
      <c r="AE425" s="500" t="s">
        <v>41</v>
      </c>
      <c r="AF425" s="567">
        <f t="shared" si="1266"/>
        <v>903.58996582031205</v>
      </c>
      <c r="AG425" s="497">
        <f t="shared" si="1267"/>
        <v>250914.81526692666</v>
      </c>
      <c r="AH425" s="497">
        <f t="shared" si="1268"/>
        <v>301196.65527343733</v>
      </c>
      <c r="AI425" s="497">
        <f t="shared" si="1269"/>
        <v>909111.64951785025</v>
      </c>
      <c r="AJ425" s="497">
        <f t="shared" si="1270"/>
        <v>1091292.2292515845</v>
      </c>
      <c r="AK425" s="959">
        <f t="shared" si="1271"/>
        <v>4.6148308718724669E-2</v>
      </c>
      <c r="AL425" s="1086">
        <f t="shared" si="1272"/>
        <v>5.5396155933714664E-2</v>
      </c>
      <c r="AM425" s="864" t="str">
        <f t="shared" si="1313"/>
        <v>8203</v>
      </c>
      <c r="AN425" s="865">
        <f t="shared" si="1314"/>
        <v>44428</v>
      </c>
      <c r="AO425" s="866">
        <f t="shared" si="1315"/>
        <v>250914.81526692666</v>
      </c>
      <c r="AP425" s="865">
        <f t="shared" si="1316"/>
        <v>44428</v>
      </c>
      <c r="AQ425" s="850">
        <f t="shared" si="1317"/>
        <v>301196.65527343733</v>
      </c>
      <c r="AR425" s="880">
        <v>44427</v>
      </c>
      <c r="AS425" s="869" t="s">
        <v>657</v>
      </c>
      <c r="AT425" s="879">
        <v>160.279052734375</v>
      </c>
      <c r="AU425" s="879">
        <v>276</v>
      </c>
      <c r="AV425" s="851">
        <f t="shared" si="1318"/>
        <v>44427</v>
      </c>
      <c r="AW425" s="852">
        <f t="shared" si="1319"/>
        <v>152219032016794</v>
      </c>
      <c r="AX425" s="851">
        <f t="shared" si="1320"/>
        <v>44427</v>
      </c>
      <c r="AY425" s="852">
        <f t="shared" si="1321"/>
        <v>182722822738246.97</v>
      </c>
      <c r="AZ425" s="850">
        <f>AVERAGE(AO425:AO426)</f>
        <v>250499.40999348933</v>
      </c>
      <c r="BA425" s="850">
        <f>STDEV(AO425:AO426)</f>
        <v>587.47177157636952</v>
      </c>
      <c r="BB425" s="850">
        <f>100*BA425/AZ425</f>
        <v>0.23452022166105635</v>
      </c>
      <c r="BC425" s="849">
        <f t="shared" si="1322"/>
        <v>44427</v>
      </c>
      <c r="BD425" s="850">
        <f>AVERAGE(AQ425:AQ426)</f>
        <v>298490.13264973927</v>
      </c>
      <c r="BE425" s="850">
        <f>STDEV(AQ425:AQ426)</f>
        <v>3827.6010013033574</v>
      </c>
      <c r="BF425" s="850">
        <f>100*BE425/BD425</f>
        <v>1.2823207813689517</v>
      </c>
      <c r="BG425" s="849">
        <f t="shared" si="1323"/>
        <v>44427</v>
      </c>
      <c r="BH425" s="850">
        <f>AVERAGE(AZ425,BD425)</f>
        <v>274494.77132161427</v>
      </c>
      <c r="BI425" s="852">
        <f>BH425*AT425*3.785*1000000</f>
        <v>166523958897355.94</v>
      </c>
      <c r="BK425" s="382">
        <f t="shared" si="1324"/>
        <v>37.637222290038999</v>
      </c>
      <c r="BL425" s="382">
        <f t="shared" si="1325"/>
        <v>45.179498291015605</v>
      </c>
      <c r="BM425" s="236">
        <f t="shared" si="1326"/>
        <v>44427</v>
      </c>
      <c r="BN425" s="236">
        <f t="shared" si="1327"/>
        <v>44428</v>
      </c>
      <c r="BO425" s="235">
        <f t="shared" si="1306"/>
        <v>250914.81526692666</v>
      </c>
      <c r="BP425" s="235">
        <f t="shared" si="1328"/>
        <v>301196.65527343733</v>
      </c>
      <c r="BQ425" s="235">
        <f t="shared" si="1329"/>
        <v>276055.73527018202</v>
      </c>
      <c r="BR425" s="868">
        <f>AR425</f>
        <v>44427</v>
      </c>
      <c r="BS425" s="869" t="str">
        <f t="shared" si="1331"/>
        <v>THU</v>
      </c>
      <c r="BT425" s="870">
        <f t="shared" si="1332"/>
        <v>160.279052734375</v>
      </c>
      <c r="BU425" s="235">
        <f t="shared" ref="BU425" si="1337">BH425</f>
        <v>274494.77132161427</v>
      </c>
      <c r="BV425" s="279">
        <f t="shared" si="1334"/>
        <v>167470927377520.5</v>
      </c>
      <c r="BW425" s="279">
        <f t="shared" ref="BW425" si="1338">BI425</f>
        <v>166523958897355.94</v>
      </c>
    </row>
    <row r="426" spans="1:75">
      <c r="A426" s="35">
        <v>44433</v>
      </c>
      <c r="B426" s="119" t="s">
        <v>861</v>
      </c>
      <c r="C426" s="782">
        <f t="shared" si="1336"/>
        <v>44427</v>
      </c>
      <c r="D426" s="1158">
        <f t="shared" ref="D426:D436" si="1339">D424+1</f>
        <v>44428</v>
      </c>
      <c r="E426" s="924" t="s">
        <v>69</v>
      </c>
      <c r="F426" s="1149">
        <v>37.512600708007803</v>
      </c>
      <c r="G426" s="500" t="s">
        <v>41</v>
      </c>
      <c r="H426" s="998">
        <v>44.367541503906196</v>
      </c>
      <c r="I426" s="1160" t="s">
        <v>313</v>
      </c>
      <c r="J426" s="1161" t="s">
        <v>133</v>
      </c>
      <c r="K426" s="484" t="s">
        <v>93</v>
      </c>
      <c r="L426" s="488">
        <v>276</v>
      </c>
      <c r="M426" s="485"/>
      <c r="N426" s="504"/>
      <c r="O426" s="491">
        <v>3</v>
      </c>
      <c r="P426" s="492">
        <v>1.5</v>
      </c>
      <c r="Q426" s="492">
        <f t="shared" si="1261"/>
        <v>4.5</v>
      </c>
      <c r="R426" s="490">
        <f t="shared" si="1178"/>
        <v>3</v>
      </c>
      <c r="S426" s="491"/>
      <c r="T426" s="493">
        <v>20</v>
      </c>
      <c r="U426" s="119" t="s">
        <v>861</v>
      </c>
      <c r="V426" s="925"/>
      <c r="W426" s="129">
        <v>846.03099999999995</v>
      </c>
      <c r="X426" s="223">
        <v>2.1890000000000001</v>
      </c>
      <c r="Y426" s="223">
        <v>2.589</v>
      </c>
      <c r="Z426" s="129">
        <f t="shared" si="1262"/>
        <v>16920.62</v>
      </c>
      <c r="AA426" s="129">
        <f t="shared" si="1263"/>
        <v>5640.206666666666</v>
      </c>
      <c r="AB426" s="149">
        <f t="shared" si="1264"/>
        <v>20435531.400966179</v>
      </c>
      <c r="AC426" s="924" t="s">
        <v>69</v>
      </c>
      <c r="AD426" s="195">
        <f t="shared" si="1265"/>
        <v>750.25201416015602</v>
      </c>
      <c r="AE426" s="500" t="s">
        <v>41</v>
      </c>
      <c r="AF426" s="567">
        <f t="shared" si="1266"/>
        <v>887.35083007812386</v>
      </c>
      <c r="AG426" s="497">
        <f t="shared" si="1267"/>
        <v>250084.00472005201</v>
      </c>
      <c r="AH426" s="497">
        <f t="shared" si="1268"/>
        <v>295783.61002604128</v>
      </c>
      <c r="AI426" s="497">
        <f t="shared" si="1269"/>
        <v>906101.46637700009</v>
      </c>
      <c r="AJ426" s="497">
        <f t="shared" si="1270"/>
        <v>1071679.746471164</v>
      </c>
      <c r="AK426" s="959">
        <f t="shared" si="1271"/>
        <v>4.4339510854812414E-2</v>
      </c>
      <c r="AL426" s="1086">
        <f t="shared" si="1272"/>
        <v>5.2441980854018584E-2</v>
      </c>
      <c r="AM426" s="864" t="str">
        <f t="shared" si="1313"/>
        <v>8204</v>
      </c>
      <c r="AN426" s="865">
        <f t="shared" si="1314"/>
        <v>44428</v>
      </c>
      <c r="AO426" s="866">
        <f t="shared" si="1315"/>
        <v>250084.00472005201</v>
      </c>
      <c r="AP426" s="865">
        <f t="shared" si="1316"/>
        <v>44428</v>
      </c>
      <c r="AQ426" s="850">
        <f t="shared" si="1317"/>
        <v>295783.61002604128</v>
      </c>
      <c r="AR426" s="880">
        <v>44427</v>
      </c>
      <c r="AS426" s="869" t="s">
        <v>657</v>
      </c>
      <c r="AT426" s="879">
        <v>160.279052734375</v>
      </c>
      <c r="AU426" s="879">
        <v>276</v>
      </c>
      <c r="AV426" s="851">
        <f t="shared" si="1318"/>
        <v>44427</v>
      </c>
      <c r="AW426" s="852">
        <f t="shared" si="1319"/>
        <v>151715015635377.59</v>
      </c>
      <c r="AX426" s="851">
        <f t="shared" si="1320"/>
        <v>44427</v>
      </c>
      <c r="AY426" s="852">
        <f t="shared" si="1321"/>
        <v>179438965199005.28</v>
      </c>
      <c r="AZ426" s="867"/>
      <c r="BA426" s="867"/>
      <c r="BB426" s="867"/>
      <c r="BC426" s="849">
        <f t="shared" si="1322"/>
        <v>44427</v>
      </c>
      <c r="BD426" s="867"/>
      <c r="BE426" s="867"/>
      <c r="BF426" s="867"/>
      <c r="BG426" s="849">
        <f t="shared" si="1323"/>
        <v>44427</v>
      </c>
      <c r="BH426" s="867"/>
      <c r="BI426" s="867"/>
      <c r="BK426" s="382">
        <f t="shared" si="1324"/>
        <v>37.512600708007803</v>
      </c>
      <c r="BL426" s="382">
        <f t="shared" si="1325"/>
        <v>44.367541503906196</v>
      </c>
      <c r="BM426" s="236">
        <f t="shared" si="1326"/>
        <v>44427</v>
      </c>
      <c r="BN426" s="236">
        <f t="shared" si="1327"/>
        <v>44428</v>
      </c>
      <c r="BO426" s="235">
        <f t="shared" si="1306"/>
        <v>250084.00472005201</v>
      </c>
      <c r="BP426" s="235">
        <f t="shared" si="1328"/>
        <v>295783.61002604128</v>
      </c>
      <c r="BQ426" s="235">
        <f t="shared" si="1329"/>
        <v>272933.80737304664</v>
      </c>
      <c r="BR426" s="868">
        <f t="shared" si="1330"/>
        <v>44427</v>
      </c>
      <c r="BS426" s="869" t="str">
        <f t="shared" si="1331"/>
        <v>THU</v>
      </c>
      <c r="BT426" s="870">
        <f t="shared" si="1332"/>
        <v>160.279052734375</v>
      </c>
      <c r="BU426" s="235"/>
      <c r="BV426" s="279">
        <f t="shared" si="1334"/>
        <v>165576990417191.44</v>
      </c>
      <c r="BW426" s="279"/>
    </row>
    <row r="427" spans="1:75">
      <c r="A427" s="35">
        <v>44433</v>
      </c>
      <c r="B427" s="119" t="s">
        <v>862</v>
      </c>
      <c r="C427" s="782">
        <f t="shared" si="1336"/>
        <v>44428</v>
      </c>
      <c r="D427" s="1158">
        <f t="shared" si="1339"/>
        <v>44429</v>
      </c>
      <c r="E427" s="924" t="s">
        <v>69</v>
      </c>
      <c r="F427" s="1149">
        <v>61.681787109375001</v>
      </c>
      <c r="G427" s="500" t="s">
        <v>41</v>
      </c>
      <c r="H427" s="998">
        <v>68.457727050781202</v>
      </c>
      <c r="I427" s="1160" t="s">
        <v>313</v>
      </c>
      <c r="J427" s="1161" t="s">
        <v>133</v>
      </c>
      <c r="K427" s="484" t="s">
        <v>93</v>
      </c>
      <c r="L427" s="488">
        <v>332</v>
      </c>
      <c r="M427" s="485"/>
      <c r="N427" s="504"/>
      <c r="O427" s="491">
        <v>3</v>
      </c>
      <c r="P427" s="492">
        <v>1.5</v>
      </c>
      <c r="Q427" s="492">
        <f t="shared" si="1261"/>
        <v>4.5</v>
      </c>
      <c r="R427" s="490">
        <f t="shared" si="1178"/>
        <v>3</v>
      </c>
      <c r="S427" s="491"/>
      <c r="T427" s="493">
        <v>20</v>
      </c>
      <c r="U427" s="119" t="s">
        <v>862</v>
      </c>
      <c r="V427" s="925"/>
      <c r="W427" s="129">
        <v>860.14200000000005</v>
      </c>
      <c r="X427" s="223">
        <v>2.1789999999999998</v>
      </c>
      <c r="Y427" s="223">
        <v>2.5089999999999999</v>
      </c>
      <c r="Z427" s="129">
        <f t="shared" si="1262"/>
        <v>17202.84</v>
      </c>
      <c r="AA427" s="129">
        <f t="shared" si="1263"/>
        <v>5734.28</v>
      </c>
      <c r="AB427" s="149">
        <f t="shared" si="1264"/>
        <v>17271927.710843373</v>
      </c>
      <c r="AC427" s="924" t="s">
        <v>69</v>
      </c>
      <c r="AD427" s="195">
        <f t="shared" si="1265"/>
        <v>1233.6357421875</v>
      </c>
      <c r="AE427" s="500" t="s">
        <v>41</v>
      </c>
      <c r="AF427" s="567">
        <f t="shared" si="1266"/>
        <v>1369.1545410156241</v>
      </c>
      <c r="AG427" s="497">
        <f t="shared" si="1267"/>
        <v>411211.9140625</v>
      </c>
      <c r="AH427" s="497">
        <f t="shared" si="1268"/>
        <v>456384.84700520802</v>
      </c>
      <c r="AI427" s="497">
        <f t="shared" si="1269"/>
        <v>1238590.1025978916</v>
      </c>
      <c r="AJ427" s="497">
        <f t="shared" si="1270"/>
        <v>1374653.1536301447</v>
      </c>
      <c r="AK427" s="959">
        <f t="shared" si="1271"/>
        <v>7.1711167585555638E-2</v>
      </c>
      <c r="AL427" s="1086">
        <f t="shared" si="1272"/>
        <v>7.9588866781044529E-2</v>
      </c>
      <c r="AM427" s="864" t="str">
        <f t="shared" si="1313"/>
        <v>8214</v>
      </c>
      <c r="AN427" s="865">
        <f t="shared" si="1314"/>
        <v>44429</v>
      </c>
      <c r="AO427" s="866">
        <f t="shared" si="1315"/>
        <v>411211.9140625</v>
      </c>
      <c r="AP427" s="865">
        <f t="shared" si="1316"/>
        <v>44429</v>
      </c>
      <c r="AQ427" s="850">
        <f t="shared" si="1317"/>
        <v>456384.84700520802</v>
      </c>
      <c r="AR427" s="880">
        <v>44428</v>
      </c>
      <c r="AS427" s="869" t="s">
        <v>659</v>
      </c>
      <c r="AT427" s="879">
        <v>159.228591918945</v>
      </c>
      <c r="AU427" s="879">
        <v>332</v>
      </c>
      <c r="AV427" s="851">
        <f t="shared" si="1318"/>
        <v>44428</v>
      </c>
      <c r="AW427" s="852">
        <f t="shared" si="1319"/>
        <v>247829287003724.16</v>
      </c>
      <c r="AX427" s="851">
        <f t="shared" si="1320"/>
        <v>44428</v>
      </c>
      <c r="AY427" s="852">
        <f t="shared" si="1321"/>
        <v>275054120186346.44</v>
      </c>
      <c r="AZ427" s="850">
        <f>AVERAGE(AO427:AO428)</f>
        <v>411211.9140625</v>
      </c>
      <c r="BA427" s="850"/>
      <c r="BB427" s="850"/>
      <c r="BC427" s="849">
        <f t="shared" si="1322"/>
        <v>44428</v>
      </c>
      <c r="BD427" s="850">
        <f>AVERAGE(AQ427:AQ428)</f>
        <v>456384.84700520802</v>
      </c>
      <c r="BE427" s="850"/>
      <c r="BF427" s="850"/>
      <c r="BG427" s="849">
        <f t="shared" si="1323"/>
        <v>44428</v>
      </c>
      <c r="BH427" s="850">
        <f>AVERAGE(AZ427,BD427)</f>
        <v>433798.38053385401</v>
      </c>
      <c r="BI427" s="852">
        <f>BH427*AT427*3.785*1000000</f>
        <v>261441703595035.34</v>
      </c>
      <c r="BK427" s="382">
        <f t="shared" si="1324"/>
        <v>61.681787109375001</v>
      </c>
      <c r="BL427" s="382">
        <f t="shared" si="1325"/>
        <v>68.457727050781202</v>
      </c>
      <c r="BM427" s="236">
        <f t="shared" si="1326"/>
        <v>44428</v>
      </c>
      <c r="BN427" s="236">
        <f t="shared" si="1327"/>
        <v>44429</v>
      </c>
      <c r="BO427" s="235">
        <f t="shared" si="1306"/>
        <v>411211.9140625</v>
      </c>
      <c r="BP427" s="235">
        <f t="shared" si="1328"/>
        <v>456384.84700520802</v>
      </c>
      <c r="BQ427" s="235">
        <f t="shared" si="1329"/>
        <v>433798.38053385401</v>
      </c>
      <c r="BR427" s="868">
        <f t="shared" si="1330"/>
        <v>44428</v>
      </c>
      <c r="BS427" s="869" t="str">
        <f t="shared" si="1331"/>
        <v>FRI</v>
      </c>
      <c r="BT427" s="870">
        <f t="shared" si="1332"/>
        <v>159.228591918945</v>
      </c>
      <c r="BU427" s="235">
        <f t="shared" ref="BU427" si="1340">BH427</f>
        <v>433798.38053385401</v>
      </c>
      <c r="BV427" s="279">
        <f t="shared" si="1334"/>
        <v>261441703595035.34</v>
      </c>
      <c r="BW427" s="279">
        <f t="shared" ref="BW427" si="1341">BI427</f>
        <v>261441703595035.34</v>
      </c>
    </row>
    <row r="428" spans="1:75">
      <c r="A428" s="35">
        <v>44433</v>
      </c>
      <c r="B428" s="119" t="s">
        <v>863</v>
      </c>
      <c r="C428" s="782">
        <f t="shared" si="1336"/>
        <v>44428</v>
      </c>
      <c r="D428" s="1158">
        <f t="shared" si="1339"/>
        <v>44429</v>
      </c>
      <c r="E428" s="924" t="s">
        <v>69</v>
      </c>
      <c r="F428" s="1149">
        <v>0.94876661300659193</v>
      </c>
      <c r="G428" s="500" t="s">
        <v>41</v>
      </c>
      <c r="H428" s="998">
        <v>0.43842945098876995</v>
      </c>
      <c r="I428" s="1160" t="s">
        <v>864</v>
      </c>
      <c r="J428" s="1161" t="s">
        <v>133</v>
      </c>
      <c r="K428" s="484" t="s">
        <v>93</v>
      </c>
      <c r="L428" s="488">
        <v>332</v>
      </c>
      <c r="M428" s="485"/>
      <c r="N428" s="504"/>
      <c r="O428" s="491">
        <v>3</v>
      </c>
      <c r="P428" s="492">
        <v>1.5</v>
      </c>
      <c r="Q428" s="492">
        <f t="shared" si="1261"/>
        <v>4.5</v>
      </c>
      <c r="R428" s="490">
        <f t="shared" si="1178"/>
        <v>3</v>
      </c>
      <c r="S428" s="491"/>
      <c r="T428" s="493">
        <v>20</v>
      </c>
      <c r="U428" s="119" t="s">
        <v>863</v>
      </c>
      <c r="V428" s="925"/>
      <c r="W428" s="129">
        <v>1009.896</v>
      </c>
      <c r="X428" s="223">
        <v>2.16</v>
      </c>
      <c r="Y428" s="223">
        <v>2.536</v>
      </c>
      <c r="Z428" s="129">
        <f t="shared" si="1262"/>
        <v>20197.919999999998</v>
      </c>
      <c r="AA428" s="129">
        <f t="shared" si="1263"/>
        <v>6732.6399999999994</v>
      </c>
      <c r="AB428" s="149">
        <f t="shared" si="1264"/>
        <v>20279036.144578308</v>
      </c>
      <c r="AC428" s="924" t="s">
        <v>69</v>
      </c>
      <c r="AD428" s="195">
        <f t="shared" si="1265"/>
        <v>18.975332260131839</v>
      </c>
      <c r="AE428" s="500" t="s">
        <v>41</v>
      </c>
      <c r="AF428" s="567">
        <f t="shared" si="1266"/>
        <v>8.7685890197753995</v>
      </c>
      <c r="AG428" s="497">
        <f t="shared" si="1267"/>
        <v>6325.1107533772802</v>
      </c>
      <c r="AH428" s="497">
        <f t="shared" si="1268"/>
        <v>2922.8630065918001</v>
      </c>
      <c r="AI428" s="497">
        <f t="shared" si="1269"/>
        <v>19051.538413786988</v>
      </c>
      <c r="AJ428" s="497">
        <f t="shared" si="1270"/>
        <v>8803.8042367222897</v>
      </c>
      <c r="AK428" s="959">
        <f t="shared" si="1271"/>
        <v>9.3946962163093234E-4</v>
      </c>
      <c r="AL428" s="1086">
        <f t="shared" si="1272"/>
        <v>4.3413326816698949E-4</v>
      </c>
      <c r="AM428" s="864" t="str">
        <f t="shared" si="1313"/>
        <v>8215</v>
      </c>
      <c r="AN428" s="865">
        <f t="shared" si="1314"/>
        <v>44429</v>
      </c>
      <c r="AO428" s="866"/>
      <c r="AP428" s="865">
        <f t="shared" si="1316"/>
        <v>44429</v>
      </c>
      <c r="AQ428" s="850"/>
      <c r="AR428" s="880">
        <v>44428</v>
      </c>
      <c r="AS428" s="869" t="s">
        <v>659</v>
      </c>
      <c r="AT428" s="879">
        <v>159.228591918945</v>
      </c>
      <c r="AU428" s="879">
        <v>332</v>
      </c>
      <c r="AV428" s="851">
        <f t="shared" si="1318"/>
        <v>44428</v>
      </c>
      <c r="AW428" s="852"/>
      <c r="AX428" s="851">
        <f t="shared" si="1320"/>
        <v>44428</v>
      </c>
      <c r="AY428" s="852"/>
      <c r="AZ428" s="867"/>
      <c r="BA428" s="867"/>
      <c r="BB428" s="867"/>
      <c r="BC428" s="849">
        <f>AR428</f>
        <v>44428</v>
      </c>
      <c r="BD428" s="867"/>
      <c r="BE428" s="867"/>
      <c r="BF428" s="867"/>
      <c r="BG428" s="849">
        <f t="shared" si="1323"/>
        <v>44428</v>
      </c>
      <c r="BH428" s="867"/>
      <c r="BI428" s="867"/>
      <c r="BK428" s="382"/>
      <c r="BL428" s="382"/>
      <c r="BM428" s="236">
        <f t="shared" si="1326"/>
        <v>44428</v>
      </c>
      <c r="BN428" s="236">
        <f t="shared" si="1327"/>
        <v>44429</v>
      </c>
      <c r="BO428" s="235"/>
      <c r="BP428" s="235"/>
      <c r="BQ428" s="235"/>
      <c r="BR428" s="868">
        <f t="shared" si="1330"/>
        <v>44428</v>
      </c>
      <c r="BS428" s="869" t="str">
        <f t="shared" si="1331"/>
        <v>FRI</v>
      </c>
      <c r="BT428" s="870">
        <f t="shared" si="1332"/>
        <v>159.228591918945</v>
      </c>
      <c r="BU428" s="235"/>
      <c r="BV428" s="279"/>
      <c r="BW428" s="279"/>
    </row>
    <row r="429" spans="1:75">
      <c r="A429" s="35">
        <v>44433</v>
      </c>
      <c r="B429" s="119" t="s">
        <v>865</v>
      </c>
      <c r="C429" s="782">
        <f t="shared" si="1336"/>
        <v>44429</v>
      </c>
      <c r="D429" s="1158">
        <f t="shared" si="1339"/>
        <v>44430</v>
      </c>
      <c r="E429" s="924" t="s">
        <v>69</v>
      </c>
      <c r="F429" s="1149">
        <v>47.518414306640601</v>
      </c>
      <c r="G429" s="500" t="s">
        <v>41</v>
      </c>
      <c r="H429" s="998">
        <v>63.141247558593797</v>
      </c>
      <c r="I429" s="1160" t="s">
        <v>313</v>
      </c>
      <c r="J429" s="1161" t="s">
        <v>133</v>
      </c>
      <c r="K429" s="484" t="s">
        <v>93</v>
      </c>
      <c r="L429" s="488">
        <v>312</v>
      </c>
      <c r="M429" s="485"/>
      <c r="N429" s="504"/>
      <c r="O429" s="491">
        <v>3</v>
      </c>
      <c r="P429" s="492">
        <v>1.5</v>
      </c>
      <c r="Q429" s="492">
        <f t="shared" si="1261"/>
        <v>4.5</v>
      </c>
      <c r="R429" s="490">
        <f t="shared" si="1178"/>
        <v>3</v>
      </c>
      <c r="S429" s="491"/>
      <c r="T429" s="493">
        <v>20</v>
      </c>
      <c r="U429" s="119" t="s">
        <v>865</v>
      </c>
      <c r="V429" s="925"/>
      <c r="W429" s="129">
        <v>930.10699999999997</v>
      </c>
      <c r="X429" s="223">
        <v>2.1779999999999999</v>
      </c>
      <c r="Y429" s="223">
        <v>2.528</v>
      </c>
      <c r="Z429" s="129">
        <f t="shared" si="1262"/>
        <v>18602.14</v>
      </c>
      <c r="AA429" s="129">
        <f t="shared" si="1263"/>
        <v>6200.7133333333331</v>
      </c>
      <c r="AB429" s="149">
        <f t="shared" si="1264"/>
        <v>19874081.196581196</v>
      </c>
      <c r="AC429" s="924" t="s">
        <v>69</v>
      </c>
      <c r="AD429" s="195">
        <f t="shared" si="1265"/>
        <v>950.36828613281205</v>
      </c>
      <c r="AE429" s="500" t="s">
        <v>41</v>
      </c>
      <c r="AF429" s="567">
        <f t="shared" si="1266"/>
        <v>1262.8249511718759</v>
      </c>
      <c r="AG429" s="497">
        <f t="shared" si="1267"/>
        <v>316789.42871093733</v>
      </c>
      <c r="AH429" s="497">
        <f t="shared" si="1268"/>
        <v>420941.65039062529</v>
      </c>
      <c r="AI429" s="497">
        <f t="shared" si="1269"/>
        <v>1015350.733047876</v>
      </c>
      <c r="AJ429" s="497">
        <f t="shared" si="1270"/>
        <v>1349171.9563802092</v>
      </c>
      <c r="AK429" s="959">
        <f t="shared" si="1271"/>
        <v>5.1089191143213204E-2</v>
      </c>
      <c r="AL429" s="1086">
        <f t="shared" si="1272"/>
        <v>6.788600403888348E-2</v>
      </c>
      <c r="AM429" s="864" t="str">
        <f t="shared" ref="AM429:AM434" si="1342">B429</f>
        <v>8222</v>
      </c>
      <c r="AN429" s="865">
        <f t="shared" ref="AN429:AN434" si="1343">D429</f>
        <v>44430</v>
      </c>
      <c r="AO429" s="866">
        <f t="shared" ref="AO429" si="1344">AG429</f>
        <v>316789.42871093733</v>
      </c>
      <c r="AP429" s="865">
        <f t="shared" ref="AP429:AP434" si="1345">D429</f>
        <v>44430</v>
      </c>
      <c r="AQ429" s="850">
        <f t="shared" ref="AQ429" si="1346">AH429</f>
        <v>420941.65039062529</v>
      </c>
      <c r="AR429" s="880">
        <v>44429</v>
      </c>
      <c r="AS429" s="869" t="s">
        <v>660</v>
      </c>
      <c r="AT429" s="879">
        <v>150.98585510253901</v>
      </c>
      <c r="AU429" s="879">
        <v>312</v>
      </c>
      <c r="AV429" s="851">
        <f t="shared" ref="AV429:AV434" si="1347">AR429</f>
        <v>44429</v>
      </c>
      <c r="AW429" s="852">
        <f t="shared" ref="AW429" si="1348">AT429*3.785*1000000*AO429</f>
        <v>181039285727469.19</v>
      </c>
      <c r="AX429" s="851">
        <f t="shared" ref="AX429:AX434" si="1349">AR429</f>
        <v>44429</v>
      </c>
      <c r="AY429" s="852">
        <f t="shared" ref="AY429" si="1350">AT429*3.785*1000000*AQ429</f>
        <v>240560349598022.31</v>
      </c>
      <c r="AZ429" s="850">
        <f>AVERAGE(AO429:AO430)</f>
        <v>316789.42871093733</v>
      </c>
      <c r="BA429" s="850"/>
      <c r="BB429" s="850"/>
      <c r="BC429" s="849">
        <f t="shared" ref="BC429:BC434" si="1351">AR429</f>
        <v>44429</v>
      </c>
      <c r="BD429" s="850">
        <f>AVERAGE(AQ429:AQ430)</f>
        <v>420941.65039062529</v>
      </c>
      <c r="BE429" s="850"/>
      <c r="BF429" s="850"/>
      <c r="BG429" s="849">
        <f t="shared" ref="BG429:BG434" si="1352">BC429</f>
        <v>44429</v>
      </c>
      <c r="BH429" s="850">
        <f>AVERAGE(AZ429,BD429)</f>
        <v>368865.53955078131</v>
      </c>
      <c r="BI429" s="852">
        <f>BH429*AT429*3.785*1000000</f>
        <v>210799817662745.72</v>
      </c>
      <c r="BK429" s="382">
        <f t="shared" ref="BK429" si="1353">F429</f>
        <v>47.518414306640601</v>
      </c>
      <c r="BL429" s="382">
        <f t="shared" ref="BL429" si="1354">H429</f>
        <v>63.141247558593797</v>
      </c>
      <c r="BM429" s="236">
        <f t="shared" ref="BM429:BM434" si="1355">C429</f>
        <v>44429</v>
      </c>
      <c r="BN429" s="236">
        <f t="shared" ref="BN429:BN434" si="1356">AN429</f>
        <v>44430</v>
      </c>
      <c r="BO429" s="235">
        <f t="shared" ref="BO429" si="1357">AO429</f>
        <v>316789.42871093733</v>
      </c>
      <c r="BP429" s="235">
        <f t="shared" ref="BP429" si="1358">AQ429</f>
        <v>420941.65039062529</v>
      </c>
      <c r="BQ429" s="235">
        <f t="shared" ref="BQ429" si="1359">AVERAGE(BO429:BP429)</f>
        <v>368865.53955078131</v>
      </c>
      <c r="BR429" s="868">
        <f t="shared" ref="BR429:BR434" si="1360">AR429</f>
        <v>44429</v>
      </c>
      <c r="BS429" s="869" t="str">
        <f t="shared" ref="BS429:BS434" si="1361">AS429</f>
        <v>SAT</v>
      </c>
      <c r="BT429" s="870">
        <f t="shared" ref="BT429:BT434" si="1362">AT429</f>
        <v>150.98585510253901</v>
      </c>
      <c r="BU429" s="235">
        <f t="shared" ref="BU429" si="1363">BH429</f>
        <v>368865.53955078131</v>
      </c>
      <c r="BV429" s="279">
        <f t="shared" ref="BV429" si="1364">BT429*1000000*3.785*BQ429</f>
        <v>210799817662745.69</v>
      </c>
      <c r="BW429" s="279">
        <f t="shared" ref="BW429" si="1365">BI429</f>
        <v>210799817662745.72</v>
      </c>
    </row>
    <row r="430" spans="1:75">
      <c r="A430" s="35">
        <v>44433</v>
      </c>
      <c r="B430" s="119" t="s">
        <v>866</v>
      </c>
      <c r="C430" s="782">
        <f t="shared" si="1336"/>
        <v>44429</v>
      </c>
      <c r="D430" s="1158">
        <f t="shared" si="1339"/>
        <v>44430</v>
      </c>
      <c r="E430" s="924" t="s">
        <v>69</v>
      </c>
      <c r="F430" s="1149">
        <v>0</v>
      </c>
      <c r="G430" s="500" t="s">
        <v>41</v>
      </c>
      <c r="H430" s="998">
        <v>0.91208114624023406</v>
      </c>
      <c r="I430" s="1160" t="s">
        <v>864</v>
      </c>
      <c r="J430" s="1161" t="s">
        <v>133</v>
      </c>
      <c r="K430" s="484" t="s">
        <v>93</v>
      </c>
      <c r="L430" s="488">
        <v>312</v>
      </c>
      <c r="M430" s="485"/>
      <c r="N430" s="504"/>
      <c r="O430" s="491">
        <v>3</v>
      </c>
      <c r="P430" s="492">
        <v>1.5</v>
      </c>
      <c r="Q430" s="492">
        <f t="shared" si="1261"/>
        <v>4.5</v>
      </c>
      <c r="R430" s="490">
        <f t="shared" si="1178"/>
        <v>3</v>
      </c>
      <c r="S430" s="491"/>
      <c r="T430" s="493">
        <v>20</v>
      </c>
      <c r="U430" s="119" t="s">
        <v>866</v>
      </c>
      <c r="V430" s="925"/>
      <c r="W430" s="129">
        <v>965.51300000000003</v>
      </c>
      <c r="X430" s="223">
        <v>2.1539999999999999</v>
      </c>
      <c r="Y430" s="223">
        <v>2.5310000000000001</v>
      </c>
      <c r="Z430" s="129">
        <f t="shared" si="1262"/>
        <v>19310.260000000002</v>
      </c>
      <c r="AA430" s="129">
        <f t="shared" si="1263"/>
        <v>6436.753333333334</v>
      </c>
      <c r="AB430" s="149">
        <f t="shared" si="1264"/>
        <v>20630619.65811966</v>
      </c>
      <c r="AC430" s="924" t="s">
        <v>69</v>
      </c>
      <c r="AD430" s="195">
        <f t="shared" si="1265"/>
        <v>0</v>
      </c>
      <c r="AE430" s="500" t="s">
        <v>41</v>
      </c>
      <c r="AF430" s="567">
        <f t="shared" si="1266"/>
        <v>18.24162292480468</v>
      </c>
      <c r="AG430" s="497">
        <f t="shared" si="1267"/>
        <v>0</v>
      </c>
      <c r="AH430" s="497">
        <f t="shared" si="1268"/>
        <v>6080.5409749348937</v>
      </c>
      <c r="AI430" s="497">
        <f t="shared" si="1269"/>
        <v>0</v>
      </c>
      <c r="AJ430" s="497">
        <f t="shared" si="1270"/>
        <v>19488.913381201579</v>
      </c>
      <c r="AK430" s="959">
        <f t="shared" si="1271"/>
        <v>0</v>
      </c>
      <c r="AL430" s="1086">
        <f t="shared" si="1272"/>
        <v>9.4465962264644171E-4</v>
      </c>
      <c r="AM430" s="864" t="str">
        <f t="shared" si="1342"/>
        <v>8225</v>
      </c>
      <c r="AN430" s="865">
        <f t="shared" si="1343"/>
        <v>44430</v>
      </c>
      <c r="AO430" s="866"/>
      <c r="AP430" s="865">
        <f t="shared" si="1345"/>
        <v>44430</v>
      </c>
      <c r="AQ430" s="850"/>
      <c r="AR430" s="880">
        <v>44429</v>
      </c>
      <c r="AS430" s="869" t="s">
        <v>660</v>
      </c>
      <c r="AT430" s="879">
        <v>150.98585510253901</v>
      </c>
      <c r="AU430" s="879">
        <v>312</v>
      </c>
      <c r="AV430" s="851">
        <f t="shared" si="1347"/>
        <v>44429</v>
      </c>
      <c r="AW430" s="852"/>
      <c r="AX430" s="851">
        <f t="shared" si="1349"/>
        <v>44429</v>
      </c>
      <c r="AY430" s="852"/>
      <c r="AZ430" s="867"/>
      <c r="BA430" s="867"/>
      <c r="BB430" s="867"/>
      <c r="BC430" s="849">
        <f t="shared" si="1351"/>
        <v>44429</v>
      </c>
      <c r="BD430" s="867"/>
      <c r="BE430" s="867"/>
      <c r="BF430" s="867"/>
      <c r="BG430" s="849">
        <f>BC430</f>
        <v>44429</v>
      </c>
      <c r="BH430" s="867"/>
      <c r="BI430" s="867"/>
      <c r="BK430" s="382"/>
      <c r="BL430" s="382"/>
      <c r="BM430" s="236">
        <f t="shared" si="1355"/>
        <v>44429</v>
      </c>
      <c r="BN430" s="236">
        <f t="shared" si="1356"/>
        <v>44430</v>
      </c>
      <c r="BO430" s="235"/>
      <c r="BP430" s="235"/>
      <c r="BQ430" s="235"/>
      <c r="BR430" s="868">
        <f t="shared" si="1360"/>
        <v>44429</v>
      </c>
      <c r="BS430" s="869" t="str">
        <f t="shared" si="1361"/>
        <v>SAT</v>
      </c>
      <c r="BT430" s="870">
        <f t="shared" si="1362"/>
        <v>150.98585510253901</v>
      </c>
      <c r="BU430" s="235"/>
      <c r="BV430" s="279"/>
      <c r="BW430" s="279"/>
    </row>
    <row r="431" spans="1:75">
      <c r="A431" s="35">
        <v>44433</v>
      </c>
      <c r="B431" s="119" t="s">
        <v>867</v>
      </c>
      <c r="C431" s="782">
        <f t="shared" si="1336"/>
        <v>44430</v>
      </c>
      <c r="D431" s="1158">
        <f t="shared" si="1339"/>
        <v>44431</v>
      </c>
      <c r="E431" s="924" t="s">
        <v>69</v>
      </c>
      <c r="F431" s="1149">
        <v>26.932601928711001</v>
      </c>
      <c r="G431" s="500" t="s">
        <v>41</v>
      </c>
      <c r="H431" s="998">
        <v>32.748095703125003</v>
      </c>
      <c r="I431" s="1160" t="s">
        <v>313</v>
      </c>
      <c r="J431" s="1161" t="s">
        <v>133</v>
      </c>
      <c r="K431" s="484" t="s">
        <v>93</v>
      </c>
      <c r="L431" s="488">
        <v>288</v>
      </c>
      <c r="M431" s="485"/>
      <c r="N431" s="504"/>
      <c r="O431" s="491">
        <v>2</v>
      </c>
      <c r="P431" s="492">
        <v>1</v>
      </c>
      <c r="Q431" s="492">
        <f t="shared" si="1261"/>
        <v>3</v>
      </c>
      <c r="R431" s="490">
        <f t="shared" si="1178"/>
        <v>2</v>
      </c>
      <c r="S431" s="491"/>
      <c r="T431" s="493">
        <v>20</v>
      </c>
      <c r="U431" s="119" t="s">
        <v>867</v>
      </c>
      <c r="V431" s="925"/>
      <c r="W431" s="129">
        <v>518.154</v>
      </c>
      <c r="X431" s="223">
        <v>2.15</v>
      </c>
      <c r="Y431" s="223">
        <v>2.496</v>
      </c>
      <c r="Z431" s="129">
        <f t="shared" si="1262"/>
        <v>10363.08</v>
      </c>
      <c r="AA431" s="129">
        <f t="shared" si="1263"/>
        <v>5181.54</v>
      </c>
      <c r="AB431" s="149">
        <f t="shared" si="1264"/>
        <v>17991458.333333336</v>
      </c>
      <c r="AC431" s="924" t="s">
        <v>69</v>
      </c>
      <c r="AD431" s="195">
        <f t="shared" si="1265"/>
        <v>538.65203857422</v>
      </c>
      <c r="AE431" s="500" t="s">
        <v>41</v>
      </c>
      <c r="AF431" s="567">
        <f t="shared" si="1266"/>
        <v>654.9619140625</v>
      </c>
      <c r="AG431" s="497">
        <f t="shared" si="1267"/>
        <v>269326.01928711002</v>
      </c>
      <c r="AH431" s="497">
        <f t="shared" si="1268"/>
        <v>327480.95703125</v>
      </c>
      <c r="AI431" s="497">
        <f t="shared" si="1269"/>
        <v>935159.78919135418</v>
      </c>
      <c r="AJ431" s="497">
        <f t="shared" si="1270"/>
        <v>1137086.6563585068</v>
      </c>
      <c r="AK431" s="959">
        <f t="shared" si="1271"/>
        <v>5.1977987101732306E-2</v>
      </c>
      <c r="AL431" s="1086">
        <f t="shared" si="1272"/>
        <v>6.3201472348230453E-2</v>
      </c>
      <c r="AM431" s="864" t="str">
        <f t="shared" si="1342"/>
        <v>8231</v>
      </c>
      <c r="AN431" s="865">
        <f t="shared" si="1343"/>
        <v>44431</v>
      </c>
      <c r="AO431" s="866">
        <f t="shared" ref="AO431" si="1366">AG431</f>
        <v>269326.01928711002</v>
      </c>
      <c r="AP431" s="865">
        <f t="shared" si="1345"/>
        <v>44431</v>
      </c>
      <c r="AQ431" s="850">
        <f t="shared" ref="AQ431" si="1367">AH431</f>
        <v>327480.95703125</v>
      </c>
      <c r="AR431" s="880">
        <v>44430</v>
      </c>
      <c r="AS431" s="869" t="s">
        <v>654</v>
      </c>
      <c r="AT431" s="879">
        <v>146.08297729492199</v>
      </c>
      <c r="AU431" s="879">
        <v>288</v>
      </c>
      <c r="AV431" s="851">
        <f t="shared" si="1347"/>
        <v>44430</v>
      </c>
      <c r="AW431" s="852">
        <f t="shared" ref="AW431" si="1368">AT431*3.785*1000000*AO431</f>
        <v>148916838488305.59</v>
      </c>
      <c r="AX431" s="851">
        <f t="shared" si="1349"/>
        <v>44430</v>
      </c>
      <c r="AY431" s="852">
        <f t="shared" ref="AY431" si="1369">AT431*3.785*1000000*AQ431</f>
        <v>181072103301800.88</v>
      </c>
      <c r="AZ431" s="850">
        <f>AVERAGE(AO431:AO432)</f>
        <v>269326.01928711002</v>
      </c>
      <c r="BA431" s="850"/>
      <c r="BB431" s="850"/>
      <c r="BC431" s="849">
        <f t="shared" si="1351"/>
        <v>44430</v>
      </c>
      <c r="BD431" s="850">
        <f>AVERAGE(AQ431:AQ432)</f>
        <v>327480.95703125</v>
      </c>
      <c r="BE431" s="850"/>
      <c r="BF431" s="850"/>
      <c r="BG431" s="849">
        <f t="shared" si="1352"/>
        <v>44430</v>
      </c>
      <c r="BH431" s="850">
        <f>AVERAGE(AZ431,BD431)</f>
        <v>298403.48815918004</v>
      </c>
      <c r="BI431" s="852">
        <f>BH431*AT431*3.785*1000000</f>
        <v>164994470895053.25</v>
      </c>
      <c r="BK431" s="382">
        <f t="shared" ref="BK431" si="1370">F431</f>
        <v>26.932601928711001</v>
      </c>
      <c r="BL431" s="382">
        <f t="shared" ref="BL431" si="1371">H431</f>
        <v>32.748095703125003</v>
      </c>
      <c r="BM431" s="236">
        <f t="shared" si="1355"/>
        <v>44430</v>
      </c>
      <c r="BN431" s="236">
        <f t="shared" si="1356"/>
        <v>44431</v>
      </c>
      <c r="BO431" s="235">
        <f t="shared" ref="BO431" si="1372">AO431</f>
        <v>269326.01928711002</v>
      </c>
      <c r="BP431" s="235">
        <f t="shared" ref="BP431" si="1373">AQ431</f>
        <v>327480.95703125</v>
      </c>
      <c r="BQ431" s="235">
        <f t="shared" ref="BQ431" si="1374">AVERAGE(BO431:BP431)</f>
        <v>298403.48815918004</v>
      </c>
      <c r="BR431" s="868">
        <f t="shared" si="1360"/>
        <v>44430</v>
      </c>
      <c r="BS431" s="869" t="str">
        <f t="shared" si="1361"/>
        <v>SUN</v>
      </c>
      <c r="BT431" s="870">
        <f t="shared" si="1362"/>
        <v>146.08297729492199</v>
      </c>
      <c r="BU431" s="235">
        <f t="shared" ref="BU431" si="1375">BH431</f>
        <v>298403.48815918004</v>
      </c>
      <c r="BV431" s="279">
        <f t="shared" ref="BV431" si="1376">BT431*1000000*3.785*BQ431</f>
        <v>164994470895053.25</v>
      </c>
      <c r="BW431" s="279">
        <f t="shared" ref="BW431" si="1377">BI431</f>
        <v>164994470895053.25</v>
      </c>
    </row>
    <row r="432" spans="1:75">
      <c r="A432" s="35">
        <v>44433</v>
      </c>
      <c r="B432" s="119" t="s">
        <v>868</v>
      </c>
      <c r="C432" s="782">
        <f t="shared" si="1336"/>
        <v>44430</v>
      </c>
      <c r="D432" s="1158">
        <f t="shared" si="1339"/>
        <v>44431</v>
      </c>
      <c r="E432" s="924" t="s">
        <v>69</v>
      </c>
      <c r="F432" s="1149">
        <v>0</v>
      </c>
      <c r="G432" s="500" t="s">
        <v>41</v>
      </c>
      <c r="H432" s="998">
        <v>0</v>
      </c>
      <c r="I432" s="1160" t="s">
        <v>864</v>
      </c>
      <c r="J432" s="1161" t="s">
        <v>133</v>
      </c>
      <c r="K432" s="484" t="s">
        <v>93</v>
      </c>
      <c r="L432" s="488">
        <v>288</v>
      </c>
      <c r="M432" s="485"/>
      <c r="N432" s="504"/>
      <c r="O432" s="491">
        <v>2</v>
      </c>
      <c r="P432" s="492">
        <v>1</v>
      </c>
      <c r="Q432" s="492">
        <f t="shared" si="1261"/>
        <v>3</v>
      </c>
      <c r="R432" s="490">
        <f t="shared" si="1178"/>
        <v>2</v>
      </c>
      <c r="S432" s="491"/>
      <c r="T432" s="493">
        <v>20</v>
      </c>
      <c r="U432" s="119" t="s">
        <v>868</v>
      </c>
      <c r="V432" s="925"/>
      <c r="W432" s="129">
        <v>546.74699999999996</v>
      </c>
      <c r="X432" s="223">
        <v>2.1269999999999998</v>
      </c>
      <c r="Y432" s="223">
        <v>2.456</v>
      </c>
      <c r="Z432" s="129">
        <f t="shared" si="1262"/>
        <v>10934.939999999999</v>
      </c>
      <c r="AA432" s="129">
        <f t="shared" si="1263"/>
        <v>5467.4699999999993</v>
      </c>
      <c r="AB432" s="149">
        <f t="shared" si="1264"/>
        <v>18984270.833333332</v>
      </c>
      <c r="AC432" s="924" t="s">
        <v>69</v>
      </c>
      <c r="AD432" s="195">
        <f t="shared" si="1265"/>
        <v>0</v>
      </c>
      <c r="AE432" s="500" t="s">
        <v>41</v>
      </c>
      <c r="AF432" s="567">
        <f t="shared" si="1266"/>
        <v>0</v>
      </c>
      <c r="AG432" s="497">
        <f t="shared" si="1267"/>
        <v>0</v>
      </c>
      <c r="AH432" s="497">
        <f t="shared" si="1268"/>
        <v>0</v>
      </c>
      <c r="AI432" s="497">
        <f t="shared" si="1269"/>
        <v>0</v>
      </c>
      <c r="AJ432" s="497">
        <f t="shared" si="1270"/>
        <v>0</v>
      </c>
      <c r="AK432" s="959">
        <f t="shared" si="1271"/>
        <v>0</v>
      </c>
      <c r="AL432" s="1086">
        <f t="shared" si="1272"/>
        <v>0</v>
      </c>
      <c r="AM432" s="864" t="str">
        <f t="shared" si="1342"/>
        <v>8235</v>
      </c>
      <c r="AN432" s="865">
        <f t="shared" si="1343"/>
        <v>44431</v>
      </c>
      <c r="AO432" s="866"/>
      <c r="AP432" s="865">
        <f t="shared" si="1345"/>
        <v>44431</v>
      </c>
      <c r="AQ432" s="850"/>
      <c r="AR432" s="880">
        <v>44430</v>
      </c>
      <c r="AS432" s="869" t="s">
        <v>654</v>
      </c>
      <c r="AT432" s="879">
        <v>146.08297729492199</v>
      </c>
      <c r="AU432" s="879">
        <v>288</v>
      </c>
      <c r="AV432" s="851">
        <f t="shared" si="1347"/>
        <v>44430</v>
      </c>
      <c r="AW432" s="852"/>
      <c r="AX432" s="851">
        <f t="shared" si="1349"/>
        <v>44430</v>
      </c>
      <c r="AY432" s="852"/>
      <c r="AZ432" s="867"/>
      <c r="BA432" s="867"/>
      <c r="BB432" s="867"/>
      <c r="BC432" s="849">
        <f t="shared" si="1351"/>
        <v>44430</v>
      </c>
      <c r="BD432" s="867"/>
      <c r="BE432" s="867"/>
      <c r="BF432" s="867"/>
      <c r="BG432" s="849">
        <f t="shared" si="1352"/>
        <v>44430</v>
      </c>
      <c r="BH432" s="867"/>
      <c r="BI432" s="867"/>
      <c r="BK432" s="382"/>
      <c r="BL432" s="382"/>
      <c r="BM432" s="236">
        <f t="shared" si="1355"/>
        <v>44430</v>
      </c>
      <c r="BN432" s="236">
        <f t="shared" si="1356"/>
        <v>44431</v>
      </c>
      <c r="BO432" s="235"/>
      <c r="BP432" s="235"/>
      <c r="BQ432" s="235"/>
      <c r="BR432" s="868">
        <f t="shared" si="1360"/>
        <v>44430</v>
      </c>
      <c r="BS432" s="869" t="str">
        <f t="shared" si="1361"/>
        <v>SUN</v>
      </c>
      <c r="BT432" s="870">
        <f t="shared" si="1362"/>
        <v>146.08297729492199</v>
      </c>
      <c r="BU432" s="235"/>
      <c r="BV432" s="279"/>
      <c r="BW432" s="279"/>
    </row>
    <row r="433" spans="1:75">
      <c r="A433" s="35">
        <v>44433</v>
      </c>
      <c r="B433" s="119" t="s">
        <v>869</v>
      </c>
      <c r="C433" s="782">
        <f t="shared" si="1336"/>
        <v>44431</v>
      </c>
      <c r="D433" s="1158">
        <f t="shared" si="1339"/>
        <v>44432</v>
      </c>
      <c r="E433" s="924" t="s">
        <v>69</v>
      </c>
      <c r="F433" s="1149">
        <v>21.483178710937601</v>
      </c>
      <c r="G433" s="500" t="s">
        <v>41</v>
      </c>
      <c r="H433" s="998">
        <v>29.655236816406198</v>
      </c>
      <c r="I433" s="1160" t="s">
        <v>313</v>
      </c>
      <c r="J433" s="1161" t="s">
        <v>133</v>
      </c>
      <c r="K433" s="484" t="s">
        <v>93</v>
      </c>
      <c r="L433" s="488">
        <v>316</v>
      </c>
      <c r="M433" s="485"/>
      <c r="N433" s="504"/>
      <c r="O433" s="491">
        <v>2</v>
      </c>
      <c r="P433" s="492">
        <v>1</v>
      </c>
      <c r="Q433" s="492">
        <f t="shared" si="1261"/>
        <v>3</v>
      </c>
      <c r="R433" s="490">
        <f t="shared" si="1178"/>
        <v>2</v>
      </c>
      <c r="S433" s="491"/>
      <c r="T433" s="493">
        <v>20</v>
      </c>
      <c r="U433" s="119" t="s">
        <v>869</v>
      </c>
      <c r="V433" s="925"/>
      <c r="W433" s="129">
        <v>557.79899999999998</v>
      </c>
      <c r="X433" s="223">
        <v>2.1549999999999998</v>
      </c>
      <c r="Y433" s="223">
        <v>2.4670000000000001</v>
      </c>
      <c r="Z433" s="129">
        <f t="shared" si="1262"/>
        <v>11155.98</v>
      </c>
      <c r="AA433" s="129">
        <f t="shared" si="1263"/>
        <v>5577.99</v>
      </c>
      <c r="AB433" s="149">
        <f t="shared" si="1264"/>
        <v>17651867.088607594</v>
      </c>
      <c r="AC433" s="924" t="s">
        <v>69</v>
      </c>
      <c r="AD433" s="195">
        <f t="shared" si="1265"/>
        <v>429.66357421875205</v>
      </c>
      <c r="AE433" s="500" t="s">
        <v>41</v>
      </c>
      <c r="AF433" s="567">
        <f t="shared" si="1266"/>
        <v>593.10473632812398</v>
      </c>
      <c r="AG433" s="497">
        <f t="shared" si="1267"/>
        <v>214831.78710937602</v>
      </c>
      <c r="AH433" s="497">
        <f t="shared" si="1268"/>
        <v>296552.36816406198</v>
      </c>
      <c r="AI433" s="497">
        <f t="shared" si="1269"/>
        <v>679847.42756131652</v>
      </c>
      <c r="AJ433" s="497">
        <f t="shared" si="1270"/>
        <v>938456.86127867713</v>
      </c>
      <c r="AK433" s="959">
        <f t="shared" si="1271"/>
        <v>3.8514193662838411E-2</v>
      </c>
      <c r="AL433" s="1086">
        <f t="shared" si="1272"/>
        <v>5.3164736430875999E-2</v>
      </c>
      <c r="AM433" s="864" t="str">
        <f t="shared" si="1342"/>
        <v>8241</v>
      </c>
      <c r="AN433" s="865">
        <f t="shared" si="1343"/>
        <v>44432</v>
      </c>
      <c r="AO433" s="866">
        <f t="shared" ref="AO433" si="1378">AG433</f>
        <v>214831.78710937602</v>
      </c>
      <c r="AP433" s="865">
        <f t="shared" si="1345"/>
        <v>44432</v>
      </c>
      <c r="AQ433" s="850">
        <f t="shared" ref="AQ433" si="1379">AH433</f>
        <v>296552.36816406198</v>
      </c>
      <c r="AR433" s="880">
        <v>44431</v>
      </c>
      <c r="AS433" s="869" t="s">
        <v>655</v>
      </c>
      <c r="AT433" s="879">
        <v>157.29962158203099</v>
      </c>
      <c r="AU433" s="879">
        <v>316</v>
      </c>
      <c r="AV433" s="851">
        <f t="shared" si="1347"/>
        <v>44431</v>
      </c>
      <c r="AW433" s="852">
        <f t="shared" ref="AW433" si="1380">AT433*3.785*1000000*AO433</f>
        <v>127906349118924.47</v>
      </c>
      <c r="AX433" s="851">
        <f t="shared" si="1349"/>
        <v>44431</v>
      </c>
      <c r="AY433" s="852">
        <f t="shared" ref="AY433" si="1381">AT433*3.785*1000000*AQ433</f>
        <v>176561072478184</v>
      </c>
      <c r="AZ433" s="850">
        <f>AVERAGE(AO433:AO434)</f>
        <v>214831.78710937602</v>
      </c>
      <c r="BA433" s="850"/>
      <c r="BB433" s="850"/>
      <c r="BC433" s="849">
        <f t="shared" si="1351"/>
        <v>44431</v>
      </c>
      <c r="BD433" s="850">
        <f>AVERAGE(AQ433:AQ434)</f>
        <v>296552.36816406198</v>
      </c>
      <c r="BE433" s="850"/>
      <c r="BF433" s="850"/>
      <c r="BG433" s="849">
        <f t="shared" si="1352"/>
        <v>44431</v>
      </c>
      <c r="BH433" s="850">
        <f>AVERAGE(AZ433,BD433)</f>
        <v>255692.07763671898</v>
      </c>
      <c r="BI433" s="852">
        <f>BH433*AT433*3.785*1000000</f>
        <v>152233710798554.22</v>
      </c>
      <c r="BK433" s="382">
        <f t="shared" ref="BK433" si="1382">F433</f>
        <v>21.483178710937601</v>
      </c>
      <c r="BL433" s="382">
        <f t="shared" ref="BL433" si="1383">H433</f>
        <v>29.655236816406198</v>
      </c>
      <c r="BM433" s="236">
        <f t="shared" si="1355"/>
        <v>44431</v>
      </c>
      <c r="BN433" s="236">
        <f t="shared" si="1356"/>
        <v>44432</v>
      </c>
      <c r="BO433" s="235">
        <f t="shared" ref="BO433" si="1384">AO433</f>
        <v>214831.78710937602</v>
      </c>
      <c r="BP433" s="235">
        <f t="shared" ref="BP433" si="1385">AQ433</f>
        <v>296552.36816406198</v>
      </c>
      <c r="BQ433" s="235">
        <f t="shared" ref="BQ433" si="1386">AVERAGE(BO433:BP433)</f>
        <v>255692.07763671898</v>
      </c>
      <c r="BR433" s="868">
        <f t="shared" si="1360"/>
        <v>44431</v>
      </c>
      <c r="BS433" s="869" t="str">
        <f t="shared" si="1361"/>
        <v>MON</v>
      </c>
      <c r="BT433" s="870">
        <f t="shared" si="1362"/>
        <v>157.29962158203099</v>
      </c>
      <c r="BU433" s="235">
        <f t="shared" ref="BU433" si="1387">BH433</f>
        <v>255692.07763671898</v>
      </c>
      <c r="BV433" s="279">
        <f t="shared" ref="BV433" si="1388">BT433*1000000*3.785*BQ433</f>
        <v>152233710798554.22</v>
      </c>
      <c r="BW433" s="279">
        <f t="shared" ref="BW433" si="1389">BI433</f>
        <v>152233710798554.22</v>
      </c>
    </row>
    <row r="434" spans="1:75">
      <c r="A434" s="35">
        <v>44433</v>
      </c>
      <c r="B434" s="119" t="s">
        <v>870</v>
      </c>
      <c r="C434" s="782">
        <f t="shared" si="1336"/>
        <v>44431</v>
      </c>
      <c r="D434" s="1158">
        <f t="shared" si="1339"/>
        <v>44432</v>
      </c>
      <c r="E434" s="924" t="s">
        <v>69</v>
      </c>
      <c r="F434" s="1149">
        <v>0.66754841804504406</v>
      </c>
      <c r="G434" s="500" t="s">
        <v>41</v>
      </c>
      <c r="H434" s="998">
        <v>0.23151464462280197</v>
      </c>
      <c r="I434" s="1160" t="s">
        <v>864</v>
      </c>
      <c r="J434" s="1161" t="s">
        <v>133</v>
      </c>
      <c r="K434" s="484" t="s">
        <v>93</v>
      </c>
      <c r="L434" s="488">
        <v>316</v>
      </c>
      <c r="M434" s="485"/>
      <c r="N434" s="504"/>
      <c r="O434" s="491">
        <v>2</v>
      </c>
      <c r="P434" s="492">
        <v>1</v>
      </c>
      <c r="Q434" s="492">
        <f t="shared" si="1261"/>
        <v>3</v>
      </c>
      <c r="R434" s="490">
        <f t="shared" ref="R434:R492" si="1390">O434/(O434+P434)*Q434*200/200</f>
        <v>2</v>
      </c>
      <c r="S434" s="491"/>
      <c r="T434" s="493">
        <v>20</v>
      </c>
      <c r="U434" s="119" t="s">
        <v>870</v>
      </c>
      <c r="V434" s="925"/>
      <c r="W434" s="129">
        <v>562.15099999999995</v>
      </c>
      <c r="X434" s="223">
        <v>2.149</v>
      </c>
      <c r="Y434" s="223">
        <v>2.5129999999999999</v>
      </c>
      <c r="Z434" s="129">
        <f t="shared" si="1262"/>
        <v>11243.019999999999</v>
      </c>
      <c r="AA434" s="129">
        <f t="shared" si="1263"/>
        <v>5621.5099999999993</v>
      </c>
      <c r="AB434" s="149">
        <f t="shared" si="1264"/>
        <v>17789588.607594933</v>
      </c>
      <c r="AC434" s="924" t="s">
        <v>69</v>
      </c>
      <c r="AD434" s="195">
        <f t="shared" si="1265"/>
        <v>13.350968360900881</v>
      </c>
      <c r="AE434" s="500" t="s">
        <v>41</v>
      </c>
      <c r="AF434" s="567">
        <f t="shared" si="1266"/>
        <v>4.6302928924560396</v>
      </c>
      <c r="AG434" s="497">
        <f t="shared" si="1267"/>
        <v>6675.4841804504404</v>
      </c>
      <c r="AH434" s="497">
        <f t="shared" si="1268"/>
        <v>2315.1464462280196</v>
      </c>
      <c r="AI434" s="497">
        <f t="shared" si="1269"/>
        <v>21124.949938134305</v>
      </c>
      <c r="AJ434" s="497">
        <f t="shared" si="1270"/>
        <v>7326.4128045190491</v>
      </c>
      <c r="AK434" s="959">
        <f t="shared" si="1271"/>
        <v>1.1874895144632744E-3</v>
      </c>
      <c r="AL434" s="1086">
        <f t="shared" si="1272"/>
        <v>4.1183711248899676E-4</v>
      </c>
      <c r="AM434" s="864" t="str">
        <f t="shared" si="1342"/>
        <v>8246</v>
      </c>
      <c r="AN434" s="865">
        <f t="shared" si="1343"/>
        <v>44432</v>
      </c>
      <c r="AO434" s="866"/>
      <c r="AP434" s="865">
        <f t="shared" si="1345"/>
        <v>44432</v>
      </c>
      <c r="AQ434" s="850"/>
      <c r="AR434" s="880">
        <v>44431</v>
      </c>
      <c r="AS434" s="869" t="s">
        <v>655</v>
      </c>
      <c r="AT434" s="879">
        <v>157.29962158203099</v>
      </c>
      <c r="AU434" s="879">
        <v>316</v>
      </c>
      <c r="AV434" s="851">
        <f t="shared" si="1347"/>
        <v>44431</v>
      </c>
      <c r="AW434" s="852"/>
      <c r="AX434" s="851">
        <f t="shared" si="1349"/>
        <v>44431</v>
      </c>
      <c r="AY434" s="852"/>
      <c r="AZ434" s="867"/>
      <c r="BA434" s="867"/>
      <c r="BB434" s="867"/>
      <c r="BC434" s="849">
        <f t="shared" si="1351"/>
        <v>44431</v>
      </c>
      <c r="BD434" s="867"/>
      <c r="BE434" s="867"/>
      <c r="BF434" s="867"/>
      <c r="BG434" s="849">
        <f t="shared" si="1352"/>
        <v>44431</v>
      </c>
      <c r="BH434" s="867"/>
      <c r="BI434" s="867"/>
      <c r="BK434" s="382"/>
      <c r="BL434" s="382"/>
      <c r="BM434" s="236">
        <f t="shared" si="1355"/>
        <v>44431</v>
      </c>
      <c r="BN434" s="236">
        <f t="shared" si="1356"/>
        <v>44432</v>
      </c>
      <c r="BO434" s="235"/>
      <c r="BP434" s="235"/>
      <c r="BQ434" s="235"/>
      <c r="BR434" s="868">
        <f t="shared" si="1360"/>
        <v>44431</v>
      </c>
      <c r="BS434" s="869" t="str">
        <f t="shared" si="1361"/>
        <v>MON</v>
      </c>
      <c r="BT434" s="870">
        <f t="shared" si="1362"/>
        <v>157.29962158203099</v>
      </c>
      <c r="BU434" s="235"/>
      <c r="BV434" s="279"/>
      <c r="BW434" s="279"/>
    </row>
    <row r="435" spans="1:75">
      <c r="A435" s="35">
        <v>44433</v>
      </c>
      <c r="B435" s="119" t="s">
        <v>871</v>
      </c>
      <c r="C435" s="782">
        <f t="shared" si="1336"/>
        <v>44432</v>
      </c>
      <c r="D435" s="1158">
        <f t="shared" si="1339"/>
        <v>44433</v>
      </c>
      <c r="E435" s="924" t="s">
        <v>69</v>
      </c>
      <c r="F435" s="1149">
        <v>34.128982543945398</v>
      </c>
      <c r="G435" s="500" t="s">
        <v>41</v>
      </c>
      <c r="H435" s="998">
        <v>37.805102539062602</v>
      </c>
      <c r="I435" s="1160" t="s">
        <v>313</v>
      </c>
      <c r="J435" s="1161" t="s">
        <v>133</v>
      </c>
      <c r="K435" s="484" t="s">
        <v>93</v>
      </c>
      <c r="L435" s="488">
        <v>330</v>
      </c>
      <c r="M435" s="485"/>
      <c r="N435" s="504"/>
      <c r="O435" s="491">
        <v>3</v>
      </c>
      <c r="P435" s="492">
        <v>1.5</v>
      </c>
      <c r="Q435" s="492">
        <f t="shared" si="1261"/>
        <v>4.5</v>
      </c>
      <c r="R435" s="490">
        <f t="shared" si="1390"/>
        <v>3</v>
      </c>
      <c r="S435" s="491"/>
      <c r="T435" s="493">
        <v>20</v>
      </c>
      <c r="U435" s="119" t="s">
        <v>871</v>
      </c>
      <c r="V435" s="925"/>
      <c r="W435" s="129">
        <v>903.38900000000001</v>
      </c>
      <c r="X435" s="223">
        <v>2.153</v>
      </c>
      <c r="Y435" s="223">
        <v>2.516</v>
      </c>
      <c r="Z435" s="129">
        <f t="shared" si="1262"/>
        <v>18067.78</v>
      </c>
      <c r="AA435" s="129">
        <f t="shared" si="1263"/>
        <v>6022.5933333333332</v>
      </c>
      <c r="AB435" s="149">
        <f t="shared" si="1264"/>
        <v>18250282.828282826</v>
      </c>
      <c r="AC435" s="924" t="s">
        <v>69</v>
      </c>
      <c r="AD435" s="195">
        <f t="shared" si="1265"/>
        <v>682.57965087890796</v>
      </c>
      <c r="AE435" s="500" t="s">
        <v>41</v>
      </c>
      <c r="AF435" s="567">
        <f t="shared" si="1266"/>
        <v>756.10205078125205</v>
      </c>
      <c r="AG435" s="497">
        <f t="shared" si="1267"/>
        <v>227526.55029296933</v>
      </c>
      <c r="AH435" s="497">
        <f t="shared" si="1268"/>
        <v>252034.01692708401</v>
      </c>
      <c r="AI435" s="497">
        <f t="shared" si="1269"/>
        <v>689474.39482717984</v>
      </c>
      <c r="AJ435" s="497">
        <f t="shared" si="1270"/>
        <v>763739.44523358799</v>
      </c>
      <c r="AK435" s="959">
        <f t="shared" si="1271"/>
        <v>3.7778833419429947E-2</v>
      </c>
      <c r="AL435" s="1086">
        <f t="shared" si="1272"/>
        <v>4.1848088186885832E-2</v>
      </c>
      <c r="AM435" s="864" t="str">
        <f t="shared" si="1313"/>
        <v>8251</v>
      </c>
      <c r="AN435" s="865">
        <f t="shared" si="1314"/>
        <v>44433</v>
      </c>
      <c r="AO435" s="866">
        <f t="shared" si="1315"/>
        <v>227526.55029296933</v>
      </c>
      <c r="AP435" s="865">
        <f t="shared" si="1316"/>
        <v>44433</v>
      </c>
      <c r="AQ435" s="850">
        <f t="shared" si="1317"/>
        <v>252034.01692708401</v>
      </c>
      <c r="AR435" s="880">
        <v>44432</v>
      </c>
      <c r="AS435" s="869" t="s">
        <v>653</v>
      </c>
      <c r="AT435" s="879">
        <v>171.25093078613301</v>
      </c>
      <c r="AU435" s="879">
        <v>330</v>
      </c>
      <c r="AV435" s="851">
        <f t="shared" si="1318"/>
        <v>44432</v>
      </c>
      <c r="AW435" s="852">
        <f t="shared" si="1319"/>
        <v>147479245358926.38</v>
      </c>
      <c r="AX435" s="851">
        <f t="shared" si="1320"/>
        <v>44432</v>
      </c>
      <c r="AY435" s="852">
        <f t="shared" si="1321"/>
        <v>163364612056590.34</v>
      </c>
      <c r="AZ435" s="850">
        <f>AVERAGE(AO435:AO436)</f>
        <v>217461.81233724003</v>
      </c>
      <c r="BA435" s="850">
        <f>STDEV(AO435:AO436)</f>
        <v>14233.688918723659</v>
      </c>
      <c r="BB435" s="850">
        <f>100*BA435/AZ435</f>
        <v>6.5453739972745364</v>
      </c>
      <c r="BC435" s="849">
        <f t="shared" si="1322"/>
        <v>44432</v>
      </c>
      <c r="BD435" s="850">
        <f>AVERAGE(AQ435:AQ436)</f>
        <v>260299.96744791736</v>
      </c>
      <c r="BE435" s="850">
        <f>STDEV(AQ435:AQ436)</f>
        <v>11689.819332467463</v>
      </c>
      <c r="BF435" s="850">
        <f>100*BE435/BD435</f>
        <v>4.4909031096234937</v>
      </c>
      <c r="BG435" s="849">
        <f t="shared" si="1323"/>
        <v>44432</v>
      </c>
      <c r="BH435" s="850">
        <f>AVERAGE(AZ435,BD435)</f>
        <v>238880.88989257871</v>
      </c>
      <c r="BI435" s="852">
        <f>BH435*AT435*3.785*1000000</f>
        <v>154838955395153.78</v>
      </c>
      <c r="BK435" s="382">
        <f t="shared" si="1324"/>
        <v>34.128982543945398</v>
      </c>
      <c r="BL435" s="382">
        <f t="shared" si="1325"/>
        <v>37.805102539062602</v>
      </c>
      <c r="BM435" s="236">
        <f t="shared" si="1326"/>
        <v>44432</v>
      </c>
      <c r="BN435" s="236">
        <f t="shared" si="1327"/>
        <v>44433</v>
      </c>
      <c r="BO435" s="235">
        <f t="shared" ref="BO435:BO442" si="1391">AO435</f>
        <v>227526.55029296933</v>
      </c>
      <c r="BP435" s="235">
        <f t="shared" si="1328"/>
        <v>252034.01692708401</v>
      </c>
      <c r="BQ435" s="235">
        <f t="shared" si="1329"/>
        <v>239780.28361002667</v>
      </c>
      <c r="BR435" s="868">
        <f t="shared" si="1330"/>
        <v>44432</v>
      </c>
      <c r="BS435" s="869" t="str">
        <f t="shared" si="1331"/>
        <v>TUE</v>
      </c>
      <c r="BT435" s="870">
        <f t="shared" si="1332"/>
        <v>171.25093078613301</v>
      </c>
      <c r="BU435" s="235">
        <f t="shared" ref="BU435" si="1392">BH435</f>
        <v>238880.88989257871</v>
      </c>
      <c r="BV435" s="279">
        <f t="shared" si="1334"/>
        <v>155421928707758.41</v>
      </c>
      <c r="BW435" s="279">
        <f t="shared" ref="BW435" si="1393">BI435</f>
        <v>154838955395153.78</v>
      </c>
    </row>
    <row r="436" spans="1:75" ht="15" thickBot="1">
      <c r="A436" s="35">
        <v>44433</v>
      </c>
      <c r="B436" s="119" t="s">
        <v>872</v>
      </c>
      <c r="C436" s="782">
        <f t="shared" si="1336"/>
        <v>44432</v>
      </c>
      <c r="D436" s="1158">
        <f t="shared" si="1339"/>
        <v>44433</v>
      </c>
      <c r="E436" s="924" t="s">
        <v>69</v>
      </c>
      <c r="F436" s="1149">
        <v>31.109561157226601</v>
      </c>
      <c r="G436" s="500" t="s">
        <v>41</v>
      </c>
      <c r="H436" s="998">
        <v>40.284887695312605</v>
      </c>
      <c r="I436" s="1160" t="s">
        <v>313</v>
      </c>
      <c r="J436" s="1161" t="s">
        <v>133</v>
      </c>
      <c r="K436" s="484" t="s">
        <v>93</v>
      </c>
      <c r="L436" s="488">
        <v>330</v>
      </c>
      <c r="M436" s="485"/>
      <c r="N436" s="504"/>
      <c r="O436" s="491">
        <v>3</v>
      </c>
      <c r="P436" s="492">
        <v>1.5</v>
      </c>
      <c r="Q436" s="492">
        <f t="shared" si="1261"/>
        <v>4.5</v>
      </c>
      <c r="R436" s="490">
        <f t="shared" si="1390"/>
        <v>3</v>
      </c>
      <c r="S436" s="491"/>
      <c r="T436" s="493">
        <v>20</v>
      </c>
      <c r="U436" s="119" t="s">
        <v>872</v>
      </c>
      <c r="V436" s="925"/>
      <c r="W436" s="129">
        <v>881.13199999999995</v>
      </c>
      <c r="X436" s="223">
        <v>2.16</v>
      </c>
      <c r="Y436" s="223">
        <v>2.5230000000000001</v>
      </c>
      <c r="Z436" s="129">
        <f t="shared" si="1262"/>
        <v>17622.64</v>
      </c>
      <c r="AA436" s="129">
        <f t="shared" si="1263"/>
        <v>5874.2133333333331</v>
      </c>
      <c r="AB436" s="149">
        <f t="shared" si="1264"/>
        <v>17800646.464646462</v>
      </c>
      <c r="AC436" s="924" t="s">
        <v>69</v>
      </c>
      <c r="AD436" s="195">
        <f t="shared" si="1265"/>
        <v>622.19122314453205</v>
      </c>
      <c r="AE436" s="500" t="s">
        <v>41</v>
      </c>
      <c r="AF436" s="567">
        <f t="shared" si="1266"/>
        <v>805.69775390625205</v>
      </c>
      <c r="AG436" s="497">
        <f t="shared" si="1267"/>
        <v>207397.0743815107</v>
      </c>
      <c r="AH436" s="497">
        <f t="shared" si="1268"/>
        <v>268565.9179687507</v>
      </c>
      <c r="AI436" s="497">
        <f t="shared" si="1269"/>
        <v>628475.9829742749</v>
      </c>
      <c r="AJ436" s="497">
        <f t="shared" si="1270"/>
        <v>813836.11505682033</v>
      </c>
      <c r="AK436" s="959">
        <f t="shared" si="1271"/>
        <v>3.5306357228232096E-2</v>
      </c>
      <c r="AL436" s="1086">
        <f t="shared" si="1272"/>
        <v>4.5719469608767591E-2</v>
      </c>
      <c r="AM436" s="864" t="str">
        <f t="shared" si="1313"/>
        <v>8252</v>
      </c>
      <c r="AN436" s="865">
        <f t="shared" si="1314"/>
        <v>44433</v>
      </c>
      <c r="AO436" s="866">
        <f t="shared" si="1315"/>
        <v>207397.0743815107</v>
      </c>
      <c r="AP436" s="865">
        <f t="shared" si="1316"/>
        <v>44433</v>
      </c>
      <c r="AQ436" s="850">
        <f t="shared" si="1317"/>
        <v>268565.9179687507</v>
      </c>
      <c r="AR436" s="880">
        <v>44432</v>
      </c>
      <c r="AS436" s="869" t="s">
        <v>653</v>
      </c>
      <c r="AT436" s="879">
        <v>171.25093078613301</v>
      </c>
      <c r="AU436" s="879">
        <v>330</v>
      </c>
      <c r="AV436" s="851">
        <f t="shared" si="1318"/>
        <v>44432</v>
      </c>
      <c r="AW436" s="852">
        <f t="shared" si="1319"/>
        <v>134431625584135.03</v>
      </c>
      <c r="AX436" s="851">
        <f t="shared" si="1320"/>
        <v>44432</v>
      </c>
      <c r="AY436" s="852">
        <f t="shared" si="1321"/>
        <v>174080338580963.31</v>
      </c>
      <c r="AZ436" s="867"/>
      <c r="BA436" s="867"/>
      <c r="BB436" s="867"/>
      <c r="BC436" s="849">
        <f t="shared" si="1322"/>
        <v>44432</v>
      </c>
      <c r="BD436" s="867"/>
      <c r="BE436" s="867"/>
      <c r="BF436" s="867"/>
      <c r="BG436" s="849">
        <f t="shared" si="1323"/>
        <v>44432</v>
      </c>
      <c r="BH436" s="867"/>
      <c r="BI436" s="867"/>
      <c r="BK436" s="382">
        <f t="shared" si="1324"/>
        <v>31.109561157226601</v>
      </c>
      <c r="BL436" s="382">
        <f t="shared" si="1325"/>
        <v>40.284887695312605</v>
      </c>
      <c r="BM436" s="236">
        <f t="shared" si="1326"/>
        <v>44432</v>
      </c>
      <c r="BN436" s="236">
        <f t="shared" si="1327"/>
        <v>44433</v>
      </c>
      <c r="BO436" s="235">
        <f t="shared" si="1391"/>
        <v>207397.0743815107</v>
      </c>
      <c r="BP436" s="235">
        <f t="shared" si="1328"/>
        <v>268565.9179687507</v>
      </c>
      <c r="BQ436" s="235">
        <f t="shared" si="1329"/>
        <v>237981.49617513071</v>
      </c>
      <c r="BR436" s="868">
        <f t="shared" si="1330"/>
        <v>44432</v>
      </c>
      <c r="BS436" s="869" t="str">
        <f t="shared" si="1331"/>
        <v>TUE</v>
      </c>
      <c r="BT436" s="870">
        <f t="shared" si="1332"/>
        <v>171.25093078613301</v>
      </c>
      <c r="BU436" s="235"/>
      <c r="BV436" s="279">
        <f t="shared" si="1334"/>
        <v>154255982082549.22</v>
      </c>
      <c r="BW436" s="279"/>
    </row>
    <row r="437" spans="1:75">
      <c r="A437" s="1167">
        <v>44440</v>
      </c>
      <c r="B437" s="121" t="s">
        <v>873</v>
      </c>
      <c r="C437" s="1168">
        <f>D437-1</f>
        <v>44433</v>
      </c>
      <c r="D437" s="1169">
        <v>44434</v>
      </c>
      <c r="E437" s="1110" t="s">
        <v>69</v>
      </c>
      <c r="F437" s="1147">
        <v>34.380761718750001</v>
      </c>
      <c r="G437" s="477" t="s">
        <v>41</v>
      </c>
      <c r="H437" s="994">
        <v>44.287969970703202</v>
      </c>
      <c r="I437" s="456" t="s">
        <v>313</v>
      </c>
      <c r="J437" s="457" t="s">
        <v>133</v>
      </c>
      <c r="K437" s="582" t="s">
        <v>93</v>
      </c>
      <c r="L437" s="583">
        <v>282</v>
      </c>
      <c r="M437" s="583"/>
      <c r="N437" s="583"/>
      <c r="O437" s="584">
        <v>3</v>
      </c>
      <c r="P437" s="584">
        <v>1.5</v>
      </c>
      <c r="Q437" s="584">
        <f t="shared" si="1261"/>
        <v>4.5</v>
      </c>
      <c r="R437" s="184">
        <f t="shared" si="1390"/>
        <v>3</v>
      </c>
      <c r="S437" s="183"/>
      <c r="T437" s="183">
        <v>20</v>
      </c>
      <c r="U437" s="121" t="s">
        <v>873</v>
      </c>
      <c r="V437" s="470"/>
      <c r="W437" s="194">
        <v>830.20399999999995</v>
      </c>
      <c r="X437" s="184">
        <v>2.169</v>
      </c>
      <c r="Y437" s="184">
        <v>2.4969999999999999</v>
      </c>
      <c r="Z437" s="194">
        <f t="shared" si="1262"/>
        <v>16604.079999999998</v>
      </c>
      <c r="AA437" s="194">
        <f t="shared" si="1263"/>
        <v>5534.6933333333327</v>
      </c>
      <c r="AB437" s="1113">
        <f t="shared" si="1264"/>
        <v>19626572.104018912</v>
      </c>
      <c r="AC437" s="476" t="s">
        <v>69</v>
      </c>
      <c r="AD437" s="194">
        <f t="shared" si="1265"/>
        <v>687.615234375</v>
      </c>
      <c r="AE437" s="477" t="s">
        <v>41</v>
      </c>
      <c r="AF437" s="586">
        <f t="shared" si="1266"/>
        <v>885.75939941406409</v>
      </c>
      <c r="AG437" s="586">
        <f t="shared" si="1267"/>
        <v>229205.078125</v>
      </c>
      <c r="AH437" s="586">
        <f t="shared" si="1268"/>
        <v>295253.1331380214</v>
      </c>
      <c r="AI437" s="586">
        <f t="shared" si="1269"/>
        <v>812783.96498226945</v>
      </c>
      <c r="AJ437" s="586">
        <f t="shared" si="1270"/>
        <v>1046996.9260213524</v>
      </c>
      <c r="AK437" s="587">
        <f t="shared" si="1271"/>
        <v>4.1412426004632602E-2</v>
      </c>
      <c r="AL437" s="995">
        <f t="shared" si="1272"/>
        <v>5.3345888445133015E-2</v>
      </c>
      <c r="AM437" s="864" t="str">
        <f t="shared" si="1313"/>
        <v>8261</v>
      </c>
      <c r="AN437" s="865">
        <f t="shared" si="1314"/>
        <v>44434</v>
      </c>
      <c r="AO437" s="866">
        <f t="shared" si="1315"/>
        <v>229205.078125</v>
      </c>
      <c r="AP437" s="865">
        <f t="shared" si="1316"/>
        <v>44434</v>
      </c>
      <c r="AQ437" s="850">
        <f t="shared" si="1317"/>
        <v>295253.1331380214</v>
      </c>
      <c r="AR437" s="880">
        <v>44433</v>
      </c>
      <c r="AS437" s="869" t="s">
        <v>656</v>
      </c>
      <c r="AT437" s="879">
        <v>160.17825317382801</v>
      </c>
      <c r="AU437" s="879">
        <v>282</v>
      </c>
      <c r="AV437" s="851">
        <f t="shared" si="1318"/>
        <v>44433</v>
      </c>
      <c r="AW437" s="852">
        <f t="shared" si="1319"/>
        <v>138961237288516.97</v>
      </c>
      <c r="AX437" s="851">
        <f t="shared" si="1320"/>
        <v>44433</v>
      </c>
      <c r="AY437" s="852">
        <f t="shared" si="1321"/>
        <v>179004501251909.97</v>
      </c>
      <c r="AZ437" s="850">
        <f>AVERAGE(AO437:AO438)</f>
        <v>241390.40120442735</v>
      </c>
      <c r="BA437" s="850">
        <f>STDEV(AO437:AO438)</f>
        <v>17232.649160824032</v>
      </c>
      <c r="BB437" s="850">
        <f>100*BA437/AZ437</f>
        <v>7.1389123489753601</v>
      </c>
      <c r="BC437" s="849">
        <f t="shared" si="1322"/>
        <v>44433</v>
      </c>
      <c r="BD437" s="850">
        <f>AVERAGE(AQ437:AQ438)</f>
        <v>305785.83780924533</v>
      </c>
      <c r="BE437" s="850">
        <f>STDEV(AQ437:AQ438)</f>
        <v>14895.493794515345</v>
      </c>
      <c r="BF437" s="850">
        <f>100*BE437/BD437</f>
        <v>4.8712176800703961</v>
      </c>
      <c r="BG437" s="849">
        <f t="shared" si="1323"/>
        <v>44433</v>
      </c>
      <c r="BH437" s="850">
        <f>AVERAGE(AZ437,BD437)</f>
        <v>273588.11950683634</v>
      </c>
      <c r="BI437" s="852">
        <f>BH437*AT437*3.785*1000000</f>
        <v>165869551866450.91</v>
      </c>
      <c r="BK437" s="382">
        <f t="shared" si="1324"/>
        <v>34.380761718750001</v>
      </c>
      <c r="BL437" s="382">
        <f t="shared" si="1325"/>
        <v>44.287969970703202</v>
      </c>
      <c r="BM437" s="236">
        <f t="shared" si="1326"/>
        <v>44433</v>
      </c>
      <c r="BN437" s="236">
        <f t="shared" si="1327"/>
        <v>44434</v>
      </c>
      <c r="BO437" s="235">
        <f t="shared" si="1391"/>
        <v>229205.078125</v>
      </c>
      <c r="BP437" s="235">
        <f t="shared" si="1328"/>
        <v>295253.1331380214</v>
      </c>
      <c r="BQ437" s="235">
        <f t="shared" si="1329"/>
        <v>262229.10563151073</v>
      </c>
      <c r="BR437" s="868">
        <f t="shared" si="1330"/>
        <v>44433</v>
      </c>
      <c r="BS437" s="869" t="str">
        <f t="shared" si="1331"/>
        <v>WED</v>
      </c>
      <c r="BT437" s="870">
        <f t="shared" si="1332"/>
        <v>160.17825317382801</v>
      </c>
      <c r="BU437" s="235">
        <f t="shared" ref="BU437" si="1394">BH437</f>
        <v>273588.11950683634</v>
      </c>
      <c r="BV437" s="279">
        <f t="shared" si="1334"/>
        <v>158982869270213.47</v>
      </c>
      <c r="BW437" s="279">
        <f t="shared" ref="BW437" si="1395">BI437</f>
        <v>165869551866450.91</v>
      </c>
    </row>
    <row r="438" spans="1:75">
      <c r="A438" s="46">
        <v>44440</v>
      </c>
      <c r="B438" s="122" t="s">
        <v>874</v>
      </c>
      <c r="C438" s="769">
        <f t="shared" ref="C438:C450" si="1396">D438-1</f>
        <v>44433</v>
      </c>
      <c r="D438" s="1170">
        <f>D437</f>
        <v>44434</v>
      </c>
      <c r="E438" s="924" t="s">
        <v>69</v>
      </c>
      <c r="F438" s="1149">
        <v>38.0363586425782</v>
      </c>
      <c r="G438" s="500" t="s">
        <v>41</v>
      </c>
      <c r="H438" s="998">
        <v>47.447781372070395</v>
      </c>
      <c r="I438" s="414" t="s">
        <v>313</v>
      </c>
      <c r="J438" s="415" t="s">
        <v>133</v>
      </c>
      <c r="K438" s="429" t="s">
        <v>93</v>
      </c>
      <c r="L438" s="390">
        <v>282</v>
      </c>
      <c r="M438" s="390"/>
      <c r="N438" s="390"/>
      <c r="O438" s="564">
        <v>3</v>
      </c>
      <c r="P438" s="564">
        <v>1.5</v>
      </c>
      <c r="Q438" s="564">
        <f t="shared" si="1261"/>
        <v>4.5</v>
      </c>
      <c r="R438" s="82">
        <f t="shared" si="1390"/>
        <v>3</v>
      </c>
      <c r="S438" s="81"/>
      <c r="T438" s="81">
        <v>20</v>
      </c>
      <c r="U438" s="122" t="s">
        <v>874</v>
      </c>
      <c r="V438" s="494"/>
      <c r="W438" s="195">
        <v>826.654</v>
      </c>
      <c r="X438" s="82">
        <v>2.1880000000000002</v>
      </c>
      <c r="Y438" s="82">
        <v>2.5529999999999999</v>
      </c>
      <c r="Z438" s="195">
        <f t="shared" si="1262"/>
        <v>16533.080000000002</v>
      </c>
      <c r="AA438" s="195">
        <f t="shared" si="1263"/>
        <v>5511.0266666666676</v>
      </c>
      <c r="AB438" s="1092">
        <f t="shared" si="1264"/>
        <v>19542647.754137121</v>
      </c>
      <c r="AC438" s="499" t="s">
        <v>69</v>
      </c>
      <c r="AD438" s="195">
        <f t="shared" si="1265"/>
        <v>760.72717285156398</v>
      </c>
      <c r="AE438" s="500" t="s">
        <v>41</v>
      </c>
      <c r="AF438" s="567">
        <f t="shared" si="1266"/>
        <v>948.95562744140784</v>
      </c>
      <c r="AG438" s="567">
        <f t="shared" si="1267"/>
        <v>253575.72428385468</v>
      </c>
      <c r="AH438" s="567">
        <f t="shared" si="1268"/>
        <v>316318.54248046927</v>
      </c>
      <c r="AI438" s="568">
        <f t="shared" si="1269"/>
        <v>899204.69604203792</v>
      </c>
      <c r="AJ438" s="568">
        <f t="shared" si="1270"/>
        <v>1121696.9591506002</v>
      </c>
      <c r="AK438" s="569">
        <f t="shared" si="1271"/>
        <v>4.6012429193566108E-2</v>
      </c>
      <c r="AL438" s="999">
        <f t="shared" si="1272"/>
        <v>5.7397389200403541E-2</v>
      </c>
      <c r="AM438" s="864" t="str">
        <f t="shared" si="1313"/>
        <v>8268</v>
      </c>
      <c r="AN438" s="865">
        <f t="shared" si="1314"/>
        <v>44434</v>
      </c>
      <c r="AO438" s="866">
        <f t="shared" si="1315"/>
        <v>253575.72428385468</v>
      </c>
      <c r="AP438" s="865">
        <f t="shared" si="1316"/>
        <v>44434</v>
      </c>
      <c r="AQ438" s="850">
        <f t="shared" si="1317"/>
        <v>316318.54248046927</v>
      </c>
      <c r="AR438" s="880">
        <v>44433</v>
      </c>
      <c r="AS438" s="869" t="s">
        <v>656</v>
      </c>
      <c r="AT438" s="879">
        <v>160.17825317382801</v>
      </c>
      <c r="AU438" s="879">
        <v>282</v>
      </c>
      <c r="AV438" s="851">
        <f t="shared" si="1318"/>
        <v>44433</v>
      </c>
      <c r="AW438" s="852">
        <f t="shared" si="1319"/>
        <v>153736543191243</v>
      </c>
      <c r="AX438" s="851">
        <f t="shared" si="1320"/>
        <v>44433</v>
      </c>
      <c r="AY438" s="852">
        <f t="shared" si="1321"/>
        <v>191775925734133.78</v>
      </c>
      <c r="AZ438" s="867"/>
      <c r="BA438" s="867"/>
      <c r="BB438" s="867"/>
      <c r="BC438" s="849">
        <f t="shared" si="1322"/>
        <v>44433</v>
      </c>
      <c r="BD438" s="867"/>
      <c r="BE438" s="867"/>
      <c r="BF438" s="867"/>
      <c r="BG438" s="849">
        <f t="shared" si="1323"/>
        <v>44433</v>
      </c>
      <c r="BH438" s="867"/>
      <c r="BI438" s="867"/>
      <c r="BK438" s="382">
        <f t="shared" si="1324"/>
        <v>38.0363586425782</v>
      </c>
      <c r="BL438" s="382">
        <f t="shared" si="1325"/>
        <v>47.447781372070395</v>
      </c>
      <c r="BM438" s="236">
        <f t="shared" si="1326"/>
        <v>44433</v>
      </c>
      <c r="BN438" s="236">
        <f t="shared" si="1327"/>
        <v>44434</v>
      </c>
      <c r="BO438" s="235">
        <f t="shared" si="1391"/>
        <v>253575.72428385468</v>
      </c>
      <c r="BP438" s="235">
        <f t="shared" si="1328"/>
        <v>316318.54248046927</v>
      </c>
      <c r="BQ438" s="235">
        <f t="shared" si="1329"/>
        <v>284947.13338216196</v>
      </c>
      <c r="BR438" s="868">
        <f t="shared" si="1330"/>
        <v>44433</v>
      </c>
      <c r="BS438" s="869" t="str">
        <f t="shared" si="1331"/>
        <v>WED</v>
      </c>
      <c r="BT438" s="870">
        <f t="shared" si="1332"/>
        <v>160.17825317382801</v>
      </c>
      <c r="BU438" s="235"/>
      <c r="BV438" s="279">
        <f t="shared" si="1334"/>
        <v>172756234462688.34</v>
      </c>
      <c r="BW438" s="279"/>
    </row>
    <row r="439" spans="1:75">
      <c r="A439" s="46">
        <v>44440</v>
      </c>
      <c r="B439" s="122" t="s">
        <v>875</v>
      </c>
      <c r="C439" s="769">
        <f t="shared" si="1396"/>
        <v>44434</v>
      </c>
      <c r="D439" s="1170">
        <f>D437+1</f>
        <v>44435</v>
      </c>
      <c r="E439" s="924" t="s">
        <v>69</v>
      </c>
      <c r="F439" s="1149">
        <v>45.025061035156199</v>
      </c>
      <c r="G439" s="500" t="s">
        <v>41</v>
      </c>
      <c r="H439" s="998">
        <v>61.176403808593797</v>
      </c>
      <c r="I439" s="414" t="s">
        <v>313</v>
      </c>
      <c r="J439" s="415" t="s">
        <v>133</v>
      </c>
      <c r="K439" s="429" t="s">
        <v>93</v>
      </c>
      <c r="L439" s="390">
        <v>360</v>
      </c>
      <c r="M439" s="390"/>
      <c r="N439" s="390"/>
      <c r="O439" s="564">
        <v>3</v>
      </c>
      <c r="P439" s="564">
        <v>1.5</v>
      </c>
      <c r="Q439" s="564">
        <f t="shared" si="1261"/>
        <v>4.5</v>
      </c>
      <c r="R439" s="82">
        <f t="shared" si="1390"/>
        <v>3</v>
      </c>
      <c r="S439" s="81"/>
      <c r="T439" s="81">
        <v>20</v>
      </c>
      <c r="U439" s="122" t="s">
        <v>875</v>
      </c>
      <c r="V439" s="494"/>
      <c r="W439" s="195">
        <v>825.16399999999999</v>
      </c>
      <c r="X439" s="82">
        <v>2.1720000000000002</v>
      </c>
      <c r="Y439" s="82">
        <v>2.4809999999999999</v>
      </c>
      <c r="Z439" s="195">
        <f t="shared" si="1262"/>
        <v>16503.28</v>
      </c>
      <c r="AA439" s="195">
        <f t="shared" si="1263"/>
        <v>5501.0933333333332</v>
      </c>
      <c r="AB439" s="1092">
        <f t="shared" si="1264"/>
        <v>15280814.814814815</v>
      </c>
      <c r="AC439" s="499" t="s">
        <v>69</v>
      </c>
      <c r="AD439" s="195">
        <f t="shared" si="1265"/>
        <v>900.50122070312398</v>
      </c>
      <c r="AE439" s="500" t="s">
        <v>41</v>
      </c>
      <c r="AF439" s="567">
        <f t="shared" si="1266"/>
        <v>1223.5280761718759</v>
      </c>
      <c r="AG439" s="567">
        <f t="shared" si="1267"/>
        <v>300167.07356770796</v>
      </c>
      <c r="AH439" s="567">
        <f t="shared" si="1268"/>
        <v>407842.69205729198</v>
      </c>
      <c r="AI439" s="568">
        <f t="shared" si="1269"/>
        <v>833797.42657696654</v>
      </c>
      <c r="AJ439" s="568">
        <f t="shared" si="1270"/>
        <v>1132896.3668258111</v>
      </c>
      <c r="AK439" s="569">
        <f t="shared" si="1271"/>
        <v>5.456498470020045E-2</v>
      </c>
      <c r="AL439" s="999">
        <f t="shared" si="1272"/>
        <v>7.4138478906731031E-2</v>
      </c>
      <c r="AM439" s="864" t="str">
        <f t="shared" si="1313"/>
        <v>8272</v>
      </c>
      <c r="AN439" s="865">
        <f t="shared" si="1314"/>
        <v>44435</v>
      </c>
      <c r="AO439" s="866">
        <f t="shared" si="1315"/>
        <v>300167.07356770796</v>
      </c>
      <c r="AP439" s="865">
        <f t="shared" si="1316"/>
        <v>44435</v>
      </c>
      <c r="AQ439" s="850">
        <f t="shared" si="1317"/>
        <v>407842.69205729198</v>
      </c>
      <c r="AR439" s="880">
        <v>44434</v>
      </c>
      <c r="AS439" s="869" t="s">
        <v>657</v>
      </c>
      <c r="AT439" s="879">
        <v>170.52932739257801</v>
      </c>
      <c r="AU439" s="879">
        <v>360</v>
      </c>
      <c r="AV439" s="851">
        <f t="shared" si="1318"/>
        <v>44434</v>
      </c>
      <c r="AW439" s="852">
        <f t="shared" si="1319"/>
        <v>193743889474005.44</v>
      </c>
      <c r="AX439" s="851">
        <f t="shared" si="1320"/>
        <v>44434</v>
      </c>
      <c r="AY439" s="852">
        <f t="shared" si="1321"/>
        <v>263243494742953.97</v>
      </c>
      <c r="AZ439" s="850">
        <f>AVERAGE(AO439:AO440)</f>
        <v>305565.51106770796</v>
      </c>
      <c r="BA439" s="850">
        <f>STDEV(AO439:AO440)</f>
        <v>7634.543528123505</v>
      </c>
      <c r="BB439" s="850">
        <f>100*BA439/AZ439</f>
        <v>2.4984964767282993</v>
      </c>
      <c r="BC439" s="849">
        <f t="shared" si="1322"/>
        <v>44434</v>
      </c>
      <c r="BD439" s="850">
        <f>AVERAGE(AQ439:AQ440)</f>
        <v>384374.91861979198</v>
      </c>
      <c r="BE439" s="850">
        <f>STDEV(AQ439:AQ440)</f>
        <v>33188.443474011568</v>
      </c>
      <c r="BF439" s="850">
        <f>100*BE439/BD439</f>
        <v>8.6343936261981309</v>
      </c>
      <c r="BG439" s="849">
        <f t="shared" si="1323"/>
        <v>44434</v>
      </c>
      <c r="BH439" s="850">
        <f>AVERAGE(AZ439,BD439)</f>
        <v>344970.21484375</v>
      </c>
      <c r="BI439" s="852">
        <f>BH439*AT439*3.785*1000000</f>
        <v>222662234008939.06</v>
      </c>
      <c r="BK439" s="382">
        <f t="shared" si="1324"/>
        <v>45.025061035156199</v>
      </c>
      <c r="BL439" s="382">
        <f t="shared" si="1325"/>
        <v>61.176403808593797</v>
      </c>
      <c r="BM439" s="236">
        <f t="shared" si="1326"/>
        <v>44434</v>
      </c>
      <c r="BN439" s="236">
        <f t="shared" si="1327"/>
        <v>44435</v>
      </c>
      <c r="BO439" s="235">
        <f t="shared" si="1391"/>
        <v>300167.07356770796</v>
      </c>
      <c r="BP439" s="235">
        <f t="shared" si="1328"/>
        <v>407842.69205729198</v>
      </c>
      <c r="BQ439" s="235">
        <f t="shared" si="1329"/>
        <v>354004.8828125</v>
      </c>
      <c r="BR439" s="868">
        <f t="shared" si="1330"/>
        <v>44434</v>
      </c>
      <c r="BS439" s="869" t="str">
        <f t="shared" si="1331"/>
        <v>THU</v>
      </c>
      <c r="BT439" s="870">
        <f t="shared" si="1332"/>
        <v>170.52932739257801</v>
      </c>
      <c r="BU439" s="235">
        <f t="shared" ref="BU439" si="1397">BH439</f>
        <v>344970.21484375</v>
      </c>
      <c r="BV439" s="279">
        <f t="shared" si="1334"/>
        <v>228493692108479.72</v>
      </c>
      <c r="BW439" s="279">
        <f t="shared" ref="BW439" si="1398">BI439</f>
        <v>222662234008939.06</v>
      </c>
    </row>
    <row r="440" spans="1:75">
      <c r="A440" s="46">
        <v>44440</v>
      </c>
      <c r="B440" s="122" t="s">
        <v>876</v>
      </c>
      <c r="C440" s="769">
        <f t="shared" si="1396"/>
        <v>44434</v>
      </c>
      <c r="D440" s="1170">
        <f t="shared" ref="D440:D450" si="1399">D438+1</f>
        <v>44435</v>
      </c>
      <c r="E440" s="924" t="s">
        <v>69</v>
      </c>
      <c r="F440" s="1149">
        <v>46.6445922851562</v>
      </c>
      <c r="G440" s="500" t="s">
        <v>41</v>
      </c>
      <c r="H440" s="998">
        <v>54.136071777343794</v>
      </c>
      <c r="I440" s="414" t="s">
        <v>313</v>
      </c>
      <c r="J440" s="415" t="s">
        <v>133</v>
      </c>
      <c r="K440" s="429" t="s">
        <v>93</v>
      </c>
      <c r="L440" s="390">
        <v>360</v>
      </c>
      <c r="M440" s="390"/>
      <c r="N440" s="390"/>
      <c r="O440" s="564">
        <v>3</v>
      </c>
      <c r="P440" s="564">
        <v>1.5</v>
      </c>
      <c r="Q440" s="564">
        <f t="shared" si="1261"/>
        <v>4.5</v>
      </c>
      <c r="R440" s="82">
        <f t="shared" si="1390"/>
        <v>3</v>
      </c>
      <c r="S440" s="81"/>
      <c r="T440" s="81">
        <v>20</v>
      </c>
      <c r="U440" s="122" t="s">
        <v>876</v>
      </c>
      <c r="V440" s="494"/>
      <c r="W440" s="195">
        <v>821.54300000000001</v>
      </c>
      <c r="X440" s="82">
        <v>2.1760000000000002</v>
      </c>
      <c r="Y440" s="82">
        <v>2.5390000000000001</v>
      </c>
      <c r="Z440" s="195">
        <f t="shared" si="1262"/>
        <v>16430.86</v>
      </c>
      <c r="AA440" s="195">
        <f t="shared" si="1263"/>
        <v>5476.9533333333338</v>
      </c>
      <c r="AB440" s="1092">
        <f t="shared" si="1264"/>
        <v>15213759.259259261</v>
      </c>
      <c r="AC440" s="499" t="s">
        <v>69</v>
      </c>
      <c r="AD440" s="195">
        <f t="shared" si="1265"/>
        <v>932.89184570312398</v>
      </c>
      <c r="AE440" s="500" t="s">
        <v>41</v>
      </c>
      <c r="AF440" s="567">
        <f t="shared" si="1266"/>
        <v>1082.7214355468759</v>
      </c>
      <c r="AG440" s="567">
        <f t="shared" si="1267"/>
        <v>310963.94856770796</v>
      </c>
      <c r="AH440" s="567">
        <f t="shared" si="1268"/>
        <v>360907.14518229198</v>
      </c>
      <c r="AI440" s="568">
        <f t="shared" si="1269"/>
        <v>863788.74602141103</v>
      </c>
      <c r="AJ440" s="568">
        <f t="shared" si="1270"/>
        <v>1002519.8477285889</v>
      </c>
      <c r="AK440" s="569">
        <f t="shared" si="1271"/>
        <v>5.6776811786061344E-2</v>
      </c>
      <c r="AL440" s="999">
        <f t="shared" si="1272"/>
        <v>6.5895603489219426E-2</v>
      </c>
      <c r="AM440" s="864" t="str">
        <f t="shared" si="1313"/>
        <v>8277</v>
      </c>
      <c r="AN440" s="865">
        <f t="shared" si="1314"/>
        <v>44435</v>
      </c>
      <c r="AO440" s="866">
        <f t="shared" si="1315"/>
        <v>310963.94856770796</v>
      </c>
      <c r="AP440" s="865">
        <f t="shared" si="1316"/>
        <v>44435</v>
      </c>
      <c r="AQ440" s="850">
        <f t="shared" si="1317"/>
        <v>360907.14518229198</v>
      </c>
      <c r="AR440" s="880">
        <v>44434</v>
      </c>
      <c r="AS440" s="869" t="s">
        <v>657</v>
      </c>
      <c r="AT440" s="879">
        <v>170.52932739257801</v>
      </c>
      <c r="AU440" s="879">
        <v>360</v>
      </c>
      <c r="AV440" s="851">
        <f t="shared" si="1318"/>
        <v>44434</v>
      </c>
      <c r="AW440" s="852">
        <f t="shared" si="1319"/>
        <v>200712770276958.66</v>
      </c>
      <c r="AX440" s="851">
        <f t="shared" si="1320"/>
        <v>44434</v>
      </c>
      <c r="AY440" s="852">
        <f t="shared" si="1321"/>
        <v>232948781541837.97</v>
      </c>
      <c r="AZ440" s="867"/>
      <c r="BA440" s="867"/>
      <c r="BB440" s="867"/>
      <c r="BC440" s="849">
        <f t="shared" si="1322"/>
        <v>44434</v>
      </c>
      <c r="BD440" s="867"/>
      <c r="BE440" s="867"/>
      <c r="BF440" s="867"/>
      <c r="BG440" s="849">
        <f t="shared" si="1323"/>
        <v>44434</v>
      </c>
      <c r="BH440" s="867"/>
      <c r="BI440" s="867"/>
      <c r="BK440" s="382">
        <f t="shared" si="1324"/>
        <v>46.6445922851562</v>
      </c>
      <c r="BL440" s="382">
        <f t="shared" si="1325"/>
        <v>54.136071777343794</v>
      </c>
      <c r="BM440" s="236">
        <f t="shared" si="1326"/>
        <v>44434</v>
      </c>
      <c r="BN440" s="236">
        <f t="shared" si="1327"/>
        <v>44435</v>
      </c>
      <c r="BO440" s="235">
        <f t="shared" si="1391"/>
        <v>310963.94856770796</v>
      </c>
      <c r="BP440" s="235">
        <f t="shared" si="1328"/>
        <v>360907.14518229198</v>
      </c>
      <c r="BQ440" s="235">
        <f t="shared" si="1329"/>
        <v>335935.546875</v>
      </c>
      <c r="BR440" s="868">
        <f t="shared" si="1330"/>
        <v>44434</v>
      </c>
      <c r="BS440" s="869" t="str">
        <f t="shared" si="1331"/>
        <v>THU</v>
      </c>
      <c r="BT440" s="870">
        <f t="shared" si="1332"/>
        <v>170.52932739257801</v>
      </c>
      <c r="BU440" s="235"/>
      <c r="BV440" s="279">
        <f t="shared" si="1334"/>
        <v>216830775909398.34</v>
      </c>
      <c r="BW440" s="279"/>
    </row>
    <row r="441" spans="1:75">
      <c r="A441" s="46">
        <v>44440</v>
      </c>
      <c r="B441" s="122" t="s">
        <v>877</v>
      </c>
      <c r="C441" s="769">
        <f t="shared" si="1396"/>
        <v>44435</v>
      </c>
      <c r="D441" s="1170">
        <f t="shared" si="1399"/>
        <v>44436</v>
      </c>
      <c r="E441" s="924" t="s">
        <v>69</v>
      </c>
      <c r="F441" s="1149">
        <v>30.090579223632801</v>
      </c>
      <c r="G441" s="500" t="s">
        <v>41</v>
      </c>
      <c r="H441" s="998">
        <v>37.121264648437602</v>
      </c>
      <c r="I441" s="414" t="s">
        <v>313</v>
      </c>
      <c r="J441" s="415" t="s">
        <v>133</v>
      </c>
      <c r="K441" s="429" t="s">
        <v>93</v>
      </c>
      <c r="L441" s="390">
        <v>280</v>
      </c>
      <c r="M441" s="390"/>
      <c r="N441" s="390"/>
      <c r="O441" s="564">
        <v>3</v>
      </c>
      <c r="P441" s="564">
        <v>1.5</v>
      </c>
      <c r="Q441" s="564">
        <f t="shared" si="1261"/>
        <v>4.5</v>
      </c>
      <c r="R441" s="82">
        <f t="shared" si="1390"/>
        <v>3</v>
      </c>
      <c r="S441" s="81"/>
      <c r="T441" s="81">
        <v>20</v>
      </c>
      <c r="U441" s="122" t="s">
        <v>877</v>
      </c>
      <c r="V441" s="494"/>
      <c r="W441" s="195">
        <v>856.86900000000003</v>
      </c>
      <c r="X441" s="82">
        <v>2.1859999999999999</v>
      </c>
      <c r="Y441" s="82">
        <v>2.5179999999999998</v>
      </c>
      <c r="Z441" s="195">
        <f t="shared" si="1262"/>
        <v>17137.38</v>
      </c>
      <c r="AA441" s="195">
        <f t="shared" si="1263"/>
        <v>5712.46</v>
      </c>
      <c r="AB441" s="1092">
        <f t="shared" si="1264"/>
        <v>20401642.857142854</v>
      </c>
      <c r="AC441" s="499" t="s">
        <v>69</v>
      </c>
      <c r="AD441" s="195">
        <f t="shared" si="1265"/>
        <v>601.81158447265602</v>
      </c>
      <c r="AE441" s="500" t="s">
        <v>41</v>
      </c>
      <c r="AF441" s="567">
        <f t="shared" si="1266"/>
        <v>742.42529296875205</v>
      </c>
      <c r="AG441" s="567">
        <f t="shared" si="1267"/>
        <v>200603.86149088535</v>
      </c>
      <c r="AH441" s="567">
        <f t="shared" si="1268"/>
        <v>247475.09765625067</v>
      </c>
      <c r="AI441" s="568">
        <f t="shared" si="1269"/>
        <v>716442.36246744765</v>
      </c>
      <c r="AJ441" s="568">
        <f t="shared" si="1270"/>
        <v>883839.63448660949</v>
      </c>
      <c r="AK441" s="569">
        <f t="shared" si="1271"/>
        <v>3.5116895609052026E-2</v>
      </c>
      <c r="AL441" s="999">
        <f t="shared" si="1272"/>
        <v>4.3321983463560476E-2</v>
      </c>
      <c r="AM441" s="864" t="str">
        <f t="shared" si="1313"/>
        <v>8281</v>
      </c>
      <c r="AN441" s="865">
        <f t="shared" si="1314"/>
        <v>44436</v>
      </c>
      <c r="AO441" s="866">
        <f t="shared" si="1315"/>
        <v>200603.86149088535</v>
      </c>
      <c r="AP441" s="865">
        <f t="shared" si="1316"/>
        <v>44436</v>
      </c>
      <c r="AQ441" s="850">
        <f t="shared" si="1317"/>
        <v>247475.09765625067</v>
      </c>
      <c r="AR441" s="880">
        <v>44435</v>
      </c>
      <c r="AS441" s="869" t="s">
        <v>659</v>
      </c>
      <c r="AT441" s="879">
        <v>199.392333984375</v>
      </c>
      <c r="AU441" s="879">
        <v>280</v>
      </c>
      <c r="AV441" s="851">
        <f t="shared" si="1318"/>
        <v>44435</v>
      </c>
      <c r="AW441" s="852">
        <f t="shared" si="1319"/>
        <v>151395731083760.28</v>
      </c>
      <c r="AX441" s="851">
        <f t="shared" si="1320"/>
        <v>44435</v>
      </c>
      <c r="AY441" s="852">
        <f t="shared" si="1321"/>
        <v>186769452273955.25</v>
      </c>
      <c r="AZ441" s="850">
        <f>AVERAGE(AO441:AO442)</f>
        <v>230747.83325195336</v>
      </c>
      <c r="BA441" s="850">
        <f>STDEV(AO441:AO442)</f>
        <v>42630.013688293628</v>
      </c>
      <c r="BB441" s="850">
        <f>100*BA441/AZ441</f>
        <v>18.474718955105402</v>
      </c>
      <c r="BC441" s="849">
        <f t="shared" si="1322"/>
        <v>44435</v>
      </c>
      <c r="BD441" s="850">
        <f>AVERAGE(AQ441:AQ442)</f>
        <v>295100.97249348997</v>
      </c>
      <c r="BE441" s="850">
        <f>STDEV(AQ441:AQ442)</f>
        <v>67353.158114707432</v>
      </c>
      <c r="BF441" s="850">
        <f>100*BE441/BD441</f>
        <v>22.823766911236888</v>
      </c>
      <c r="BG441" s="849">
        <f t="shared" si="1323"/>
        <v>44435</v>
      </c>
      <c r="BH441" s="850">
        <f>AVERAGE(AZ441,BD441)</f>
        <v>262924.40287272166</v>
      </c>
      <c r="BI441" s="852">
        <f>BH441*AT441*3.785*1000000</f>
        <v>198429042675658.69</v>
      </c>
      <c r="BK441" s="382">
        <f t="shared" si="1324"/>
        <v>30.090579223632801</v>
      </c>
      <c r="BL441" s="382">
        <f t="shared" si="1325"/>
        <v>37.121264648437602</v>
      </c>
      <c r="BM441" s="236">
        <f t="shared" si="1326"/>
        <v>44435</v>
      </c>
      <c r="BN441" s="236">
        <f t="shared" si="1327"/>
        <v>44436</v>
      </c>
      <c r="BO441" s="235">
        <f t="shared" si="1391"/>
        <v>200603.86149088535</v>
      </c>
      <c r="BP441" s="235">
        <f t="shared" si="1328"/>
        <v>247475.09765625067</v>
      </c>
      <c r="BQ441" s="235">
        <f t="shared" si="1329"/>
        <v>224039.47957356801</v>
      </c>
      <c r="BR441" s="868">
        <f t="shared" si="1330"/>
        <v>44435</v>
      </c>
      <c r="BS441" s="869" t="str">
        <f t="shared" si="1331"/>
        <v>FRI</v>
      </c>
      <c r="BT441" s="870">
        <f t="shared" si="1332"/>
        <v>199.392333984375</v>
      </c>
      <c r="BU441" s="235">
        <f t="shared" ref="BU441" si="1400">BH441</f>
        <v>262924.40287272166</v>
      </c>
      <c r="BV441" s="279">
        <f t="shared" si="1334"/>
        <v>169082591678857.78</v>
      </c>
      <c r="BW441" s="279">
        <f t="shared" ref="BW441" si="1401">BI441</f>
        <v>198429042675658.69</v>
      </c>
    </row>
    <row r="442" spans="1:75">
      <c r="A442" s="46">
        <v>44440</v>
      </c>
      <c r="B442" s="122" t="s">
        <v>878</v>
      </c>
      <c r="C442" s="769">
        <f t="shared" si="1396"/>
        <v>44435</v>
      </c>
      <c r="D442" s="1170">
        <f t="shared" si="1399"/>
        <v>44436</v>
      </c>
      <c r="E442" s="924" t="s">
        <v>69</v>
      </c>
      <c r="F442" s="1149">
        <v>39.1337707519532</v>
      </c>
      <c r="G442" s="500" t="s">
        <v>41</v>
      </c>
      <c r="H442" s="998">
        <v>51.409027099609396</v>
      </c>
      <c r="I442" s="414" t="s">
        <v>313</v>
      </c>
      <c r="J442" s="415" t="s">
        <v>133</v>
      </c>
      <c r="K442" s="429" t="s">
        <v>93</v>
      </c>
      <c r="L442" s="390">
        <v>280</v>
      </c>
      <c r="M442" s="390"/>
      <c r="N442" s="390"/>
      <c r="O442" s="564">
        <v>3</v>
      </c>
      <c r="P442" s="564">
        <v>1.5</v>
      </c>
      <c r="Q442" s="564">
        <f t="shared" si="1261"/>
        <v>4.5</v>
      </c>
      <c r="R442" s="82">
        <f t="shared" si="1390"/>
        <v>3</v>
      </c>
      <c r="S442" s="81"/>
      <c r="T442" s="81">
        <v>20</v>
      </c>
      <c r="U442" s="122" t="s">
        <v>878</v>
      </c>
      <c r="V442" s="494"/>
      <c r="W442" s="195">
        <v>868.62400000000002</v>
      </c>
      <c r="X442" s="82">
        <v>2.1829999999999998</v>
      </c>
      <c r="Y442" s="82">
        <v>2.2240000000000002</v>
      </c>
      <c r="Z442" s="195">
        <f t="shared" si="1262"/>
        <v>17372.48</v>
      </c>
      <c r="AA442" s="195">
        <f t="shared" si="1263"/>
        <v>5790.8266666666668</v>
      </c>
      <c r="AB442" s="1092">
        <f t="shared" si="1264"/>
        <v>20681523.80952381</v>
      </c>
      <c r="AC442" s="499" t="s">
        <v>69</v>
      </c>
      <c r="AD442" s="195">
        <f t="shared" si="1265"/>
        <v>782.67541503906398</v>
      </c>
      <c r="AE442" s="500" t="s">
        <v>41</v>
      </c>
      <c r="AF442" s="567">
        <f t="shared" si="1266"/>
        <v>1028.180541992188</v>
      </c>
      <c r="AG442" s="567">
        <f t="shared" si="1267"/>
        <v>260891.80501302134</v>
      </c>
      <c r="AH442" s="567">
        <f t="shared" si="1268"/>
        <v>342726.8473307293</v>
      </c>
      <c r="AI442" s="568">
        <f t="shared" si="1269"/>
        <v>931756.44647507626</v>
      </c>
      <c r="AJ442" s="568">
        <f t="shared" si="1270"/>
        <v>1224024.4547526047</v>
      </c>
      <c r="AK442" s="569">
        <f t="shared" si="1271"/>
        <v>4.5052601300393728E-2</v>
      </c>
      <c r="AL442" s="999">
        <f t="shared" si="1272"/>
        <v>5.9184442405009995E-2</v>
      </c>
      <c r="AM442" s="864" t="str">
        <f t="shared" si="1313"/>
        <v>8284</v>
      </c>
      <c r="AN442" s="865">
        <f t="shared" si="1314"/>
        <v>44436</v>
      </c>
      <c r="AO442" s="866">
        <f t="shared" si="1315"/>
        <v>260891.80501302134</v>
      </c>
      <c r="AP442" s="865">
        <f t="shared" si="1316"/>
        <v>44436</v>
      </c>
      <c r="AQ442" s="850">
        <f t="shared" si="1317"/>
        <v>342726.8473307293</v>
      </c>
      <c r="AR442" s="880">
        <v>44435</v>
      </c>
      <c r="AS442" s="869" t="s">
        <v>659</v>
      </c>
      <c r="AT442" s="879">
        <v>199.392333984375</v>
      </c>
      <c r="AU442" s="879">
        <v>280</v>
      </c>
      <c r="AV442" s="851">
        <f t="shared" si="1318"/>
        <v>44435</v>
      </c>
      <c r="AW442" s="852">
        <f t="shared" si="1319"/>
        <v>196895041103198.47</v>
      </c>
      <c r="AX442" s="851">
        <f t="shared" si="1320"/>
        <v>44435</v>
      </c>
      <c r="AY442" s="852">
        <f t="shared" si="1321"/>
        <v>258655946241720.88</v>
      </c>
      <c r="AZ442" s="867"/>
      <c r="BA442" s="867"/>
      <c r="BB442" s="867"/>
      <c r="BC442" s="849">
        <f t="shared" si="1322"/>
        <v>44435</v>
      </c>
      <c r="BD442" s="867"/>
      <c r="BE442" s="867"/>
      <c r="BF442" s="867"/>
      <c r="BG442" s="849">
        <f t="shared" si="1323"/>
        <v>44435</v>
      </c>
      <c r="BH442" s="867"/>
      <c r="BI442" s="867"/>
      <c r="BK442" s="382">
        <f t="shared" si="1324"/>
        <v>39.1337707519532</v>
      </c>
      <c r="BL442" s="382">
        <f t="shared" si="1325"/>
        <v>51.409027099609396</v>
      </c>
      <c r="BM442" s="236">
        <f t="shared" si="1326"/>
        <v>44435</v>
      </c>
      <c r="BN442" s="236">
        <f t="shared" si="1327"/>
        <v>44436</v>
      </c>
      <c r="BO442" s="235">
        <f t="shared" si="1391"/>
        <v>260891.80501302134</v>
      </c>
      <c r="BP442" s="235">
        <f t="shared" si="1328"/>
        <v>342726.8473307293</v>
      </c>
      <c r="BQ442" s="235">
        <f t="shared" si="1329"/>
        <v>301809.32617187535</v>
      </c>
      <c r="BR442" s="868">
        <f t="shared" si="1330"/>
        <v>44435</v>
      </c>
      <c r="BS442" s="869" t="str">
        <f t="shared" si="1331"/>
        <v>FRI</v>
      </c>
      <c r="BT442" s="870">
        <f t="shared" si="1332"/>
        <v>199.392333984375</v>
      </c>
      <c r="BU442" s="235"/>
      <c r="BV442" s="279">
        <f t="shared" si="1334"/>
        <v>227775493672459.69</v>
      </c>
      <c r="BW442" s="279"/>
    </row>
    <row r="443" spans="1:75">
      <c r="A443" s="46">
        <v>44440</v>
      </c>
      <c r="B443" s="122" t="s">
        <v>879</v>
      </c>
      <c r="C443" s="769">
        <f t="shared" si="1396"/>
        <v>44436</v>
      </c>
      <c r="D443" s="1170">
        <f t="shared" si="1399"/>
        <v>44437</v>
      </c>
      <c r="E443" s="924" t="s">
        <v>69</v>
      </c>
      <c r="F443" s="1149">
        <v>32.285354614257798</v>
      </c>
      <c r="G443" s="500" t="s">
        <v>41</v>
      </c>
      <c r="H443" s="998">
        <v>44.709216308593803</v>
      </c>
      <c r="I443" s="414" t="s">
        <v>313</v>
      </c>
      <c r="J443" s="415" t="s">
        <v>133</v>
      </c>
      <c r="K443" s="429" t="s">
        <v>93</v>
      </c>
      <c r="L443" s="390">
        <v>244</v>
      </c>
      <c r="M443" s="390"/>
      <c r="N443" s="390"/>
      <c r="O443" s="564">
        <v>3</v>
      </c>
      <c r="P443" s="564">
        <v>1.5</v>
      </c>
      <c r="Q443" s="564">
        <f t="shared" si="1261"/>
        <v>4.5</v>
      </c>
      <c r="R443" s="82">
        <f t="shared" si="1390"/>
        <v>3</v>
      </c>
      <c r="S443" s="81"/>
      <c r="T443" s="81">
        <v>20</v>
      </c>
      <c r="U443" s="122" t="s">
        <v>879</v>
      </c>
      <c r="V443" s="494"/>
      <c r="W443" s="195">
        <v>776.64800000000002</v>
      </c>
      <c r="X443" s="82">
        <v>2.169</v>
      </c>
      <c r="Y443" s="82">
        <v>2.5329999999999999</v>
      </c>
      <c r="Z443" s="195">
        <f t="shared" si="1262"/>
        <v>15532.960000000001</v>
      </c>
      <c r="AA443" s="195">
        <f t="shared" si="1263"/>
        <v>5177.6533333333336</v>
      </c>
      <c r="AB443" s="1092">
        <f t="shared" si="1264"/>
        <v>21219890.710382517</v>
      </c>
      <c r="AC443" s="499" t="s">
        <v>69</v>
      </c>
      <c r="AD443" s="195">
        <f t="shared" si="1265"/>
        <v>645.70709228515602</v>
      </c>
      <c r="AE443" s="500" t="s">
        <v>41</v>
      </c>
      <c r="AF443" s="567">
        <f t="shared" si="1266"/>
        <v>894.18432617187602</v>
      </c>
      <c r="AG443" s="567">
        <f t="shared" si="1267"/>
        <v>215235.69742838535</v>
      </c>
      <c r="AH443" s="567">
        <f t="shared" si="1268"/>
        <v>298061.44205729204</v>
      </c>
      <c r="AI443" s="568">
        <f t="shared" si="1269"/>
        <v>882113.51405075961</v>
      </c>
      <c r="AJ443" s="568">
        <f t="shared" si="1270"/>
        <v>1221563.2871200494</v>
      </c>
      <c r="AK443" s="569">
        <f t="shared" si="1271"/>
        <v>4.1570125223084071E-2</v>
      </c>
      <c r="AL443" s="999">
        <f t="shared" si="1272"/>
        <v>5.7566898142522478E-2</v>
      </c>
      <c r="AM443" s="864" t="str">
        <f t="shared" si="1313"/>
        <v>8292</v>
      </c>
      <c r="AN443" s="865">
        <f t="shared" si="1314"/>
        <v>44437</v>
      </c>
      <c r="AO443" s="866">
        <f t="shared" si="1315"/>
        <v>215235.69742838535</v>
      </c>
      <c r="AP443" s="865">
        <f t="shared" si="1316"/>
        <v>44437</v>
      </c>
      <c r="AQ443" s="850">
        <f t="shared" si="1317"/>
        <v>298061.44205729204</v>
      </c>
      <c r="AR443" s="880">
        <v>44436</v>
      </c>
      <c r="AS443" s="869" t="s">
        <v>660</v>
      </c>
      <c r="AT443" s="879">
        <v>167.40759277343801</v>
      </c>
      <c r="AU443" s="879">
        <v>244</v>
      </c>
      <c r="AV443" s="851">
        <f t="shared" si="1318"/>
        <v>44436</v>
      </c>
      <c r="AW443" s="852">
        <f t="shared" si="1319"/>
        <v>136381460594731.66</v>
      </c>
      <c r="AX443" s="851">
        <f t="shared" si="1320"/>
        <v>44436</v>
      </c>
      <c r="AY443" s="852">
        <f t="shared" si="1321"/>
        <v>188862978123184.34</v>
      </c>
      <c r="AZ443" s="850">
        <f>AVERAGE(AO443:AO444)</f>
        <v>234150.76700846333</v>
      </c>
      <c r="BA443" s="850">
        <f>STDEV(AO443:AO444)</f>
        <v>26749.947933377043</v>
      </c>
      <c r="BB443" s="850">
        <f>100*BA443/AZ443</f>
        <v>11.424241002981711</v>
      </c>
      <c r="BC443" s="849">
        <f t="shared" si="1322"/>
        <v>44436</v>
      </c>
      <c r="BD443" s="850">
        <f>AVERAGE(AQ443:AQ444)</f>
        <v>341609.63948567735</v>
      </c>
      <c r="BE443" s="850">
        <f>STDEV(AQ443:AQ444)</f>
        <v>61586.451420123682</v>
      </c>
      <c r="BF443" s="850">
        <f>100*BE443/BD443</f>
        <v>18.028311938986082</v>
      </c>
      <c r="BG443" s="849">
        <f t="shared" si="1323"/>
        <v>44436</v>
      </c>
      <c r="BH443" s="850">
        <f>AVERAGE(AZ443,BD443)</f>
        <v>287880.20324707031</v>
      </c>
      <c r="BI443" s="852">
        <f>BH443*AT443*3.785*1000000</f>
        <v>182411760986845.66</v>
      </c>
      <c r="BK443" s="382">
        <f t="shared" si="1324"/>
        <v>32.285354614257798</v>
      </c>
      <c r="BL443" s="382">
        <f t="shared" si="1325"/>
        <v>44.709216308593803</v>
      </c>
      <c r="BM443" s="236">
        <f t="shared" si="1326"/>
        <v>44436</v>
      </c>
      <c r="BN443" s="236">
        <f t="shared" si="1327"/>
        <v>44437</v>
      </c>
      <c r="BO443" s="235">
        <f>AO443</f>
        <v>215235.69742838535</v>
      </c>
      <c r="BP443" s="235">
        <f t="shared" si="1328"/>
        <v>298061.44205729204</v>
      </c>
      <c r="BQ443" s="235">
        <f t="shared" si="1329"/>
        <v>256648.56974283868</v>
      </c>
      <c r="BR443" s="868">
        <f t="shared" si="1330"/>
        <v>44436</v>
      </c>
      <c r="BS443" s="869" t="str">
        <f t="shared" si="1331"/>
        <v>SAT</v>
      </c>
      <c r="BT443" s="870">
        <f t="shared" si="1332"/>
        <v>167.40759277343801</v>
      </c>
      <c r="BU443" s="235">
        <f t="shared" ref="BU443" si="1402">BH443</f>
        <v>287880.20324707031</v>
      </c>
      <c r="BV443" s="279">
        <f t="shared" si="1334"/>
        <v>162622219358957.97</v>
      </c>
      <c r="BW443" s="279">
        <f t="shared" ref="BW443" si="1403">BI443</f>
        <v>182411760986845.66</v>
      </c>
    </row>
    <row r="444" spans="1:75">
      <c r="A444" s="46">
        <v>44440</v>
      </c>
      <c r="B444" s="122" t="s">
        <v>880</v>
      </c>
      <c r="C444" s="769">
        <f t="shared" si="1396"/>
        <v>44436</v>
      </c>
      <c r="D444" s="1170">
        <f t="shared" si="1399"/>
        <v>44437</v>
      </c>
      <c r="E444" s="924" t="s">
        <v>69</v>
      </c>
      <c r="F444" s="1149">
        <v>37.959875488281199</v>
      </c>
      <c r="G444" s="500" t="s">
        <v>41</v>
      </c>
      <c r="H444" s="998">
        <v>57.773675537109398</v>
      </c>
      <c r="I444" s="414" t="s">
        <v>313</v>
      </c>
      <c r="J444" s="415" t="s">
        <v>133</v>
      </c>
      <c r="K444" s="429" t="s">
        <v>93</v>
      </c>
      <c r="L444" s="390">
        <v>244</v>
      </c>
      <c r="M444" s="390"/>
      <c r="N444" s="390"/>
      <c r="O444" s="564">
        <v>3</v>
      </c>
      <c r="P444" s="564">
        <v>1.5</v>
      </c>
      <c r="Q444" s="564">
        <f t="shared" si="1261"/>
        <v>4.5</v>
      </c>
      <c r="R444" s="82">
        <f t="shared" si="1390"/>
        <v>3</v>
      </c>
      <c r="S444" s="81"/>
      <c r="T444" s="81">
        <v>20</v>
      </c>
      <c r="U444" s="122" t="s">
        <v>880</v>
      </c>
      <c r="V444" s="494"/>
      <c r="W444" s="195">
        <v>824.90499999999997</v>
      </c>
      <c r="X444" s="82">
        <v>2.1659999999999999</v>
      </c>
      <c r="Y444" s="82">
        <v>2.52</v>
      </c>
      <c r="Z444" s="195">
        <f t="shared" si="1262"/>
        <v>16498.099999999999</v>
      </c>
      <c r="AA444" s="195">
        <f t="shared" si="1263"/>
        <v>5499.3666666666659</v>
      </c>
      <c r="AB444" s="1092">
        <f t="shared" si="1264"/>
        <v>22538387.978142075</v>
      </c>
      <c r="AC444" s="499" t="s">
        <v>69</v>
      </c>
      <c r="AD444" s="195">
        <f t="shared" si="1265"/>
        <v>759.19750976562398</v>
      </c>
      <c r="AE444" s="500" t="s">
        <v>41</v>
      </c>
      <c r="AF444" s="567">
        <f t="shared" si="1266"/>
        <v>1155.473510742188</v>
      </c>
      <c r="AG444" s="567">
        <f t="shared" si="1267"/>
        <v>253065.83658854131</v>
      </c>
      <c r="AH444" s="567">
        <f t="shared" si="1268"/>
        <v>385157.83691406267</v>
      </c>
      <c r="AI444" s="568">
        <f t="shared" si="1269"/>
        <v>1037155.0679858251</v>
      </c>
      <c r="AJ444" s="568">
        <f t="shared" si="1270"/>
        <v>1578515.7250576341</v>
      </c>
      <c r="AK444" s="569">
        <f t="shared" si="1271"/>
        <v>4.6017269247102636E-2</v>
      </c>
      <c r="AL444" s="999">
        <f t="shared" si="1272"/>
        <v>7.0036762460052249E-2</v>
      </c>
      <c r="AM444" s="864" t="str">
        <f t="shared" si="1313"/>
        <v>8293</v>
      </c>
      <c r="AN444" s="865">
        <f t="shared" si="1314"/>
        <v>44437</v>
      </c>
      <c r="AO444" s="866">
        <f t="shared" si="1315"/>
        <v>253065.83658854131</v>
      </c>
      <c r="AP444" s="865">
        <f t="shared" si="1316"/>
        <v>44437</v>
      </c>
      <c r="AQ444" s="850">
        <f t="shared" si="1317"/>
        <v>385157.83691406267</v>
      </c>
      <c r="AR444" s="880">
        <v>44436</v>
      </c>
      <c r="AS444" s="869" t="s">
        <v>660</v>
      </c>
      <c r="AT444" s="879">
        <v>167.40759277343801</v>
      </c>
      <c r="AU444" s="879">
        <v>244</v>
      </c>
      <c r="AV444" s="851">
        <f t="shared" si="1318"/>
        <v>44436</v>
      </c>
      <c r="AW444" s="852">
        <f t="shared" si="1319"/>
        <v>160352064424891.72</v>
      </c>
      <c r="AX444" s="851">
        <f t="shared" si="1320"/>
        <v>44436</v>
      </c>
      <c r="AY444" s="852">
        <f t="shared" si="1321"/>
        <v>244050540804575</v>
      </c>
      <c r="AZ444" s="867"/>
      <c r="BA444" s="867"/>
      <c r="BB444" s="867"/>
      <c r="BC444" s="849">
        <f t="shared" si="1322"/>
        <v>44436</v>
      </c>
      <c r="BD444" s="867"/>
      <c r="BE444" s="867"/>
      <c r="BF444" s="867"/>
      <c r="BG444" s="849">
        <f t="shared" si="1323"/>
        <v>44436</v>
      </c>
      <c r="BH444" s="867"/>
      <c r="BI444" s="867"/>
      <c r="BK444" s="382">
        <f t="shared" si="1324"/>
        <v>37.959875488281199</v>
      </c>
      <c r="BL444" s="382">
        <f t="shared" si="1325"/>
        <v>57.773675537109398</v>
      </c>
      <c r="BM444" s="236">
        <f t="shared" si="1326"/>
        <v>44436</v>
      </c>
      <c r="BN444" s="236">
        <f t="shared" si="1327"/>
        <v>44437</v>
      </c>
      <c r="BO444" s="235">
        <f t="shared" ref="BO444:BO456" si="1404">AO444</f>
        <v>253065.83658854131</v>
      </c>
      <c r="BP444" s="235">
        <f t="shared" si="1328"/>
        <v>385157.83691406267</v>
      </c>
      <c r="BQ444" s="235">
        <f t="shared" si="1329"/>
        <v>319111.83675130201</v>
      </c>
      <c r="BR444" s="868">
        <f t="shared" si="1330"/>
        <v>44436</v>
      </c>
      <c r="BS444" s="869" t="str">
        <f t="shared" si="1331"/>
        <v>SAT</v>
      </c>
      <c r="BT444" s="870">
        <f t="shared" si="1332"/>
        <v>167.40759277343801</v>
      </c>
      <c r="BU444" s="235"/>
      <c r="BV444" s="279">
        <f t="shared" si="1334"/>
        <v>202201302614733.34</v>
      </c>
      <c r="BW444" s="279"/>
    </row>
    <row r="445" spans="1:75">
      <c r="A445" s="46">
        <v>44440</v>
      </c>
      <c r="B445" s="122" t="s">
        <v>881</v>
      </c>
      <c r="C445" s="769">
        <f t="shared" si="1396"/>
        <v>44437</v>
      </c>
      <c r="D445" s="1170">
        <f t="shared" si="1399"/>
        <v>44438</v>
      </c>
      <c r="E445" s="924" t="s">
        <v>69</v>
      </c>
      <c r="F445" s="1149">
        <v>34.385247802734398</v>
      </c>
      <c r="G445" s="500" t="s">
        <v>41</v>
      </c>
      <c r="H445" s="998">
        <v>41.153155517578199</v>
      </c>
      <c r="I445" s="414" t="s">
        <v>313</v>
      </c>
      <c r="J445" s="415" t="s">
        <v>133</v>
      </c>
      <c r="K445" s="429" t="s">
        <v>93</v>
      </c>
      <c r="L445" s="390">
        <v>232</v>
      </c>
      <c r="M445" s="390"/>
      <c r="N445" s="390"/>
      <c r="O445" s="564">
        <v>3</v>
      </c>
      <c r="P445" s="564">
        <v>1.5</v>
      </c>
      <c r="Q445" s="564">
        <f t="shared" si="1261"/>
        <v>4.5</v>
      </c>
      <c r="R445" s="82">
        <f t="shared" si="1390"/>
        <v>3</v>
      </c>
      <c r="S445" s="81"/>
      <c r="T445" s="81">
        <v>20</v>
      </c>
      <c r="U445" s="122" t="s">
        <v>881</v>
      </c>
      <c r="V445" s="193"/>
      <c r="W445" s="195">
        <v>708.78899999999999</v>
      </c>
      <c r="X445" s="82">
        <v>2.157</v>
      </c>
      <c r="Y445" s="82">
        <v>2.4329999999999998</v>
      </c>
      <c r="Z445" s="195">
        <f t="shared" si="1262"/>
        <v>14175.779999999999</v>
      </c>
      <c r="AA445" s="195">
        <f t="shared" si="1263"/>
        <v>4725.2599999999993</v>
      </c>
      <c r="AB445" s="1092">
        <f t="shared" si="1264"/>
        <v>20367499.999999996</v>
      </c>
      <c r="AC445" s="499" t="s">
        <v>69</v>
      </c>
      <c r="AD445" s="195">
        <f t="shared" si="1265"/>
        <v>687.70495605468795</v>
      </c>
      <c r="AE445" s="500" t="s">
        <v>41</v>
      </c>
      <c r="AF445" s="567">
        <f t="shared" si="1266"/>
        <v>823.06311035156398</v>
      </c>
      <c r="AG445" s="567">
        <f t="shared" si="1267"/>
        <v>229234.98535156265</v>
      </c>
      <c r="AH445" s="567">
        <f t="shared" si="1268"/>
        <v>274354.37011718802</v>
      </c>
      <c r="AI445" s="568">
        <f t="shared" si="1269"/>
        <v>988081.83341190789</v>
      </c>
      <c r="AJ445" s="568">
        <f t="shared" si="1270"/>
        <v>1182561.9401602934</v>
      </c>
      <c r="AK445" s="569">
        <f t="shared" si="1271"/>
        <v>4.8512671334818118E-2</v>
      </c>
      <c r="AL445" s="999">
        <f t="shared" si="1272"/>
        <v>5.8061222052794556E-2</v>
      </c>
      <c r="AM445" s="864" t="str">
        <f t="shared" si="1313"/>
        <v>8304</v>
      </c>
      <c r="AN445" s="865">
        <f t="shared" si="1314"/>
        <v>44438</v>
      </c>
      <c r="AO445" s="866">
        <f t="shared" si="1315"/>
        <v>229234.98535156265</v>
      </c>
      <c r="AP445" s="865">
        <f t="shared" si="1316"/>
        <v>44438</v>
      </c>
      <c r="AQ445" s="850">
        <f t="shared" si="1317"/>
        <v>274354.37011718802</v>
      </c>
      <c r="AR445" s="880">
        <v>44437</v>
      </c>
      <c r="AS445" s="869" t="s">
        <v>654</v>
      </c>
      <c r="AT445" s="879">
        <v>186.59893798828099</v>
      </c>
      <c r="AU445" s="879">
        <v>232</v>
      </c>
      <c r="AV445" s="851">
        <f t="shared" si="1318"/>
        <v>44437</v>
      </c>
      <c r="AW445" s="852">
        <f t="shared" si="1319"/>
        <v>161903393229925.41</v>
      </c>
      <c r="AX445" s="851">
        <f t="shared" si="1320"/>
        <v>44437</v>
      </c>
      <c r="AY445" s="852">
        <f t="shared" si="1321"/>
        <v>193770176054537.38</v>
      </c>
      <c r="AZ445" s="850">
        <f>AVERAGE(AO445:AO446)</f>
        <v>228051.28987630195</v>
      </c>
      <c r="BA445" s="850">
        <f>STDEV(AO445:AO446)</f>
        <v>1673.998194833325</v>
      </c>
      <c r="BB445" s="850">
        <f>100*BA445/AZ445</f>
        <v>0.734044607132599</v>
      </c>
      <c r="BC445" s="849">
        <f t="shared" si="1322"/>
        <v>44437</v>
      </c>
      <c r="BD445" s="850">
        <f>AVERAGE(AQ445:AQ446)</f>
        <v>279260.07080078131</v>
      </c>
      <c r="BE445" s="850">
        <f>STDEV(AQ445:AQ446)</f>
        <v>6937.7084396805867</v>
      </c>
      <c r="BF445" s="850">
        <f>100*BE445/BD445</f>
        <v>2.4843180837799803</v>
      </c>
      <c r="BG445" s="849">
        <f t="shared" si="1323"/>
        <v>44437</v>
      </c>
      <c r="BH445" s="850">
        <f>AVERAGE(AZ445,BD445)</f>
        <v>253655.68033854163</v>
      </c>
      <c r="BI445" s="852">
        <f>BH445*AT445*3.785*1000000</f>
        <v>179151167941805.66</v>
      </c>
      <c r="BK445" s="382">
        <f t="shared" si="1324"/>
        <v>34.385247802734398</v>
      </c>
      <c r="BL445" s="382">
        <f t="shared" si="1325"/>
        <v>41.153155517578199</v>
      </c>
      <c r="BM445" s="236">
        <f t="shared" si="1326"/>
        <v>44437</v>
      </c>
      <c r="BN445" s="236">
        <f t="shared" si="1327"/>
        <v>44438</v>
      </c>
      <c r="BO445" s="235">
        <f t="shared" si="1404"/>
        <v>229234.98535156265</v>
      </c>
      <c r="BP445" s="235">
        <f t="shared" si="1328"/>
        <v>274354.37011718802</v>
      </c>
      <c r="BQ445" s="235">
        <f t="shared" si="1329"/>
        <v>251794.67773437535</v>
      </c>
      <c r="BR445" s="868">
        <f t="shared" si="1330"/>
        <v>44437</v>
      </c>
      <c r="BS445" s="869" t="str">
        <f t="shared" si="1331"/>
        <v>SUN</v>
      </c>
      <c r="BT445" s="870">
        <f t="shared" si="1332"/>
        <v>186.59893798828099</v>
      </c>
      <c r="BU445" s="235">
        <f t="shared" ref="BU445" si="1405">BH445</f>
        <v>253655.68033854163</v>
      </c>
      <c r="BV445" s="279">
        <f t="shared" si="1334"/>
        <v>177836784642231.41</v>
      </c>
      <c r="BW445" s="279">
        <f t="shared" ref="BW445" si="1406">BI445</f>
        <v>179151167941805.66</v>
      </c>
    </row>
    <row r="446" spans="1:75">
      <c r="A446" s="46">
        <v>44440</v>
      </c>
      <c r="B446" s="122" t="s">
        <v>882</v>
      </c>
      <c r="C446" s="769">
        <f t="shared" si="1396"/>
        <v>44437</v>
      </c>
      <c r="D446" s="1170">
        <f t="shared" si="1399"/>
        <v>44438</v>
      </c>
      <c r="E446" s="924" t="s">
        <v>69</v>
      </c>
      <c r="F446" s="1149">
        <v>34.030139160156196</v>
      </c>
      <c r="G446" s="500" t="s">
        <v>41</v>
      </c>
      <c r="H446" s="998">
        <v>42.624865722656196</v>
      </c>
      <c r="I446" s="414" t="s">
        <v>313</v>
      </c>
      <c r="J446" s="415" t="s">
        <v>133</v>
      </c>
      <c r="K446" s="429" t="s">
        <v>93</v>
      </c>
      <c r="L446" s="390">
        <v>232</v>
      </c>
      <c r="M446" s="390"/>
      <c r="N446" s="390"/>
      <c r="O446" s="564">
        <v>3</v>
      </c>
      <c r="P446" s="564">
        <v>1.5</v>
      </c>
      <c r="Q446" s="564">
        <f t="shared" si="1261"/>
        <v>4.5</v>
      </c>
      <c r="R446" s="82">
        <f t="shared" si="1390"/>
        <v>3</v>
      </c>
      <c r="S446" s="81"/>
      <c r="T446" s="81">
        <v>20</v>
      </c>
      <c r="U446" s="122" t="s">
        <v>882</v>
      </c>
      <c r="V446" s="193"/>
      <c r="W446" s="195">
        <v>704.38099999999997</v>
      </c>
      <c r="X446" s="82">
        <v>2.161</v>
      </c>
      <c r="Y446" s="82">
        <v>2.593</v>
      </c>
      <c r="Z446" s="195">
        <f t="shared" si="1262"/>
        <v>14087.619999999999</v>
      </c>
      <c r="AA446" s="195">
        <f t="shared" si="1263"/>
        <v>4695.873333333333</v>
      </c>
      <c r="AB446" s="1092">
        <f t="shared" si="1264"/>
        <v>20240833.333333332</v>
      </c>
      <c r="AC446" s="499" t="s">
        <v>69</v>
      </c>
      <c r="AD446" s="195">
        <f t="shared" si="1265"/>
        <v>680.60278320312386</v>
      </c>
      <c r="AE446" s="500" t="s">
        <v>41</v>
      </c>
      <c r="AF446" s="567">
        <f t="shared" si="1266"/>
        <v>852.49731445312386</v>
      </c>
      <c r="AG446" s="567">
        <f t="shared" si="1267"/>
        <v>226867.59440104128</v>
      </c>
      <c r="AH446" s="567">
        <f t="shared" si="1268"/>
        <v>284165.77148437459</v>
      </c>
      <c r="AI446" s="568">
        <f t="shared" si="1269"/>
        <v>977877.5620734538</v>
      </c>
      <c r="AJ446" s="568">
        <f t="shared" si="1270"/>
        <v>1224852.4632947179</v>
      </c>
      <c r="AK446" s="569">
        <f t="shared" si="1271"/>
        <v>4.8312119662733938E-2</v>
      </c>
      <c r="AL446" s="999">
        <f t="shared" si="1272"/>
        <v>6.0513934536360572E-2</v>
      </c>
      <c r="AM446" s="864" t="str">
        <f t="shared" si="1313"/>
        <v>8305</v>
      </c>
      <c r="AN446" s="865">
        <f t="shared" si="1314"/>
        <v>44438</v>
      </c>
      <c r="AO446" s="866">
        <f t="shared" si="1315"/>
        <v>226867.59440104128</v>
      </c>
      <c r="AP446" s="865">
        <f t="shared" si="1316"/>
        <v>44438</v>
      </c>
      <c r="AQ446" s="850">
        <f t="shared" si="1317"/>
        <v>284165.77148437459</v>
      </c>
      <c r="AR446" s="880">
        <v>44437</v>
      </c>
      <c r="AS446" s="869" t="s">
        <v>654</v>
      </c>
      <c r="AT446" s="879">
        <v>186.59893798828099</v>
      </c>
      <c r="AU446" s="879">
        <v>232</v>
      </c>
      <c r="AV446" s="851">
        <f t="shared" si="1318"/>
        <v>44437</v>
      </c>
      <c r="AW446" s="852">
        <f t="shared" si="1319"/>
        <v>160231359498235.63</v>
      </c>
      <c r="AX446" s="851">
        <f t="shared" si="1320"/>
        <v>44437</v>
      </c>
      <c r="AY446" s="852">
        <f t="shared" si="1321"/>
        <v>200699742984524.34</v>
      </c>
      <c r="AZ446" s="867"/>
      <c r="BA446" s="867"/>
      <c r="BB446" s="867"/>
      <c r="BC446" s="849">
        <f t="shared" si="1322"/>
        <v>44437</v>
      </c>
      <c r="BD446" s="867"/>
      <c r="BE446" s="867"/>
      <c r="BF446" s="867"/>
      <c r="BG446" s="849">
        <f t="shared" si="1323"/>
        <v>44437</v>
      </c>
      <c r="BH446" s="867"/>
      <c r="BI446" s="867"/>
      <c r="BK446" s="382">
        <f t="shared" si="1324"/>
        <v>34.030139160156196</v>
      </c>
      <c r="BL446" s="382">
        <f t="shared" si="1325"/>
        <v>42.624865722656196</v>
      </c>
      <c r="BM446" s="236">
        <f t="shared" si="1326"/>
        <v>44437</v>
      </c>
      <c r="BN446" s="236">
        <f t="shared" si="1327"/>
        <v>44438</v>
      </c>
      <c r="BO446" s="235">
        <f t="shared" si="1404"/>
        <v>226867.59440104128</v>
      </c>
      <c r="BP446" s="235">
        <f t="shared" si="1328"/>
        <v>284165.77148437459</v>
      </c>
      <c r="BQ446" s="235">
        <f t="shared" si="1329"/>
        <v>255516.68294270794</v>
      </c>
      <c r="BR446" s="868">
        <f t="shared" si="1330"/>
        <v>44437</v>
      </c>
      <c r="BS446" s="869" t="str">
        <f t="shared" si="1331"/>
        <v>SUN</v>
      </c>
      <c r="BT446" s="870">
        <f t="shared" si="1332"/>
        <v>186.59893798828099</v>
      </c>
      <c r="BU446" s="235"/>
      <c r="BV446" s="279">
        <f t="shared" si="1334"/>
        <v>180465551241379.97</v>
      </c>
      <c r="BW446" s="279"/>
    </row>
    <row r="447" spans="1:75">
      <c r="A447" s="46">
        <v>44440</v>
      </c>
      <c r="B447" s="122" t="s">
        <v>883</v>
      </c>
      <c r="C447" s="769">
        <f t="shared" si="1396"/>
        <v>44438</v>
      </c>
      <c r="D447" s="1170">
        <f t="shared" si="1399"/>
        <v>44439</v>
      </c>
      <c r="E447" s="924" t="s">
        <v>69</v>
      </c>
      <c r="F447" s="1149">
        <v>23.271386718750001</v>
      </c>
      <c r="G447" s="500" t="s">
        <v>41</v>
      </c>
      <c r="H447" s="998">
        <v>34.222744750976602</v>
      </c>
      <c r="I447" s="414" t="s">
        <v>313</v>
      </c>
      <c r="J447" s="415" t="s">
        <v>133</v>
      </c>
      <c r="K447" s="429" t="s">
        <v>93</v>
      </c>
      <c r="L447" s="390">
        <v>264</v>
      </c>
      <c r="M447" s="390"/>
      <c r="N447" s="390"/>
      <c r="O447" s="564">
        <v>3</v>
      </c>
      <c r="P447" s="564">
        <v>1.5</v>
      </c>
      <c r="Q447" s="564">
        <f t="shared" si="1261"/>
        <v>4.5</v>
      </c>
      <c r="R447" s="82">
        <f t="shared" si="1390"/>
        <v>3</v>
      </c>
      <c r="S447" s="81"/>
      <c r="T447" s="81">
        <v>25</v>
      </c>
      <c r="U447" s="122" t="s">
        <v>883</v>
      </c>
      <c r="V447" s="494"/>
      <c r="W447" s="195">
        <v>660.65</v>
      </c>
      <c r="X447" s="82">
        <v>2.153</v>
      </c>
      <c r="Y447" s="82">
        <v>2.5030000000000001</v>
      </c>
      <c r="Z447" s="195">
        <f t="shared" si="1262"/>
        <v>16516.25</v>
      </c>
      <c r="AA447" s="195">
        <f t="shared" si="1263"/>
        <v>5505.416666666667</v>
      </c>
      <c r="AB447" s="1092">
        <f t="shared" si="1264"/>
        <v>20853851.010101009</v>
      </c>
      <c r="AC447" s="499" t="s">
        <v>69</v>
      </c>
      <c r="AD447" s="195">
        <f t="shared" si="1265"/>
        <v>581.78466796875</v>
      </c>
      <c r="AE447" s="500" t="s">
        <v>41</v>
      </c>
      <c r="AF447" s="567">
        <f t="shared" si="1266"/>
        <v>855.56861877441509</v>
      </c>
      <c r="AG447" s="567">
        <f t="shared" si="1267"/>
        <v>193928.22265625</v>
      </c>
      <c r="AH447" s="567">
        <f t="shared" si="1268"/>
        <v>285189.53959147172</v>
      </c>
      <c r="AI447" s="568">
        <f t="shared" si="1269"/>
        <v>734576.60097064404</v>
      </c>
      <c r="AJ447" s="568">
        <f t="shared" si="1270"/>
        <v>1080263.4075434534</v>
      </c>
      <c r="AK447" s="569">
        <f t="shared" si="1271"/>
        <v>3.5224985572920607E-2</v>
      </c>
      <c r="AL447" s="999">
        <f t="shared" si="1272"/>
        <v>5.1801626808410814E-2</v>
      </c>
      <c r="AM447" s="864" t="str">
        <f t="shared" si="1313"/>
        <v>8311</v>
      </c>
      <c r="AN447" s="865">
        <f t="shared" si="1314"/>
        <v>44439</v>
      </c>
      <c r="AO447" s="866">
        <f t="shared" si="1315"/>
        <v>193928.22265625</v>
      </c>
      <c r="AP447" s="865">
        <f t="shared" si="1316"/>
        <v>44439</v>
      </c>
      <c r="AQ447" s="850">
        <f t="shared" si="1317"/>
        <v>285189.53959147172</v>
      </c>
      <c r="AR447" s="880">
        <v>44438</v>
      </c>
      <c r="AS447" s="869" t="s">
        <v>655</v>
      </c>
      <c r="AT447" s="879">
        <v>171.85067749023401</v>
      </c>
      <c r="AU447" s="879">
        <v>264</v>
      </c>
      <c r="AV447" s="851">
        <f t="shared" si="1318"/>
        <v>44438</v>
      </c>
      <c r="AW447" s="852">
        <f t="shared" si="1319"/>
        <v>126141546055504.05</v>
      </c>
      <c r="AX447" s="851">
        <f t="shared" si="1320"/>
        <v>44438</v>
      </c>
      <c r="AY447" s="852">
        <f t="shared" si="1321"/>
        <v>185502909015426.03</v>
      </c>
      <c r="AZ447" s="850">
        <f>AVERAGE(AO447:AO448)</f>
        <v>211698.81184895831</v>
      </c>
      <c r="BA447" s="850">
        <f>STDEV(AO447:AO448)</f>
        <v>25131.408247688869</v>
      </c>
      <c r="BB447" s="850">
        <f>100*BA447/AZ447</f>
        <v>11.871303399482226</v>
      </c>
      <c r="BC447" s="849">
        <f t="shared" si="1322"/>
        <v>44438</v>
      </c>
      <c r="BD447" s="850">
        <f>AVERAGE(AQ447:AQ448)</f>
        <v>276468.45499674504</v>
      </c>
      <c r="BE447" s="850">
        <f>STDEV(AQ447:AQ448)</f>
        <v>12333.476112465536</v>
      </c>
      <c r="BF447" s="850">
        <f>100*BE447/BD447</f>
        <v>4.4610789728653648</v>
      </c>
      <c r="BG447" s="849">
        <f t="shared" si="1323"/>
        <v>44438</v>
      </c>
      <c r="BH447" s="850">
        <f>AVERAGE(AZ447,BD447)</f>
        <v>244083.63342285168</v>
      </c>
      <c r="BI447" s="852">
        <f>BH447*AT447*3.785*1000000</f>
        <v>158765374451861.03</v>
      </c>
      <c r="BK447" s="382">
        <f t="shared" si="1324"/>
        <v>23.271386718750001</v>
      </c>
      <c r="BL447" s="382">
        <f t="shared" si="1325"/>
        <v>34.222744750976602</v>
      </c>
      <c r="BM447" s="236">
        <f t="shared" si="1326"/>
        <v>44438</v>
      </c>
      <c r="BN447" s="236">
        <f t="shared" si="1327"/>
        <v>44439</v>
      </c>
      <c r="BO447" s="235">
        <f t="shared" si="1404"/>
        <v>193928.22265625</v>
      </c>
      <c r="BP447" s="235">
        <f t="shared" si="1328"/>
        <v>285189.53959147172</v>
      </c>
      <c r="BQ447" s="235">
        <f t="shared" si="1329"/>
        <v>239558.88112386086</v>
      </c>
      <c r="BR447" s="868">
        <f t="shared" si="1330"/>
        <v>44438</v>
      </c>
      <c r="BS447" s="869" t="str">
        <f t="shared" si="1331"/>
        <v>MON</v>
      </c>
      <c r="BT447" s="870">
        <f t="shared" si="1332"/>
        <v>171.85067749023401</v>
      </c>
      <c r="BU447" s="235">
        <f t="shared" ref="BU447" si="1407">BH447</f>
        <v>244083.63342285168</v>
      </c>
      <c r="BV447" s="279">
        <f t="shared" si="1334"/>
        <v>155822227535465.06</v>
      </c>
      <c r="BW447" s="279">
        <f t="shared" ref="BW447" si="1408">BI447</f>
        <v>158765374451861.03</v>
      </c>
    </row>
    <row r="448" spans="1:75">
      <c r="A448" s="46">
        <v>44440</v>
      </c>
      <c r="B448" s="122" t="s">
        <v>884</v>
      </c>
      <c r="C448" s="769">
        <f t="shared" si="1396"/>
        <v>44438</v>
      </c>
      <c r="D448" s="1170">
        <f t="shared" si="1399"/>
        <v>44439</v>
      </c>
      <c r="E448" s="924" t="s">
        <v>69</v>
      </c>
      <c r="F448" s="1149">
        <v>27.536328125000001</v>
      </c>
      <c r="G448" s="500" t="s">
        <v>41</v>
      </c>
      <c r="H448" s="998">
        <v>32.129684448242202</v>
      </c>
      <c r="I448" s="414" t="s">
        <v>313</v>
      </c>
      <c r="J448" s="415" t="s">
        <v>133</v>
      </c>
      <c r="K448" s="429" t="s">
        <v>93</v>
      </c>
      <c r="L448" s="390">
        <v>264</v>
      </c>
      <c r="M448" s="390"/>
      <c r="N448" s="390"/>
      <c r="O448" s="564">
        <v>3</v>
      </c>
      <c r="P448" s="564">
        <v>1.5</v>
      </c>
      <c r="Q448" s="564">
        <f t="shared" si="1261"/>
        <v>4.5</v>
      </c>
      <c r="R448" s="82">
        <f t="shared" si="1390"/>
        <v>3</v>
      </c>
      <c r="S448" s="81"/>
      <c r="T448" s="81">
        <v>25</v>
      </c>
      <c r="U448" s="122" t="s">
        <v>884</v>
      </c>
      <c r="V448" s="494"/>
      <c r="W448" s="195">
        <v>618.61500000000001</v>
      </c>
      <c r="X448" s="82">
        <v>2.1779999999999999</v>
      </c>
      <c r="Y448" s="82">
        <v>2.5510000000000002</v>
      </c>
      <c r="Z448" s="195">
        <f t="shared" si="1262"/>
        <v>15465.375</v>
      </c>
      <c r="AA448" s="195">
        <f t="shared" si="1263"/>
        <v>5155.125</v>
      </c>
      <c r="AB448" s="1092">
        <f t="shared" si="1264"/>
        <v>19526988.636363637</v>
      </c>
      <c r="AC448" s="499" t="s">
        <v>69</v>
      </c>
      <c r="AD448" s="195">
        <f t="shared" si="1265"/>
        <v>688.408203125</v>
      </c>
      <c r="AE448" s="500" t="s">
        <v>41</v>
      </c>
      <c r="AF448" s="567">
        <f t="shared" si="1266"/>
        <v>803.24211120605503</v>
      </c>
      <c r="AG448" s="567">
        <f t="shared" si="1267"/>
        <v>229469.40104166666</v>
      </c>
      <c r="AH448" s="567">
        <f t="shared" si="1268"/>
        <v>267747.37040201836</v>
      </c>
      <c r="AI448" s="568">
        <f t="shared" si="1269"/>
        <v>869202.27667297982</v>
      </c>
      <c r="AJ448" s="568">
        <f t="shared" si="1270"/>
        <v>1014194.5848561302</v>
      </c>
      <c r="AK448" s="569">
        <f t="shared" si="1271"/>
        <v>4.4512868464230582E-2</v>
      </c>
      <c r="AL448" s="999">
        <f t="shared" si="1272"/>
        <v>5.1938094692566786E-2</v>
      </c>
      <c r="AM448" s="864" t="str">
        <f t="shared" si="1313"/>
        <v>8316</v>
      </c>
      <c r="AN448" s="865">
        <f t="shared" si="1314"/>
        <v>44439</v>
      </c>
      <c r="AO448" s="866">
        <f t="shared" si="1315"/>
        <v>229469.40104166666</v>
      </c>
      <c r="AP448" s="865">
        <f t="shared" si="1316"/>
        <v>44439</v>
      </c>
      <c r="AQ448" s="850">
        <f t="shared" si="1317"/>
        <v>267747.37040201836</v>
      </c>
      <c r="AR448" s="880">
        <v>44438</v>
      </c>
      <c r="AS448" s="869" t="s">
        <v>655</v>
      </c>
      <c r="AT448" s="879">
        <v>171.85067749023401</v>
      </c>
      <c r="AU448" s="879">
        <v>264</v>
      </c>
      <c r="AV448" s="851">
        <f t="shared" si="1318"/>
        <v>44438</v>
      </c>
      <c r="AW448" s="852">
        <f t="shared" si="1319"/>
        <v>149259476642212.47</v>
      </c>
      <c r="AX448" s="851">
        <f t="shared" si="1320"/>
        <v>44438</v>
      </c>
      <c r="AY448" s="852">
        <f t="shared" si="1321"/>
        <v>174157566094301.63</v>
      </c>
      <c r="AZ448" s="867"/>
      <c r="BA448" s="867"/>
      <c r="BB448" s="867"/>
      <c r="BC448" s="849">
        <f t="shared" si="1322"/>
        <v>44438</v>
      </c>
      <c r="BD448" s="867"/>
      <c r="BE448" s="867"/>
      <c r="BF448" s="867"/>
      <c r="BG448" s="849">
        <f t="shared" si="1323"/>
        <v>44438</v>
      </c>
      <c r="BH448" s="867"/>
      <c r="BI448" s="867"/>
      <c r="BK448" s="382">
        <f t="shared" si="1324"/>
        <v>27.536328125000001</v>
      </c>
      <c r="BL448" s="382">
        <f t="shared" si="1325"/>
        <v>32.129684448242202</v>
      </c>
      <c r="BM448" s="236">
        <f t="shared" si="1326"/>
        <v>44438</v>
      </c>
      <c r="BN448" s="236">
        <f t="shared" si="1327"/>
        <v>44439</v>
      </c>
      <c r="BO448" s="235">
        <f t="shared" si="1404"/>
        <v>229469.40104166666</v>
      </c>
      <c r="BP448" s="235">
        <f t="shared" si="1328"/>
        <v>267747.37040201836</v>
      </c>
      <c r="BQ448" s="235">
        <f t="shared" si="1329"/>
        <v>248608.38572184253</v>
      </c>
      <c r="BR448" s="868">
        <f t="shared" si="1330"/>
        <v>44438</v>
      </c>
      <c r="BS448" s="869" t="str">
        <f t="shared" si="1331"/>
        <v>MON</v>
      </c>
      <c r="BT448" s="870">
        <f t="shared" si="1332"/>
        <v>171.85067749023401</v>
      </c>
      <c r="BU448" s="235"/>
      <c r="BV448" s="279">
        <f t="shared" si="1334"/>
        <v>161708521368257.06</v>
      </c>
      <c r="BW448" s="279"/>
    </row>
    <row r="449" spans="1:75">
      <c r="A449" s="46">
        <v>44440</v>
      </c>
      <c r="B449" s="122" t="s">
        <v>885</v>
      </c>
      <c r="C449" s="769">
        <f t="shared" si="1396"/>
        <v>44439</v>
      </c>
      <c r="D449" s="1170">
        <f t="shared" si="1399"/>
        <v>44440</v>
      </c>
      <c r="E449" s="924" t="s">
        <v>69</v>
      </c>
      <c r="F449" s="1149">
        <v>33.117309570312599</v>
      </c>
      <c r="G449" s="500" t="s">
        <v>41</v>
      </c>
      <c r="H449" s="998">
        <v>42.150631713867199</v>
      </c>
      <c r="I449" s="414" t="s">
        <v>313</v>
      </c>
      <c r="J449" s="415" t="s">
        <v>133</v>
      </c>
      <c r="K449" s="429" t="s">
        <v>93</v>
      </c>
      <c r="L449" s="390">
        <v>372</v>
      </c>
      <c r="M449" s="390"/>
      <c r="N449" s="390"/>
      <c r="O449" s="564">
        <v>3</v>
      </c>
      <c r="P449" s="564">
        <v>1.5</v>
      </c>
      <c r="Q449" s="564">
        <f t="shared" si="1261"/>
        <v>4.5</v>
      </c>
      <c r="R449" s="82">
        <f t="shared" si="1390"/>
        <v>3</v>
      </c>
      <c r="S449" s="81"/>
      <c r="T449" s="81">
        <v>20</v>
      </c>
      <c r="U449" s="122" t="s">
        <v>885</v>
      </c>
      <c r="V449" s="193"/>
      <c r="W449" s="195">
        <v>830.70899999999995</v>
      </c>
      <c r="X449" s="82">
        <v>2.16</v>
      </c>
      <c r="Y449" s="82">
        <v>2.5049999999999999</v>
      </c>
      <c r="Z449" s="195">
        <f t="shared" si="1262"/>
        <v>16614.18</v>
      </c>
      <c r="AA449" s="195">
        <f t="shared" si="1263"/>
        <v>5538.06</v>
      </c>
      <c r="AB449" s="1092">
        <f t="shared" si="1264"/>
        <v>14887258.064516129</v>
      </c>
      <c r="AC449" s="499" t="s">
        <v>69</v>
      </c>
      <c r="AD449" s="195">
        <f t="shared" si="1265"/>
        <v>662.34619140625205</v>
      </c>
      <c r="AE449" s="500" t="s">
        <v>41</v>
      </c>
      <c r="AF449" s="567">
        <f t="shared" si="1266"/>
        <v>843.01263427734398</v>
      </c>
      <c r="AG449" s="567">
        <f t="shared" si="1267"/>
        <v>220782.06380208401</v>
      </c>
      <c r="AH449" s="567">
        <f t="shared" si="1268"/>
        <v>281004.21142578131</v>
      </c>
      <c r="AI449" s="568">
        <f t="shared" si="1269"/>
        <v>593500.17151097849</v>
      </c>
      <c r="AJ449" s="568">
        <f t="shared" si="1270"/>
        <v>755387.66512306803</v>
      </c>
      <c r="AK449" s="569">
        <f t="shared" si="1271"/>
        <v>3.9866318494578251E-2</v>
      </c>
      <c r="AL449" s="999">
        <f t="shared" si="1272"/>
        <v>5.0740550197322043E-2</v>
      </c>
      <c r="AM449" s="864" t="str">
        <f t="shared" si="1313"/>
        <v>9011</v>
      </c>
      <c r="AN449" s="865">
        <f t="shared" si="1314"/>
        <v>44440</v>
      </c>
      <c r="AO449" s="866">
        <f t="shared" si="1315"/>
        <v>220782.06380208401</v>
      </c>
      <c r="AP449" s="865">
        <f t="shared" si="1316"/>
        <v>44440</v>
      </c>
      <c r="AQ449" s="850">
        <f t="shared" si="1317"/>
        <v>281004.21142578131</v>
      </c>
      <c r="AR449" s="880">
        <v>44439</v>
      </c>
      <c r="AS449" s="869" t="s">
        <v>653</v>
      </c>
      <c r="AT449" s="879">
        <v>166.36149597168</v>
      </c>
      <c r="AU449" s="879">
        <v>372</v>
      </c>
      <c r="AV449" s="851">
        <f t="shared" si="1318"/>
        <v>44439</v>
      </c>
      <c r="AW449" s="852">
        <f t="shared" si="1319"/>
        <v>139021666271485.03</v>
      </c>
      <c r="AX449" s="851">
        <f t="shared" si="1320"/>
        <v>44439</v>
      </c>
      <c r="AY449" s="852">
        <f t="shared" si="1321"/>
        <v>176942243536306.84</v>
      </c>
      <c r="AZ449" s="850">
        <f>AVERAGE(AO449:AO450)</f>
        <v>225075.43945312535</v>
      </c>
      <c r="BA449" s="850">
        <f>STDEV(AO449:AO450)</f>
        <v>6071.7500740650548</v>
      </c>
      <c r="BB449" s="850">
        <f>100*BA449/AZ449</f>
        <v>2.6976511025893477</v>
      </c>
      <c r="BC449" s="849">
        <f t="shared" si="1322"/>
        <v>44439</v>
      </c>
      <c r="BD449" s="850">
        <f>AVERAGE(AQ449:AQ450)</f>
        <v>282711.66992187529</v>
      </c>
      <c r="BE449" s="850">
        <f>STDEV(AQ449:AQ450)</f>
        <v>2414.7109623652786</v>
      </c>
      <c r="BF449" s="850">
        <f>100*BE449/BD449</f>
        <v>0.85412496874733235</v>
      </c>
      <c r="BG449" s="849">
        <f t="shared" si="1323"/>
        <v>44439</v>
      </c>
      <c r="BH449" s="850">
        <f>AVERAGE(AZ449,BD449)</f>
        <v>253893.55468750032</v>
      </c>
      <c r="BI449" s="852">
        <f>BH449*AT449*3.785*1000000</f>
        <v>159871252312813.69</v>
      </c>
      <c r="BK449" s="382">
        <f t="shared" si="1324"/>
        <v>33.117309570312599</v>
      </c>
      <c r="BL449" s="382">
        <f t="shared" si="1325"/>
        <v>42.150631713867199</v>
      </c>
      <c r="BM449" s="236">
        <f t="shared" si="1326"/>
        <v>44439</v>
      </c>
      <c r="BN449" s="236">
        <f t="shared" si="1327"/>
        <v>44440</v>
      </c>
      <c r="BO449" s="235">
        <f t="shared" si="1404"/>
        <v>220782.06380208401</v>
      </c>
      <c r="BP449" s="235">
        <f t="shared" si="1328"/>
        <v>281004.21142578131</v>
      </c>
      <c r="BQ449" s="235">
        <f t="shared" si="1329"/>
        <v>250893.13761393266</v>
      </c>
      <c r="BR449" s="868">
        <f t="shared" si="1330"/>
        <v>44439</v>
      </c>
      <c r="BS449" s="869" t="str">
        <f t="shared" si="1331"/>
        <v>TUE</v>
      </c>
      <c r="BT449" s="870">
        <f t="shared" si="1332"/>
        <v>166.36149597168</v>
      </c>
      <c r="BU449" s="235">
        <f t="shared" ref="BU449" si="1409">BH449</f>
        <v>253893.55468750032</v>
      </c>
      <c r="BV449" s="279">
        <f t="shared" si="1334"/>
        <v>157981954903895.94</v>
      </c>
      <c r="BW449" s="279">
        <f t="shared" ref="BW449" si="1410">BI449</f>
        <v>159871252312813.69</v>
      </c>
    </row>
    <row r="450" spans="1:75" ht="15" thickBot="1">
      <c r="A450" s="46">
        <v>44440</v>
      </c>
      <c r="B450" s="122" t="s">
        <v>886</v>
      </c>
      <c r="C450" s="769">
        <f t="shared" si="1396"/>
        <v>44439</v>
      </c>
      <c r="D450" s="1170">
        <f t="shared" si="1399"/>
        <v>44440</v>
      </c>
      <c r="E450" s="924" t="s">
        <v>69</v>
      </c>
      <c r="F450" s="1149">
        <v>34.405322265625003</v>
      </c>
      <c r="G450" s="500" t="s">
        <v>41</v>
      </c>
      <c r="H450" s="998">
        <v>42.662869262695395</v>
      </c>
      <c r="I450" s="414" t="s">
        <v>313</v>
      </c>
      <c r="J450" s="415" t="s">
        <v>133</v>
      </c>
      <c r="K450" s="429" t="s">
        <v>93</v>
      </c>
      <c r="L450" s="390">
        <v>372</v>
      </c>
      <c r="M450" s="390"/>
      <c r="N450" s="390"/>
      <c r="O450" s="564">
        <v>3</v>
      </c>
      <c r="P450" s="564">
        <v>1.5</v>
      </c>
      <c r="Q450" s="564">
        <f t="shared" si="1261"/>
        <v>4.5</v>
      </c>
      <c r="R450" s="82">
        <f t="shared" si="1390"/>
        <v>3</v>
      </c>
      <c r="S450" s="81"/>
      <c r="T450" s="81">
        <v>20</v>
      </c>
      <c r="U450" s="122" t="s">
        <v>886</v>
      </c>
      <c r="V450" s="193"/>
      <c r="W450" s="195">
        <v>821.72699999999998</v>
      </c>
      <c r="X450" s="82">
        <v>2.165</v>
      </c>
      <c r="Y450" s="82">
        <v>2.5139999999999998</v>
      </c>
      <c r="Z450" s="195">
        <f t="shared" si="1262"/>
        <v>16434.54</v>
      </c>
      <c r="AA450" s="195">
        <f t="shared" si="1263"/>
        <v>5478.18</v>
      </c>
      <c r="AB450" s="1092">
        <f t="shared" si="1264"/>
        <v>14726290.322580645</v>
      </c>
      <c r="AC450" s="499" t="s">
        <v>69</v>
      </c>
      <c r="AD450" s="195">
        <f t="shared" si="1265"/>
        <v>688.1064453125</v>
      </c>
      <c r="AE450" s="500" t="s">
        <v>41</v>
      </c>
      <c r="AF450" s="567">
        <f t="shared" si="1266"/>
        <v>853.25738525390784</v>
      </c>
      <c r="AG450" s="567">
        <f t="shared" si="1267"/>
        <v>229368.81510416666</v>
      </c>
      <c r="AH450" s="567">
        <f t="shared" si="1268"/>
        <v>284419.12841796927</v>
      </c>
      <c r="AI450" s="568">
        <f t="shared" si="1269"/>
        <v>616582.83630152326</v>
      </c>
      <c r="AJ450" s="568">
        <f t="shared" si="1270"/>
        <v>764567.54951067013</v>
      </c>
      <c r="AK450" s="569">
        <f t="shared" si="1271"/>
        <v>4.1869528767613816E-2</v>
      </c>
      <c r="AL450" s="999">
        <f t="shared" si="1272"/>
        <v>5.1918543826228652E-2</v>
      </c>
      <c r="AM450" s="864" t="str">
        <f t="shared" si="1313"/>
        <v>9012</v>
      </c>
      <c r="AN450" s="865">
        <f t="shared" si="1314"/>
        <v>44440</v>
      </c>
      <c r="AO450" s="866">
        <f t="shared" si="1315"/>
        <v>229368.81510416666</v>
      </c>
      <c r="AP450" s="865">
        <f t="shared" si="1316"/>
        <v>44440</v>
      </c>
      <c r="AQ450" s="850">
        <f t="shared" si="1317"/>
        <v>284419.12841796927</v>
      </c>
      <c r="AR450" s="880">
        <v>44439</v>
      </c>
      <c r="AS450" s="869" t="s">
        <v>653</v>
      </c>
      <c r="AT450" s="879">
        <v>166.36149597168</v>
      </c>
      <c r="AU450" s="879">
        <v>372</v>
      </c>
      <c r="AV450" s="851">
        <f t="shared" si="1318"/>
        <v>44439</v>
      </c>
      <c r="AW450" s="852">
        <f t="shared" si="1319"/>
        <v>144428556909777.47</v>
      </c>
      <c r="AX450" s="851">
        <f t="shared" si="1320"/>
        <v>44439</v>
      </c>
      <c r="AY450" s="852">
        <f t="shared" si="1321"/>
        <v>179092542533685.38</v>
      </c>
      <c r="AZ450" s="867"/>
      <c r="BA450" s="867"/>
      <c r="BB450" s="867"/>
      <c r="BC450" s="849">
        <f t="shared" si="1322"/>
        <v>44439</v>
      </c>
      <c r="BD450" s="867"/>
      <c r="BE450" s="867"/>
      <c r="BF450" s="867"/>
      <c r="BG450" s="849">
        <f t="shared" si="1323"/>
        <v>44439</v>
      </c>
      <c r="BH450" s="867"/>
      <c r="BI450" s="867"/>
      <c r="BK450" s="382">
        <f t="shared" si="1324"/>
        <v>34.405322265625003</v>
      </c>
      <c r="BL450" s="382">
        <f t="shared" si="1325"/>
        <v>42.662869262695395</v>
      </c>
      <c r="BM450" s="236">
        <f t="shared" si="1326"/>
        <v>44439</v>
      </c>
      <c r="BN450" s="236">
        <f t="shared" si="1327"/>
        <v>44440</v>
      </c>
      <c r="BO450" s="235">
        <f t="shared" si="1404"/>
        <v>229368.81510416666</v>
      </c>
      <c r="BP450" s="235">
        <f t="shared" si="1328"/>
        <v>284419.12841796927</v>
      </c>
      <c r="BQ450" s="235">
        <f t="shared" si="1329"/>
        <v>256893.97176106798</v>
      </c>
      <c r="BR450" s="868">
        <f t="shared" si="1330"/>
        <v>44439</v>
      </c>
      <c r="BS450" s="869" t="str">
        <f t="shared" si="1331"/>
        <v>TUE</v>
      </c>
      <c r="BT450" s="870">
        <f t="shared" si="1332"/>
        <v>166.36149597168</v>
      </c>
      <c r="BU450" s="235"/>
      <c r="BV450" s="279">
        <f t="shared" si="1334"/>
        <v>161760549721731.44</v>
      </c>
      <c r="BW450" s="279"/>
    </row>
    <row r="451" spans="1:75">
      <c r="A451" s="460">
        <v>44447</v>
      </c>
      <c r="B451" s="118" t="s">
        <v>887</v>
      </c>
      <c r="C451" s="1133">
        <v>44440</v>
      </c>
      <c r="D451" s="1191">
        <v>44441</v>
      </c>
      <c r="E451" s="1110" t="s">
        <v>69</v>
      </c>
      <c r="F451" s="1147">
        <v>42.056842041015599</v>
      </c>
      <c r="G451" s="477" t="s">
        <v>41</v>
      </c>
      <c r="H451" s="994">
        <v>50.944750976562602</v>
      </c>
      <c r="I451" s="1155" t="s">
        <v>313</v>
      </c>
      <c r="J451" s="1156" t="s">
        <v>133</v>
      </c>
      <c r="K451" s="462" t="s">
        <v>93</v>
      </c>
      <c r="L451" s="465">
        <v>272</v>
      </c>
      <c r="M451" s="463"/>
      <c r="N451" s="922"/>
      <c r="O451" s="467">
        <v>3</v>
      </c>
      <c r="P451" s="468">
        <v>1.5</v>
      </c>
      <c r="Q451" s="468">
        <f t="shared" si="1261"/>
        <v>4.5</v>
      </c>
      <c r="R451" s="466">
        <f t="shared" si="1390"/>
        <v>3</v>
      </c>
      <c r="S451" s="467"/>
      <c r="T451" s="469">
        <v>20</v>
      </c>
      <c r="U451" s="118" t="s">
        <v>887</v>
      </c>
      <c r="V451" s="923"/>
      <c r="W451" s="145">
        <v>908.67100000000005</v>
      </c>
      <c r="X451" s="472">
        <v>2.17</v>
      </c>
      <c r="Y451" s="472">
        <v>2.548</v>
      </c>
      <c r="Z451" s="145">
        <f t="shared" si="1262"/>
        <v>18173.420000000002</v>
      </c>
      <c r="AA451" s="145">
        <f t="shared" si="1263"/>
        <v>6057.8066666666673</v>
      </c>
      <c r="AB451" s="1157">
        <f t="shared" si="1264"/>
        <v>22271348.039215688</v>
      </c>
      <c r="AC451" s="1110" t="s">
        <v>69</v>
      </c>
      <c r="AD451" s="194">
        <f t="shared" si="1265"/>
        <v>841.13684082031205</v>
      </c>
      <c r="AE451" s="477" t="s">
        <v>41</v>
      </c>
      <c r="AF451" s="586">
        <f t="shared" si="1266"/>
        <v>1018.895019531252</v>
      </c>
      <c r="AG451" s="478">
        <f t="shared" si="1267"/>
        <v>280378.94694010401</v>
      </c>
      <c r="AH451" s="478">
        <f t="shared" si="1268"/>
        <v>339631.67317708401</v>
      </c>
      <c r="AI451" s="478">
        <f t="shared" si="1269"/>
        <v>1030804.9519856765</v>
      </c>
      <c r="AJ451" s="478">
        <f t="shared" si="1270"/>
        <v>1248645.8572686913</v>
      </c>
      <c r="AK451" s="1084">
        <f t="shared" si="1271"/>
        <v>4.628390478073538E-2</v>
      </c>
      <c r="AL451" s="1085">
        <f t="shared" si="1272"/>
        <v>5.6065122554326698E-2</v>
      </c>
      <c r="AM451" s="864" t="str">
        <f t="shared" ref="AM451:AM464" si="1411">B451</f>
        <v>9022</v>
      </c>
      <c r="AN451" s="865">
        <f t="shared" ref="AN451:AN464" si="1412">D451</f>
        <v>44441</v>
      </c>
      <c r="AO451" s="866">
        <f t="shared" ref="AO451:AO464" si="1413">AG451</f>
        <v>280378.94694010401</v>
      </c>
      <c r="AP451" s="865">
        <f t="shared" ref="AP451:AP464" si="1414">D451</f>
        <v>44441</v>
      </c>
      <c r="AQ451" s="850">
        <f t="shared" ref="AQ451:AQ464" si="1415">AH451</f>
        <v>339631.67317708401</v>
      </c>
      <c r="AR451" s="880">
        <v>44440</v>
      </c>
      <c r="AS451" s="869" t="s">
        <v>656</v>
      </c>
      <c r="AT451" s="879">
        <v>164.23202514648401</v>
      </c>
      <c r="AU451" s="879">
        <v>272</v>
      </c>
      <c r="AV451" s="851">
        <f t="shared" ref="AV451:AV464" si="1416">AR451</f>
        <v>44440</v>
      </c>
      <c r="AW451" s="852">
        <f t="shared" ref="AW451:AW464" si="1417">AT451*3.785*1000000*AO451</f>
        <v>174288660570798.94</v>
      </c>
      <c r="AX451" s="851">
        <f t="shared" ref="AX451:AX464" si="1418">AR451</f>
        <v>44440</v>
      </c>
      <c r="AY451" s="852">
        <f t="shared" ref="AY451:AY464" si="1419">AT451*3.785*1000000*AQ451</f>
        <v>211121234498746.53</v>
      </c>
      <c r="AZ451" s="850">
        <f>AVERAGE(AO451:AO452)</f>
        <v>288020.79264322936</v>
      </c>
      <c r="BA451" s="850">
        <f>STDEV(AO451:AO452)</f>
        <v>10807.201834922387</v>
      </c>
      <c r="BB451" s="850">
        <f>100*BA451/AZ451</f>
        <v>3.7522297386040599</v>
      </c>
      <c r="BC451" s="849">
        <f t="shared" ref="BC451:BC464" si="1420">AR451</f>
        <v>44440</v>
      </c>
      <c r="BD451" s="850">
        <f>AVERAGE(AQ451:AQ452)</f>
        <v>369178.67024739599</v>
      </c>
      <c r="BE451" s="850">
        <f>STDEV(AQ451:AQ452)</f>
        <v>41785.763984233345</v>
      </c>
      <c r="BF451" s="850">
        <f>100*BE451/BD451</f>
        <v>11.318574812632498</v>
      </c>
      <c r="BG451" s="849">
        <f t="shared" ref="BG451:BG464" si="1421">BC451</f>
        <v>44440</v>
      </c>
      <c r="BH451" s="850">
        <f>AVERAGE(AZ451,BD451)</f>
        <v>328599.73144531267</v>
      </c>
      <c r="BI451" s="852">
        <f>BH451*AT451*3.785*1000000</f>
        <v>204263578569479.22</v>
      </c>
      <c r="BK451" s="382">
        <f t="shared" ref="BK451:BK464" si="1422">F451</f>
        <v>42.056842041015599</v>
      </c>
      <c r="BL451" s="382">
        <f t="shared" ref="BL451:BL464" si="1423">H451</f>
        <v>50.944750976562602</v>
      </c>
      <c r="BM451" s="236">
        <f t="shared" ref="BM451:BM464" si="1424">C451</f>
        <v>44440</v>
      </c>
      <c r="BN451" s="236">
        <f t="shared" ref="BN451:BN464" si="1425">AN451</f>
        <v>44441</v>
      </c>
      <c r="BO451" s="235">
        <f t="shared" si="1404"/>
        <v>280378.94694010401</v>
      </c>
      <c r="BP451" s="235">
        <f t="shared" ref="BP451:BP464" si="1426">AQ451</f>
        <v>339631.67317708401</v>
      </c>
      <c r="BQ451" s="235">
        <f t="shared" ref="BQ451:BQ464" si="1427">AVERAGE(BO451:BP451)</f>
        <v>310005.31005859398</v>
      </c>
      <c r="BR451" s="868">
        <f t="shared" ref="BR451:BR464" si="1428">AR451</f>
        <v>44440</v>
      </c>
      <c r="BS451" s="869" t="str">
        <f t="shared" ref="BS451:BS464" si="1429">AS451</f>
        <v>WED</v>
      </c>
      <c r="BT451" s="870">
        <f t="shared" ref="BT451:BT464" si="1430">AT451</f>
        <v>164.23202514648401</v>
      </c>
      <c r="BU451" s="235">
        <f t="shared" ref="BU451" si="1431">BH451</f>
        <v>328599.73144531267</v>
      </c>
      <c r="BV451" s="279">
        <f t="shared" ref="BV451:BV464" si="1432">BT451*1000000*3.785*BQ451</f>
        <v>192704947534772.72</v>
      </c>
      <c r="BW451" s="279">
        <f t="shared" ref="BW451" si="1433">BI451</f>
        <v>204263578569479.22</v>
      </c>
    </row>
    <row r="452" spans="1:75">
      <c r="A452" s="35">
        <v>44447</v>
      </c>
      <c r="B452" s="119" t="s">
        <v>888</v>
      </c>
      <c r="C452" s="782">
        <v>44440</v>
      </c>
      <c r="D452" s="1158">
        <v>44441</v>
      </c>
      <c r="E452" s="924" t="s">
        <v>69</v>
      </c>
      <c r="F452" s="1149">
        <v>44.349395751953196</v>
      </c>
      <c r="G452" s="500" t="s">
        <v>41</v>
      </c>
      <c r="H452" s="998">
        <v>59.808850097656205</v>
      </c>
      <c r="I452" s="1160" t="s">
        <v>313</v>
      </c>
      <c r="J452" s="1161" t="s">
        <v>133</v>
      </c>
      <c r="K452" s="484" t="s">
        <v>93</v>
      </c>
      <c r="L452" s="488">
        <v>272</v>
      </c>
      <c r="M452" s="485"/>
      <c r="N452" s="504"/>
      <c r="O452" s="491">
        <v>3</v>
      </c>
      <c r="P452" s="492">
        <v>1.5</v>
      </c>
      <c r="Q452" s="492">
        <f t="shared" si="1261"/>
        <v>4.5</v>
      </c>
      <c r="R452" s="490">
        <f t="shared" si="1390"/>
        <v>3</v>
      </c>
      <c r="S452" s="491"/>
      <c r="T452" s="493">
        <v>20</v>
      </c>
      <c r="U452" s="119" t="s">
        <v>888</v>
      </c>
      <c r="V452" s="925"/>
      <c r="W452" s="129">
        <v>938.72199999999998</v>
      </c>
      <c r="X452" s="223">
        <v>2.1659999999999999</v>
      </c>
      <c r="Y452" s="223">
        <v>2.5419999999999998</v>
      </c>
      <c r="Z452" s="129">
        <f t="shared" si="1262"/>
        <v>18774.439999999999</v>
      </c>
      <c r="AA452" s="129">
        <f t="shared" si="1263"/>
        <v>6258.1466666666665</v>
      </c>
      <c r="AB452" s="149">
        <f t="shared" si="1264"/>
        <v>23007892.156862743</v>
      </c>
      <c r="AC452" s="924" t="s">
        <v>69</v>
      </c>
      <c r="AD452" s="195">
        <f t="shared" si="1265"/>
        <v>886.98791503906386</v>
      </c>
      <c r="AE452" s="500" t="s">
        <v>41</v>
      </c>
      <c r="AF452" s="567">
        <f t="shared" si="1266"/>
        <v>1196.1770019531241</v>
      </c>
      <c r="AG452" s="497">
        <f t="shared" si="1267"/>
        <v>295662.63834635465</v>
      </c>
      <c r="AH452" s="497">
        <f t="shared" si="1268"/>
        <v>398725.66731770802</v>
      </c>
      <c r="AI452" s="497">
        <f t="shared" si="1269"/>
        <v>1086994.9939204217</v>
      </c>
      <c r="AJ452" s="497">
        <f t="shared" si="1270"/>
        <v>1465903.1886680441</v>
      </c>
      <c r="AK452" s="959">
        <f t="shared" si="1271"/>
        <v>4.7244440581932882E-2</v>
      </c>
      <c r="AL452" s="1086">
        <f t="shared" si="1272"/>
        <v>6.37130589222967E-2</v>
      </c>
      <c r="AM452" s="864" t="str">
        <f t="shared" si="1411"/>
        <v>9023</v>
      </c>
      <c r="AN452" s="865">
        <f t="shared" si="1412"/>
        <v>44441</v>
      </c>
      <c r="AO452" s="866">
        <f t="shared" si="1413"/>
        <v>295662.63834635465</v>
      </c>
      <c r="AP452" s="865">
        <f t="shared" si="1414"/>
        <v>44441</v>
      </c>
      <c r="AQ452" s="850">
        <f t="shared" si="1415"/>
        <v>398725.66731770802</v>
      </c>
      <c r="AR452" s="880">
        <v>44440</v>
      </c>
      <c r="AS452" s="869" t="s">
        <v>656</v>
      </c>
      <c r="AT452" s="879">
        <v>164.23202514648401</v>
      </c>
      <c r="AU452" s="879">
        <v>272</v>
      </c>
      <c r="AV452" s="851">
        <f t="shared" si="1416"/>
        <v>44440</v>
      </c>
      <c r="AW452" s="852">
        <f t="shared" si="1417"/>
        <v>183789281544105.84</v>
      </c>
      <c r="AX452" s="851">
        <f t="shared" si="1418"/>
        <v>44440</v>
      </c>
      <c r="AY452" s="852">
        <f t="shared" si="1419"/>
        <v>247855137664265.66</v>
      </c>
      <c r="AZ452" s="867"/>
      <c r="BA452" s="867"/>
      <c r="BB452" s="867"/>
      <c r="BC452" s="849">
        <f t="shared" si="1420"/>
        <v>44440</v>
      </c>
      <c r="BD452" s="867"/>
      <c r="BE452" s="867"/>
      <c r="BF452" s="867"/>
      <c r="BG452" s="849">
        <f t="shared" si="1421"/>
        <v>44440</v>
      </c>
      <c r="BH452" s="867"/>
      <c r="BI452" s="867"/>
      <c r="BK452" s="382">
        <f t="shared" si="1422"/>
        <v>44.349395751953196</v>
      </c>
      <c r="BL452" s="382">
        <f t="shared" si="1423"/>
        <v>59.808850097656205</v>
      </c>
      <c r="BM452" s="236">
        <f t="shared" si="1424"/>
        <v>44440</v>
      </c>
      <c r="BN452" s="236">
        <f t="shared" si="1425"/>
        <v>44441</v>
      </c>
      <c r="BO452" s="235">
        <f t="shared" si="1404"/>
        <v>295662.63834635465</v>
      </c>
      <c r="BP452" s="235">
        <f t="shared" si="1426"/>
        <v>398725.66731770802</v>
      </c>
      <c r="BQ452" s="235">
        <f t="shared" si="1427"/>
        <v>347194.15283203137</v>
      </c>
      <c r="BR452" s="868">
        <f t="shared" si="1428"/>
        <v>44440</v>
      </c>
      <c r="BS452" s="869" t="str">
        <f t="shared" si="1429"/>
        <v>WED</v>
      </c>
      <c r="BT452" s="870">
        <f t="shared" si="1430"/>
        <v>164.23202514648401</v>
      </c>
      <c r="BU452" s="235"/>
      <c r="BV452" s="279">
        <f t="shared" si="1432"/>
        <v>215822209604185.75</v>
      </c>
      <c r="BW452" s="279"/>
    </row>
    <row r="453" spans="1:75">
      <c r="A453" s="35">
        <v>44447</v>
      </c>
      <c r="B453" s="119" t="s">
        <v>889</v>
      </c>
      <c r="C453" s="782">
        <v>44441</v>
      </c>
      <c r="D453" s="1158">
        <v>44442</v>
      </c>
      <c r="E453" s="924" t="s">
        <v>69</v>
      </c>
      <c r="F453" s="1149">
        <v>39.346102905273398</v>
      </c>
      <c r="G453" s="500" t="s">
        <v>41</v>
      </c>
      <c r="H453" s="998">
        <v>54.626409912109395</v>
      </c>
      <c r="I453" s="1160" t="s">
        <v>313</v>
      </c>
      <c r="J453" s="1161" t="s">
        <v>133</v>
      </c>
      <c r="K453" s="484" t="s">
        <v>93</v>
      </c>
      <c r="L453" s="488">
        <v>372</v>
      </c>
      <c r="M453" s="485"/>
      <c r="N453" s="504"/>
      <c r="O453" s="491">
        <v>3</v>
      </c>
      <c r="P453" s="492">
        <v>1.5</v>
      </c>
      <c r="Q453" s="492">
        <f t="shared" si="1261"/>
        <v>4.5</v>
      </c>
      <c r="R453" s="490">
        <f t="shared" si="1390"/>
        <v>3</v>
      </c>
      <c r="S453" s="491"/>
      <c r="T453" s="493">
        <v>20</v>
      </c>
      <c r="U453" s="119" t="s">
        <v>889</v>
      </c>
      <c r="V453" s="925"/>
      <c r="W453" s="129">
        <v>819.75800000000004</v>
      </c>
      <c r="X453" s="223">
        <v>2.165</v>
      </c>
      <c r="Y453" s="223">
        <v>2.5539999999999998</v>
      </c>
      <c r="Z453" s="129">
        <f t="shared" si="1262"/>
        <v>16395.16</v>
      </c>
      <c r="AA453" s="129">
        <f t="shared" si="1263"/>
        <v>5465.0533333333333</v>
      </c>
      <c r="AB453" s="149">
        <f t="shared" si="1264"/>
        <v>14691003.584229389</v>
      </c>
      <c r="AC453" s="924" t="s">
        <v>69</v>
      </c>
      <c r="AD453" s="195">
        <f t="shared" si="1265"/>
        <v>786.92205810546795</v>
      </c>
      <c r="AE453" s="500" t="s">
        <v>41</v>
      </c>
      <c r="AF453" s="567">
        <f t="shared" si="1266"/>
        <v>1092.528198242188</v>
      </c>
      <c r="AG453" s="497">
        <f t="shared" si="1267"/>
        <v>262307.35270182265</v>
      </c>
      <c r="AH453" s="497">
        <f t="shared" si="1268"/>
        <v>364176.0660807293</v>
      </c>
      <c r="AI453" s="497">
        <f t="shared" si="1269"/>
        <v>705127.29220920056</v>
      </c>
      <c r="AJ453" s="497">
        <f t="shared" si="1270"/>
        <v>978967.91957185289</v>
      </c>
      <c r="AK453" s="959">
        <f t="shared" si="1271"/>
        <v>4.7997217355943339E-2</v>
      </c>
      <c r="AL453" s="1086">
        <f t="shared" si="1272"/>
        <v>6.6637239175597426E-2</v>
      </c>
      <c r="AM453" s="864" t="str">
        <f t="shared" si="1411"/>
        <v>9032</v>
      </c>
      <c r="AN453" s="865">
        <f t="shared" si="1412"/>
        <v>44442</v>
      </c>
      <c r="AO453" s="866">
        <f t="shared" si="1413"/>
        <v>262307.35270182265</v>
      </c>
      <c r="AP453" s="865">
        <f t="shared" si="1414"/>
        <v>44442</v>
      </c>
      <c r="AQ453" s="850">
        <f t="shared" si="1415"/>
        <v>364176.0660807293</v>
      </c>
      <c r="AR453" s="880">
        <v>44441</v>
      </c>
      <c r="AS453" s="869" t="s">
        <v>657</v>
      </c>
      <c r="AT453" s="879">
        <v>162.356689453125</v>
      </c>
      <c r="AU453" s="879">
        <v>372</v>
      </c>
      <c r="AV453" s="851">
        <f t="shared" si="1416"/>
        <v>44441</v>
      </c>
      <c r="AW453" s="852">
        <f t="shared" si="1417"/>
        <v>161193132633690.16</v>
      </c>
      <c r="AX453" s="851">
        <f t="shared" si="1418"/>
        <v>44441</v>
      </c>
      <c r="AY453" s="852">
        <f t="shared" si="1419"/>
        <v>223793501467328.91</v>
      </c>
      <c r="AZ453" s="850">
        <f>AVERAGE(AO453:AO454)</f>
        <v>262362.11140950536</v>
      </c>
      <c r="BA453" s="850">
        <f>STDEV(AO453:AO454)</f>
        <v>77.440507062883171</v>
      </c>
      <c r="BB453" s="850">
        <f>100*BA453/AZ453</f>
        <v>2.9516650345144883E-2</v>
      </c>
      <c r="BC453" s="849">
        <f t="shared" si="1420"/>
        <v>44441</v>
      </c>
      <c r="BD453" s="850">
        <f>AVERAGE(AQ453:AQ454)</f>
        <v>342854.55322265666</v>
      </c>
      <c r="BE453" s="850">
        <f>STDEV(AQ453:AQ454)</f>
        <v>30153.172654198668</v>
      </c>
      <c r="BF453" s="850">
        <f>100*BE453/BD453</f>
        <v>8.7947417850439304</v>
      </c>
      <c r="BG453" s="849">
        <f t="shared" si="1421"/>
        <v>44441</v>
      </c>
      <c r="BH453" s="850">
        <f>AVERAGE(AZ453,BD453)</f>
        <v>302608.33231608104</v>
      </c>
      <c r="BI453" s="852">
        <f>BH453*AT453*3.785*1000000</f>
        <v>185958893430389.53</v>
      </c>
      <c r="BK453" s="382">
        <f t="shared" si="1422"/>
        <v>39.346102905273398</v>
      </c>
      <c r="BL453" s="382">
        <f t="shared" si="1423"/>
        <v>54.626409912109395</v>
      </c>
      <c r="BM453" s="236">
        <f t="shared" si="1424"/>
        <v>44441</v>
      </c>
      <c r="BN453" s="236">
        <f t="shared" si="1425"/>
        <v>44442</v>
      </c>
      <c r="BO453" s="235">
        <f t="shared" si="1404"/>
        <v>262307.35270182265</v>
      </c>
      <c r="BP453" s="235">
        <f t="shared" si="1426"/>
        <v>364176.0660807293</v>
      </c>
      <c r="BQ453" s="235">
        <f t="shared" si="1427"/>
        <v>313241.709391276</v>
      </c>
      <c r="BR453" s="868">
        <f t="shared" si="1428"/>
        <v>44441</v>
      </c>
      <c r="BS453" s="869" t="str">
        <f t="shared" si="1429"/>
        <v>THU</v>
      </c>
      <c r="BT453" s="870">
        <f t="shared" si="1430"/>
        <v>162.356689453125</v>
      </c>
      <c r="BU453" s="235">
        <f t="shared" ref="BU453" si="1434">BH453</f>
        <v>302608.33231608104</v>
      </c>
      <c r="BV453" s="279">
        <f t="shared" si="1432"/>
        <v>192493317050509.53</v>
      </c>
      <c r="BW453" s="279">
        <f t="shared" ref="BW453" si="1435">BI453</f>
        <v>185958893430389.53</v>
      </c>
    </row>
    <row r="454" spans="1:75">
      <c r="A454" s="35">
        <v>44447</v>
      </c>
      <c r="B454" s="119" t="s">
        <v>890</v>
      </c>
      <c r="C454" s="782">
        <v>44441</v>
      </c>
      <c r="D454" s="1158">
        <v>44442</v>
      </c>
      <c r="E454" s="924" t="s">
        <v>69</v>
      </c>
      <c r="F454" s="1149">
        <v>39.3625305175782</v>
      </c>
      <c r="G454" s="500" t="s">
        <v>41</v>
      </c>
      <c r="H454" s="998">
        <v>48.229956054687605</v>
      </c>
      <c r="I454" s="1160" t="s">
        <v>313</v>
      </c>
      <c r="J454" s="1161" t="s">
        <v>133</v>
      </c>
      <c r="K454" s="484" t="s">
        <v>93</v>
      </c>
      <c r="L454" s="488">
        <v>372</v>
      </c>
      <c r="M454" s="485"/>
      <c r="N454" s="504"/>
      <c r="O454" s="491">
        <v>3</v>
      </c>
      <c r="P454" s="492">
        <v>1.5</v>
      </c>
      <c r="Q454" s="492">
        <f t="shared" si="1261"/>
        <v>4.5</v>
      </c>
      <c r="R454" s="490">
        <f t="shared" si="1390"/>
        <v>3</v>
      </c>
      <c r="S454" s="491"/>
      <c r="T454" s="493">
        <v>20</v>
      </c>
      <c r="U454" s="119" t="s">
        <v>890</v>
      </c>
      <c r="V454" s="925"/>
      <c r="W454" s="129">
        <v>849.476</v>
      </c>
      <c r="X454" s="223">
        <v>2.1629999999999998</v>
      </c>
      <c r="Y454" s="223">
        <v>2.5129999999999999</v>
      </c>
      <c r="Z454" s="129">
        <f t="shared" si="1262"/>
        <v>16989.52</v>
      </c>
      <c r="AA454" s="129">
        <f t="shared" si="1263"/>
        <v>5663.1733333333332</v>
      </c>
      <c r="AB454" s="149">
        <f t="shared" si="1264"/>
        <v>15223584.229390681</v>
      </c>
      <c r="AC454" s="924" t="s">
        <v>69</v>
      </c>
      <c r="AD454" s="195">
        <f t="shared" si="1265"/>
        <v>787.25061035156398</v>
      </c>
      <c r="AE454" s="500" t="s">
        <v>41</v>
      </c>
      <c r="AF454" s="567">
        <f t="shared" si="1266"/>
        <v>964.59912109375205</v>
      </c>
      <c r="AG454" s="497">
        <f t="shared" si="1267"/>
        <v>262416.87011718802</v>
      </c>
      <c r="AH454" s="497">
        <f t="shared" si="1268"/>
        <v>321533.04036458401</v>
      </c>
      <c r="AI454" s="497">
        <f t="shared" si="1269"/>
        <v>705421.69386340864</v>
      </c>
      <c r="AJ454" s="497">
        <f t="shared" si="1270"/>
        <v>864336.13001232268</v>
      </c>
      <c r="AK454" s="959">
        <f t="shared" si="1271"/>
        <v>4.6337425092148804E-2</v>
      </c>
      <c r="AL454" s="1086">
        <f t="shared" si="1272"/>
        <v>5.6776125581755814E-2</v>
      </c>
      <c r="AM454" s="864" t="str">
        <f t="shared" si="1411"/>
        <v>9034</v>
      </c>
      <c r="AN454" s="865">
        <f t="shared" si="1412"/>
        <v>44442</v>
      </c>
      <c r="AO454" s="866">
        <f t="shared" si="1413"/>
        <v>262416.87011718802</v>
      </c>
      <c r="AP454" s="865">
        <f t="shared" si="1414"/>
        <v>44442</v>
      </c>
      <c r="AQ454" s="850">
        <f t="shared" si="1415"/>
        <v>321533.04036458401</v>
      </c>
      <c r="AR454" s="880">
        <v>44441</v>
      </c>
      <c r="AS454" s="869" t="s">
        <v>657</v>
      </c>
      <c r="AT454" s="879">
        <v>162.356689453125</v>
      </c>
      <c r="AU454" s="879">
        <v>372</v>
      </c>
      <c r="AV454" s="851">
        <f t="shared" si="1416"/>
        <v>44441</v>
      </c>
      <c r="AW454" s="852">
        <f t="shared" si="1417"/>
        <v>161260433283400.72</v>
      </c>
      <c r="AX454" s="851">
        <f t="shared" si="1418"/>
        <v>44441</v>
      </c>
      <c r="AY454" s="852">
        <f t="shared" si="1419"/>
        <v>197588506337138.25</v>
      </c>
      <c r="AZ454" s="867"/>
      <c r="BA454" s="867"/>
      <c r="BB454" s="867"/>
      <c r="BC454" s="849">
        <f t="shared" si="1420"/>
        <v>44441</v>
      </c>
      <c r="BD454" s="867"/>
      <c r="BE454" s="867"/>
      <c r="BF454" s="867"/>
      <c r="BG454" s="849">
        <f t="shared" si="1421"/>
        <v>44441</v>
      </c>
      <c r="BH454" s="867"/>
      <c r="BI454" s="867"/>
      <c r="BK454" s="382">
        <f t="shared" si="1422"/>
        <v>39.3625305175782</v>
      </c>
      <c r="BL454" s="382">
        <f t="shared" si="1423"/>
        <v>48.229956054687605</v>
      </c>
      <c r="BM454" s="236">
        <f t="shared" si="1424"/>
        <v>44441</v>
      </c>
      <c r="BN454" s="236">
        <f t="shared" si="1425"/>
        <v>44442</v>
      </c>
      <c r="BO454" s="235">
        <f t="shared" si="1404"/>
        <v>262416.87011718802</v>
      </c>
      <c r="BP454" s="235">
        <f t="shared" si="1426"/>
        <v>321533.04036458401</v>
      </c>
      <c r="BQ454" s="235">
        <f t="shared" si="1427"/>
        <v>291974.95524088602</v>
      </c>
      <c r="BR454" s="868">
        <f t="shared" si="1428"/>
        <v>44441</v>
      </c>
      <c r="BS454" s="869" t="str">
        <f t="shared" si="1429"/>
        <v>THU</v>
      </c>
      <c r="BT454" s="870">
        <f t="shared" si="1430"/>
        <v>162.356689453125</v>
      </c>
      <c r="BU454" s="235"/>
      <c r="BV454" s="279">
        <f t="shared" si="1432"/>
        <v>179424469810269.47</v>
      </c>
      <c r="BW454" s="279"/>
    </row>
    <row r="455" spans="1:75">
      <c r="A455" s="35">
        <v>44447</v>
      </c>
      <c r="B455" s="119" t="s">
        <v>891</v>
      </c>
      <c r="C455" s="782">
        <v>44442</v>
      </c>
      <c r="D455" s="1158">
        <v>44443</v>
      </c>
      <c r="E455" s="924" t="s">
        <v>69</v>
      </c>
      <c r="F455" s="1149">
        <v>34.570196533203202</v>
      </c>
      <c r="G455" s="500" t="s">
        <v>41</v>
      </c>
      <c r="H455" s="998">
        <v>46.184497070312602</v>
      </c>
      <c r="I455" s="1160" t="s">
        <v>313</v>
      </c>
      <c r="J455" s="1161" t="s">
        <v>133</v>
      </c>
      <c r="K455" s="484" t="s">
        <v>93</v>
      </c>
      <c r="L455" s="488">
        <v>336</v>
      </c>
      <c r="M455" s="485"/>
      <c r="N455" s="504"/>
      <c r="O455" s="491">
        <v>3</v>
      </c>
      <c r="P455" s="492">
        <v>1.5</v>
      </c>
      <c r="Q455" s="492">
        <f t="shared" si="1261"/>
        <v>4.5</v>
      </c>
      <c r="R455" s="490">
        <f t="shared" si="1390"/>
        <v>3</v>
      </c>
      <c r="S455" s="491"/>
      <c r="T455" s="493">
        <v>20</v>
      </c>
      <c r="U455" s="119" t="s">
        <v>891</v>
      </c>
      <c r="V455" s="925"/>
      <c r="W455" s="129">
        <v>881.65</v>
      </c>
      <c r="X455" s="223">
        <v>2.1760000000000002</v>
      </c>
      <c r="Y455" s="223">
        <v>2.496</v>
      </c>
      <c r="Z455" s="129">
        <f t="shared" si="1262"/>
        <v>17633</v>
      </c>
      <c r="AA455" s="129">
        <f t="shared" si="1263"/>
        <v>5877.666666666667</v>
      </c>
      <c r="AB455" s="149">
        <f t="shared" si="1264"/>
        <v>17493055.555555556</v>
      </c>
      <c r="AC455" s="924" t="s">
        <v>69</v>
      </c>
      <c r="AD455" s="195">
        <f t="shared" si="1265"/>
        <v>691.40393066406409</v>
      </c>
      <c r="AE455" s="500" t="s">
        <v>41</v>
      </c>
      <c r="AF455" s="567">
        <f t="shared" si="1266"/>
        <v>923.68994140625205</v>
      </c>
      <c r="AG455" s="497">
        <f t="shared" si="1267"/>
        <v>230467.97688802137</v>
      </c>
      <c r="AH455" s="497">
        <f t="shared" si="1268"/>
        <v>307896.64713541738</v>
      </c>
      <c r="AI455" s="497">
        <f t="shared" si="1269"/>
        <v>685916.59788101597</v>
      </c>
      <c r="AJ455" s="497">
        <f t="shared" si="1270"/>
        <v>916359.06885540881</v>
      </c>
      <c r="AK455" s="959">
        <f t="shared" si="1271"/>
        <v>3.9210794003519768E-2</v>
      </c>
      <c r="AL455" s="1086">
        <f t="shared" si="1272"/>
        <v>5.2384162729328651E-2</v>
      </c>
      <c r="AM455" s="864" t="str">
        <f t="shared" si="1411"/>
        <v>9041</v>
      </c>
      <c r="AN455" s="865">
        <f t="shared" si="1412"/>
        <v>44443</v>
      </c>
      <c r="AO455" s="866">
        <f t="shared" si="1413"/>
        <v>230467.97688802137</v>
      </c>
      <c r="AP455" s="865">
        <f t="shared" si="1414"/>
        <v>44443</v>
      </c>
      <c r="AQ455" s="850">
        <f t="shared" si="1415"/>
        <v>307896.64713541738</v>
      </c>
      <c r="AR455" s="880">
        <v>44442</v>
      </c>
      <c r="AS455" s="869" t="s">
        <v>659</v>
      </c>
      <c r="AT455" s="879">
        <v>178.12094116210901</v>
      </c>
      <c r="AU455" s="879">
        <v>336</v>
      </c>
      <c r="AV455" s="851">
        <f t="shared" si="1416"/>
        <v>44442</v>
      </c>
      <c r="AW455" s="852">
        <f t="shared" si="1417"/>
        <v>155378689619616.56</v>
      </c>
      <c r="AX455" s="851">
        <f t="shared" si="1418"/>
        <v>44442</v>
      </c>
      <c r="AY455" s="852">
        <f t="shared" si="1419"/>
        <v>207580151551463.31</v>
      </c>
      <c r="AZ455" s="850">
        <f>AVERAGE(AO455:AO456)</f>
        <v>227142.53743489616</v>
      </c>
      <c r="BA455" s="850">
        <f>STDEV(AO455:AO456)</f>
        <v>4702.881575460231</v>
      </c>
      <c r="BB455" s="850">
        <f>100*BA455/AZ455</f>
        <v>2.0704539222681597</v>
      </c>
      <c r="BC455" s="849">
        <f t="shared" si="1420"/>
        <v>44442</v>
      </c>
      <c r="BD455" s="850">
        <f>AVERAGE(AQ455:AQ456)</f>
        <v>281479.1870117191</v>
      </c>
      <c r="BE455" s="850">
        <f>STDEV(AQ455:AQ456)</f>
        <v>37359.930390384514</v>
      </c>
      <c r="BF455" s="850">
        <f>100*BE455/BD455</f>
        <v>13.272715040501048</v>
      </c>
      <c r="BG455" s="849">
        <f t="shared" si="1421"/>
        <v>44442</v>
      </c>
      <c r="BH455" s="850">
        <f>AVERAGE(AZ455,BD455)</f>
        <v>254310.86222330763</v>
      </c>
      <c r="BI455" s="852">
        <f>BH455*AT455*3.785*1000000</f>
        <v>171453271130554.91</v>
      </c>
      <c r="BK455" s="382">
        <f t="shared" si="1422"/>
        <v>34.570196533203202</v>
      </c>
      <c r="BL455" s="382">
        <f t="shared" si="1423"/>
        <v>46.184497070312602</v>
      </c>
      <c r="BM455" s="236">
        <f t="shared" si="1424"/>
        <v>44442</v>
      </c>
      <c r="BN455" s="236">
        <f t="shared" si="1425"/>
        <v>44443</v>
      </c>
      <c r="BO455" s="235">
        <f t="shared" si="1404"/>
        <v>230467.97688802137</v>
      </c>
      <c r="BP455" s="235">
        <f t="shared" si="1426"/>
        <v>307896.64713541738</v>
      </c>
      <c r="BQ455" s="235">
        <f t="shared" si="1427"/>
        <v>269182.31201171939</v>
      </c>
      <c r="BR455" s="868">
        <f t="shared" si="1428"/>
        <v>44442</v>
      </c>
      <c r="BS455" s="869" t="str">
        <f t="shared" si="1429"/>
        <v>FRI</v>
      </c>
      <c r="BT455" s="870">
        <f t="shared" si="1430"/>
        <v>178.12094116210901</v>
      </c>
      <c r="BU455" s="235">
        <f t="shared" ref="BU455" si="1436">BH455</f>
        <v>254310.86222330763</v>
      </c>
      <c r="BV455" s="279">
        <f t="shared" si="1432"/>
        <v>181479420585540</v>
      </c>
      <c r="BW455" s="279">
        <f t="shared" ref="BW455" si="1437">BI455</f>
        <v>171453271130554.91</v>
      </c>
    </row>
    <row r="456" spans="1:75">
      <c r="A456" s="35">
        <v>44447</v>
      </c>
      <c r="B456" s="119" t="s">
        <v>892</v>
      </c>
      <c r="C456" s="782">
        <v>44442</v>
      </c>
      <c r="D456" s="1158">
        <v>44443</v>
      </c>
      <c r="E456" s="924" t="s">
        <v>69</v>
      </c>
      <c r="F456" s="1149">
        <v>16.78628234863282</v>
      </c>
      <c r="G456" s="500" t="s">
        <v>41</v>
      </c>
      <c r="H456" s="998">
        <v>19.129629516601561</v>
      </c>
      <c r="I456" s="1160" t="s">
        <v>864</v>
      </c>
      <c r="J456" s="1161" t="s">
        <v>133</v>
      </c>
      <c r="K456" s="484" t="s">
        <v>93</v>
      </c>
      <c r="L456" s="488">
        <v>336</v>
      </c>
      <c r="M456" s="485"/>
      <c r="N456" s="504"/>
      <c r="O456" s="491">
        <v>3</v>
      </c>
      <c r="P456" s="492">
        <v>1.5</v>
      </c>
      <c r="Q456" s="492">
        <v>2.25</v>
      </c>
      <c r="R456" s="490">
        <f t="shared" si="1390"/>
        <v>1.5</v>
      </c>
      <c r="S456" s="491"/>
      <c r="T456" s="493">
        <v>20</v>
      </c>
      <c r="U456" s="119" t="s">
        <v>892</v>
      </c>
      <c r="V456" s="925"/>
      <c r="W456" s="129">
        <v>464.42599999999999</v>
      </c>
      <c r="X456" s="223">
        <v>2.198</v>
      </c>
      <c r="Y456" s="223">
        <v>2.5099999999999998</v>
      </c>
      <c r="Z456" s="129">
        <f t="shared" si="1262"/>
        <v>9288.52</v>
      </c>
      <c r="AA456" s="129">
        <f t="shared" si="1263"/>
        <v>6192.3466666666673</v>
      </c>
      <c r="AB456" s="149">
        <f t="shared" si="1264"/>
        <v>18429603.174603175</v>
      </c>
      <c r="AC456" s="924" t="s">
        <v>69</v>
      </c>
      <c r="AD456" s="195">
        <f t="shared" si="1265"/>
        <v>335.72564697265642</v>
      </c>
      <c r="AE456" s="500" t="s">
        <v>41</v>
      </c>
      <c r="AF456" s="567">
        <f t="shared" si="1266"/>
        <v>382.59259033203125</v>
      </c>
      <c r="AG456" s="497">
        <f t="shared" si="1267"/>
        <v>223817.09798177096</v>
      </c>
      <c r="AH456" s="497">
        <f t="shared" si="1268"/>
        <v>255061.72688802084</v>
      </c>
      <c r="AI456" s="497">
        <f t="shared" si="1269"/>
        <v>666122.31542193738</v>
      </c>
      <c r="AJ456" s="497">
        <f t="shared" si="1270"/>
        <v>759112.28240482404</v>
      </c>
      <c r="AK456" s="959">
        <f t="shared" si="1271"/>
        <v>3.6144148580468841E-2</v>
      </c>
      <c r="AL456" s="1086">
        <f t="shared" si="1272"/>
        <v>4.1189833292282436E-2</v>
      </c>
      <c r="AM456" s="864" t="str">
        <f t="shared" si="1411"/>
        <v>9045</v>
      </c>
      <c r="AN456" s="865">
        <f t="shared" si="1412"/>
        <v>44443</v>
      </c>
      <c r="AO456" s="866">
        <f t="shared" si="1413"/>
        <v>223817.09798177096</v>
      </c>
      <c r="AP456" s="865">
        <f t="shared" si="1414"/>
        <v>44443</v>
      </c>
      <c r="AQ456" s="850">
        <f t="shared" si="1415"/>
        <v>255061.72688802084</v>
      </c>
      <c r="AR456" s="880">
        <v>44442</v>
      </c>
      <c r="AS456" s="869" t="s">
        <v>659</v>
      </c>
      <c r="AT456" s="879">
        <v>178.12094116210901</v>
      </c>
      <c r="AU456" s="879">
        <v>336</v>
      </c>
      <c r="AV456" s="851">
        <f t="shared" si="1416"/>
        <v>44442</v>
      </c>
      <c r="AW456" s="852">
        <f t="shared" si="1417"/>
        <v>150894748452492.75</v>
      </c>
      <c r="AX456" s="851">
        <f t="shared" si="1418"/>
        <v>44442</v>
      </c>
      <c r="AY456" s="852">
        <f t="shared" si="1419"/>
        <v>171959494898646.97</v>
      </c>
      <c r="AZ456" s="867"/>
      <c r="BA456" s="867"/>
      <c r="BB456" s="867"/>
      <c r="BC456" s="849">
        <f t="shared" si="1420"/>
        <v>44442</v>
      </c>
      <c r="BD456" s="867"/>
      <c r="BE456" s="867"/>
      <c r="BF456" s="867"/>
      <c r="BG456" s="849">
        <f t="shared" si="1421"/>
        <v>44442</v>
      </c>
      <c r="BH456" s="867"/>
      <c r="BI456" s="867"/>
      <c r="BK456" s="382">
        <f t="shared" si="1422"/>
        <v>16.78628234863282</v>
      </c>
      <c r="BL456" s="382">
        <f t="shared" si="1423"/>
        <v>19.129629516601561</v>
      </c>
      <c r="BM456" s="236">
        <f t="shared" si="1424"/>
        <v>44442</v>
      </c>
      <c r="BN456" s="236">
        <f t="shared" si="1425"/>
        <v>44443</v>
      </c>
      <c r="BO456" s="235">
        <f t="shared" si="1404"/>
        <v>223817.09798177096</v>
      </c>
      <c r="BP456" s="235">
        <f t="shared" si="1426"/>
        <v>255061.72688802084</v>
      </c>
      <c r="BQ456" s="235">
        <f t="shared" si="1427"/>
        <v>239439.4124348959</v>
      </c>
      <c r="BR456" s="868">
        <f t="shared" si="1428"/>
        <v>44442</v>
      </c>
      <c r="BS456" s="869" t="str">
        <f t="shared" si="1429"/>
        <v>FRI</v>
      </c>
      <c r="BT456" s="870">
        <f t="shared" si="1430"/>
        <v>178.12094116210901</v>
      </c>
      <c r="BU456" s="235"/>
      <c r="BV456" s="279">
        <f t="shared" si="1432"/>
        <v>161427121675569.91</v>
      </c>
      <c r="BW456" s="279"/>
    </row>
    <row r="457" spans="1:75">
      <c r="A457" s="35">
        <v>44447</v>
      </c>
      <c r="B457" s="119" t="s">
        <v>893</v>
      </c>
      <c r="C457" s="782">
        <v>44443</v>
      </c>
      <c r="D457" s="1158">
        <v>44444</v>
      </c>
      <c r="E457" s="924" t="s">
        <v>69</v>
      </c>
      <c r="F457" s="1149">
        <v>32.297845458984398</v>
      </c>
      <c r="G457" s="500" t="s">
        <v>41</v>
      </c>
      <c r="H457" s="998">
        <v>41.979095458984396</v>
      </c>
      <c r="I457" s="1160" t="s">
        <v>313</v>
      </c>
      <c r="J457" s="1161" t="s">
        <v>133</v>
      </c>
      <c r="K457" s="484" t="s">
        <v>93</v>
      </c>
      <c r="L457" s="488">
        <v>236</v>
      </c>
      <c r="M457" s="485"/>
      <c r="N457" s="504"/>
      <c r="O457" s="491">
        <v>3</v>
      </c>
      <c r="P457" s="492">
        <v>1.5</v>
      </c>
      <c r="Q457" s="492">
        <f t="shared" si="1261"/>
        <v>4.5</v>
      </c>
      <c r="R457" s="490">
        <f t="shared" si="1390"/>
        <v>3</v>
      </c>
      <c r="S457" s="491"/>
      <c r="T457" s="493">
        <v>20</v>
      </c>
      <c r="U457" s="119" t="s">
        <v>893</v>
      </c>
      <c r="V457" s="925"/>
      <c r="W457" s="129">
        <v>812.74599999999998</v>
      </c>
      <c r="X457" s="223">
        <v>2.1669999999999998</v>
      </c>
      <c r="Y457" s="223">
        <v>2.5139999999999998</v>
      </c>
      <c r="Z457" s="129">
        <f t="shared" si="1262"/>
        <v>16254.92</v>
      </c>
      <c r="AA457" s="129">
        <f t="shared" si="1263"/>
        <v>5418.3066666666664</v>
      </c>
      <c r="AB457" s="149">
        <f t="shared" si="1264"/>
        <v>22958926.553672314</v>
      </c>
      <c r="AC457" s="924" t="s">
        <v>69</v>
      </c>
      <c r="AD457" s="195">
        <f t="shared" si="1265"/>
        <v>645.95690917968795</v>
      </c>
      <c r="AE457" s="500" t="s">
        <v>41</v>
      </c>
      <c r="AF457" s="567">
        <f t="shared" si="1266"/>
        <v>839.58190917968795</v>
      </c>
      <c r="AG457" s="497">
        <f t="shared" si="1267"/>
        <v>215318.96972656265</v>
      </c>
      <c r="AH457" s="497">
        <f t="shared" si="1268"/>
        <v>279860.6363932293</v>
      </c>
      <c r="AI457" s="497">
        <f t="shared" si="1269"/>
        <v>912368.51579051977</v>
      </c>
      <c r="AJ457" s="497">
        <f t="shared" si="1270"/>
        <v>1185850.1542085987</v>
      </c>
      <c r="AK457" s="959">
        <f t="shared" si="1271"/>
        <v>3.9739162615361256E-2</v>
      </c>
      <c r="AL457" s="1086">
        <f t="shared" si="1272"/>
        <v>5.1650940710854805E-2</v>
      </c>
      <c r="AM457" s="864" t="str">
        <f t="shared" si="1411"/>
        <v>9053</v>
      </c>
      <c r="AN457" s="865">
        <f t="shared" si="1412"/>
        <v>44444</v>
      </c>
      <c r="AO457" s="866">
        <f t="shared" si="1413"/>
        <v>215318.96972656265</v>
      </c>
      <c r="AP457" s="865">
        <f t="shared" si="1414"/>
        <v>44444</v>
      </c>
      <c r="AQ457" s="850">
        <f t="shared" si="1415"/>
        <v>279860.6363932293</v>
      </c>
      <c r="AR457" s="880">
        <v>44443</v>
      </c>
      <c r="AS457" s="869" t="s">
        <v>660</v>
      </c>
      <c r="AT457" s="879">
        <v>158.74864196777301</v>
      </c>
      <c r="AU457" s="879">
        <v>236</v>
      </c>
      <c r="AV457" s="851">
        <f t="shared" si="1416"/>
        <v>44443</v>
      </c>
      <c r="AW457" s="852">
        <f t="shared" si="1417"/>
        <v>129377333418659.14</v>
      </c>
      <c r="AX457" s="851">
        <f t="shared" si="1418"/>
        <v>44443</v>
      </c>
      <c r="AY457" s="852">
        <f t="shared" si="1419"/>
        <v>168158072237600.13</v>
      </c>
      <c r="AZ457" s="850">
        <f>AVERAGE(AO457:AO458)</f>
        <v>216403.26944986987</v>
      </c>
      <c r="BA457" s="850">
        <f>STDEV(AO457:AO458)</f>
        <v>1533.4313743784703</v>
      </c>
      <c r="BB457" s="850">
        <f>100*BA457/AZ457</f>
        <v>0.70859898664039911</v>
      </c>
      <c r="BC457" s="849">
        <f t="shared" si="1420"/>
        <v>44443</v>
      </c>
      <c r="BD457" s="850">
        <f>AVERAGE(AQ457:AQ458)</f>
        <v>305049.38761393196</v>
      </c>
      <c r="BE457" s="850">
        <f>STDEV(AQ457:AQ458)</f>
        <v>35622.273595559556</v>
      </c>
      <c r="BF457" s="850">
        <f>100*BE457/BD457</f>
        <v>11.677543060877348</v>
      </c>
      <c r="BG457" s="849">
        <f t="shared" si="1421"/>
        <v>44443</v>
      </c>
      <c r="BH457" s="850">
        <f>AVERAGE(AZ457,BD457)</f>
        <v>260726.32853190092</v>
      </c>
      <c r="BI457" s="852">
        <f>BH457*AT457*3.785*1000000</f>
        <v>156660962944099.03</v>
      </c>
      <c r="BK457" s="382">
        <f t="shared" si="1422"/>
        <v>32.297845458984398</v>
      </c>
      <c r="BL457" s="382">
        <f t="shared" si="1423"/>
        <v>41.979095458984396</v>
      </c>
      <c r="BM457" s="236">
        <f t="shared" si="1424"/>
        <v>44443</v>
      </c>
      <c r="BN457" s="236">
        <f t="shared" si="1425"/>
        <v>44444</v>
      </c>
      <c r="BO457" s="235">
        <f>AO457</f>
        <v>215318.96972656265</v>
      </c>
      <c r="BP457" s="235">
        <f t="shared" si="1426"/>
        <v>279860.6363932293</v>
      </c>
      <c r="BQ457" s="235">
        <f t="shared" si="1427"/>
        <v>247589.80305989599</v>
      </c>
      <c r="BR457" s="868">
        <f t="shared" si="1428"/>
        <v>44443</v>
      </c>
      <c r="BS457" s="869" t="str">
        <f t="shared" si="1429"/>
        <v>SAT</v>
      </c>
      <c r="BT457" s="870">
        <f t="shared" si="1430"/>
        <v>158.74864196777301</v>
      </c>
      <c r="BU457" s="235">
        <f t="shared" ref="BU457" si="1438">BH457</f>
        <v>260726.32853190092</v>
      </c>
      <c r="BV457" s="279">
        <f t="shared" si="1432"/>
        <v>148767702828129.69</v>
      </c>
      <c r="BW457" s="279">
        <f t="shared" ref="BW457" si="1439">BI457</f>
        <v>156660962944099.03</v>
      </c>
    </row>
    <row r="458" spans="1:75">
      <c r="A458" s="35">
        <v>44447</v>
      </c>
      <c r="B458" s="119" t="s">
        <v>894</v>
      </c>
      <c r="C458" s="782">
        <v>44443</v>
      </c>
      <c r="D458" s="1158">
        <v>44444</v>
      </c>
      <c r="E458" s="924" t="s">
        <v>69</v>
      </c>
      <c r="F458" s="1149">
        <v>16.31156768798828</v>
      </c>
      <c r="G458" s="500" t="s">
        <v>41</v>
      </c>
      <c r="H458" s="998">
        <v>24.767860412597599</v>
      </c>
      <c r="I458" s="1160" t="s">
        <v>864</v>
      </c>
      <c r="J458" s="1161" t="s">
        <v>133</v>
      </c>
      <c r="K458" s="484" t="s">
        <v>93</v>
      </c>
      <c r="L458" s="488">
        <v>236</v>
      </c>
      <c r="M458" s="485"/>
      <c r="N458" s="504"/>
      <c r="O458" s="491">
        <v>3</v>
      </c>
      <c r="P458" s="492">
        <v>1.5</v>
      </c>
      <c r="Q458" s="492">
        <v>2.25</v>
      </c>
      <c r="R458" s="490">
        <f t="shared" si="1390"/>
        <v>1.5</v>
      </c>
      <c r="S458" s="491"/>
      <c r="T458" s="493">
        <v>20</v>
      </c>
      <c r="U458" s="119" t="s">
        <v>894</v>
      </c>
      <c r="V458" s="925"/>
      <c r="W458" s="129">
        <v>427.995</v>
      </c>
      <c r="X458" s="223">
        <v>2.1989999999999998</v>
      </c>
      <c r="Y458" s="223">
        <v>2.5539999999999998</v>
      </c>
      <c r="Z458" s="129">
        <f t="shared" si="1262"/>
        <v>8559.9</v>
      </c>
      <c r="AA458" s="129">
        <f t="shared" si="1263"/>
        <v>5706.5999999999995</v>
      </c>
      <c r="AB458" s="149">
        <f t="shared" si="1264"/>
        <v>24180508.474576268</v>
      </c>
      <c r="AC458" s="924" t="s">
        <v>69</v>
      </c>
      <c r="AD458" s="195">
        <f t="shared" si="1265"/>
        <v>326.23135375976563</v>
      </c>
      <c r="AE458" s="500" t="s">
        <v>41</v>
      </c>
      <c r="AF458" s="567">
        <f t="shared" si="1266"/>
        <v>495.35720825195199</v>
      </c>
      <c r="AG458" s="497">
        <f t="shared" si="1267"/>
        <v>217487.56917317709</v>
      </c>
      <c r="AH458" s="497">
        <f t="shared" si="1268"/>
        <v>330238.13883463462</v>
      </c>
      <c r="AI458" s="497">
        <f t="shared" si="1269"/>
        <v>921557.49649651302</v>
      </c>
      <c r="AJ458" s="497">
        <f t="shared" si="1270"/>
        <v>1399314.147604384</v>
      </c>
      <c r="AK458" s="959">
        <f t="shared" si="1271"/>
        <v>3.8111584686709617E-2</v>
      </c>
      <c r="AL458" s="1086">
        <f t="shared" si="1272"/>
        <v>5.7869508785377402E-2</v>
      </c>
      <c r="AM458" s="864" t="str">
        <f t="shared" si="1411"/>
        <v>9056</v>
      </c>
      <c r="AN458" s="865">
        <f t="shared" si="1412"/>
        <v>44444</v>
      </c>
      <c r="AO458" s="866">
        <f t="shared" si="1413"/>
        <v>217487.56917317709</v>
      </c>
      <c r="AP458" s="865">
        <f t="shared" si="1414"/>
        <v>44444</v>
      </c>
      <c r="AQ458" s="850">
        <f t="shared" si="1415"/>
        <v>330238.13883463462</v>
      </c>
      <c r="AR458" s="880">
        <v>44443</v>
      </c>
      <c r="AS458" s="869" t="s">
        <v>660</v>
      </c>
      <c r="AT458" s="879">
        <v>158.74864196777301</v>
      </c>
      <c r="AU458" s="879">
        <v>236</v>
      </c>
      <c r="AV458" s="851">
        <f t="shared" si="1416"/>
        <v>44443</v>
      </c>
      <c r="AW458" s="852">
        <f t="shared" si="1417"/>
        <v>130680365910466.31</v>
      </c>
      <c r="AX458" s="851">
        <f t="shared" si="1418"/>
        <v>44443</v>
      </c>
      <c r="AY458" s="852">
        <f t="shared" si="1419"/>
        <v>198428080209670.41</v>
      </c>
      <c r="AZ458" s="867"/>
      <c r="BA458" s="867"/>
      <c r="BB458" s="867"/>
      <c r="BC458" s="849">
        <f t="shared" si="1420"/>
        <v>44443</v>
      </c>
      <c r="BD458" s="867"/>
      <c r="BE458" s="867"/>
      <c r="BF458" s="867"/>
      <c r="BG458" s="849">
        <f t="shared" si="1421"/>
        <v>44443</v>
      </c>
      <c r="BH458" s="867"/>
      <c r="BI458" s="867"/>
      <c r="BK458" s="382">
        <f t="shared" si="1422"/>
        <v>16.31156768798828</v>
      </c>
      <c r="BL458" s="382">
        <f t="shared" si="1423"/>
        <v>24.767860412597599</v>
      </c>
      <c r="BM458" s="236">
        <f t="shared" si="1424"/>
        <v>44443</v>
      </c>
      <c r="BN458" s="236">
        <f t="shared" si="1425"/>
        <v>44444</v>
      </c>
      <c r="BO458" s="235">
        <f t="shared" ref="BO458:BO470" si="1440">AO458</f>
        <v>217487.56917317709</v>
      </c>
      <c r="BP458" s="235">
        <f t="shared" si="1426"/>
        <v>330238.13883463462</v>
      </c>
      <c r="BQ458" s="235">
        <f t="shared" si="1427"/>
        <v>273862.85400390584</v>
      </c>
      <c r="BR458" s="868">
        <f t="shared" si="1428"/>
        <v>44443</v>
      </c>
      <c r="BS458" s="869" t="str">
        <f t="shared" si="1429"/>
        <v>SAT</v>
      </c>
      <c r="BT458" s="870">
        <f t="shared" si="1430"/>
        <v>158.74864196777301</v>
      </c>
      <c r="BU458" s="235"/>
      <c r="BV458" s="279">
        <f t="shared" si="1432"/>
        <v>164554223060068.41</v>
      </c>
      <c r="BW458" s="279"/>
    </row>
    <row r="459" spans="1:75">
      <c r="A459" s="35">
        <v>44447</v>
      </c>
      <c r="B459" s="119" t="s">
        <v>895</v>
      </c>
      <c r="C459" s="782">
        <v>44444</v>
      </c>
      <c r="D459" s="1158">
        <v>44445</v>
      </c>
      <c r="E459" s="924" t="s">
        <v>69</v>
      </c>
      <c r="F459" s="1149">
        <v>36.4958312988282</v>
      </c>
      <c r="G459" s="500" t="s">
        <v>41</v>
      </c>
      <c r="H459" s="998">
        <v>48.692013549804599</v>
      </c>
      <c r="I459" s="1160" t="s">
        <v>313</v>
      </c>
      <c r="J459" s="1161" t="s">
        <v>133</v>
      </c>
      <c r="K459" s="484" t="s">
        <v>93</v>
      </c>
      <c r="L459" s="488">
        <v>268</v>
      </c>
      <c r="M459" s="485"/>
      <c r="N459" s="504"/>
      <c r="O459" s="491">
        <v>3</v>
      </c>
      <c r="P459" s="492">
        <v>1.5</v>
      </c>
      <c r="Q459" s="492">
        <f t="shared" si="1261"/>
        <v>4.5</v>
      </c>
      <c r="R459" s="490">
        <f t="shared" si="1390"/>
        <v>3</v>
      </c>
      <c r="S459" s="491"/>
      <c r="T459" s="493">
        <v>20</v>
      </c>
      <c r="U459" s="119" t="s">
        <v>895</v>
      </c>
      <c r="V459" s="925"/>
      <c r="W459" s="129">
        <v>832.33799999999997</v>
      </c>
      <c r="X459" s="223">
        <v>2.1720000000000002</v>
      </c>
      <c r="Y459" s="223">
        <v>2.5750000000000002</v>
      </c>
      <c r="Z459" s="129">
        <f t="shared" si="1262"/>
        <v>16646.759999999998</v>
      </c>
      <c r="AA459" s="129">
        <f t="shared" si="1263"/>
        <v>5548.9199999999992</v>
      </c>
      <c r="AB459" s="149">
        <f t="shared" si="1264"/>
        <v>20704925.373134322</v>
      </c>
      <c r="AC459" s="924" t="s">
        <v>69</v>
      </c>
      <c r="AD459" s="195">
        <f t="shared" si="1265"/>
        <v>729.91662597656398</v>
      </c>
      <c r="AE459" s="500" t="s">
        <v>41</v>
      </c>
      <c r="AF459" s="567">
        <f t="shared" si="1266"/>
        <v>973.84027099609193</v>
      </c>
      <c r="AG459" s="497">
        <f t="shared" si="1267"/>
        <v>243305.54199218799</v>
      </c>
      <c r="AH459" s="497">
        <f t="shared" si="1268"/>
        <v>324613.42366536398</v>
      </c>
      <c r="AI459" s="497">
        <f t="shared" si="1269"/>
        <v>907856.49997085065</v>
      </c>
      <c r="AJ459" s="497">
        <f t="shared" si="1270"/>
        <v>1211244.1181543432</v>
      </c>
      <c r="AK459" s="959">
        <f t="shared" si="1271"/>
        <v>4.3847368855955395E-2</v>
      </c>
      <c r="AL459" s="1086">
        <f t="shared" si="1272"/>
        <v>5.8500289004953035E-2</v>
      </c>
      <c r="AM459" s="864" t="str">
        <f t="shared" si="1411"/>
        <v>9062</v>
      </c>
      <c r="AN459" s="865">
        <f t="shared" si="1412"/>
        <v>44445</v>
      </c>
      <c r="AO459" s="866">
        <f t="shared" si="1413"/>
        <v>243305.54199218799</v>
      </c>
      <c r="AP459" s="865">
        <f t="shared" si="1414"/>
        <v>44445</v>
      </c>
      <c r="AQ459" s="850">
        <f t="shared" si="1415"/>
        <v>324613.42366536398</v>
      </c>
      <c r="AR459" s="880">
        <v>44444</v>
      </c>
      <c r="AS459" s="869" t="s">
        <v>654</v>
      </c>
      <c r="AT459" s="879">
        <v>153.42353820800801</v>
      </c>
      <c r="AU459" s="879">
        <v>268</v>
      </c>
      <c r="AV459" s="851">
        <f t="shared" si="1416"/>
        <v>44444</v>
      </c>
      <c r="AW459" s="852">
        <f t="shared" si="1417"/>
        <v>141289497091851.63</v>
      </c>
      <c r="AX459" s="851">
        <f t="shared" si="1418"/>
        <v>44444</v>
      </c>
      <c r="AY459" s="852">
        <f t="shared" si="1419"/>
        <v>188505641932381.66</v>
      </c>
      <c r="AZ459" s="850">
        <f>AVERAGE(AO459:AO460)</f>
        <v>251533.26416015666</v>
      </c>
      <c r="BA459" s="850">
        <f>STDEV(AO459:AO460)</f>
        <v>11635.756277379027</v>
      </c>
      <c r="BB459" s="850">
        <f>100*BA459/AZ459</f>
        <v>4.6259314115886827</v>
      </c>
      <c r="BC459" s="849">
        <f t="shared" si="1420"/>
        <v>44444</v>
      </c>
      <c r="BD459" s="850">
        <f>AVERAGE(AQ459:AQ460)</f>
        <v>330857.13704427064</v>
      </c>
      <c r="BE459" s="850">
        <f>STDEV(AQ459:AQ460)</f>
        <v>8829.9441400201795</v>
      </c>
      <c r="BF459" s="850">
        <f>100*BE459/BD459</f>
        <v>2.6688087247876657</v>
      </c>
      <c r="BG459" s="849">
        <f t="shared" si="1421"/>
        <v>44444</v>
      </c>
      <c r="BH459" s="850">
        <f>AVERAGE(AZ459,BD459)</f>
        <v>291195.20060221362</v>
      </c>
      <c r="BI459" s="852">
        <f>BH459*AT459*3.785*1000000</f>
        <v>169099409375428.91</v>
      </c>
      <c r="BK459" s="382">
        <f t="shared" si="1422"/>
        <v>36.4958312988282</v>
      </c>
      <c r="BL459" s="382">
        <f t="shared" si="1423"/>
        <v>48.692013549804599</v>
      </c>
      <c r="BM459" s="236">
        <f t="shared" si="1424"/>
        <v>44444</v>
      </c>
      <c r="BN459" s="236">
        <f t="shared" si="1425"/>
        <v>44445</v>
      </c>
      <c r="BO459" s="235">
        <f t="shared" si="1440"/>
        <v>243305.54199218799</v>
      </c>
      <c r="BP459" s="235">
        <f t="shared" si="1426"/>
        <v>324613.42366536398</v>
      </c>
      <c r="BQ459" s="235">
        <f t="shared" si="1427"/>
        <v>283959.482828776</v>
      </c>
      <c r="BR459" s="868">
        <f t="shared" si="1428"/>
        <v>44444</v>
      </c>
      <c r="BS459" s="869" t="str">
        <f t="shared" si="1429"/>
        <v>SUN</v>
      </c>
      <c r="BT459" s="870">
        <f t="shared" si="1430"/>
        <v>153.42353820800801</v>
      </c>
      <c r="BU459" s="235">
        <f t="shared" ref="BU459" si="1441">BH459</f>
        <v>291195.20060221362</v>
      </c>
      <c r="BV459" s="279">
        <f t="shared" si="1432"/>
        <v>164897569512116.69</v>
      </c>
      <c r="BW459" s="279">
        <f t="shared" ref="BW459" si="1442">BI459</f>
        <v>169099409375428.91</v>
      </c>
    </row>
    <row r="460" spans="1:75">
      <c r="A460" s="35">
        <v>44447</v>
      </c>
      <c r="B460" s="119" t="s">
        <v>896</v>
      </c>
      <c r="C460" s="782">
        <v>44444</v>
      </c>
      <c r="D460" s="1158">
        <v>44445</v>
      </c>
      <c r="E460" s="924" t="s">
        <v>69</v>
      </c>
      <c r="F460" s="1149">
        <v>38.964147949218798</v>
      </c>
      <c r="G460" s="500" t="s">
        <v>41</v>
      </c>
      <c r="H460" s="998">
        <v>50.565127563476601</v>
      </c>
      <c r="I460" s="1160" t="s">
        <v>864</v>
      </c>
      <c r="J460" s="1161" t="s">
        <v>133</v>
      </c>
      <c r="K460" s="484" t="s">
        <v>93</v>
      </c>
      <c r="L460" s="488">
        <v>268</v>
      </c>
      <c r="M460" s="485"/>
      <c r="N460" s="504"/>
      <c r="O460" s="491">
        <v>3</v>
      </c>
      <c r="P460" s="492">
        <v>1.5</v>
      </c>
      <c r="Q460" s="492">
        <f t="shared" si="1261"/>
        <v>4.5</v>
      </c>
      <c r="R460" s="490">
        <f t="shared" si="1390"/>
        <v>3</v>
      </c>
      <c r="S460" s="491"/>
      <c r="T460" s="493">
        <v>20</v>
      </c>
      <c r="U460" s="119" t="s">
        <v>896</v>
      </c>
      <c r="V460" s="925"/>
      <c r="W460" s="129">
        <v>849.31</v>
      </c>
      <c r="X460" s="223">
        <v>2.177</v>
      </c>
      <c r="Y460" s="223">
        <v>2.5710000000000002</v>
      </c>
      <c r="Z460" s="129">
        <f t="shared" si="1262"/>
        <v>16986.199999999997</v>
      </c>
      <c r="AA460" s="129">
        <f t="shared" si="1263"/>
        <v>5662.0666666666657</v>
      </c>
      <c r="AB460" s="149">
        <f t="shared" si="1264"/>
        <v>21127114.427860692</v>
      </c>
      <c r="AC460" s="924" t="s">
        <v>69</v>
      </c>
      <c r="AD460" s="195">
        <f t="shared" si="1265"/>
        <v>779.28295898437591</v>
      </c>
      <c r="AE460" s="500" t="s">
        <v>41</v>
      </c>
      <c r="AF460" s="567">
        <f t="shared" si="1266"/>
        <v>1011.302551269532</v>
      </c>
      <c r="AG460" s="497">
        <f t="shared" si="1267"/>
        <v>259760.98632812529</v>
      </c>
      <c r="AH460" s="497">
        <f t="shared" si="1268"/>
        <v>337100.85042317735</v>
      </c>
      <c r="AI460" s="497">
        <f t="shared" si="1269"/>
        <v>969257.41167210927</v>
      </c>
      <c r="AJ460" s="497">
        <f t="shared" si="1270"/>
        <v>1257838.9941163333</v>
      </c>
      <c r="AK460" s="959">
        <f t="shared" si="1271"/>
        <v>4.587741572478695E-2</v>
      </c>
      <c r="AL460" s="1086">
        <f t="shared" si="1272"/>
        <v>5.9536715172877522E-2</v>
      </c>
      <c r="AM460" s="864" t="str">
        <f t="shared" si="1411"/>
        <v>9065</v>
      </c>
      <c r="AN460" s="865">
        <f t="shared" si="1412"/>
        <v>44445</v>
      </c>
      <c r="AO460" s="866">
        <f t="shared" si="1413"/>
        <v>259760.98632812529</v>
      </c>
      <c r="AP460" s="865">
        <f t="shared" si="1414"/>
        <v>44445</v>
      </c>
      <c r="AQ460" s="850">
        <f t="shared" si="1415"/>
        <v>337100.85042317735</v>
      </c>
      <c r="AR460" s="880">
        <v>44444</v>
      </c>
      <c r="AS460" s="869" t="s">
        <v>654</v>
      </c>
      <c r="AT460" s="879">
        <v>153.42353820800801</v>
      </c>
      <c r="AU460" s="879">
        <v>268</v>
      </c>
      <c r="AV460" s="851">
        <f t="shared" si="1416"/>
        <v>44444</v>
      </c>
      <c r="AW460" s="852">
        <f t="shared" si="1417"/>
        <v>150845306777116.34</v>
      </c>
      <c r="AX460" s="851">
        <f t="shared" si="1418"/>
        <v>44444</v>
      </c>
      <c r="AY460" s="852">
        <f t="shared" si="1419"/>
        <v>195757191700366.13</v>
      </c>
      <c r="AZ460" s="867"/>
      <c r="BA460" s="867"/>
      <c r="BB460" s="867"/>
      <c r="BC460" s="849">
        <f t="shared" si="1420"/>
        <v>44444</v>
      </c>
      <c r="BD460" s="867"/>
      <c r="BE460" s="867"/>
      <c r="BF460" s="867"/>
      <c r="BG460" s="849">
        <f t="shared" si="1421"/>
        <v>44444</v>
      </c>
      <c r="BH460" s="867"/>
      <c r="BI460" s="867"/>
      <c r="BK460" s="382">
        <f t="shared" si="1422"/>
        <v>38.964147949218798</v>
      </c>
      <c r="BL460" s="382">
        <f t="shared" si="1423"/>
        <v>50.565127563476601</v>
      </c>
      <c r="BM460" s="236">
        <f t="shared" si="1424"/>
        <v>44444</v>
      </c>
      <c r="BN460" s="236">
        <f t="shared" si="1425"/>
        <v>44445</v>
      </c>
      <c r="BO460" s="235">
        <f t="shared" si="1440"/>
        <v>259760.98632812529</v>
      </c>
      <c r="BP460" s="235">
        <f t="shared" si="1426"/>
        <v>337100.85042317735</v>
      </c>
      <c r="BQ460" s="235">
        <f t="shared" si="1427"/>
        <v>298430.91837565135</v>
      </c>
      <c r="BR460" s="868">
        <f t="shared" si="1428"/>
        <v>44444</v>
      </c>
      <c r="BS460" s="869" t="str">
        <f t="shared" si="1429"/>
        <v>SUN</v>
      </c>
      <c r="BT460" s="870">
        <f t="shared" si="1430"/>
        <v>153.42353820800801</v>
      </c>
      <c r="BU460" s="235"/>
      <c r="BV460" s="279">
        <f t="shared" si="1432"/>
        <v>173301249238741.28</v>
      </c>
      <c r="BW460" s="279"/>
    </row>
    <row r="461" spans="1:75">
      <c r="A461" s="35">
        <v>44447</v>
      </c>
      <c r="B461" s="119" t="s">
        <v>897</v>
      </c>
      <c r="C461" s="782">
        <v>44445</v>
      </c>
      <c r="D461" s="1158">
        <v>44446</v>
      </c>
      <c r="E461" s="924" t="s">
        <v>69</v>
      </c>
      <c r="F461" s="1149">
        <v>37.633776855468803</v>
      </c>
      <c r="G461" s="500" t="s">
        <v>41</v>
      </c>
      <c r="H461" s="998">
        <v>51.936566162109401</v>
      </c>
      <c r="I461" s="1160" t="s">
        <v>313</v>
      </c>
      <c r="J461" s="1161" t="s">
        <v>133</v>
      </c>
      <c r="K461" s="484" t="s">
        <v>93</v>
      </c>
      <c r="L461" s="488">
        <v>240</v>
      </c>
      <c r="M461" s="485"/>
      <c r="N461" s="504"/>
      <c r="O461" s="491">
        <v>3</v>
      </c>
      <c r="P461" s="492">
        <v>1.5</v>
      </c>
      <c r="Q461" s="492">
        <f t="shared" si="1261"/>
        <v>4.5</v>
      </c>
      <c r="R461" s="490">
        <f t="shared" si="1390"/>
        <v>3</v>
      </c>
      <c r="S461" s="491"/>
      <c r="T461" s="493">
        <v>20</v>
      </c>
      <c r="U461" s="119" t="s">
        <v>897</v>
      </c>
      <c r="V461" s="925"/>
      <c r="W461" s="129">
        <v>754.71400000000006</v>
      </c>
      <c r="X461" s="223">
        <v>2.1850000000000001</v>
      </c>
      <c r="Y461" s="223">
        <v>2.5270000000000001</v>
      </c>
      <c r="Z461" s="129">
        <f t="shared" si="1262"/>
        <v>15094.28</v>
      </c>
      <c r="AA461" s="129">
        <f t="shared" si="1263"/>
        <v>5031.4266666666672</v>
      </c>
      <c r="AB461" s="149">
        <f t="shared" si="1264"/>
        <v>20964277.77777778</v>
      </c>
      <c r="AC461" s="924" t="s">
        <v>69</v>
      </c>
      <c r="AD461" s="195">
        <f t="shared" si="1265"/>
        <v>752.67553710937602</v>
      </c>
      <c r="AE461" s="500" t="s">
        <v>41</v>
      </c>
      <c r="AF461" s="567">
        <f t="shared" si="1266"/>
        <v>1038.731323242188</v>
      </c>
      <c r="AG461" s="497">
        <f t="shared" si="1267"/>
        <v>250891.84570312535</v>
      </c>
      <c r="AH461" s="497">
        <f t="shared" si="1268"/>
        <v>346243.77441406267</v>
      </c>
      <c r="AI461" s="497">
        <f t="shared" si="1269"/>
        <v>1045382.6904296889</v>
      </c>
      <c r="AJ461" s="497">
        <f t="shared" si="1270"/>
        <v>1442682.3933919279</v>
      </c>
      <c r="AK461" s="959">
        <f t="shared" si="1271"/>
        <v>4.9864951300053792E-2</v>
      </c>
      <c r="AL461" s="1086">
        <f t="shared" si="1272"/>
        <v>6.8816221988871801E-2</v>
      </c>
      <c r="AM461" s="864" t="str">
        <f t="shared" si="1411"/>
        <v>9071</v>
      </c>
      <c r="AN461" s="865">
        <f t="shared" si="1412"/>
        <v>44446</v>
      </c>
      <c r="AO461" s="866">
        <f t="shared" si="1413"/>
        <v>250891.84570312535</v>
      </c>
      <c r="AP461" s="865">
        <f t="shared" si="1414"/>
        <v>44446</v>
      </c>
      <c r="AQ461" s="850">
        <f t="shared" si="1415"/>
        <v>346243.77441406267</v>
      </c>
      <c r="AR461" s="880">
        <v>44445</v>
      </c>
      <c r="AS461" s="869" t="s">
        <v>655</v>
      </c>
      <c r="AT461" s="879">
        <v>158.16905212402301</v>
      </c>
      <c r="AU461" s="879">
        <v>240</v>
      </c>
      <c r="AV461" s="851">
        <f t="shared" si="1416"/>
        <v>44445</v>
      </c>
      <c r="AW461" s="852">
        <f t="shared" si="1417"/>
        <v>150201386716630.22</v>
      </c>
      <c r="AX461" s="851">
        <f t="shared" si="1418"/>
        <v>44445</v>
      </c>
      <c r="AY461" s="852">
        <f t="shared" si="1419"/>
        <v>207285712747038.34</v>
      </c>
      <c r="AZ461" s="850">
        <f>AVERAGE(AO461:AO462)</f>
        <v>266203.31827799464</v>
      </c>
      <c r="BA461" s="850">
        <f>STDEV(AO461:AO462)</f>
        <v>21653.692175283883</v>
      </c>
      <c r="BB461" s="850">
        <f>100*BA461/AZ461</f>
        <v>8.134268316171422</v>
      </c>
      <c r="BC461" s="849">
        <f t="shared" si="1420"/>
        <v>44445</v>
      </c>
      <c r="BD461" s="850">
        <f>AVERAGE(AQ461:AQ462)</f>
        <v>338098.85660807334</v>
      </c>
      <c r="BE461" s="850">
        <f>STDEV(AQ461:AQ462)</f>
        <v>11518.653225644226</v>
      </c>
      <c r="BF461" s="850">
        <f>100*BE461/BD461</f>
        <v>3.4068891392308767</v>
      </c>
      <c r="BG461" s="849">
        <f t="shared" si="1421"/>
        <v>44445</v>
      </c>
      <c r="BH461" s="850">
        <f>AVERAGE(AZ461,BD461)</f>
        <v>302151.08744303399</v>
      </c>
      <c r="BI461" s="852">
        <f>BH461*AT461*3.785*1000000</f>
        <v>180888749910121.84</v>
      </c>
      <c r="BK461" s="382">
        <f t="shared" si="1422"/>
        <v>37.633776855468803</v>
      </c>
      <c r="BL461" s="382">
        <f t="shared" si="1423"/>
        <v>51.936566162109401</v>
      </c>
      <c r="BM461" s="236">
        <f t="shared" si="1424"/>
        <v>44445</v>
      </c>
      <c r="BN461" s="236">
        <f t="shared" si="1425"/>
        <v>44446</v>
      </c>
      <c r="BO461" s="235">
        <f t="shared" si="1440"/>
        <v>250891.84570312535</v>
      </c>
      <c r="BP461" s="235">
        <f t="shared" si="1426"/>
        <v>346243.77441406267</v>
      </c>
      <c r="BQ461" s="235">
        <f t="shared" si="1427"/>
        <v>298567.81005859398</v>
      </c>
      <c r="BR461" s="868">
        <f t="shared" si="1428"/>
        <v>44445</v>
      </c>
      <c r="BS461" s="869" t="str">
        <f t="shared" si="1429"/>
        <v>MON</v>
      </c>
      <c r="BT461" s="870">
        <f t="shared" si="1430"/>
        <v>158.16905212402301</v>
      </c>
      <c r="BU461" s="235">
        <f t="shared" ref="BU461" si="1443">BH461</f>
        <v>302151.08744303399</v>
      </c>
      <c r="BV461" s="279">
        <f t="shared" si="1432"/>
        <v>178743549731834.31</v>
      </c>
      <c r="BW461" s="279">
        <f t="shared" ref="BW461" si="1444">BI461</f>
        <v>180888749910121.84</v>
      </c>
    </row>
    <row r="462" spans="1:75">
      <c r="A462" s="35">
        <v>44447</v>
      </c>
      <c r="B462" s="119" t="s">
        <v>898</v>
      </c>
      <c r="C462" s="782">
        <v>44445</v>
      </c>
      <c r="D462" s="1158">
        <v>44446</v>
      </c>
      <c r="E462" s="924" t="s">
        <v>69</v>
      </c>
      <c r="F462" s="1149">
        <v>42.227218627929602</v>
      </c>
      <c r="G462" s="500" t="s">
        <v>41</v>
      </c>
      <c r="H462" s="998">
        <v>49.493090820312602</v>
      </c>
      <c r="I462" s="1160" t="s">
        <v>864</v>
      </c>
      <c r="J462" s="1161" t="s">
        <v>133</v>
      </c>
      <c r="K462" s="484" t="s">
        <v>93</v>
      </c>
      <c r="L462" s="488">
        <v>240</v>
      </c>
      <c r="M462" s="485"/>
      <c r="N462" s="504"/>
      <c r="O462" s="491">
        <v>3</v>
      </c>
      <c r="P462" s="492">
        <v>1.5</v>
      </c>
      <c r="Q462" s="492">
        <f t="shared" si="1261"/>
        <v>4.5</v>
      </c>
      <c r="R462" s="490">
        <f t="shared" si="1390"/>
        <v>3</v>
      </c>
      <c r="S462" s="491"/>
      <c r="T462" s="493">
        <v>20</v>
      </c>
      <c r="U462" s="119" t="s">
        <v>898</v>
      </c>
      <c r="V462" s="925"/>
      <c r="W462" s="129">
        <v>781.73900000000003</v>
      </c>
      <c r="X462" s="223">
        <v>2.1890000000000001</v>
      </c>
      <c r="Y462" s="223">
        <v>2.5270000000000001</v>
      </c>
      <c r="Z462" s="129">
        <f t="shared" si="1262"/>
        <v>15634.78</v>
      </c>
      <c r="AA462" s="129">
        <f t="shared" si="1263"/>
        <v>5211.5933333333332</v>
      </c>
      <c r="AB462" s="149">
        <f t="shared" si="1264"/>
        <v>21714972.22222222</v>
      </c>
      <c r="AC462" s="924" t="s">
        <v>69</v>
      </c>
      <c r="AD462" s="195">
        <f t="shared" si="1265"/>
        <v>844.54437255859204</v>
      </c>
      <c r="AE462" s="500" t="s">
        <v>41</v>
      </c>
      <c r="AF462" s="567">
        <f t="shared" si="1266"/>
        <v>989.86181640625205</v>
      </c>
      <c r="AG462" s="497">
        <f t="shared" si="1267"/>
        <v>281514.79085286398</v>
      </c>
      <c r="AH462" s="497">
        <f t="shared" si="1268"/>
        <v>329953.93880208401</v>
      </c>
      <c r="AI462" s="497">
        <f t="shared" si="1269"/>
        <v>1172978.2952202666</v>
      </c>
      <c r="AJ462" s="497">
        <f t="shared" si="1270"/>
        <v>1374808.0783420166</v>
      </c>
      <c r="AK462" s="959">
        <f t="shared" si="1271"/>
        <v>5.4017029504642343E-2</v>
      </c>
      <c r="AL462" s="1086">
        <f t="shared" si="1272"/>
        <v>6.3311528298207714E-2</v>
      </c>
      <c r="AM462" s="864" t="str">
        <f t="shared" si="1411"/>
        <v>9072</v>
      </c>
      <c r="AN462" s="865">
        <f t="shared" si="1412"/>
        <v>44446</v>
      </c>
      <c r="AO462" s="866">
        <f t="shared" si="1413"/>
        <v>281514.79085286398</v>
      </c>
      <c r="AP462" s="865">
        <f t="shared" si="1414"/>
        <v>44446</v>
      </c>
      <c r="AQ462" s="850">
        <f t="shared" si="1415"/>
        <v>329953.93880208401</v>
      </c>
      <c r="AR462" s="880">
        <v>44445</v>
      </c>
      <c r="AS462" s="869" t="s">
        <v>655</v>
      </c>
      <c r="AT462" s="879">
        <v>158.16905212402301</v>
      </c>
      <c r="AU462" s="879">
        <v>240</v>
      </c>
      <c r="AV462" s="851">
        <f t="shared" si="1416"/>
        <v>44445</v>
      </c>
      <c r="AW462" s="852">
        <f t="shared" si="1417"/>
        <v>168534421072320.94</v>
      </c>
      <c r="AX462" s="851">
        <f t="shared" si="1418"/>
        <v>44445</v>
      </c>
      <c r="AY462" s="852">
        <f t="shared" si="1419"/>
        <v>197533479104497.69</v>
      </c>
      <c r="AZ462" s="867"/>
      <c r="BA462" s="867"/>
      <c r="BB462" s="867"/>
      <c r="BC462" s="849">
        <f t="shared" si="1420"/>
        <v>44445</v>
      </c>
      <c r="BD462" s="867"/>
      <c r="BE462" s="867"/>
      <c r="BF462" s="867"/>
      <c r="BG462" s="849">
        <f t="shared" si="1421"/>
        <v>44445</v>
      </c>
      <c r="BH462" s="867"/>
      <c r="BI462" s="867"/>
      <c r="BK462" s="382">
        <f t="shared" si="1422"/>
        <v>42.227218627929602</v>
      </c>
      <c r="BL462" s="382">
        <f t="shared" si="1423"/>
        <v>49.493090820312602</v>
      </c>
      <c r="BM462" s="236">
        <f t="shared" si="1424"/>
        <v>44445</v>
      </c>
      <c r="BN462" s="236">
        <f t="shared" si="1425"/>
        <v>44446</v>
      </c>
      <c r="BO462" s="235">
        <f t="shared" si="1440"/>
        <v>281514.79085286398</v>
      </c>
      <c r="BP462" s="235">
        <f t="shared" si="1426"/>
        <v>329953.93880208401</v>
      </c>
      <c r="BQ462" s="235">
        <f t="shared" si="1427"/>
        <v>305734.364827474</v>
      </c>
      <c r="BR462" s="868">
        <f t="shared" si="1428"/>
        <v>44445</v>
      </c>
      <c r="BS462" s="869" t="str">
        <f t="shared" si="1429"/>
        <v>MON</v>
      </c>
      <c r="BT462" s="870">
        <f t="shared" si="1430"/>
        <v>158.16905212402301</v>
      </c>
      <c r="BU462" s="235"/>
      <c r="BV462" s="279">
        <f t="shared" si="1432"/>
        <v>183033950088409.34</v>
      </c>
      <c r="BW462" s="279"/>
    </row>
    <row r="463" spans="1:75">
      <c r="A463" s="35">
        <v>44447</v>
      </c>
      <c r="B463" s="119" t="s">
        <v>899</v>
      </c>
      <c r="C463" s="782">
        <v>44446</v>
      </c>
      <c r="D463" s="1158">
        <v>44447</v>
      </c>
      <c r="E463" s="924" t="s">
        <v>69</v>
      </c>
      <c r="F463" s="1149">
        <v>35.827435302734401</v>
      </c>
      <c r="G463" s="500" t="s">
        <v>41</v>
      </c>
      <c r="H463" s="998">
        <v>45.132379150390605</v>
      </c>
      <c r="I463" s="1160" t="s">
        <v>313</v>
      </c>
      <c r="J463" s="1161" t="s">
        <v>133</v>
      </c>
      <c r="K463" s="484" t="s">
        <v>93</v>
      </c>
      <c r="L463" s="488">
        <v>364</v>
      </c>
      <c r="M463" s="485"/>
      <c r="N463" s="504"/>
      <c r="O463" s="491">
        <v>3</v>
      </c>
      <c r="P463" s="492">
        <v>1.5</v>
      </c>
      <c r="Q463" s="492">
        <f t="shared" si="1261"/>
        <v>4.5</v>
      </c>
      <c r="R463" s="490">
        <f t="shared" si="1390"/>
        <v>3</v>
      </c>
      <c r="S463" s="491"/>
      <c r="T463" s="493">
        <v>20</v>
      </c>
      <c r="U463" s="119" t="s">
        <v>899</v>
      </c>
      <c r="V463" s="925"/>
      <c r="W463" s="129">
        <v>887.29700000000003</v>
      </c>
      <c r="X463" s="223">
        <v>2.157</v>
      </c>
      <c r="Y463" s="223">
        <v>2.5030000000000001</v>
      </c>
      <c r="Z463" s="129">
        <f t="shared" si="1262"/>
        <v>17745.940000000002</v>
      </c>
      <c r="AA463" s="129">
        <f t="shared" si="1263"/>
        <v>5915.3133333333344</v>
      </c>
      <c r="AB463" s="149">
        <f t="shared" si="1264"/>
        <v>16250860.805860808</v>
      </c>
      <c r="AC463" s="924" t="s">
        <v>69</v>
      </c>
      <c r="AD463" s="195">
        <f t="shared" si="1265"/>
        <v>716.54870605468795</v>
      </c>
      <c r="AE463" s="500" t="s">
        <v>41</v>
      </c>
      <c r="AF463" s="567">
        <f t="shared" si="1266"/>
        <v>902.64758300781205</v>
      </c>
      <c r="AG463" s="497">
        <f t="shared" si="1267"/>
        <v>238849.56868489599</v>
      </c>
      <c r="AH463" s="497">
        <f t="shared" si="1268"/>
        <v>300882.5276692707</v>
      </c>
      <c r="AI463" s="497">
        <f t="shared" si="1269"/>
        <v>656180.13374971424</v>
      </c>
      <c r="AJ463" s="497">
        <f t="shared" si="1270"/>
        <v>826600.35073975462</v>
      </c>
      <c r="AK463" s="959">
        <f t="shared" si="1271"/>
        <v>4.0378176983281125E-2</v>
      </c>
      <c r="AL463" s="1086">
        <f t="shared" si="1272"/>
        <v>5.0865019435871635E-2</v>
      </c>
      <c r="AM463" s="864" t="str">
        <f t="shared" si="1411"/>
        <v>9083</v>
      </c>
      <c r="AN463" s="865">
        <f t="shared" si="1412"/>
        <v>44447</v>
      </c>
      <c r="AO463" s="866">
        <f t="shared" si="1413"/>
        <v>238849.56868489599</v>
      </c>
      <c r="AP463" s="865">
        <f t="shared" si="1414"/>
        <v>44447</v>
      </c>
      <c r="AQ463" s="850">
        <f t="shared" si="1415"/>
        <v>300882.5276692707</v>
      </c>
      <c r="AR463" s="880">
        <v>44446</v>
      </c>
      <c r="AS463" s="869" t="s">
        <v>653</v>
      </c>
      <c r="AT463" s="879">
        <v>166.98475646972699</v>
      </c>
      <c r="AU463" s="879">
        <v>364</v>
      </c>
      <c r="AV463" s="851">
        <f t="shared" si="1416"/>
        <v>44446</v>
      </c>
      <c r="AW463" s="852">
        <f t="shared" si="1417"/>
        <v>150961837271141.22</v>
      </c>
      <c r="AX463" s="851">
        <f t="shared" si="1418"/>
        <v>44446</v>
      </c>
      <c r="AY463" s="852">
        <f t="shared" si="1419"/>
        <v>190168981379493.72</v>
      </c>
      <c r="AZ463" s="850">
        <f>AVERAGE(AO463:AO464)</f>
        <v>234709.97111002594</v>
      </c>
      <c r="BA463" s="850">
        <f>STDEV(AO463:AO464)</f>
        <v>5854.2750331479692</v>
      </c>
      <c r="BB463" s="850">
        <f>100*BA463/AZ463</f>
        <v>2.4942591937875691</v>
      </c>
      <c r="BC463" s="849">
        <f t="shared" si="1420"/>
        <v>44446</v>
      </c>
      <c r="BD463" s="850">
        <f>AVERAGE(AQ463:AQ464)</f>
        <v>314830.13916015602</v>
      </c>
      <c r="BE463" s="850">
        <f>STDEV(AQ463:AQ464)</f>
        <v>19724.901333120844</v>
      </c>
      <c r="BF463" s="850">
        <f>100*BE463/BD463</f>
        <v>6.2652519183008293</v>
      </c>
      <c r="BG463" s="849">
        <f t="shared" si="1421"/>
        <v>44446</v>
      </c>
      <c r="BH463" s="850">
        <f>AVERAGE(AZ463,BD463)</f>
        <v>274770.05513509095</v>
      </c>
      <c r="BI463" s="852">
        <f>BH463*AT463*3.785*1000000</f>
        <v>173664924658116.59</v>
      </c>
      <c r="BK463" s="382">
        <f t="shared" si="1422"/>
        <v>35.827435302734401</v>
      </c>
      <c r="BL463" s="382">
        <f t="shared" si="1423"/>
        <v>45.132379150390605</v>
      </c>
      <c r="BM463" s="236">
        <f t="shared" si="1424"/>
        <v>44446</v>
      </c>
      <c r="BN463" s="236">
        <f t="shared" si="1425"/>
        <v>44447</v>
      </c>
      <c r="BO463" s="235">
        <f t="shared" si="1440"/>
        <v>238849.56868489599</v>
      </c>
      <c r="BP463" s="235">
        <f t="shared" si="1426"/>
        <v>300882.5276692707</v>
      </c>
      <c r="BQ463" s="235">
        <f t="shared" si="1427"/>
        <v>269866.04817708337</v>
      </c>
      <c r="BR463" s="868">
        <f t="shared" si="1428"/>
        <v>44446</v>
      </c>
      <c r="BS463" s="869" t="str">
        <f t="shared" si="1429"/>
        <v>TUE</v>
      </c>
      <c r="BT463" s="870">
        <f t="shared" si="1430"/>
        <v>166.98475646972699</v>
      </c>
      <c r="BU463" s="235">
        <f t="shared" ref="BU463" si="1445">BH463</f>
        <v>274770.05513509095</v>
      </c>
      <c r="BV463" s="279">
        <f t="shared" si="1432"/>
        <v>170565409325317.44</v>
      </c>
      <c r="BW463" s="279">
        <f t="shared" ref="BW463" si="1446">BI463</f>
        <v>173664924658116.59</v>
      </c>
    </row>
    <row r="464" spans="1:75" ht="15" thickBot="1">
      <c r="A464" s="35">
        <v>44447</v>
      </c>
      <c r="B464" s="119" t="s">
        <v>900</v>
      </c>
      <c r="C464" s="782">
        <v>44446</v>
      </c>
      <c r="D464" s="1158">
        <v>44447</v>
      </c>
      <c r="E464" s="924" t="s">
        <v>69</v>
      </c>
      <c r="F464" s="1149">
        <v>34.585556030273395</v>
      </c>
      <c r="G464" s="500" t="s">
        <v>41</v>
      </c>
      <c r="H464" s="998">
        <v>49.316662597656197</v>
      </c>
      <c r="I464" s="1160" t="s">
        <v>313</v>
      </c>
      <c r="J464" s="1161" t="s">
        <v>133</v>
      </c>
      <c r="K464" s="484" t="s">
        <v>93</v>
      </c>
      <c r="L464" s="488">
        <v>364</v>
      </c>
      <c r="M464" s="485"/>
      <c r="N464" s="504"/>
      <c r="O464" s="491">
        <v>3</v>
      </c>
      <c r="P464" s="492">
        <v>1.5</v>
      </c>
      <c r="Q464" s="492">
        <f t="shared" si="1261"/>
        <v>4.5</v>
      </c>
      <c r="R464" s="490">
        <f t="shared" si="1390"/>
        <v>3</v>
      </c>
      <c r="S464" s="491"/>
      <c r="T464" s="493">
        <v>20</v>
      </c>
      <c r="U464" s="119" t="s">
        <v>900</v>
      </c>
      <c r="V464" s="925"/>
      <c r="W464" s="129">
        <v>926.89300000000003</v>
      </c>
      <c r="X464" s="223">
        <v>2.173</v>
      </c>
      <c r="Y464" s="223">
        <v>2.5070000000000001</v>
      </c>
      <c r="Z464" s="129">
        <f t="shared" si="1262"/>
        <v>18537.86</v>
      </c>
      <c r="AA464" s="129">
        <f t="shared" si="1263"/>
        <v>6179.2866666666669</v>
      </c>
      <c r="AB464" s="149">
        <f t="shared" si="1264"/>
        <v>16976062.271062274</v>
      </c>
      <c r="AC464" s="924" t="s">
        <v>69</v>
      </c>
      <c r="AD464" s="195">
        <f t="shared" si="1265"/>
        <v>691.71112060546784</v>
      </c>
      <c r="AE464" s="500" t="s">
        <v>41</v>
      </c>
      <c r="AF464" s="567">
        <f t="shared" si="1266"/>
        <v>986.33325195312398</v>
      </c>
      <c r="AG464" s="497">
        <f t="shared" si="1267"/>
        <v>230570.37353515593</v>
      </c>
      <c r="AH464" s="497">
        <f t="shared" si="1268"/>
        <v>328777.75065104134</v>
      </c>
      <c r="AI464" s="497">
        <f t="shared" si="1269"/>
        <v>633435.09212954924</v>
      </c>
      <c r="AJ464" s="497">
        <f t="shared" si="1270"/>
        <v>903235.57871165196</v>
      </c>
      <c r="AK464" s="959">
        <f t="shared" si="1271"/>
        <v>3.7313428875041015E-2</v>
      </c>
      <c r="AL464" s="1086">
        <f t="shared" si="1272"/>
        <v>5.3206424687268321E-2</v>
      </c>
      <c r="AM464" s="864" t="str">
        <f t="shared" si="1411"/>
        <v>9084</v>
      </c>
      <c r="AN464" s="865">
        <f t="shared" si="1412"/>
        <v>44447</v>
      </c>
      <c r="AO464" s="866">
        <f t="shared" si="1413"/>
        <v>230570.37353515593</v>
      </c>
      <c r="AP464" s="865">
        <f t="shared" si="1414"/>
        <v>44447</v>
      </c>
      <c r="AQ464" s="850">
        <f t="shared" si="1415"/>
        <v>328777.75065104134</v>
      </c>
      <c r="AR464" s="880">
        <v>44446</v>
      </c>
      <c r="AS464" s="869" t="s">
        <v>653</v>
      </c>
      <c r="AT464" s="879">
        <v>166.98475646972699</v>
      </c>
      <c r="AU464" s="879">
        <v>364</v>
      </c>
      <c r="AV464" s="851">
        <f t="shared" si="1416"/>
        <v>44446</v>
      </c>
      <c r="AW464" s="852">
        <f t="shared" si="1417"/>
        <v>145729077095719.06</v>
      </c>
      <c r="AX464" s="851">
        <f t="shared" si="1418"/>
        <v>44446</v>
      </c>
      <c r="AY464" s="852">
        <f t="shared" si="1419"/>
        <v>207799802886112.38</v>
      </c>
      <c r="AZ464" s="867"/>
      <c r="BA464" s="867"/>
      <c r="BB464" s="867"/>
      <c r="BC464" s="849">
        <f t="shared" si="1420"/>
        <v>44446</v>
      </c>
      <c r="BD464" s="867"/>
      <c r="BE464" s="867"/>
      <c r="BF464" s="867"/>
      <c r="BG464" s="849">
        <f t="shared" si="1421"/>
        <v>44446</v>
      </c>
      <c r="BH464" s="867"/>
      <c r="BI464" s="867"/>
      <c r="BK464" s="382">
        <f t="shared" si="1422"/>
        <v>34.585556030273395</v>
      </c>
      <c r="BL464" s="382">
        <f t="shared" si="1423"/>
        <v>49.316662597656197</v>
      </c>
      <c r="BM464" s="236">
        <f t="shared" si="1424"/>
        <v>44446</v>
      </c>
      <c r="BN464" s="236">
        <f t="shared" si="1425"/>
        <v>44447</v>
      </c>
      <c r="BO464" s="235">
        <f t="shared" si="1440"/>
        <v>230570.37353515593</v>
      </c>
      <c r="BP464" s="235">
        <f t="shared" si="1426"/>
        <v>328777.75065104134</v>
      </c>
      <c r="BQ464" s="235">
        <f t="shared" si="1427"/>
        <v>279674.06209309865</v>
      </c>
      <c r="BR464" s="868">
        <f t="shared" si="1428"/>
        <v>44446</v>
      </c>
      <c r="BS464" s="869" t="str">
        <f t="shared" si="1429"/>
        <v>TUE</v>
      </c>
      <c r="BT464" s="870">
        <f t="shared" si="1430"/>
        <v>166.98475646972699</v>
      </c>
      <c r="BU464" s="235"/>
      <c r="BV464" s="279">
        <f t="shared" si="1432"/>
        <v>176764439990915.72</v>
      </c>
      <c r="BW464" s="279"/>
    </row>
    <row r="465" spans="1:75">
      <c r="A465" s="1167">
        <v>44454</v>
      </c>
      <c r="B465" s="121" t="s">
        <v>901</v>
      </c>
      <c r="C465" s="1168">
        <v>44447</v>
      </c>
      <c r="D465" s="1169">
        <v>44448</v>
      </c>
      <c r="E465" s="1110" t="s">
        <v>69</v>
      </c>
      <c r="F465" s="1147">
        <v>51.750732421875</v>
      </c>
      <c r="G465" s="477" t="s">
        <v>41</v>
      </c>
      <c r="H465" s="994">
        <v>88.177746582031205</v>
      </c>
      <c r="I465" s="456" t="s">
        <v>313</v>
      </c>
      <c r="J465" s="457" t="s">
        <v>133</v>
      </c>
      <c r="K465" s="582" t="s">
        <v>93</v>
      </c>
      <c r="L465" s="583">
        <v>400</v>
      </c>
      <c r="M465" s="583"/>
      <c r="N465" s="583"/>
      <c r="O465" s="584">
        <v>3</v>
      </c>
      <c r="P465" s="584">
        <v>1.5</v>
      </c>
      <c r="Q465" s="584">
        <f t="shared" si="1261"/>
        <v>4.5</v>
      </c>
      <c r="R465" s="184">
        <f t="shared" si="1390"/>
        <v>3</v>
      </c>
      <c r="S465" s="183"/>
      <c r="T465" s="183">
        <v>20</v>
      </c>
      <c r="U465" s="121" t="s">
        <v>901</v>
      </c>
      <c r="V465" s="470"/>
      <c r="W465" s="194">
        <v>986.68600000000004</v>
      </c>
      <c r="X465" s="184">
        <v>2.177</v>
      </c>
      <c r="Y465" s="184">
        <v>2.4689999999999999</v>
      </c>
      <c r="Z465" s="194">
        <f t="shared" si="1262"/>
        <v>19733.72</v>
      </c>
      <c r="AA465" s="194">
        <f t="shared" si="1263"/>
        <v>6577.9066666666668</v>
      </c>
      <c r="AB465" s="1113">
        <f t="shared" si="1264"/>
        <v>16444766.666666666</v>
      </c>
      <c r="AC465" s="476" t="s">
        <v>69</v>
      </c>
      <c r="AD465" s="194">
        <f t="shared" si="1265"/>
        <v>1035.0146484375</v>
      </c>
      <c r="AE465" s="477" t="s">
        <v>41</v>
      </c>
      <c r="AF465" s="586">
        <f t="shared" si="1266"/>
        <v>1763.5549316406241</v>
      </c>
      <c r="AG465" s="586">
        <f t="shared" si="1267"/>
        <v>345004.8828125</v>
      </c>
      <c r="AH465" s="586">
        <f t="shared" si="1268"/>
        <v>587851.64388020802</v>
      </c>
      <c r="AI465" s="586">
        <f t="shared" si="1269"/>
        <v>862512.20703125</v>
      </c>
      <c r="AJ465" s="586">
        <f t="shared" si="1270"/>
        <v>1469629.1097005201</v>
      </c>
      <c r="AK465" s="587">
        <f t="shared" si="1271"/>
        <v>5.2449038926137594E-2</v>
      </c>
      <c r="AL465" s="995">
        <f t="shared" si="1272"/>
        <v>8.9367586630428722E-2</v>
      </c>
      <c r="AM465" s="864" t="str">
        <f t="shared" ref="AM465:AM478" si="1447">B465</f>
        <v>9099</v>
      </c>
      <c r="AN465" s="865">
        <f t="shared" ref="AN465:AN478" si="1448">D465</f>
        <v>44448</v>
      </c>
      <c r="AO465" s="866">
        <f t="shared" ref="AO465:AO478" si="1449">AG465</f>
        <v>345004.8828125</v>
      </c>
      <c r="AP465" s="865">
        <f t="shared" ref="AP465:AP478" si="1450">D465</f>
        <v>44448</v>
      </c>
      <c r="AQ465" s="850">
        <f t="shared" ref="AQ465:AQ478" si="1451">AH465</f>
        <v>587851.64388020802</v>
      </c>
      <c r="AR465" s="880">
        <v>44447</v>
      </c>
      <c r="AS465" s="869" t="s">
        <v>656</v>
      </c>
      <c r="AT465" s="879">
        <v>165.13063049316401</v>
      </c>
      <c r="AU465" s="879">
        <v>400</v>
      </c>
      <c r="AV465" s="851">
        <f t="shared" ref="AV465:AV478" si="1452">AR465</f>
        <v>44447</v>
      </c>
      <c r="AW465" s="852">
        <f t="shared" ref="AW465:AW478" si="1453">AT465*3.785*1000000*AO465</f>
        <v>215634757416452.81</v>
      </c>
      <c r="AX465" s="851">
        <f t="shared" ref="AX465:AX478" si="1454">AR465</f>
        <v>44447</v>
      </c>
      <c r="AY465" s="852">
        <f t="shared" ref="AY465:AY478" si="1455">AT465*3.785*1000000*AQ465</f>
        <v>367418703154594.69</v>
      </c>
      <c r="AZ465" s="850">
        <f>AVERAGE(AO465:AO466)</f>
        <v>297618.79475911468</v>
      </c>
      <c r="BA465" s="850">
        <f>STDEV(AO465:AO466)</f>
        <v>67014.048392903249</v>
      </c>
      <c r="BB465" s="850">
        <f>100*BA465/AZ465</f>
        <v>22.516739390448365</v>
      </c>
      <c r="BC465" s="849">
        <f t="shared" ref="BC465:BC478" si="1456">AR465</f>
        <v>44447</v>
      </c>
      <c r="BD465" s="850">
        <f>AVERAGE(AQ465:AQ466)</f>
        <v>575342.75309244799</v>
      </c>
      <c r="BE465" s="850">
        <f>STDEV(AQ465:AQ466)</f>
        <v>17690.243002294021</v>
      </c>
      <c r="BF465" s="850">
        <f>100*BE465/BD465</f>
        <v>3.0747311767132821</v>
      </c>
      <c r="BG465" s="849">
        <f t="shared" ref="BG465:BG478" si="1457">BC465</f>
        <v>44447</v>
      </c>
      <c r="BH465" s="850">
        <f>AVERAGE(AZ465,BD465)</f>
        <v>436480.77392578137</v>
      </c>
      <c r="BI465" s="852">
        <f>BH465*AT465*3.785*1000000</f>
        <v>272808967325784.5</v>
      </c>
      <c r="BK465" s="382">
        <f t="shared" ref="BK465:BK478" si="1458">F465</f>
        <v>51.750732421875</v>
      </c>
      <c r="BL465" s="382">
        <f t="shared" ref="BL465:BL478" si="1459">H465</f>
        <v>88.177746582031205</v>
      </c>
      <c r="BM465" s="236">
        <f t="shared" ref="BM465:BM478" si="1460">C465</f>
        <v>44447</v>
      </c>
      <c r="BN465" s="236">
        <f t="shared" ref="BN465:BN478" si="1461">AN465</f>
        <v>44448</v>
      </c>
      <c r="BO465" s="235">
        <f t="shared" si="1440"/>
        <v>345004.8828125</v>
      </c>
      <c r="BP465" s="235">
        <f t="shared" ref="BP465:BP478" si="1462">AQ465</f>
        <v>587851.64388020802</v>
      </c>
      <c r="BQ465" s="235">
        <f t="shared" ref="BQ465:BQ478" si="1463">AVERAGE(BO465:BP465)</f>
        <v>466428.26334635401</v>
      </c>
      <c r="BR465" s="868">
        <f t="shared" ref="BR465:BR478" si="1464">AR465</f>
        <v>44447</v>
      </c>
      <c r="BS465" s="869" t="str">
        <f t="shared" ref="BS465:BS478" si="1465">AS465</f>
        <v>WED</v>
      </c>
      <c r="BT465" s="870">
        <f t="shared" ref="BT465:BT478" si="1466">AT465</f>
        <v>165.13063049316401</v>
      </c>
      <c r="BU465" s="235">
        <f t="shared" ref="BU465" si="1467">BH465</f>
        <v>436480.77392578137</v>
      </c>
      <c r="BV465" s="279">
        <f t="shared" ref="BV465:BV478" si="1468">BT465*1000000*3.785*BQ465</f>
        <v>291526730285523.69</v>
      </c>
      <c r="BW465" s="279">
        <f t="shared" ref="BW465" si="1469">BI465</f>
        <v>272808967325784.5</v>
      </c>
    </row>
    <row r="466" spans="1:75">
      <c r="A466" s="46">
        <v>44454</v>
      </c>
      <c r="B466" s="122" t="s">
        <v>902</v>
      </c>
      <c r="C466" s="769">
        <v>44447</v>
      </c>
      <c r="D466" s="1170">
        <v>44448</v>
      </c>
      <c r="E466" s="924" t="s">
        <v>69</v>
      </c>
      <c r="F466" s="1149">
        <v>37.534906005859398</v>
      </c>
      <c r="G466" s="500" t="s">
        <v>41</v>
      </c>
      <c r="H466" s="998">
        <v>84.42507934570321</v>
      </c>
      <c r="I466" s="414" t="s">
        <v>313</v>
      </c>
      <c r="J466" s="415" t="s">
        <v>133</v>
      </c>
      <c r="K466" s="429" t="s">
        <v>93</v>
      </c>
      <c r="L466" s="390">
        <v>400</v>
      </c>
      <c r="M466" s="390"/>
      <c r="N466" s="390"/>
      <c r="O466" s="564">
        <v>3</v>
      </c>
      <c r="P466" s="564">
        <v>1.5</v>
      </c>
      <c r="Q466" s="564">
        <f t="shared" si="1261"/>
        <v>4.5</v>
      </c>
      <c r="R466" s="82">
        <f t="shared" si="1390"/>
        <v>3</v>
      </c>
      <c r="S466" s="81"/>
      <c r="T466" s="81">
        <v>20</v>
      </c>
      <c r="U466" s="122" t="s">
        <v>902</v>
      </c>
      <c r="V466" s="494"/>
      <c r="W466" s="195">
        <v>920.76900000000001</v>
      </c>
      <c r="X466" s="82">
        <v>2.165</v>
      </c>
      <c r="Y466" s="82">
        <v>2.464</v>
      </c>
      <c r="Z466" s="195">
        <f t="shared" si="1262"/>
        <v>18415.38</v>
      </c>
      <c r="AA466" s="195">
        <f t="shared" si="1263"/>
        <v>6138.46</v>
      </c>
      <c r="AB466" s="1092">
        <f t="shared" si="1264"/>
        <v>15346150</v>
      </c>
      <c r="AC466" s="499" t="s">
        <v>69</v>
      </c>
      <c r="AD466" s="195">
        <f t="shared" si="1265"/>
        <v>750.69812011718795</v>
      </c>
      <c r="AE466" s="500" t="s">
        <v>41</v>
      </c>
      <c r="AF466" s="567">
        <f t="shared" si="1266"/>
        <v>1688.5015869140643</v>
      </c>
      <c r="AG466" s="567">
        <f t="shared" si="1267"/>
        <v>250232.70670572933</v>
      </c>
      <c r="AH466" s="567">
        <f t="shared" si="1268"/>
        <v>562833.86230468808</v>
      </c>
      <c r="AI466" s="568">
        <f t="shared" si="1269"/>
        <v>625581.76676432334</v>
      </c>
      <c r="AJ466" s="568">
        <f t="shared" si="1270"/>
        <v>1407084.6557617201</v>
      </c>
      <c r="AK466" s="569">
        <f t="shared" si="1271"/>
        <v>4.0764736873047852E-2</v>
      </c>
      <c r="AL466" s="999">
        <f t="shared" si="1272"/>
        <v>9.1689749921753674E-2</v>
      </c>
      <c r="AM466" s="864" t="str">
        <f t="shared" si="1447"/>
        <v>90910</v>
      </c>
      <c r="AN466" s="865">
        <f t="shared" si="1448"/>
        <v>44448</v>
      </c>
      <c r="AO466" s="866">
        <f t="shared" si="1449"/>
        <v>250232.70670572933</v>
      </c>
      <c r="AP466" s="865">
        <f t="shared" si="1450"/>
        <v>44448</v>
      </c>
      <c r="AQ466" s="850">
        <f t="shared" si="1451"/>
        <v>562833.86230468808</v>
      </c>
      <c r="AR466" s="880">
        <v>44447</v>
      </c>
      <c r="AS466" s="869" t="s">
        <v>656</v>
      </c>
      <c r="AT466" s="879">
        <v>165.13063049316401</v>
      </c>
      <c r="AU466" s="879">
        <v>400</v>
      </c>
      <c r="AV466" s="851">
        <f t="shared" si="1452"/>
        <v>44447</v>
      </c>
      <c r="AW466" s="852">
        <f t="shared" si="1453"/>
        <v>156400305318221.78</v>
      </c>
      <c r="AX466" s="851">
        <f t="shared" si="1454"/>
        <v>44447</v>
      </c>
      <c r="AY466" s="852">
        <f t="shared" si="1455"/>
        <v>351782103413868.94</v>
      </c>
      <c r="AZ466" s="867"/>
      <c r="BA466" s="867"/>
      <c r="BB466" s="867"/>
      <c r="BC466" s="849">
        <f t="shared" si="1456"/>
        <v>44447</v>
      </c>
      <c r="BD466" s="867"/>
      <c r="BE466" s="867"/>
      <c r="BF466" s="867"/>
      <c r="BG466" s="849">
        <f t="shared" si="1457"/>
        <v>44447</v>
      </c>
      <c r="BH466" s="867"/>
      <c r="BI466" s="867"/>
      <c r="BK466" s="382">
        <f t="shared" si="1458"/>
        <v>37.534906005859398</v>
      </c>
      <c r="BL466" s="382">
        <f t="shared" si="1459"/>
        <v>84.42507934570321</v>
      </c>
      <c r="BM466" s="236">
        <f t="shared" si="1460"/>
        <v>44447</v>
      </c>
      <c r="BN466" s="236">
        <f t="shared" si="1461"/>
        <v>44448</v>
      </c>
      <c r="BO466" s="235">
        <f t="shared" si="1440"/>
        <v>250232.70670572933</v>
      </c>
      <c r="BP466" s="235">
        <f t="shared" si="1462"/>
        <v>562833.86230468808</v>
      </c>
      <c r="BQ466" s="235">
        <f t="shared" si="1463"/>
        <v>406533.28450520872</v>
      </c>
      <c r="BR466" s="868">
        <f t="shared" si="1464"/>
        <v>44447</v>
      </c>
      <c r="BS466" s="869" t="str">
        <f t="shared" si="1465"/>
        <v>WED</v>
      </c>
      <c r="BT466" s="870">
        <f t="shared" si="1466"/>
        <v>165.13063049316401</v>
      </c>
      <c r="BU466" s="235"/>
      <c r="BV466" s="279">
        <f t="shared" si="1468"/>
        <v>254091204366045.31</v>
      </c>
      <c r="BW466" s="279"/>
    </row>
    <row r="467" spans="1:75">
      <c r="A467" s="46">
        <v>44454</v>
      </c>
      <c r="B467" s="122" t="s">
        <v>903</v>
      </c>
      <c r="C467" s="769">
        <v>44448</v>
      </c>
      <c r="D467" s="1170">
        <v>44449</v>
      </c>
      <c r="E467" s="924" t="s">
        <v>69</v>
      </c>
      <c r="F467" s="1149">
        <v>43.163116455078196</v>
      </c>
      <c r="G467" s="500" t="s">
        <v>41</v>
      </c>
      <c r="H467" s="998">
        <v>46.164440917968804</v>
      </c>
      <c r="I467" s="414" t="s">
        <v>313</v>
      </c>
      <c r="J467" s="415" t="s">
        <v>133</v>
      </c>
      <c r="K467" s="429" t="s">
        <v>93</v>
      </c>
      <c r="L467" s="390">
        <v>388</v>
      </c>
      <c r="M467" s="390"/>
      <c r="N467" s="390"/>
      <c r="O467" s="564">
        <v>3</v>
      </c>
      <c r="P467" s="564">
        <v>1.5</v>
      </c>
      <c r="Q467" s="564">
        <f t="shared" si="1261"/>
        <v>4.5</v>
      </c>
      <c r="R467" s="82">
        <f t="shared" si="1390"/>
        <v>3</v>
      </c>
      <c r="S467" s="81"/>
      <c r="T467" s="81">
        <v>20</v>
      </c>
      <c r="U467" s="122" t="s">
        <v>903</v>
      </c>
      <c r="V467" s="494"/>
      <c r="W467" s="195">
        <v>868.88300000000004</v>
      </c>
      <c r="X467" s="82">
        <v>2.1640000000000001</v>
      </c>
      <c r="Y467" s="82">
        <v>2.4340000000000002</v>
      </c>
      <c r="Z467" s="195">
        <f t="shared" si="1262"/>
        <v>17377.66</v>
      </c>
      <c r="AA467" s="195">
        <f t="shared" si="1263"/>
        <v>5792.5533333333333</v>
      </c>
      <c r="AB467" s="1092">
        <f t="shared" si="1264"/>
        <v>14929261.168384878</v>
      </c>
      <c r="AC467" s="499" t="s">
        <v>69</v>
      </c>
      <c r="AD467" s="195">
        <f t="shared" si="1265"/>
        <v>863.26232910156386</v>
      </c>
      <c r="AE467" s="500" t="s">
        <v>41</v>
      </c>
      <c r="AF467" s="567">
        <f t="shared" si="1266"/>
        <v>923.28881835937614</v>
      </c>
      <c r="AG467" s="567">
        <f t="shared" si="1267"/>
        <v>287754.10970052128</v>
      </c>
      <c r="AH467" s="567">
        <f t="shared" si="1268"/>
        <v>307762.93945312541</v>
      </c>
      <c r="AI467" s="568">
        <f t="shared" si="1269"/>
        <v>741634.30335185898</v>
      </c>
      <c r="AJ467" s="568">
        <f t="shared" si="1270"/>
        <v>793203.45219877688</v>
      </c>
      <c r="AK467" s="569">
        <f t="shared" si="1271"/>
        <v>4.9676557666657302E-2</v>
      </c>
      <c r="AL467" s="999">
        <f t="shared" si="1272"/>
        <v>5.3130790817600075E-2</v>
      </c>
      <c r="AM467" s="864" t="str">
        <f t="shared" si="1447"/>
        <v>9101</v>
      </c>
      <c r="AN467" s="865">
        <f t="shared" si="1448"/>
        <v>44449</v>
      </c>
      <c r="AO467" s="866">
        <f t="shared" si="1449"/>
        <v>287754.10970052128</v>
      </c>
      <c r="AP467" s="865">
        <f t="shared" si="1450"/>
        <v>44449</v>
      </c>
      <c r="AQ467" s="850">
        <f t="shared" si="1451"/>
        <v>307762.93945312541</v>
      </c>
      <c r="AR467" s="880">
        <v>44448</v>
      </c>
      <c r="AS467" s="869" t="s">
        <v>657</v>
      </c>
      <c r="AT467" s="879">
        <v>162.25151062011699</v>
      </c>
      <c r="AU467" s="879">
        <v>388</v>
      </c>
      <c r="AV467" s="851">
        <f t="shared" si="1452"/>
        <v>44448</v>
      </c>
      <c r="AW467" s="852">
        <f t="shared" si="1453"/>
        <v>176716120062223.63</v>
      </c>
      <c r="AX467" s="851">
        <f t="shared" si="1454"/>
        <v>44448</v>
      </c>
      <c r="AY467" s="852">
        <f t="shared" si="1455"/>
        <v>189003981961210</v>
      </c>
      <c r="AZ467" s="850">
        <f>AVERAGE(AO467:AO468)</f>
        <v>275785.13590494799</v>
      </c>
      <c r="BA467" s="850">
        <f>STDEV(AO467:AO468)</f>
        <v>16926.685069387961</v>
      </c>
      <c r="BB467" s="850">
        <f>100*BA467/AZ467</f>
        <v>6.1376350156963886</v>
      </c>
      <c r="BC467" s="849">
        <f t="shared" si="1456"/>
        <v>44448</v>
      </c>
      <c r="BD467" s="850">
        <f>AVERAGE(AQ467:AQ468)</f>
        <v>335291.58528645872</v>
      </c>
      <c r="BE467" s="850">
        <f>STDEV(AQ467:AQ468)</f>
        <v>38931.384291265524</v>
      </c>
      <c r="BF467" s="850">
        <f>100*BE467/BD467</f>
        <v>11.611202308582907</v>
      </c>
      <c r="BG467" s="849">
        <f t="shared" si="1457"/>
        <v>44448</v>
      </c>
      <c r="BH467" s="850">
        <f>AVERAGE(AZ467,BD467)</f>
        <v>305538.36059570336</v>
      </c>
      <c r="BI467" s="852">
        <f>BH467*AT467*3.785*1000000</f>
        <v>187637819215992.5</v>
      </c>
      <c r="BK467" s="382">
        <f t="shared" si="1458"/>
        <v>43.163116455078196</v>
      </c>
      <c r="BL467" s="382">
        <f t="shared" si="1459"/>
        <v>46.164440917968804</v>
      </c>
      <c r="BM467" s="236">
        <f t="shared" si="1460"/>
        <v>44448</v>
      </c>
      <c r="BN467" s="236">
        <f t="shared" si="1461"/>
        <v>44449</v>
      </c>
      <c r="BO467" s="235">
        <f t="shared" si="1440"/>
        <v>287754.10970052128</v>
      </c>
      <c r="BP467" s="235">
        <f t="shared" si="1462"/>
        <v>307762.93945312541</v>
      </c>
      <c r="BQ467" s="235">
        <f t="shared" si="1463"/>
        <v>297758.52457682334</v>
      </c>
      <c r="BR467" s="868">
        <f t="shared" si="1464"/>
        <v>44448</v>
      </c>
      <c r="BS467" s="869" t="str">
        <f t="shared" si="1465"/>
        <v>THU</v>
      </c>
      <c r="BT467" s="870">
        <f t="shared" si="1466"/>
        <v>162.25151062011699</v>
      </c>
      <c r="BU467" s="235">
        <f t="shared" ref="BU467" si="1470">BH467</f>
        <v>305538.36059570336</v>
      </c>
      <c r="BV467" s="279">
        <f t="shared" si="1468"/>
        <v>182860051011716.81</v>
      </c>
      <c r="BW467" s="279">
        <f t="shared" ref="BW467" si="1471">BI467</f>
        <v>187637819215992.5</v>
      </c>
    </row>
    <row r="468" spans="1:75">
      <c r="A468" s="46">
        <v>44454</v>
      </c>
      <c r="B468" s="122" t="s">
        <v>904</v>
      </c>
      <c r="C468" s="769">
        <v>44448</v>
      </c>
      <c r="D468" s="1170">
        <v>44449</v>
      </c>
      <c r="E468" s="924" t="s">
        <v>69</v>
      </c>
      <c r="F468" s="1149">
        <v>39.572424316406199</v>
      </c>
      <c r="G468" s="500" t="s">
        <v>41</v>
      </c>
      <c r="H468" s="998">
        <v>54.423034667968793</v>
      </c>
      <c r="I468" s="414" t="s">
        <v>313</v>
      </c>
      <c r="J468" s="415" t="s">
        <v>133</v>
      </c>
      <c r="K468" s="429" t="s">
        <v>93</v>
      </c>
      <c r="L468" s="390">
        <v>388</v>
      </c>
      <c r="M468" s="390"/>
      <c r="N468" s="390"/>
      <c r="O468" s="564">
        <v>3</v>
      </c>
      <c r="P468" s="564">
        <v>1.5</v>
      </c>
      <c r="Q468" s="564">
        <f t="shared" si="1261"/>
        <v>4.5</v>
      </c>
      <c r="R468" s="82">
        <f t="shared" si="1390"/>
        <v>3</v>
      </c>
      <c r="S468" s="81"/>
      <c r="T468" s="81">
        <v>20</v>
      </c>
      <c r="U468" s="122" t="s">
        <v>904</v>
      </c>
      <c r="V468" s="494"/>
      <c r="W468" s="195">
        <v>905.12199999999996</v>
      </c>
      <c r="X468" s="82">
        <v>2.173</v>
      </c>
      <c r="Y468" s="82">
        <v>2.5190000000000001</v>
      </c>
      <c r="Z468" s="195">
        <f t="shared" si="1262"/>
        <v>18102.439999999999</v>
      </c>
      <c r="AA468" s="195">
        <f t="shared" si="1263"/>
        <v>6034.1466666666665</v>
      </c>
      <c r="AB468" s="1092">
        <f t="shared" si="1264"/>
        <v>15551924.39862543</v>
      </c>
      <c r="AC468" s="499" t="s">
        <v>69</v>
      </c>
      <c r="AD468" s="195">
        <f t="shared" si="1265"/>
        <v>791.44848632812398</v>
      </c>
      <c r="AE468" s="500" t="s">
        <v>41</v>
      </c>
      <c r="AF468" s="567">
        <f t="shared" si="1266"/>
        <v>1088.4606933593759</v>
      </c>
      <c r="AG468" s="567">
        <f t="shared" si="1267"/>
        <v>263816.16210937465</v>
      </c>
      <c r="AH468" s="567">
        <f t="shared" si="1268"/>
        <v>362820.23111979198</v>
      </c>
      <c r="AI468" s="568">
        <f t="shared" si="1269"/>
        <v>679938.56213756348</v>
      </c>
      <c r="AJ468" s="568">
        <f t="shared" si="1270"/>
        <v>935103.6884530721</v>
      </c>
      <c r="AK468" s="569">
        <f t="shared" si="1271"/>
        <v>4.3720541889829441E-2</v>
      </c>
      <c r="AL468" s="999">
        <f t="shared" si="1272"/>
        <v>6.0127844277311569E-2</v>
      </c>
      <c r="AM468" s="864" t="str">
        <f t="shared" si="1447"/>
        <v>9102</v>
      </c>
      <c r="AN468" s="865">
        <f t="shared" si="1448"/>
        <v>44449</v>
      </c>
      <c r="AO468" s="866">
        <f t="shared" si="1449"/>
        <v>263816.16210937465</v>
      </c>
      <c r="AP468" s="865">
        <f t="shared" si="1450"/>
        <v>44449</v>
      </c>
      <c r="AQ468" s="850">
        <f t="shared" si="1451"/>
        <v>362820.23111979198</v>
      </c>
      <c r="AR468" s="880">
        <v>44448</v>
      </c>
      <c r="AS468" s="869" t="s">
        <v>657</v>
      </c>
      <c r="AT468" s="879">
        <v>162.25151062011699</v>
      </c>
      <c r="AU468" s="879">
        <v>388</v>
      </c>
      <c r="AV468" s="851">
        <f t="shared" si="1452"/>
        <v>44448</v>
      </c>
      <c r="AW468" s="852">
        <f t="shared" si="1453"/>
        <v>162015300584917.56</v>
      </c>
      <c r="AX468" s="851">
        <f t="shared" si="1454"/>
        <v>44448</v>
      </c>
      <c r="AY468" s="852">
        <f t="shared" si="1455"/>
        <v>222815874255618.78</v>
      </c>
      <c r="AZ468" s="867"/>
      <c r="BA468" s="867"/>
      <c r="BB468" s="867"/>
      <c r="BC468" s="849">
        <f t="shared" si="1456"/>
        <v>44448</v>
      </c>
      <c r="BD468" s="867"/>
      <c r="BE468" s="867"/>
      <c r="BF468" s="867"/>
      <c r="BG468" s="849">
        <f t="shared" si="1457"/>
        <v>44448</v>
      </c>
      <c r="BH468" s="867"/>
      <c r="BI468" s="867"/>
      <c r="BK468" s="382">
        <f t="shared" si="1458"/>
        <v>39.572424316406199</v>
      </c>
      <c r="BL468" s="382">
        <f t="shared" si="1459"/>
        <v>54.423034667968793</v>
      </c>
      <c r="BM468" s="236">
        <f t="shared" si="1460"/>
        <v>44448</v>
      </c>
      <c r="BN468" s="236">
        <f t="shared" si="1461"/>
        <v>44449</v>
      </c>
      <c r="BO468" s="235">
        <f t="shared" si="1440"/>
        <v>263816.16210937465</v>
      </c>
      <c r="BP468" s="235">
        <f t="shared" si="1462"/>
        <v>362820.23111979198</v>
      </c>
      <c r="BQ468" s="235">
        <f t="shared" si="1463"/>
        <v>313318.19661458331</v>
      </c>
      <c r="BR468" s="868">
        <f t="shared" si="1464"/>
        <v>44448</v>
      </c>
      <c r="BS468" s="869" t="str">
        <f t="shared" si="1465"/>
        <v>THU</v>
      </c>
      <c r="BT468" s="870">
        <f t="shared" si="1466"/>
        <v>162.25151062011699</v>
      </c>
      <c r="BU468" s="235"/>
      <c r="BV468" s="279">
        <f t="shared" si="1468"/>
        <v>192415587420268.19</v>
      </c>
      <c r="BW468" s="279"/>
    </row>
    <row r="469" spans="1:75">
      <c r="A469" s="46">
        <v>44454</v>
      </c>
      <c r="B469" s="122" t="s">
        <v>905</v>
      </c>
      <c r="C469" s="769">
        <v>44449</v>
      </c>
      <c r="D469" s="1170">
        <v>44450</v>
      </c>
      <c r="E469" s="924" t="s">
        <v>69</v>
      </c>
      <c r="F469" s="1149">
        <v>38.993792724609399</v>
      </c>
      <c r="G469" s="500" t="s">
        <v>41</v>
      </c>
      <c r="H469" s="998">
        <v>48.6386901855468</v>
      </c>
      <c r="I469" s="414" t="s">
        <v>313</v>
      </c>
      <c r="J469" s="415" t="s">
        <v>133</v>
      </c>
      <c r="K469" s="429" t="s">
        <v>93</v>
      </c>
      <c r="L469" s="390">
        <v>348</v>
      </c>
      <c r="M469" s="390"/>
      <c r="N469" s="390"/>
      <c r="O469" s="564">
        <v>3</v>
      </c>
      <c r="P469" s="564">
        <v>1.5</v>
      </c>
      <c r="Q469" s="564">
        <f t="shared" ref="Q469:Q492" si="1472">O469+P469</f>
        <v>4.5</v>
      </c>
      <c r="R469" s="82">
        <f t="shared" si="1390"/>
        <v>3</v>
      </c>
      <c r="S469" s="81"/>
      <c r="T469" s="81">
        <v>20</v>
      </c>
      <c r="U469" s="122" t="s">
        <v>905</v>
      </c>
      <c r="V469" s="494"/>
      <c r="W469" s="195">
        <v>882.69899999999996</v>
      </c>
      <c r="X469" s="82">
        <v>2.181</v>
      </c>
      <c r="Y469" s="82">
        <v>2.508</v>
      </c>
      <c r="Z469" s="195">
        <f t="shared" ref="Z469:Z492" si="1473">T469*W469</f>
        <v>17653.98</v>
      </c>
      <c r="AA469" s="195">
        <f t="shared" ref="AA469:AA492" si="1474">Z469/R469</f>
        <v>5884.66</v>
      </c>
      <c r="AB469" s="1092">
        <f t="shared" ref="AB469:AB492" si="1475">AA469*1000/(L469/1000)</f>
        <v>16909942.528735634</v>
      </c>
      <c r="AC469" s="499" t="s">
        <v>69</v>
      </c>
      <c r="AD469" s="195">
        <f t="shared" ref="AD469:AD492" si="1476">T469*F469</f>
        <v>779.87585449218795</v>
      </c>
      <c r="AE469" s="500" t="s">
        <v>41</v>
      </c>
      <c r="AF469" s="567">
        <f t="shared" ref="AF469:AF492" si="1477">T469*H469</f>
        <v>972.77380371093602</v>
      </c>
      <c r="AG469" s="567">
        <f t="shared" ref="AG469:AG492" si="1478">AD469/R469*1000</f>
        <v>259958.61816406267</v>
      </c>
      <c r="AH469" s="567">
        <f t="shared" ref="AH469:AH492" si="1479">AF469/R469*1000</f>
        <v>324257.93457031198</v>
      </c>
      <c r="AI469" s="568">
        <f t="shared" ref="AI469:AI492" si="1480">AG469/L469*1000</f>
        <v>747007.52345995023</v>
      </c>
      <c r="AJ469" s="568">
        <f t="shared" ref="AJ469:AJ492" si="1481">AH469/L469*1000</f>
        <v>931775.67405262066</v>
      </c>
      <c r="AK469" s="569">
        <f t="shared" ref="AK469:AK492" si="1482">AD469/Z469</f>
        <v>4.4175639402117141E-2</v>
      </c>
      <c r="AL469" s="999">
        <f t="shared" ref="AL469:AL492" si="1483">AF469/Z469</f>
        <v>5.5102237779296001E-2</v>
      </c>
      <c r="AM469" s="864" t="str">
        <f t="shared" si="1447"/>
        <v>9112</v>
      </c>
      <c r="AN469" s="865">
        <f t="shared" si="1448"/>
        <v>44450</v>
      </c>
      <c r="AO469" s="866">
        <f t="shared" si="1449"/>
        <v>259958.61816406267</v>
      </c>
      <c r="AP469" s="865">
        <f t="shared" si="1450"/>
        <v>44450</v>
      </c>
      <c r="AQ469" s="850">
        <f t="shared" si="1451"/>
        <v>324257.93457031198</v>
      </c>
      <c r="AR469" s="880">
        <v>44449</v>
      </c>
      <c r="AS469" s="869" t="s">
        <v>659</v>
      </c>
      <c r="AT469" s="879">
        <v>161.37596130371099</v>
      </c>
      <c r="AU469" s="879">
        <v>348</v>
      </c>
      <c r="AV469" s="851">
        <f t="shared" si="1452"/>
        <v>44449</v>
      </c>
      <c r="AW469" s="852">
        <f t="shared" si="1453"/>
        <v>158784807161976.72</v>
      </c>
      <c r="AX469" s="851">
        <f t="shared" si="1454"/>
        <v>44449</v>
      </c>
      <c r="AY469" s="852">
        <f t="shared" si="1455"/>
        <v>198059344887707.09</v>
      </c>
      <c r="AZ469" s="850">
        <f>AVERAGE(AO469:AO470)</f>
        <v>278310.03824869799</v>
      </c>
      <c r="BA469" s="850">
        <f>STDEV(AO469:AO470)</f>
        <v>25952.82717249728</v>
      </c>
      <c r="BB469" s="850">
        <f>100*BA469/AZ469</f>
        <v>9.3251495116054048</v>
      </c>
      <c r="BC469" s="849">
        <f t="shared" si="1456"/>
        <v>44449</v>
      </c>
      <c r="BD469" s="850">
        <f>AVERAGE(AQ469:AQ470)</f>
        <v>326936.07584635401</v>
      </c>
      <c r="BE469" s="850">
        <f>STDEV(AQ469:AQ470)</f>
        <v>3787.463714529792</v>
      </c>
      <c r="BF469" s="850">
        <f>100*BE469/BD469</f>
        <v>1.1584722501868341</v>
      </c>
      <c r="BG469" s="849">
        <f t="shared" si="1457"/>
        <v>44449</v>
      </c>
      <c r="BH469" s="850">
        <f>AVERAGE(AZ469,BD469)</f>
        <v>302623.057047526</v>
      </c>
      <c r="BI469" s="852">
        <f>BH469*AT469*3.785*1000000</f>
        <v>184844588324951</v>
      </c>
      <c r="BK469" s="382">
        <f t="shared" si="1458"/>
        <v>38.993792724609399</v>
      </c>
      <c r="BL469" s="382">
        <f t="shared" si="1459"/>
        <v>48.6386901855468</v>
      </c>
      <c r="BM469" s="236">
        <f t="shared" si="1460"/>
        <v>44449</v>
      </c>
      <c r="BN469" s="236">
        <f t="shared" si="1461"/>
        <v>44450</v>
      </c>
      <c r="BO469" s="235">
        <f t="shared" si="1440"/>
        <v>259958.61816406267</v>
      </c>
      <c r="BP469" s="235">
        <f t="shared" si="1462"/>
        <v>324257.93457031198</v>
      </c>
      <c r="BQ469" s="235">
        <f t="shared" si="1463"/>
        <v>292108.27636718733</v>
      </c>
      <c r="BR469" s="868">
        <f t="shared" si="1464"/>
        <v>44449</v>
      </c>
      <c r="BS469" s="869" t="str">
        <f t="shared" si="1465"/>
        <v>FRI</v>
      </c>
      <c r="BT469" s="870">
        <f t="shared" si="1466"/>
        <v>161.37596130371099</v>
      </c>
      <c r="BU469" s="235">
        <f t="shared" ref="BU469" si="1484">BH469</f>
        <v>302623.057047526</v>
      </c>
      <c r="BV469" s="279">
        <f t="shared" si="1468"/>
        <v>178422076024841.91</v>
      </c>
      <c r="BW469" s="279">
        <f t="shared" ref="BW469" si="1485">BI469</f>
        <v>184844588324951</v>
      </c>
    </row>
    <row r="470" spans="1:75">
      <c r="A470" s="46">
        <v>44454</v>
      </c>
      <c r="B470" s="122" t="s">
        <v>906</v>
      </c>
      <c r="C470" s="769">
        <v>44449</v>
      </c>
      <c r="D470" s="1170">
        <v>44450</v>
      </c>
      <c r="E470" s="924" t="s">
        <v>69</v>
      </c>
      <c r="F470" s="1149">
        <v>44.499218749999997</v>
      </c>
      <c r="G470" s="500" t="s">
        <v>41</v>
      </c>
      <c r="H470" s="998">
        <v>49.442132568359398</v>
      </c>
      <c r="I470" s="414" t="s">
        <v>313</v>
      </c>
      <c r="J470" s="415" t="s">
        <v>133</v>
      </c>
      <c r="K470" s="429" t="s">
        <v>93</v>
      </c>
      <c r="L470" s="390">
        <v>348</v>
      </c>
      <c r="M470" s="390"/>
      <c r="N470" s="390"/>
      <c r="O470" s="564">
        <v>3</v>
      </c>
      <c r="P470" s="564">
        <v>1.5</v>
      </c>
      <c r="Q470" s="564">
        <f t="shared" si="1472"/>
        <v>4.5</v>
      </c>
      <c r="R470" s="82">
        <f t="shared" si="1390"/>
        <v>3</v>
      </c>
      <c r="S470" s="81"/>
      <c r="T470" s="81">
        <v>20</v>
      </c>
      <c r="U470" s="122" t="s">
        <v>906</v>
      </c>
      <c r="V470" s="494"/>
      <c r="W470" s="195">
        <v>975.2</v>
      </c>
      <c r="X470" s="82">
        <v>2.1890000000000001</v>
      </c>
      <c r="Y470" s="82">
        <v>2.512</v>
      </c>
      <c r="Z470" s="195">
        <f t="shared" si="1473"/>
        <v>19504</v>
      </c>
      <c r="AA470" s="195">
        <f t="shared" si="1474"/>
        <v>6501.333333333333</v>
      </c>
      <c r="AB470" s="1092">
        <f t="shared" si="1475"/>
        <v>18681992.337164752</v>
      </c>
      <c r="AC470" s="499" t="s">
        <v>69</v>
      </c>
      <c r="AD470" s="195">
        <f t="shared" si="1476"/>
        <v>889.984375</v>
      </c>
      <c r="AE470" s="500" t="s">
        <v>41</v>
      </c>
      <c r="AF470" s="567">
        <f t="shared" si="1477"/>
        <v>988.84265136718795</v>
      </c>
      <c r="AG470" s="567">
        <f t="shared" si="1478"/>
        <v>296661.45833333331</v>
      </c>
      <c r="AH470" s="567">
        <f t="shared" si="1479"/>
        <v>329614.21712239599</v>
      </c>
      <c r="AI470" s="568">
        <f t="shared" si="1480"/>
        <v>852475.45498084289</v>
      </c>
      <c r="AJ470" s="568">
        <f t="shared" si="1481"/>
        <v>947167.2905815976</v>
      </c>
      <c r="AK470" s="569">
        <f t="shared" si="1482"/>
        <v>4.5630864181706317E-2</v>
      </c>
      <c r="AL470" s="999">
        <f t="shared" si="1483"/>
        <v>5.0699479664027276E-2</v>
      </c>
      <c r="AM470" s="864" t="str">
        <f t="shared" si="1447"/>
        <v>9113</v>
      </c>
      <c r="AN470" s="865">
        <f t="shared" si="1448"/>
        <v>44450</v>
      </c>
      <c r="AO470" s="866">
        <f t="shared" si="1449"/>
        <v>296661.45833333331</v>
      </c>
      <c r="AP470" s="865">
        <f t="shared" si="1450"/>
        <v>44450</v>
      </c>
      <c r="AQ470" s="850">
        <f t="shared" si="1451"/>
        <v>329614.21712239599</v>
      </c>
      <c r="AR470" s="880">
        <v>44449</v>
      </c>
      <c r="AS470" s="869" t="s">
        <v>659</v>
      </c>
      <c r="AT470" s="879">
        <v>161.37596130371099</v>
      </c>
      <c r="AU470" s="879">
        <v>348</v>
      </c>
      <c r="AV470" s="851">
        <f t="shared" si="1452"/>
        <v>44449</v>
      </c>
      <c r="AW470" s="852">
        <f t="shared" si="1453"/>
        <v>181203196056844.84</v>
      </c>
      <c r="AX470" s="851">
        <f t="shared" si="1454"/>
        <v>44449</v>
      </c>
      <c r="AY470" s="852">
        <f t="shared" si="1455"/>
        <v>201331005193275.28</v>
      </c>
      <c r="AZ470" s="867"/>
      <c r="BA470" s="867"/>
      <c r="BB470" s="867"/>
      <c r="BC470" s="849">
        <f t="shared" si="1456"/>
        <v>44449</v>
      </c>
      <c r="BD470" s="867"/>
      <c r="BE470" s="867"/>
      <c r="BF470" s="867"/>
      <c r="BG470" s="849">
        <f t="shared" si="1457"/>
        <v>44449</v>
      </c>
      <c r="BH470" s="867"/>
      <c r="BI470" s="867"/>
      <c r="BK470" s="382">
        <f t="shared" si="1458"/>
        <v>44.499218749999997</v>
      </c>
      <c r="BL470" s="382">
        <f t="shared" si="1459"/>
        <v>49.442132568359398</v>
      </c>
      <c r="BM470" s="236">
        <f t="shared" si="1460"/>
        <v>44449</v>
      </c>
      <c r="BN470" s="236">
        <f t="shared" si="1461"/>
        <v>44450</v>
      </c>
      <c r="BO470" s="235">
        <f t="shared" si="1440"/>
        <v>296661.45833333331</v>
      </c>
      <c r="BP470" s="235">
        <f t="shared" si="1462"/>
        <v>329614.21712239599</v>
      </c>
      <c r="BQ470" s="235">
        <f t="shared" si="1463"/>
        <v>313137.83772786462</v>
      </c>
      <c r="BR470" s="868">
        <f t="shared" si="1464"/>
        <v>44449</v>
      </c>
      <c r="BS470" s="869" t="str">
        <f t="shared" si="1465"/>
        <v>FRI</v>
      </c>
      <c r="BT470" s="870">
        <f t="shared" si="1466"/>
        <v>161.37596130371099</v>
      </c>
      <c r="BU470" s="235"/>
      <c r="BV470" s="279">
        <f t="shared" si="1468"/>
        <v>191267100625060.03</v>
      </c>
      <c r="BW470" s="279"/>
    </row>
    <row r="471" spans="1:75">
      <c r="A471" s="46">
        <v>44454</v>
      </c>
      <c r="B471" s="122" t="s">
        <v>907</v>
      </c>
      <c r="C471" s="769">
        <v>44450</v>
      </c>
      <c r="D471" s="1170">
        <v>44451</v>
      </c>
      <c r="E471" s="924" t="s">
        <v>69</v>
      </c>
      <c r="F471" s="1149">
        <v>51.478985595703207</v>
      </c>
      <c r="G471" s="500" t="s">
        <v>41</v>
      </c>
      <c r="H471" s="998">
        <v>63.679345703125001</v>
      </c>
      <c r="I471" s="414" t="s">
        <v>313</v>
      </c>
      <c r="J471" s="415" t="s">
        <v>133</v>
      </c>
      <c r="K471" s="429" t="s">
        <v>93</v>
      </c>
      <c r="L471" s="390">
        <v>316</v>
      </c>
      <c r="M471" s="390"/>
      <c r="N471" s="390"/>
      <c r="O471" s="564">
        <v>3</v>
      </c>
      <c r="P471" s="564">
        <v>1.5</v>
      </c>
      <c r="Q471" s="564">
        <f t="shared" si="1472"/>
        <v>4.5</v>
      </c>
      <c r="R471" s="82">
        <f t="shared" si="1390"/>
        <v>3</v>
      </c>
      <c r="S471" s="81"/>
      <c r="T471" s="81">
        <v>20</v>
      </c>
      <c r="U471" s="122" t="s">
        <v>907</v>
      </c>
      <c r="V471" s="494"/>
      <c r="W471" s="195">
        <v>839.17200000000003</v>
      </c>
      <c r="X471" s="82">
        <v>2.1789999999999998</v>
      </c>
      <c r="Y471" s="82">
        <v>2.512</v>
      </c>
      <c r="Z471" s="195">
        <f t="shared" si="1473"/>
        <v>16783.440000000002</v>
      </c>
      <c r="AA471" s="195">
        <f t="shared" si="1474"/>
        <v>5594.4800000000005</v>
      </c>
      <c r="AB471" s="1092">
        <f t="shared" si="1475"/>
        <v>17704050.632911395</v>
      </c>
      <c r="AC471" s="499" t="s">
        <v>69</v>
      </c>
      <c r="AD471" s="195">
        <f t="shared" si="1476"/>
        <v>1029.5797119140641</v>
      </c>
      <c r="AE471" s="500" t="s">
        <v>41</v>
      </c>
      <c r="AF471" s="567">
        <f t="shared" si="1477"/>
        <v>1273.5869140625</v>
      </c>
      <c r="AG471" s="567">
        <f t="shared" si="1478"/>
        <v>343193.23730468802</v>
      </c>
      <c r="AH471" s="567">
        <f t="shared" si="1479"/>
        <v>424528.97135416669</v>
      </c>
      <c r="AI471" s="568">
        <f t="shared" si="1480"/>
        <v>1086054.5484325571</v>
      </c>
      <c r="AJ471" s="568">
        <f t="shared" si="1481"/>
        <v>1343446.1118802745</v>
      </c>
      <c r="AK471" s="569">
        <f t="shared" si="1482"/>
        <v>6.134497528004175E-2</v>
      </c>
      <c r="AL471" s="999">
        <f t="shared" si="1483"/>
        <v>7.5883544378417045E-2</v>
      </c>
      <c r="AM471" s="864" t="str">
        <f t="shared" si="1447"/>
        <v>9122</v>
      </c>
      <c r="AN471" s="865">
        <f t="shared" si="1448"/>
        <v>44451</v>
      </c>
      <c r="AO471" s="866">
        <f t="shared" si="1449"/>
        <v>343193.23730468802</v>
      </c>
      <c r="AP471" s="865">
        <f t="shared" si="1450"/>
        <v>44451</v>
      </c>
      <c r="AQ471" s="850">
        <f t="shared" si="1451"/>
        <v>424528.97135416669</v>
      </c>
      <c r="AR471" s="880">
        <v>44450</v>
      </c>
      <c r="AS471" s="869" t="s">
        <v>660</v>
      </c>
      <c r="AT471" s="879">
        <v>155.82101440429699</v>
      </c>
      <c r="AU471" s="879">
        <v>316</v>
      </c>
      <c r="AV471" s="851">
        <f t="shared" si="1452"/>
        <v>44450</v>
      </c>
      <c r="AW471" s="852">
        <f t="shared" si="1453"/>
        <v>202409379043739.56</v>
      </c>
      <c r="AX471" s="851">
        <f t="shared" si="1454"/>
        <v>44450</v>
      </c>
      <c r="AY471" s="852">
        <f t="shared" si="1455"/>
        <v>250379774825185.91</v>
      </c>
      <c r="AZ471" s="850">
        <f>AVERAGE(AO471:AO472)</f>
        <v>314418.97583007865</v>
      </c>
      <c r="BA471" s="850">
        <f>STDEV(AO471:AO472)</f>
        <v>40692.950824662228</v>
      </c>
      <c r="BB471" s="850">
        <f>100*BA471/AZ471</f>
        <v>12.942269377104614</v>
      </c>
      <c r="BC471" s="849">
        <f t="shared" si="1456"/>
        <v>44450</v>
      </c>
      <c r="BD471" s="850">
        <f>AVERAGE(AQ471:AQ472)</f>
        <v>402009.19596354204</v>
      </c>
      <c r="BE471" s="850">
        <f>STDEV(AQ471:AQ472)</f>
        <v>31847.771779017246</v>
      </c>
      <c r="BF471" s="850">
        <f>100*BE471/BD471</f>
        <v>7.922150064921774</v>
      </c>
      <c r="BG471" s="849">
        <f t="shared" si="1457"/>
        <v>44450</v>
      </c>
      <c r="BH471" s="850">
        <f>AVERAGE(AZ471,BD471)</f>
        <v>358214.08589681034</v>
      </c>
      <c r="BI471" s="852">
        <f>BH471*AT471*3.785*1000000</f>
        <v>211268413272150.81</v>
      </c>
      <c r="BK471" s="382">
        <f t="shared" si="1458"/>
        <v>51.478985595703207</v>
      </c>
      <c r="BL471" s="382">
        <f t="shared" si="1459"/>
        <v>63.679345703125001</v>
      </c>
      <c r="BM471" s="236">
        <f t="shared" si="1460"/>
        <v>44450</v>
      </c>
      <c r="BN471" s="236">
        <f t="shared" si="1461"/>
        <v>44451</v>
      </c>
      <c r="BO471" s="235">
        <f>AO471</f>
        <v>343193.23730468802</v>
      </c>
      <c r="BP471" s="235">
        <f t="shared" si="1462"/>
        <v>424528.97135416669</v>
      </c>
      <c r="BQ471" s="235">
        <f t="shared" si="1463"/>
        <v>383861.10432942735</v>
      </c>
      <c r="BR471" s="868">
        <f t="shared" si="1464"/>
        <v>44450</v>
      </c>
      <c r="BS471" s="869" t="str">
        <f t="shared" si="1465"/>
        <v>SAT</v>
      </c>
      <c r="BT471" s="870">
        <f t="shared" si="1466"/>
        <v>155.82101440429699</v>
      </c>
      <c r="BU471" s="235">
        <f t="shared" ref="BU471" si="1486">BH471</f>
        <v>358214.08589681034</v>
      </c>
      <c r="BV471" s="279">
        <f t="shared" si="1468"/>
        <v>226394576934462.72</v>
      </c>
      <c r="BW471" s="279">
        <f t="shared" ref="BW471" si="1487">BI471</f>
        <v>211268413272150.81</v>
      </c>
    </row>
    <row r="472" spans="1:75">
      <c r="A472" s="46">
        <v>44454</v>
      </c>
      <c r="B472" s="122" t="s">
        <v>908</v>
      </c>
      <c r="C472" s="769">
        <v>44450</v>
      </c>
      <c r="D472" s="1170">
        <v>44451</v>
      </c>
      <c r="E472" s="924" t="s">
        <v>69</v>
      </c>
      <c r="F472" s="1149">
        <v>42.846707153320395</v>
      </c>
      <c r="G472" s="500" t="s">
        <v>41</v>
      </c>
      <c r="H472" s="998">
        <v>56.923413085937604</v>
      </c>
      <c r="I472" s="414" t="s">
        <v>313</v>
      </c>
      <c r="J472" s="415" t="s">
        <v>133</v>
      </c>
      <c r="K472" s="429" t="s">
        <v>93</v>
      </c>
      <c r="L472" s="390">
        <v>316</v>
      </c>
      <c r="M472" s="390"/>
      <c r="N472" s="390"/>
      <c r="O472" s="564">
        <v>3</v>
      </c>
      <c r="P472" s="564">
        <v>1.5</v>
      </c>
      <c r="Q472" s="564">
        <f t="shared" si="1472"/>
        <v>4.5</v>
      </c>
      <c r="R472" s="82">
        <f t="shared" si="1390"/>
        <v>3</v>
      </c>
      <c r="S472" s="81"/>
      <c r="T472" s="81">
        <v>20</v>
      </c>
      <c r="U472" s="122" t="s">
        <v>908</v>
      </c>
      <c r="V472" s="494"/>
      <c r="W472" s="195">
        <v>841.55399999999997</v>
      </c>
      <c r="X472" s="82">
        <v>2.1829999999999998</v>
      </c>
      <c r="Y472" s="82">
        <v>2.5499999999999998</v>
      </c>
      <c r="Z472" s="195">
        <f t="shared" si="1473"/>
        <v>16831.079999999998</v>
      </c>
      <c r="AA472" s="195">
        <f t="shared" si="1474"/>
        <v>5610.36</v>
      </c>
      <c r="AB472" s="1092">
        <f t="shared" si="1475"/>
        <v>17754303.797468353</v>
      </c>
      <c r="AC472" s="499" t="s">
        <v>69</v>
      </c>
      <c r="AD472" s="195">
        <f t="shared" si="1476"/>
        <v>856.93414306640784</v>
      </c>
      <c r="AE472" s="500" t="s">
        <v>41</v>
      </c>
      <c r="AF472" s="567">
        <f t="shared" si="1477"/>
        <v>1138.468261718752</v>
      </c>
      <c r="AG472" s="567">
        <f t="shared" si="1478"/>
        <v>285644.71435546927</v>
      </c>
      <c r="AH472" s="567">
        <f t="shared" si="1479"/>
        <v>379489.42057291738</v>
      </c>
      <c r="AI472" s="568">
        <f t="shared" si="1480"/>
        <v>903938.96947933314</v>
      </c>
      <c r="AJ472" s="568">
        <f t="shared" si="1481"/>
        <v>1200915.8878889792</v>
      </c>
      <c r="AK472" s="569">
        <f t="shared" si="1482"/>
        <v>5.0913794187087691E-2</v>
      </c>
      <c r="AL472" s="999">
        <f t="shared" si="1483"/>
        <v>6.7640832419473509E-2</v>
      </c>
      <c r="AM472" s="864" t="str">
        <f t="shared" si="1447"/>
        <v>9127</v>
      </c>
      <c r="AN472" s="865">
        <f t="shared" si="1448"/>
        <v>44451</v>
      </c>
      <c r="AO472" s="866">
        <f t="shared" si="1449"/>
        <v>285644.71435546927</v>
      </c>
      <c r="AP472" s="865">
        <f t="shared" si="1450"/>
        <v>44451</v>
      </c>
      <c r="AQ472" s="850">
        <f t="shared" si="1451"/>
        <v>379489.42057291738</v>
      </c>
      <c r="AR472" s="880">
        <v>44450</v>
      </c>
      <c r="AS472" s="869" t="s">
        <v>660</v>
      </c>
      <c r="AT472" s="879">
        <v>155.82101440429699</v>
      </c>
      <c r="AU472" s="879">
        <v>316</v>
      </c>
      <c r="AV472" s="851">
        <f t="shared" si="1452"/>
        <v>44450</v>
      </c>
      <c r="AW472" s="852">
        <f t="shared" si="1453"/>
        <v>168468265033109.13</v>
      </c>
      <c r="AX472" s="851">
        <f t="shared" si="1454"/>
        <v>44450</v>
      </c>
      <c r="AY472" s="852">
        <f t="shared" si="1455"/>
        <v>223816234186568.78</v>
      </c>
      <c r="AZ472" s="867"/>
      <c r="BA472" s="867"/>
      <c r="BB472" s="867"/>
      <c r="BC472" s="849">
        <f t="shared" si="1456"/>
        <v>44450</v>
      </c>
      <c r="BD472" s="867"/>
      <c r="BE472" s="867"/>
      <c r="BF472" s="867"/>
      <c r="BG472" s="849">
        <f t="shared" si="1457"/>
        <v>44450</v>
      </c>
      <c r="BH472" s="867"/>
      <c r="BI472" s="867"/>
      <c r="BK472" s="382">
        <f t="shared" si="1458"/>
        <v>42.846707153320395</v>
      </c>
      <c r="BL472" s="382">
        <f t="shared" si="1459"/>
        <v>56.923413085937604</v>
      </c>
      <c r="BM472" s="236">
        <f t="shared" si="1460"/>
        <v>44450</v>
      </c>
      <c r="BN472" s="236">
        <f t="shared" si="1461"/>
        <v>44451</v>
      </c>
      <c r="BO472" s="235">
        <f t="shared" ref="BO472:BO484" si="1488">AO472</f>
        <v>285644.71435546927</v>
      </c>
      <c r="BP472" s="235">
        <f t="shared" si="1462"/>
        <v>379489.42057291738</v>
      </c>
      <c r="BQ472" s="235">
        <f t="shared" si="1463"/>
        <v>332567.06746419333</v>
      </c>
      <c r="BR472" s="868">
        <f t="shared" si="1464"/>
        <v>44450</v>
      </c>
      <c r="BS472" s="869" t="str">
        <f t="shared" si="1465"/>
        <v>SAT</v>
      </c>
      <c r="BT472" s="870">
        <f t="shared" si="1466"/>
        <v>155.82101440429699</v>
      </c>
      <c r="BU472" s="235"/>
      <c r="BV472" s="279">
        <f t="shared" si="1468"/>
        <v>196142249609838.97</v>
      </c>
      <c r="BW472" s="279"/>
    </row>
    <row r="473" spans="1:75">
      <c r="A473" s="46">
        <v>44454</v>
      </c>
      <c r="B473" s="122" t="s">
        <v>909</v>
      </c>
      <c r="C473" s="769">
        <v>44451</v>
      </c>
      <c r="D473" s="1170">
        <v>44452</v>
      </c>
      <c r="E473" s="924" t="s">
        <v>69</v>
      </c>
      <c r="F473" s="1149">
        <v>50.0434387207032</v>
      </c>
      <c r="G473" s="500" t="s">
        <v>41</v>
      </c>
      <c r="H473" s="998">
        <v>57.720513916015605</v>
      </c>
      <c r="I473" s="414" t="s">
        <v>313</v>
      </c>
      <c r="J473" s="415" t="s">
        <v>133</v>
      </c>
      <c r="K473" s="429" t="s">
        <v>93</v>
      </c>
      <c r="L473" s="390">
        <v>260</v>
      </c>
      <c r="M473" s="390"/>
      <c r="N473" s="390"/>
      <c r="O473" s="564">
        <v>3</v>
      </c>
      <c r="P473" s="564">
        <v>1.5</v>
      </c>
      <c r="Q473" s="564">
        <f t="shared" si="1472"/>
        <v>4.5</v>
      </c>
      <c r="R473" s="82">
        <f t="shared" si="1390"/>
        <v>3</v>
      </c>
      <c r="S473" s="81"/>
      <c r="T473" s="81">
        <v>20</v>
      </c>
      <c r="U473" s="122" t="s">
        <v>909</v>
      </c>
      <c r="V473" s="193"/>
      <c r="W473" s="195">
        <v>876.06799999999998</v>
      </c>
      <c r="X473" s="82">
        <v>2.1789999999999998</v>
      </c>
      <c r="Y473" s="82">
        <v>2.4550000000000001</v>
      </c>
      <c r="Z473" s="195">
        <f t="shared" si="1473"/>
        <v>17521.36</v>
      </c>
      <c r="AA473" s="195">
        <f t="shared" si="1474"/>
        <v>5840.4533333333338</v>
      </c>
      <c r="AB473" s="1092">
        <f t="shared" si="1475"/>
        <v>22463282.051282052</v>
      </c>
      <c r="AC473" s="499" t="s">
        <v>69</v>
      </c>
      <c r="AD473" s="195">
        <f t="shared" si="1476"/>
        <v>1000.868774414064</v>
      </c>
      <c r="AE473" s="500" t="s">
        <v>41</v>
      </c>
      <c r="AF473" s="567">
        <f t="shared" si="1477"/>
        <v>1154.410278320312</v>
      </c>
      <c r="AG473" s="567">
        <f t="shared" si="1478"/>
        <v>333622.92480468802</v>
      </c>
      <c r="AH473" s="567">
        <f t="shared" si="1479"/>
        <v>384803.4261067707</v>
      </c>
      <c r="AI473" s="568">
        <f t="shared" si="1480"/>
        <v>1283165.0954026463</v>
      </c>
      <c r="AJ473" s="568">
        <f t="shared" si="1481"/>
        <v>1480013.1773337335</v>
      </c>
      <c r="AK473" s="569">
        <f t="shared" si="1482"/>
        <v>5.7122778963166324E-2</v>
      </c>
      <c r="AL473" s="999">
        <f t="shared" si="1483"/>
        <v>6.5885883191733524E-2</v>
      </c>
      <c r="AM473" s="864" t="str">
        <f t="shared" si="1447"/>
        <v>9131</v>
      </c>
      <c r="AN473" s="865">
        <f t="shared" si="1448"/>
        <v>44452</v>
      </c>
      <c r="AO473" s="866">
        <f t="shared" si="1449"/>
        <v>333622.92480468802</v>
      </c>
      <c r="AP473" s="865">
        <f t="shared" si="1450"/>
        <v>44452</v>
      </c>
      <c r="AQ473" s="850">
        <f t="shared" si="1451"/>
        <v>384803.4261067707</v>
      </c>
      <c r="AR473" s="880">
        <v>44451</v>
      </c>
      <c r="AS473" s="869" t="s">
        <v>654</v>
      </c>
      <c r="AT473" s="879">
        <v>154.23704528808599</v>
      </c>
      <c r="AU473" s="879">
        <v>260</v>
      </c>
      <c r="AV473" s="851">
        <f t="shared" si="1452"/>
        <v>44451</v>
      </c>
      <c r="AW473" s="852">
        <f t="shared" si="1453"/>
        <v>194764798604094.97</v>
      </c>
      <c r="AX473" s="851">
        <f t="shared" si="1454"/>
        <v>44451</v>
      </c>
      <c r="AY473" s="852">
        <f t="shared" si="1455"/>
        <v>224643320993982.84</v>
      </c>
      <c r="AZ473" s="850">
        <f>AVERAGE(AO473:AO474)</f>
        <v>329782.93863932334</v>
      </c>
      <c r="BA473" s="850">
        <f>STDEV(AO473:AO474)</f>
        <v>5430.5605143837856</v>
      </c>
      <c r="BB473" s="850">
        <f>100*BA473/AZ473</f>
        <v>1.6467075394470527</v>
      </c>
      <c r="BC473" s="849">
        <f t="shared" si="1456"/>
        <v>44451</v>
      </c>
      <c r="BD473" s="850">
        <f>AVERAGE(AQ473:AQ474)</f>
        <v>352798.14656575536</v>
      </c>
      <c r="BE473" s="850">
        <f>STDEV(AQ473:AQ474)</f>
        <v>45262.300394446072</v>
      </c>
      <c r="BF473" s="850">
        <f>100*BE473/BD473</f>
        <v>12.829517625033775</v>
      </c>
      <c r="BG473" s="849">
        <f t="shared" si="1457"/>
        <v>44451</v>
      </c>
      <c r="BH473" s="850">
        <f>AVERAGE(AZ473,BD473)</f>
        <v>341290.54260253935</v>
      </c>
      <c r="BI473" s="852">
        <f>BH473*AT473*3.785*1000000</f>
        <v>199241055854839.81</v>
      </c>
      <c r="BK473" s="382">
        <f t="shared" si="1458"/>
        <v>50.0434387207032</v>
      </c>
      <c r="BL473" s="382">
        <f t="shared" si="1459"/>
        <v>57.720513916015605</v>
      </c>
      <c r="BM473" s="236">
        <f t="shared" si="1460"/>
        <v>44451</v>
      </c>
      <c r="BN473" s="236">
        <f t="shared" si="1461"/>
        <v>44452</v>
      </c>
      <c r="BO473" s="235">
        <f t="shared" si="1488"/>
        <v>333622.92480468802</v>
      </c>
      <c r="BP473" s="235">
        <f t="shared" si="1462"/>
        <v>384803.4261067707</v>
      </c>
      <c r="BQ473" s="235">
        <f t="shared" si="1463"/>
        <v>359213.17545572936</v>
      </c>
      <c r="BR473" s="868">
        <f t="shared" si="1464"/>
        <v>44451</v>
      </c>
      <c r="BS473" s="869" t="str">
        <f t="shared" si="1465"/>
        <v>SUN</v>
      </c>
      <c r="BT473" s="870">
        <f t="shared" si="1466"/>
        <v>154.23704528808599</v>
      </c>
      <c r="BU473" s="235">
        <f t="shared" ref="BU473" si="1489">BH473</f>
        <v>341290.54260253935</v>
      </c>
      <c r="BV473" s="279">
        <f t="shared" si="1468"/>
        <v>209704059799038.91</v>
      </c>
      <c r="BW473" s="279">
        <f t="shared" ref="BW473" si="1490">BI473</f>
        <v>199241055854839.81</v>
      </c>
    </row>
    <row r="474" spans="1:75">
      <c r="A474" s="46">
        <v>44454</v>
      </c>
      <c r="B474" s="122" t="s">
        <v>910</v>
      </c>
      <c r="C474" s="769">
        <v>44451</v>
      </c>
      <c r="D474" s="1170">
        <v>44452</v>
      </c>
      <c r="E474" s="924" t="s">
        <v>69</v>
      </c>
      <c r="F474" s="1149">
        <v>48.891442871093801</v>
      </c>
      <c r="G474" s="500" t="s">
        <v>41</v>
      </c>
      <c r="H474" s="998">
        <v>48.118930053710997</v>
      </c>
      <c r="I474" s="414" t="s">
        <v>313</v>
      </c>
      <c r="J474" s="415" t="s">
        <v>133</v>
      </c>
      <c r="K474" s="429" t="s">
        <v>93</v>
      </c>
      <c r="L474" s="390">
        <v>260</v>
      </c>
      <c r="M474" s="390"/>
      <c r="N474" s="390"/>
      <c r="O474" s="564">
        <v>3</v>
      </c>
      <c r="P474" s="564">
        <v>1.5</v>
      </c>
      <c r="Q474" s="564">
        <f t="shared" si="1472"/>
        <v>4.5</v>
      </c>
      <c r="R474" s="82">
        <f t="shared" si="1390"/>
        <v>3</v>
      </c>
      <c r="S474" s="81"/>
      <c r="T474" s="81">
        <v>20</v>
      </c>
      <c r="U474" s="122" t="s">
        <v>910</v>
      </c>
      <c r="V474" s="193"/>
      <c r="W474" s="195">
        <v>886.48800000000006</v>
      </c>
      <c r="X474" s="82">
        <v>2.181</v>
      </c>
      <c r="Y474" s="82">
        <v>2.528</v>
      </c>
      <c r="Z474" s="195">
        <f t="shared" si="1473"/>
        <v>17729.760000000002</v>
      </c>
      <c r="AA474" s="195">
        <f t="shared" si="1474"/>
        <v>5909.920000000001</v>
      </c>
      <c r="AB474" s="1092">
        <f t="shared" si="1475"/>
        <v>22730461.53846154</v>
      </c>
      <c r="AC474" s="499" t="s">
        <v>69</v>
      </c>
      <c r="AD474" s="195">
        <f t="shared" si="1476"/>
        <v>977.82885742187602</v>
      </c>
      <c r="AE474" s="500" t="s">
        <v>41</v>
      </c>
      <c r="AF474" s="567">
        <f t="shared" si="1477"/>
        <v>962.37860107421989</v>
      </c>
      <c r="AG474" s="567">
        <f t="shared" si="1478"/>
        <v>325942.95247395866</v>
      </c>
      <c r="AH474" s="567">
        <f t="shared" si="1479"/>
        <v>320792.86702473997</v>
      </c>
      <c r="AI474" s="568">
        <f t="shared" si="1480"/>
        <v>1253626.7402844564</v>
      </c>
      <c r="AJ474" s="568">
        <f t="shared" si="1481"/>
        <v>1233818.7193259229</v>
      </c>
      <c r="AK474" s="569">
        <f t="shared" si="1482"/>
        <v>5.5151838345351312E-2</v>
      </c>
      <c r="AL474" s="999">
        <f t="shared" si="1483"/>
        <v>5.428040769159987E-2</v>
      </c>
      <c r="AM474" s="864" t="str">
        <f t="shared" si="1447"/>
        <v>9134</v>
      </c>
      <c r="AN474" s="865">
        <f t="shared" si="1448"/>
        <v>44452</v>
      </c>
      <c r="AO474" s="866">
        <f t="shared" si="1449"/>
        <v>325942.95247395866</v>
      </c>
      <c r="AP474" s="865">
        <f t="shared" si="1450"/>
        <v>44452</v>
      </c>
      <c r="AQ474" s="850">
        <f t="shared" si="1451"/>
        <v>320792.86702473997</v>
      </c>
      <c r="AR474" s="880">
        <v>44451</v>
      </c>
      <c r="AS474" s="869" t="s">
        <v>654</v>
      </c>
      <c r="AT474" s="879">
        <v>154.23704528808599</v>
      </c>
      <c r="AU474" s="879">
        <v>260</v>
      </c>
      <c r="AV474" s="851">
        <f t="shared" si="1452"/>
        <v>44451</v>
      </c>
      <c r="AW474" s="852">
        <f t="shared" si="1453"/>
        <v>190281328934991.13</v>
      </c>
      <c r="AX474" s="851">
        <f t="shared" si="1454"/>
        <v>44451</v>
      </c>
      <c r="AY474" s="852">
        <f t="shared" si="1455"/>
        <v>187274774886290.28</v>
      </c>
      <c r="AZ474" s="867"/>
      <c r="BA474" s="867"/>
      <c r="BB474" s="867"/>
      <c r="BC474" s="849">
        <f t="shared" si="1456"/>
        <v>44451</v>
      </c>
      <c r="BD474" s="867"/>
      <c r="BE474" s="867"/>
      <c r="BF474" s="867"/>
      <c r="BG474" s="849">
        <f t="shared" si="1457"/>
        <v>44451</v>
      </c>
      <c r="BH474" s="867"/>
      <c r="BI474" s="867"/>
      <c r="BK474" s="382">
        <f t="shared" si="1458"/>
        <v>48.891442871093801</v>
      </c>
      <c r="BL474" s="382">
        <f t="shared" si="1459"/>
        <v>48.118930053710997</v>
      </c>
      <c r="BM474" s="236">
        <f t="shared" si="1460"/>
        <v>44451</v>
      </c>
      <c r="BN474" s="236">
        <f t="shared" si="1461"/>
        <v>44452</v>
      </c>
      <c r="BO474" s="235">
        <f t="shared" si="1488"/>
        <v>325942.95247395866</v>
      </c>
      <c r="BP474" s="235">
        <f t="shared" si="1462"/>
        <v>320792.86702473997</v>
      </c>
      <c r="BQ474" s="235">
        <f t="shared" si="1463"/>
        <v>323367.90974934935</v>
      </c>
      <c r="BR474" s="868">
        <f t="shared" si="1464"/>
        <v>44451</v>
      </c>
      <c r="BS474" s="869" t="str">
        <f t="shared" si="1465"/>
        <v>SUN</v>
      </c>
      <c r="BT474" s="870">
        <f t="shared" si="1466"/>
        <v>154.23704528808599</v>
      </c>
      <c r="BU474" s="235"/>
      <c r="BV474" s="279">
        <f t="shared" si="1468"/>
        <v>188778051910640.72</v>
      </c>
      <c r="BW474" s="279"/>
    </row>
    <row r="475" spans="1:75">
      <c r="A475" s="46">
        <v>44454</v>
      </c>
      <c r="B475" s="122" t="s">
        <v>911</v>
      </c>
      <c r="C475" s="769">
        <v>44452</v>
      </c>
      <c r="D475" s="1170">
        <v>44453</v>
      </c>
      <c r="E475" s="924" t="s">
        <v>69</v>
      </c>
      <c r="F475" s="1149">
        <v>31.590289306640603</v>
      </c>
      <c r="G475" s="500" t="s">
        <v>41</v>
      </c>
      <c r="H475" s="998">
        <v>37.383316040038999</v>
      </c>
      <c r="I475" s="414" t="s">
        <v>313</v>
      </c>
      <c r="J475" s="415" t="s">
        <v>133</v>
      </c>
      <c r="K475" s="429" t="s">
        <v>93</v>
      </c>
      <c r="L475" s="390">
        <v>300</v>
      </c>
      <c r="M475" s="390"/>
      <c r="N475" s="390"/>
      <c r="O475" s="564">
        <v>3</v>
      </c>
      <c r="P475" s="564">
        <v>1.5</v>
      </c>
      <c r="Q475" s="564">
        <f t="shared" si="1472"/>
        <v>4.5</v>
      </c>
      <c r="R475" s="82">
        <f t="shared" si="1390"/>
        <v>3</v>
      </c>
      <c r="S475" s="81"/>
      <c r="T475" s="81">
        <v>20</v>
      </c>
      <c r="U475" s="122" t="s">
        <v>911</v>
      </c>
      <c r="V475" s="494"/>
      <c r="W475" s="195">
        <v>761.94799999999998</v>
      </c>
      <c r="X475" s="82">
        <v>2.177</v>
      </c>
      <c r="Y475" s="82">
        <v>2.5150000000000001</v>
      </c>
      <c r="Z475" s="195">
        <f t="shared" si="1473"/>
        <v>15238.96</v>
      </c>
      <c r="AA475" s="195">
        <f t="shared" si="1474"/>
        <v>5079.6533333333327</v>
      </c>
      <c r="AB475" s="1092">
        <f t="shared" si="1475"/>
        <v>16932177.777777776</v>
      </c>
      <c r="AC475" s="499" t="s">
        <v>69</v>
      </c>
      <c r="AD475" s="195">
        <f t="shared" si="1476"/>
        <v>631.80578613281205</v>
      </c>
      <c r="AE475" s="500" t="s">
        <v>41</v>
      </c>
      <c r="AF475" s="567">
        <f t="shared" si="1477"/>
        <v>747.66632080078</v>
      </c>
      <c r="AG475" s="567">
        <f t="shared" si="1478"/>
        <v>210601.92871093735</v>
      </c>
      <c r="AH475" s="567">
        <f t="shared" si="1479"/>
        <v>249222.10693359331</v>
      </c>
      <c r="AI475" s="568">
        <f t="shared" si="1480"/>
        <v>702006.42903645779</v>
      </c>
      <c r="AJ475" s="568">
        <f t="shared" si="1481"/>
        <v>830740.35644531099</v>
      </c>
      <c r="AK475" s="569">
        <f t="shared" si="1482"/>
        <v>4.1459901865534922E-2</v>
      </c>
      <c r="AL475" s="999">
        <f t="shared" si="1483"/>
        <v>4.9062817987630389E-2</v>
      </c>
      <c r="AM475" s="864" t="str">
        <f t="shared" si="1447"/>
        <v>9147</v>
      </c>
      <c r="AN475" s="865">
        <f t="shared" si="1448"/>
        <v>44453</v>
      </c>
      <c r="AO475" s="866">
        <f t="shared" si="1449"/>
        <v>210601.92871093735</v>
      </c>
      <c r="AP475" s="865">
        <f t="shared" si="1450"/>
        <v>44453</v>
      </c>
      <c r="AQ475" s="850">
        <f t="shared" si="1451"/>
        <v>249222.10693359331</v>
      </c>
      <c r="AR475" s="880">
        <v>44452</v>
      </c>
      <c r="AS475" s="869" t="s">
        <v>655</v>
      </c>
      <c r="AT475" s="879">
        <v>163.30603027343801</v>
      </c>
      <c r="AU475" s="879">
        <v>300</v>
      </c>
      <c r="AV475" s="851">
        <f t="shared" si="1452"/>
        <v>44452</v>
      </c>
      <c r="AW475" s="852">
        <f t="shared" si="1453"/>
        <v>130175858319522.86</v>
      </c>
      <c r="AX475" s="851">
        <f t="shared" si="1454"/>
        <v>44452</v>
      </c>
      <c r="AY475" s="852">
        <f t="shared" si="1455"/>
        <v>154047505076792.5</v>
      </c>
      <c r="AZ475" s="850">
        <f>AVERAGE(AO475:AO476)</f>
        <v>240858.21533203137</v>
      </c>
      <c r="BA475" s="850">
        <f>STDEV(AO475:AO476)</f>
        <v>42788.850886598622</v>
      </c>
      <c r="BB475" s="850">
        <f>100*BA475/AZ475</f>
        <v>17.765161477931201</v>
      </c>
      <c r="BC475" s="849">
        <f t="shared" si="1456"/>
        <v>44452</v>
      </c>
      <c r="BD475" s="850">
        <f>AVERAGE(AQ475:AQ476)</f>
        <v>275421.74275716132</v>
      </c>
      <c r="BE475" s="850">
        <f>STDEV(AQ475:AQ476)</f>
        <v>37051.880310925852</v>
      </c>
      <c r="BF475" s="850">
        <f>100*BE475/BD475</f>
        <v>13.452779704322182</v>
      </c>
      <c r="BG475" s="849">
        <f t="shared" si="1457"/>
        <v>44452</v>
      </c>
      <c r="BH475" s="850">
        <f>AVERAGE(AZ475,BD475)</f>
        <v>258139.97904459634</v>
      </c>
      <c r="BI475" s="852">
        <f>BH475*AT475*3.785*1000000</f>
        <v>159559760655548.09</v>
      </c>
      <c r="BK475" s="382">
        <f t="shared" si="1458"/>
        <v>31.590289306640603</v>
      </c>
      <c r="BL475" s="382">
        <f t="shared" si="1459"/>
        <v>37.383316040038999</v>
      </c>
      <c r="BM475" s="236">
        <f t="shared" si="1460"/>
        <v>44452</v>
      </c>
      <c r="BN475" s="236">
        <f t="shared" si="1461"/>
        <v>44453</v>
      </c>
      <c r="BO475" s="235">
        <f t="shared" si="1488"/>
        <v>210601.92871093735</v>
      </c>
      <c r="BP475" s="235">
        <f t="shared" si="1462"/>
        <v>249222.10693359331</v>
      </c>
      <c r="BQ475" s="235">
        <f t="shared" si="1463"/>
        <v>229912.01782226533</v>
      </c>
      <c r="BR475" s="868">
        <f t="shared" si="1464"/>
        <v>44452</v>
      </c>
      <c r="BS475" s="869" t="str">
        <f t="shared" si="1465"/>
        <v>MON</v>
      </c>
      <c r="BT475" s="870">
        <f t="shared" si="1466"/>
        <v>163.30603027343801</v>
      </c>
      <c r="BU475" s="235">
        <f t="shared" ref="BU475" si="1491">BH475</f>
        <v>258139.97904459634</v>
      </c>
      <c r="BV475" s="279">
        <f t="shared" si="1468"/>
        <v>142111681698157.66</v>
      </c>
      <c r="BW475" s="279">
        <f t="shared" ref="BW475" si="1492">BI475</f>
        <v>159559760655548.09</v>
      </c>
    </row>
    <row r="476" spans="1:75">
      <c r="A476" s="46">
        <v>44454</v>
      </c>
      <c r="B476" s="122" t="s">
        <v>912</v>
      </c>
      <c r="C476" s="769">
        <v>44452</v>
      </c>
      <c r="D476" s="1170">
        <v>44453</v>
      </c>
      <c r="E476" s="924" t="s">
        <v>69</v>
      </c>
      <c r="F476" s="1149">
        <v>40.6671752929688</v>
      </c>
      <c r="G476" s="500" t="s">
        <v>41</v>
      </c>
      <c r="H476" s="998">
        <v>45.243206787109401</v>
      </c>
      <c r="I476" s="414" t="s">
        <v>313</v>
      </c>
      <c r="J476" s="415" t="s">
        <v>133</v>
      </c>
      <c r="K476" s="429" t="s">
        <v>93</v>
      </c>
      <c r="L476" s="390">
        <v>300</v>
      </c>
      <c r="M476" s="390"/>
      <c r="N476" s="390"/>
      <c r="O476" s="564">
        <v>3</v>
      </c>
      <c r="P476" s="564">
        <v>1.5</v>
      </c>
      <c r="Q476" s="564">
        <f t="shared" si="1472"/>
        <v>4.5</v>
      </c>
      <c r="R476" s="82">
        <f t="shared" si="1390"/>
        <v>3</v>
      </c>
      <c r="S476" s="81"/>
      <c r="T476" s="81">
        <v>20</v>
      </c>
      <c r="U476" s="122" t="s">
        <v>912</v>
      </c>
      <c r="V476" s="494"/>
      <c r="W476" s="195">
        <v>846.33900000000006</v>
      </c>
      <c r="X476" s="82">
        <v>2.1840000000000002</v>
      </c>
      <c r="Y476" s="82">
        <v>2.5289999999999999</v>
      </c>
      <c r="Z476" s="195">
        <f t="shared" si="1473"/>
        <v>16926.780000000002</v>
      </c>
      <c r="AA476" s="195">
        <f t="shared" si="1474"/>
        <v>5642.2600000000011</v>
      </c>
      <c r="AB476" s="1092">
        <f t="shared" si="1475"/>
        <v>18807533.333333336</v>
      </c>
      <c r="AC476" s="499" t="s">
        <v>69</v>
      </c>
      <c r="AD476" s="195">
        <f t="shared" si="1476"/>
        <v>813.34350585937602</v>
      </c>
      <c r="AE476" s="500" t="s">
        <v>41</v>
      </c>
      <c r="AF476" s="567">
        <f t="shared" si="1477"/>
        <v>904.86413574218795</v>
      </c>
      <c r="AG476" s="567">
        <f t="shared" si="1478"/>
        <v>271114.50195312535</v>
      </c>
      <c r="AH476" s="567">
        <f t="shared" si="1479"/>
        <v>301621.3785807293</v>
      </c>
      <c r="AI476" s="568">
        <f t="shared" si="1480"/>
        <v>903715.00651041791</v>
      </c>
      <c r="AJ476" s="568">
        <f t="shared" si="1481"/>
        <v>1005404.5952690976</v>
      </c>
      <c r="AK476" s="569">
        <f t="shared" si="1482"/>
        <v>4.8050692799184246E-2</v>
      </c>
      <c r="AL476" s="999">
        <f t="shared" si="1483"/>
        <v>5.3457546901548185E-2</v>
      </c>
      <c r="AM476" s="864" t="str">
        <f t="shared" si="1447"/>
        <v>9148</v>
      </c>
      <c r="AN476" s="865">
        <f t="shared" si="1448"/>
        <v>44453</v>
      </c>
      <c r="AO476" s="866">
        <f t="shared" si="1449"/>
        <v>271114.50195312535</v>
      </c>
      <c r="AP476" s="865">
        <f t="shared" si="1450"/>
        <v>44453</v>
      </c>
      <c r="AQ476" s="850">
        <f t="shared" si="1451"/>
        <v>301621.3785807293</v>
      </c>
      <c r="AR476" s="880">
        <v>44452</v>
      </c>
      <c r="AS476" s="869" t="s">
        <v>655</v>
      </c>
      <c r="AT476" s="879">
        <v>163.30603027343801</v>
      </c>
      <c r="AU476" s="879">
        <v>300</v>
      </c>
      <c r="AV476" s="851">
        <f t="shared" si="1452"/>
        <v>44452</v>
      </c>
      <c r="AW476" s="852">
        <f t="shared" si="1453"/>
        <v>167579486145442.75</v>
      </c>
      <c r="AX476" s="851">
        <f t="shared" si="1454"/>
        <v>44452</v>
      </c>
      <c r="AY476" s="852">
        <f t="shared" si="1455"/>
        <v>186436193080434.31</v>
      </c>
      <c r="AZ476" s="867"/>
      <c r="BA476" s="867"/>
      <c r="BB476" s="867"/>
      <c r="BC476" s="849">
        <f t="shared" si="1456"/>
        <v>44452</v>
      </c>
      <c r="BD476" s="867"/>
      <c r="BE476" s="867"/>
      <c r="BF476" s="867"/>
      <c r="BG476" s="849">
        <f t="shared" si="1457"/>
        <v>44452</v>
      </c>
      <c r="BH476" s="867"/>
      <c r="BI476" s="867"/>
      <c r="BK476" s="382">
        <f t="shared" si="1458"/>
        <v>40.6671752929688</v>
      </c>
      <c r="BL476" s="382">
        <f t="shared" si="1459"/>
        <v>45.243206787109401</v>
      </c>
      <c r="BM476" s="236">
        <f t="shared" si="1460"/>
        <v>44452</v>
      </c>
      <c r="BN476" s="236">
        <f t="shared" si="1461"/>
        <v>44453</v>
      </c>
      <c r="BO476" s="235">
        <f t="shared" si="1488"/>
        <v>271114.50195312535</v>
      </c>
      <c r="BP476" s="235">
        <f t="shared" si="1462"/>
        <v>301621.3785807293</v>
      </c>
      <c r="BQ476" s="235">
        <f t="shared" si="1463"/>
        <v>286367.94026692735</v>
      </c>
      <c r="BR476" s="868">
        <f t="shared" si="1464"/>
        <v>44452</v>
      </c>
      <c r="BS476" s="869" t="str">
        <f t="shared" si="1465"/>
        <v>MON</v>
      </c>
      <c r="BT476" s="870">
        <f t="shared" si="1466"/>
        <v>163.30603027343801</v>
      </c>
      <c r="BU476" s="235"/>
      <c r="BV476" s="279">
        <f t="shared" si="1468"/>
        <v>177007839612938.53</v>
      </c>
      <c r="BW476" s="279"/>
    </row>
    <row r="477" spans="1:75">
      <c r="A477" s="46">
        <v>44454</v>
      </c>
      <c r="B477" s="122" t="s">
        <v>913</v>
      </c>
      <c r="C477" s="769">
        <v>44453</v>
      </c>
      <c r="D477" s="1170">
        <v>44454</v>
      </c>
      <c r="E477" s="924" t="s">
        <v>69</v>
      </c>
      <c r="F477" s="1149">
        <v>35.628634643554605</v>
      </c>
      <c r="G477" s="500" t="s">
        <v>41</v>
      </c>
      <c r="H477" s="998">
        <v>41.430816650390604</v>
      </c>
      <c r="I477" s="414" t="s">
        <v>313</v>
      </c>
      <c r="J477" s="415" t="s">
        <v>133</v>
      </c>
      <c r="K477" s="429" t="s">
        <v>93</v>
      </c>
      <c r="L477" s="390">
        <v>228</v>
      </c>
      <c r="M477" s="390"/>
      <c r="N477" s="390"/>
      <c r="O477" s="564">
        <v>3</v>
      </c>
      <c r="P477" s="564">
        <v>1.5</v>
      </c>
      <c r="Q477" s="564">
        <f t="shared" si="1472"/>
        <v>4.5</v>
      </c>
      <c r="R477" s="82">
        <f t="shared" si="1390"/>
        <v>3</v>
      </c>
      <c r="S477" s="81"/>
      <c r="T477" s="81">
        <v>20</v>
      </c>
      <c r="U477" s="122" t="s">
        <v>913</v>
      </c>
      <c r="V477" s="193"/>
      <c r="W477" s="195">
        <v>797.92100000000005</v>
      </c>
      <c r="X477" s="82">
        <v>2.165</v>
      </c>
      <c r="Y477" s="82">
        <v>2.5299999999999998</v>
      </c>
      <c r="Z477" s="195">
        <f t="shared" si="1473"/>
        <v>15958.420000000002</v>
      </c>
      <c r="AA477" s="195">
        <f t="shared" si="1474"/>
        <v>5319.4733333333343</v>
      </c>
      <c r="AB477" s="1092">
        <f t="shared" si="1475"/>
        <v>23331023.391812868</v>
      </c>
      <c r="AC477" s="499" t="s">
        <v>69</v>
      </c>
      <c r="AD477" s="195">
        <f t="shared" si="1476"/>
        <v>712.57269287109216</v>
      </c>
      <c r="AE477" s="500" t="s">
        <v>41</v>
      </c>
      <c r="AF477" s="567">
        <f t="shared" si="1477"/>
        <v>828.61633300781205</v>
      </c>
      <c r="AG477" s="567">
        <f t="shared" si="1478"/>
        <v>237524.2309570307</v>
      </c>
      <c r="AH477" s="567">
        <f t="shared" si="1479"/>
        <v>276205.44433593733</v>
      </c>
      <c r="AI477" s="568">
        <f t="shared" si="1480"/>
        <v>1041772.9427939944</v>
      </c>
      <c r="AJ477" s="568">
        <f t="shared" si="1481"/>
        <v>1211427.3874383215</v>
      </c>
      <c r="AK477" s="569">
        <f t="shared" si="1482"/>
        <v>4.4651832253512068E-2</v>
      </c>
      <c r="AL477" s="999">
        <f t="shared" si="1483"/>
        <v>5.1923456896598282E-2</v>
      </c>
      <c r="AM477" s="864" t="str">
        <f t="shared" si="1447"/>
        <v>9153</v>
      </c>
      <c r="AN477" s="865">
        <f t="shared" si="1448"/>
        <v>44454</v>
      </c>
      <c r="AO477" s="866">
        <f t="shared" si="1449"/>
        <v>237524.2309570307</v>
      </c>
      <c r="AP477" s="865">
        <f t="shared" si="1450"/>
        <v>44454</v>
      </c>
      <c r="AQ477" s="850">
        <f t="shared" si="1451"/>
        <v>276205.44433593733</v>
      </c>
      <c r="AR477" s="880">
        <v>44453</v>
      </c>
      <c r="AS477" s="869" t="s">
        <v>653</v>
      </c>
      <c r="AT477" s="879">
        <v>162.86543273925801</v>
      </c>
      <c r="AU477" s="879">
        <v>228</v>
      </c>
      <c r="AV477" s="851">
        <f t="shared" si="1452"/>
        <v>44453</v>
      </c>
      <c r="AW477" s="852">
        <f t="shared" si="1453"/>
        <v>146420782011416.66</v>
      </c>
      <c r="AX477" s="851">
        <f t="shared" si="1454"/>
        <v>44453</v>
      </c>
      <c r="AY477" s="852">
        <f t="shared" si="1455"/>
        <v>170265648235252.91</v>
      </c>
      <c r="AZ477" s="850">
        <f>AVERAGE(AO477:AO478)</f>
        <v>252241.82128906203</v>
      </c>
      <c r="BA477" s="850">
        <f>STDEV(AO477:AO478)</f>
        <v>20813.815853009841</v>
      </c>
      <c r="BB477" s="850">
        <f>100*BA477/AZ477</f>
        <v>8.2515324963332688</v>
      </c>
      <c r="BC477" s="849">
        <f t="shared" si="1456"/>
        <v>44453</v>
      </c>
      <c r="BD477" s="850">
        <f>AVERAGE(AQ477:AQ478)</f>
        <v>299685.40445963532</v>
      </c>
      <c r="BE477" s="850">
        <f>STDEV(AQ477:AQ478)</f>
        <v>33205.678050913157</v>
      </c>
      <c r="BF477" s="850">
        <f>100*BE477/BD477</f>
        <v>11.080178599550596</v>
      </c>
      <c r="BG477" s="849">
        <f t="shared" si="1457"/>
        <v>44453</v>
      </c>
      <c r="BH477" s="850">
        <f>AVERAGE(AZ477,BD477)</f>
        <v>275963.61287434865</v>
      </c>
      <c r="BI477" s="852">
        <f>BH477*AT477*3.785*1000000</f>
        <v>170116572279599.44</v>
      </c>
      <c r="BK477" s="382">
        <f t="shared" si="1458"/>
        <v>35.628634643554605</v>
      </c>
      <c r="BL477" s="382">
        <f t="shared" si="1459"/>
        <v>41.430816650390604</v>
      </c>
      <c r="BM477" s="236">
        <f t="shared" si="1460"/>
        <v>44453</v>
      </c>
      <c r="BN477" s="236">
        <f t="shared" si="1461"/>
        <v>44454</v>
      </c>
      <c r="BO477" s="235">
        <f t="shared" si="1488"/>
        <v>237524.2309570307</v>
      </c>
      <c r="BP477" s="235">
        <f t="shared" si="1462"/>
        <v>276205.44433593733</v>
      </c>
      <c r="BQ477" s="235">
        <f t="shared" si="1463"/>
        <v>256864.83764648403</v>
      </c>
      <c r="BR477" s="868">
        <f t="shared" si="1464"/>
        <v>44453</v>
      </c>
      <c r="BS477" s="869" t="str">
        <f t="shared" si="1465"/>
        <v>TUE</v>
      </c>
      <c r="BT477" s="870">
        <f t="shared" si="1466"/>
        <v>162.86543273925801</v>
      </c>
      <c r="BU477" s="235">
        <f t="shared" ref="BU477" si="1493">BH477</f>
        <v>275963.61287434865</v>
      </c>
      <c r="BV477" s="279">
        <f t="shared" si="1468"/>
        <v>158343215123334.84</v>
      </c>
      <c r="BW477" s="279">
        <f t="shared" ref="BW477" si="1494">BI477</f>
        <v>170116572279599.44</v>
      </c>
    </row>
    <row r="478" spans="1:75" ht="15" thickBot="1">
      <c r="A478" s="46">
        <v>44454</v>
      </c>
      <c r="B478" s="122" t="s">
        <v>914</v>
      </c>
      <c r="C478" s="769">
        <v>44453</v>
      </c>
      <c r="D478" s="1170">
        <v>44454</v>
      </c>
      <c r="E478" s="924" t="s">
        <v>69</v>
      </c>
      <c r="F478" s="1149">
        <v>40.043911743164003</v>
      </c>
      <c r="G478" s="500" t="s">
        <v>41</v>
      </c>
      <c r="H478" s="998">
        <v>48.474804687499997</v>
      </c>
      <c r="I478" s="414" t="s">
        <v>313</v>
      </c>
      <c r="J478" s="415" t="s">
        <v>133</v>
      </c>
      <c r="K478" s="429" t="s">
        <v>93</v>
      </c>
      <c r="L478" s="390">
        <v>228</v>
      </c>
      <c r="M478" s="390"/>
      <c r="N478" s="390"/>
      <c r="O478" s="564">
        <v>3</v>
      </c>
      <c r="P478" s="564">
        <v>1.5</v>
      </c>
      <c r="Q478" s="564">
        <f t="shared" si="1472"/>
        <v>4.5</v>
      </c>
      <c r="R478" s="82">
        <f t="shared" si="1390"/>
        <v>3</v>
      </c>
      <c r="S478" s="81"/>
      <c r="T478" s="81">
        <v>20</v>
      </c>
      <c r="U478" s="122" t="s">
        <v>914</v>
      </c>
      <c r="V478" s="193"/>
      <c r="W478" s="195">
        <v>838.25300000000004</v>
      </c>
      <c r="X478" s="82">
        <v>2.1680000000000001</v>
      </c>
      <c r="Y478" s="82">
        <v>2.5390000000000001</v>
      </c>
      <c r="Z478" s="195">
        <f t="shared" si="1473"/>
        <v>16765.060000000001</v>
      </c>
      <c r="AA478" s="195">
        <f t="shared" si="1474"/>
        <v>5588.3533333333335</v>
      </c>
      <c r="AB478" s="1092">
        <f t="shared" si="1475"/>
        <v>24510321.637426898</v>
      </c>
      <c r="AC478" s="499" t="s">
        <v>69</v>
      </c>
      <c r="AD478" s="195">
        <f t="shared" si="1476"/>
        <v>800.87823486328011</v>
      </c>
      <c r="AE478" s="500" t="s">
        <v>41</v>
      </c>
      <c r="AF478" s="567">
        <f t="shared" si="1477"/>
        <v>969.49609375</v>
      </c>
      <c r="AG478" s="567">
        <f t="shared" si="1478"/>
        <v>266959.41162109334</v>
      </c>
      <c r="AH478" s="567">
        <f t="shared" si="1479"/>
        <v>323165.36458333331</v>
      </c>
      <c r="AI478" s="568">
        <f t="shared" si="1480"/>
        <v>1170874.6123732165</v>
      </c>
      <c r="AJ478" s="568">
        <f t="shared" si="1481"/>
        <v>1417391.9499269004</v>
      </c>
      <c r="AK478" s="569">
        <f t="shared" si="1482"/>
        <v>4.7770675134075277E-2</v>
      </c>
      <c r="AL478" s="999">
        <f t="shared" si="1483"/>
        <v>5.7828370059516632E-2</v>
      </c>
      <c r="AM478" s="864" t="str">
        <f t="shared" si="1447"/>
        <v>9154</v>
      </c>
      <c r="AN478" s="865">
        <f t="shared" si="1448"/>
        <v>44454</v>
      </c>
      <c r="AO478" s="866">
        <f t="shared" si="1449"/>
        <v>266959.41162109334</v>
      </c>
      <c r="AP478" s="865">
        <f t="shared" si="1450"/>
        <v>44454</v>
      </c>
      <c r="AQ478" s="850">
        <f t="shared" si="1451"/>
        <v>323165.36458333331</v>
      </c>
      <c r="AR478" s="880">
        <v>44453</v>
      </c>
      <c r="AS478" s="869" t="s">
        <v>653</v>
      </c>
      <c r="AT478" s="879">
        <v>162.86543273925801</v>
      </c>
      <c r="AU478" s="879">
        <v>228</v>
      </c>
      <c r="AV478" s="851">
        <f t="shared" si="1452"/>
        <v>44453</v>
      </c>
      <c r="AW478" s="852">
        <f t="shared" si="1453"/>
        <v>164565971468988.56</v>
      </c>
      <c r="AX478" s="851">
        <f t="shared" si="1454"/>
        <v>44453</v>
      </c>
      <c r="AY478" s="852">
        <f t="shared" si="1455"/>
        <v>199213887402739.66</v>
      </c>
      <c r="AZ478" s="867"/>
      <c r="BA478" s="867"/>
      <c r="BB478" s="867"/>
      <c r="BC478" s="849">
        <f t="shared" si="1456"/>
        <v>44453</v>
      </c>
      <c r="BD478" s="867"/>
      <c r="BE478" s="867"/>
      <c r="BF478" s="867"/>
      <c r="BG478" s="849">
        <f t="shared" si="1457"/>
        <v>44453</v>
      </c>
      <c r="BH478" s="867"/>
      <c r="BI478" s="867"/>
      <c r="BK478" s="382">
        <f t="shared" si="1458"/>
        <v>40.043911743164003</v>
      </c>
      <c r="BL478" s="382">
        <f t="shared" si="1459"/>
        <v>48.474804687499997</v>
      </c>
      <c r="BM478" s="236">
        <f t="shared" si="1460"/>
        <v>44453</v>
      </c>
      <c r="BN478" s="236">
        <f t="shared" si="1461"/>
        <v>44454</v>
      </c>
      <c r="BO478" s="235">
        <f t="shared" si="1488"/>
        <v>266959.41162109334</v>
      </c>
      <c r="BP478" s="235">
        <f t="shared" si="1462"/>
        <v>323165.36458333331</v>
      </c>
      <c r="BQ478" s="235">
        <f t="shared" si="1463"/>
        <v>295062.38810221333</v>
      </c>
      <c r="BR478" s="868">
        <f t="shared" si="1464"/>
        <v>44453</v>
      </c>
      <c r="BS478" s="869" t="str">
        <f t="shared" si="1465"/>
        <v>TUE</v>
      </c>
      <c r="BT478" s="870">
        <f t="shared" si="1466"/>
        <v>162.86543273925801</v>
      </c>
      <c r="BU478" s="235"/>
      <c r="BV478" s="279">
        <f t="shared" si="1468"/>
        <v>181889929435864.13</v>
      </c>
      <c r="BW478" s="279"/>
    </row>
    <row r="479" spans="1:75">
      <c r="A479" s="460">
        <v>44461</v>
      </c>
      <c r="B479" s="118" t="s">
        <v>915</v>
      </c>
      <c r="C479" s="1133">
        <f>D479-1</f>
        <v>44454</v>
      </c>
      <c r="D479" s="1191">
        <v>44455</v>
      </c>
      <c r="E479" s="1110" t="s">
        <v>69</v>
      </c>
      <c r="F479" s="1147">
        <v>48.006994628906199</v>
      </c>
      <c r="G479" s="477" t="s">
        <v>41</v>
      </c>
      <c r="H479" s="994">
        <v>0</v>
      </c>
      <c r="I479" s="1155" t="s">
        <v>313</v>
      </c>
      <c r="J479" s="1156" t="s">
        <v>133</v>
      </c>
      <c r="K479" s="462" t="s">
        <v>93</v>
      </c>
      <c r="L479" s="465">
        <v>340</v>
      </c>
      <c r="M479" s="463"/>
      <c r="N479" s="922"/>
      <c r="O479" s="467">
        <v>3</v>
      </c>
      <c r="P479" s="468">
        <v>1.5</v>
      </c>
      <c r="Q479" s="468">
        <f t="shared" si="1472"/>
        <v>4.5</v>
      </c>
      <c r="R479" s="466">
        <f t="shared" si="1390"/>
        <v>3</v>
      </c>
      <c r="S479" s="467"/>
      <c r="T479" s="469">
        <v>20</v>
      </c>
      <c r="U479" s="118" t="s">
        <v>915</v>
      </c>
      <c r="V479" s="923"/>
      <c r="W479" s="145">
        <v>821.08900000000006</v>
      </c>
      <c r="X479" s="472">
        <v>2.1779999999999999</v>
      </c>
      <c r="Y479" s="472">
        <v>2.5350000000000001</v>
      </c>
      <c r="Z479" s="145">
        <f t="shared" si="1473"/>
        <v>16421.780000000002</v>
      </c>
      <c r="AA479" s="145">
        <f t="shared" si="1474"/>
        <v>5473.9266666666672</v>
      </c>
      <c r="AB479" s="1157">
        <f t="shared" si="1475"/>
        <v>16099784.31372549</v>
      </c>
      <c r="AC479" s="1110" t="s">
        <v>69</v>
      </c>
      <c r="AD479" s="194">
        <f t="shared" si="1476"/>
        <v>960.13989257812398</v>
      </c>
      <c r="AE479" s="477" t="s">
        <v>41</v>
      </c>
      <c r="AF479" s="586">
        <f t="shared" si="1477"/>
        <v>0</v>
      </c>
      <c r="AG479" s="478">
        <f t="shared" si="1478"/>
        <v>320046.63085937465</v>
      </c>
      <c r="AH479" s="478">
        <f t="shared" si="1479"/>
        <v>0</v>
      </c>
      <c r="AI479" s="478">
        <f t="shared" si="1480"/>
        <v>941313.62017463124</v>
      </c>
      <c r="AJ479" s="478">
        <f t="shared" si="1481"/>
        <v>0</v>
      </c>
      <c r="AK479" s="1084">
        <f t="shared" si="1482"/>
        <v>5.8467467751859042E-2</v>
      </c>
      <c r="AL479" s="1085">
        <f t="shared" si="1483"/>
        <v>0</v>
      </c>
      <c r="AM479" s="864" t="str">
        <f t="shared" ref="AM479:AM492" si="1495">B479</f>
        <v>9161</v>
      </c>
      <c r="AN479" s="865">
        <f t="shared" ref="AN479:AN492" si="1496">D479</f>
        <v>44455</v>
      </c>
      <c r="AO479" s="866">
        <f t="shared" ref="AO479:AO492" si="1497">AG479</f>
        <v>320046.63085937465</v>
      </c>
      <c r="AP479" s="865">
        <f t="shared" ref="AP479:AP492" si="1498">D479</f>
        <v>44455</v>
      </c>
      <c r="AQ479" s="850"/>
      <c r="AR479" s="880">
        <v>44454</v>
      </c>
      <c r="AS479" s="869" t="s">
        <v>656</v>
      </c>
      <c r="AT479" s="879">
        <v>161.03125</v>
      </c>
      <c r="AU479" s="879">
        <v>340</v>
      </c>
      <c r="AV479" s="851">
        <f t="shared" ref="AV479:AV492" si="1499">AR479</f>
        <v>44454</v>
      </c>
      <c r="AW479" s="852">
        <f t="shared" ref="AW479:AW492" si="1500">AT479*3.785*1000000*AO479</f>
        <v>195069471661796.34</v>
      </c>
      <c r="AX479" s="851">
        <f t="shared" ref="AX479:AX492" si="1501">AR479</f>
        <v>44454</v>
      </c>
      <c r="AY479" s="852">
        <f t="shared" ref="AY479:AY492" si="1502">AT479*3.785*1000000*AQ479</f>
        <v>0</v>
      </c>
      <c r="AZ479" s="850">
        <f>AVERAGE(AO479:AO480)</f>
        <v>289611.338297526</v>
      </c>
      <c r="BA479" s="850">
        <f>STDEV(AO479:AO480)</f>
        <v>43042.003515759287</v>
      </c>
      <c r="BB479" s="850">
        <f>100*BA479/AZ479</f>
        <v>14.861988404452939</v>
      </c>
      <c r="BC479" s="849">
        <f t="shared" ref="BC479:BC492" si="1503">AR479</f>
        <v>44454</v>
      </c>
      <c r="BD479" s="850">
        <f>AVERAGE(AQ479:AQ480)</f>
        <v>404694.5393880214</v>
      </c>
      <c r="BE479" s="850"/>
      <c r="BF479" s="850"/>
      <c r="BG479" s="849">
        <f t="shared" ref="BG479:BG492" si="1504">BC479</f>
        <v>44454</v>
      </c>
      <c r="BH479" s="850">
        <f>AVERAGE(AZ479,BD479)</f>
        <v>347152.93884277367</v>
      </c>
      <c r="BI479" s="852">
        <f>BH479*AT479*3.785*1000000</f>
        <v>211590855320251.13</v>
      </c>
      <c r="BK479" s="382">
        <f t="shared" ref="BK479:BK492" si="1505">F479</f>
        <v>48.006994628906199</v>
      </c>
      <c r="BL479" s="382"/>
      <c r="BM479" s="236">
        <f t="shared" ref="BM479:BM492" si="1506">C479</f>
        <v>44454</v>
      </c>
      <c r="BN479" s="236">
        <f t="shared" ref="BN479:BN492" si="1507">AN479</f>
        <v>44455</v>
      </c>
      <c r="BO479" s="235">
        <f t="shared" si="1488"/>
        <v>320046.63085937465</v>
      </c>
      <c r="BP479" s="235"/>
      <c r="BQ479" s="235">
        <f t="shared" ref="BQ479:BQ492" si="1508">AVERAGE(BO479:BP479)</f>
        <v>320046.63085937465</v>
      </c>
      <c r="BR479" s="868">
        <f t="shared" ref="BR479:BR492" si="1509">AR479</f>
        <v>44454</v>
      </c>
      <c r="BS479" s="869" t="str">
        <f t="shared" ref="BS479:BS492" si="1510">AS479</f>
        <v>WED</v>
      </c>
      <c r="BT479" s="870">
        <f t="shared" ref="BT479:BT492" si="1511">AT479</f>
        <v>161.03125</v>
      </c>
      <c r="BU479" s="235">
        <f t="shared" ref="BU479" si="1512">BH479</f>
        <v>347152.93884277367</v>
      </c>
      <c r="BV479" s="279">
        <f t="shared" ref="BV479:BV492" si="1513">BT479*1000000*3.785*BQ479</f>
        <v>195069471661796.34</v>
      </c>
      <c r="BW479" s="279">
        <f t="shared" ref="BW479" si="1514">BI479</f>
        <v>211590855320251.13</v>
      </c>
    </row>
    <row r="480" spans="1:75">
      <c r="A480" s="35">
        <v>44461</v>
      </c>
      <c r="B480" s="119" t="s">
        <v>916</v>
      </c>
      <c r="C480" s="782">
        <f t="shared" ref="C480:C492" si="1515">D480-1</f>
        <v>44454</v>
      </c>
      <c r="D480" s="1158">
        <f>D479</f>
        <v>44455</v>
      </c>
      <c r="E480" s="924" t="s">
        <v>69</v>
      </c>
      <c r="F480" s="1149">
        <v>38.876406860351601</v>
      </c>
      <c r="G480" s="500" t="s">
        <v>41</v>
      </c>
      <c r="H480" s="998">
        <v>60.704180908203206</v>
      </c>
      <c r="I480" s="1160" t="s">
        <v>313</v>
      </c>
      <c r="J480" s="1161" t="s">
        <v>133</v>
      </c>
      <c r="K480" s="484" t="s">
        <v>93</v>
      </c>
      <c r="L480" s="488">
        <v>340</v>
      </c>
      <c r="M480" s="485"/>
      <c r="N480" s="504"/>
      <c r="O480" s="491">
        <v>3</v>
      </c>
      <c r="P480" s="492">
        <v>1.5</v>
      </c>
      <c r="Q480" s="492">
        <f t="shared" si="1472"/>
        <v>4.5</v>
      </c>
      <c r="R480" s="490">
        <f t="shared" si="1390"/>
        <v>3</v>
      </c>
      <c r="S480" s="491"/>
      <c r="T480" s="493">
        <v>20</v>
      </c>
      <c r="U480" s="119" t="s">
        <v>916</v>
      </c>
      <c r="V480" s="925"/>
      <c r="W480" s="129">
        <v>841.95600000000002</v>
      </c>
      <c r="X480" s="223">
        <v>2.1800000000000002</v>
      </c>
      <c r="Y480" s="223">
        <v>2.5299999999999998</v>
      </c>
      <c r="Z480" s="129">
        <f t="shared" si="1473"/>
        <v>16839.12</v>
      </c>
      <c r="AA480" s="129">
        <f t="shared" si="1474"/>
        <v>5613.04</v>
      </c>
      <c r="AB480" s="149">
        <f t="shared" si="1475"/>
        <v>16508941.176470587</v>
      </c>
      <c r="AC480" s="924" t="s">
        <v>69</v>
      </c>
      <c r="AD480" s="195">
        <f t="shared" si="1476"/>
        <v>777.52813720703205</v>
      </c>
      <c r="AE480" s="500" t="s">
        <v>41</v>
      </c>
      <c r="AF480" s="567">
        <f t="shared" si="1477"/>
        <v>1214.0836181640641</v>
      </c>
      <c r="AG480" s="497">
        <f t="shared" si="1478"/>
        <v>259176.04573567735</v>
      </c>
      <c r="AH480" s="497">
        <f t="shared" si="1479"/>
        <v>404694.5393880214</v>
      </c>
      <c r="AI480" s="497">
        <f t="shared" si="1480"/>
        <v>762282.48745787458</v>
      </c>
      <c r="AJ480" s="497">
        <f t="shared" si="1481"/>
        <v>1190278.0570235923</v>
      </c>
      <c r="AK480" s="959">
        <f t="shared" si="1482"/>
        <v>4.6173917473539716E-2</v>
      </c>
      <c r="AL480" s="1086">
        <f t="shared" si="1483"/>
        <v>7.2098994375244321E-2</v>
      </c>
      <c r="AM480" s="864" t="str">
        <f t="shared" si="1495"/>
        <v>9162</v>
      </c>
      <c r="AN480" s="865">
        <f t="shared" si="1496"/>
        <v>44455</v>
      </c>
      <c r="AO480" s="866">
        <f t="shared" si="1497"/>
        <v>259176.04573567735</v>
      </c>
      <c r="AP480" s="865">
        <f t="shared" si="1498"/>
        <v>44455</v>
      </c>
      <c r="AQ480" s="850">
        <f t="shared" ref="AQ480:AQ492" si="1516">AH480</f>
        <v>404694.5393880214</v>
      </c>
      <c r="AR480" s="880">
        <v>44454</v>
      </c>
      <c r="AS480" s="869" t="s">
        <v>656</v>
      </c>
      <c r="AT480" s="879">
        <v>161.03125</v>
      </c>
      <c r="AU480" s="879">
        <v>340</v>
      </c>
      <c r="AV480" s="851">
        <f t="shared" si="1499"/>
        <v>44454</v>
      </c>
      <c r="AW480" s="852">
        <f t="shared" si="1500"/>
        <v>157968650297295.41</v>
      </c>
      <c r="AX480" s="851">
        <f t="shared" si="1501"/>
        <v>44454</v>
      </c>
      <c r="AY480" s="852">
        <f t="shared" si="1502"/>
        <v>246662649660956.41</v>
      </c>
      <c r="AZ480" s="867"/>
      <c r="BA480" s="867"/>
      <c r="BB480" s="867"/>
      <c r="BC480" s="849">
        <f t="shared" si="1503"/>
        <v>44454</v>
      </c>
      <c r="BD480" s="867"/>
      <c r="BE480" s="867"/>
      <c r="BF480" s="867"/>
      <c r="BG480" s="849">
        <f t="shared" si="1504"/>
        <v>44454</v>
      </c>
      <c r="BH480" s="867"/>
      <c r="BI480" s="867"/>
      <c r="BK480" s="382">
        <f t="shared" si="1505"/>
        <v>38.876406860351601</v>
      </c>
      <c r="BL480" s="382">
        <f t="shared" ref="BL480:BL492" si="1517">H480</f>
        <v>60.704180908203206</v>
      </c>
      <c r="BM480" s="236">
        <f t="shared" si="1506"/>
        <v>44454</v>
      </c>
      <c r="BN480" s="236">
        <f t="shared" si="1507"/>
        <v>44455</v>
      </c>
      <c r="BO480" s="235">
        <f t="shared" si="1488"/>
        <v>259176.04573567735</v>
      </c>
      <c r="BP480" s="235">
        <f t="shared" ref="BP480:BP492" si="1518">AQ480</f>
        <v>404694.5393880214</v>
      </c>
      <c r="BQ480" s="235">
        <f t="shared" si="1508"/>
        <v>331935.29256184935</v>
      </c>
      <c r="BR480" s="868">
        <f t="shared" si="1509"/>
        <v>44454</v>
      </c>
      <c r="BS480" s="869" t="str">
        <f t="shared" si="1510"/>
        <v>WED</v>
      </c>
      <c r="BT480" s="870">
        <f t="shared" si="1511"/>
        <v>161.03125</v>
      </c>
      <c r="BU480" s="235"/>
      <c r="BV480" s="279">
        <f t="shared" si="1513"/>
        <v>202315649979125.91</v>
      </c>
      <c r="BW480" s="279"/>
    </row>
    <row r="481" spans="1:75">
      <c r="A481" s="35">
        <v>44461</v>
      </c>
      <c r="B481" s="119" t="s">
        <v>917</v>
      </c>
      <c r="C481" s="782">
        <f t="shared" si="1515"/>
        <v>44455</v>
      </c>
      <c r="D481" s="1158">
        <f>D479+1</f>
        <v>44456</v>
      </c>
      <c r="E481" s="924" t="s">
        <v>69</v>
      </c>
      <c r="F481" s="1149">
        <v>37.640618896484398</v>
      </c>
      <c r="G481" s="500" t="s">
        <v>41</v>
      </c>
      <c r="H481" s="998">
        <v>62.039233398437602</v>
      </c>
      <c r="I481" s="1160" t="s">
        <v>313</v>
      </c>
      <c r="J481" s="1161" t="s">
        <v>133</v>
      </c>
      <c r="K481" s="484" t="s">
        <v>93</v>
      </c>
      <c r="L481" s="488">
        <v>348</v>
      </c>
      <c r="M481" s="485"/>
      <c r="N481" s="504"/>
      <c r="O481" s="491">
        <v>3</v>
      </c>
      <c r="P481" s="492">
        <v>1.5</v>
      </c>
      <c r="Q481" s="492">
        <f t="shared" si="1472"/>
        <v>4.5</v>
      </c>
      <c r="R481" s="490">
        <f t="shared" si="1390"/>
        <v>3</v>
      </c>
      <c r="S481" s="491"/>
      <c r="T481" s="493">
        <v>20</v>
      </c>
      <c r="U481" s="119" t="s">
        <v>917</v>
      </c>
      <c r="V481" s="925"/>
      <c r="W481" s="129">
        <v>888.96199999999999</v>
      </c>
      <c r="X481" s="223">
        <v>2.1629999999999998</v>
      </c>
      <c r="Y481" s="223">
        <v>2.5230000000000001</v>
      </c>
      <c r="Z481" s="129">
        <f t="shared" si="1473"/>
        <v>17779.239999999998</v>
      </c>
      <c r="AA481" s="129">
        <f t="shared" si="1474"/>
        <v>5926.413333333333</v>
      </c>
      <c r="AB481" s="149">
        <f t="shared" si="1475"/>
        <v>17029923.371647511</v>
      </c>
      <c r="AC481" s="924" t="s">
        <v>69</v>
      </c>
      <c r="AD481" s="195">
        <f t="shared" si="1476"/>
        <v>752.81237792968795</v>
      </c>
      <c r="AE481" s="500" t="s">
        <v>41</v>
      </c>
      <c r="AF481" s="567">
        <f t="shared" si="1477"/>
        <v>1240.784667968752</v>
      </c>
      <c r="AG481" s="497">
        <f t="shared" si="1478"/>
        <v>250937.45930989599</v>
      </c>
      <c r="AH481" s="497">
        <f t="shared" si="1479"/>
        <v>413594.88932291738</v>
      </c>
      <c r="AI481" s="497">
        <f t="shared" si="1480"/>
        <v>721084.65318935632</v>
      </c>
      <c r="AJ481" s="497">
        <f t="shared" si="1481"/>
        <v>1188491.0612727511</v>
      </c>
      <c r="AK481" s="959">
        <f t="shared" si="1482"/>
        <v>4.2342213611475409E-2</v>
      </c>
      <c r="AL481" s="1086">
        <f t="shared" si="1483"/>
        <v>6.978839747754978E-2</v>
      </c>
      <c r="AM481" s="864" t="str">
        <f t="shared" si="1495"/>
        <v>9171</v>
      </c>
      <c r="AN481" s="865">
        <f t="shared" si="1496"/>
        <v>44456</v>
      </c>
      <c r="AO481" s="866">
        <f t="shared" si="1497"/>
        <v>250937.45930989599</v>
      </c>
      <c r="AP481" s="865">
        <f t="shared" si="1498"/>
        <v>44456</v>
      </c>
      <c r="AQ481" s="850">
        <f t="shared" si="1516"/>
        <v>413594.88932291738</v>
      </c>
      <c r="AR481" s="880">
        <v>44455</v>
      </c>
      <c r="AS481" s="869" t="s">
        <v>657</v>
      </c>
      <c r="AT481" s="879">
        <v>161.55090332031301</v>
      </c>
      <c r="AU481" s="879">
        <v>348</v>
      </c>
      <c r="AV481" s="851">
        <f t="shared" si="1499"/>
        <v>44455</v>
      </c>
      <c r="AW481" s="852">
        <f t="shared" si="1500"/>
        <v>153440770669562.06</v>
      </c>
      <c r="AX481" s="851">
        <f t="shared" si="1501"/>
        <v>44455</v>
      </c>
      <c r="AY481" s="852">
        <f t="shared" si="1502"/>
        <v>252900936899690.56</v>
      </c>
      <c r="AZ481" s="850">
        <f>AVERAGE(AO481:AO482)</f>
        <v>275199.77823893272</v>
      </c>
      <c r="BA481" s="850">
        <f>STDEV(AO481:AO482)</f>
        <v>34312.100484065173</v>
      </c>
      <c r="BB481" s="850">
        <f>100*BA481/AZ481</f>
        <v>12.468069815912015</v>
      </c>
      <c r="BC481" s="849">
        <f t="shared" si="1503"/>
        <v>44455</v>
      </c>
      <c r="BD481" s="850">
        <f>AVERAGE(AQ481:AQ482)</f>
        <v>418671.99707031273</v>
      </c>
      <c r="BE481" s="850">
        <f>STDEV(AQ481:AQ482)</f>
        <v>7180.1146339959741</v>
      </c>
      <c r="BF481" s="850">
        <f>100*BE481/BD481</f>
        <v>1.7149736987998578</v>
      </c>
      <c r="BG481" s="849">
        <f t="shared" si="1504"/>
        <v>44455</v>
      </c>
      <c r="BH481" s="850">
        <f>AVERAGE(AZ481,BD481)</f>
        <v>346935.88765462273</v>
      </c>
      <c r="BI481" s="852">
        <f>BH481*AT481*3.785*1000000</f>
        <v>212140945879715.38</v>
      </c>
      <c r="BK481" s="382">
        <f t="shared" si="1505"/>
        <v>37.640618896484398</v>
      </c>
      <c r="BL481" s="382">
        <f t="shared" si="1517"/>
        <v>62.039233398437602</v>
      </c>
      <c r="BM481" s="236">
        <f t="shared" si="1506"/>
        <v>44455</v>
      </c>
      <c r="BN481" s="236">
        <f t="shared" si="1507"/>
        <v>44456</v>
      </c>
      <c r="BO481" s="235">
        <f t="shared" si="1488"/>
        <v>250937.45930989599</v>
      </c>
      <c r="BP481" s="235">
        <f t="shared" si="1518"/>
        <v>413594.88932291738</v>
      </c>
      <c r="BQ481" s="235">
        <f t="shared" si="1508"/>
        <v>332266.17431640672</v>
      </c>
      <c r="BR481" s="868">
        <f t="shared" si="1509"/>
        <v>44455</v>
      </c>
      <c r="BS481" s="869" t="str">
        <f t="shared" si="1510"/>
        <v>THU</v>
      </c>
      <c r="BT481" s="870">
        <f t="shared" si="1511"/>
        <v>161.55090332031301</v>
      </c>
      <c r="BU481" s="235">
        <f t="shared" ref="BU481" si="1519">BH481</f>
        <v>346935.88765462273</v>
      </c>
      <c r="BV481" s="279">
        <f t="shared" si="1513"/>
        <v>203170853784626.34</v>
      </c>
      <c r="BW481" s="279">
        <f t="shared" ref="BW481" si="1520">BI481</f>
        <v>212140945879715.38</v>
      </c>
    </row>
    <row r="482" spans="1:75">
      <c r="A482" s="35">
        <v>44461</v>
      </c>
      <c r="B482" s="119" t="s">
        <v>918</v>
      </c>
      <c r="C482" s="782">
        <f t="shared" si="1515"/>
        <v>44455</v>
      </c>
      <c r="D482" s="1158">
        <f t="shared" ref="D482:D492" si="1521">D480+1</f>
        <v>44456</v>
      </c>
      <c r="E482" s="924" t="s">
        <v>69</v>
      </c>
      <c r="F482" s="1149">
        <v>44.919314575195401</v>
      </c>
      <c r="G482" s="500" t="s">
        <v>41</v>
      </c>
      <c r="H482" s="998">
        <v>63.562365722656203</v>
      </c>
      <c r="I482" s="1160" t="s">
        <v>313</v>
      </c>
      <c r="J482" s="1161" t="s">
        <v>133</v>
      </c>
      <c r="K482" s="484" t="s">
        <v>93</v>
      </c>
      <c r="L482" s="488">
        <v>348</v>
      </c>
      <c r="M482" s="485"/>
      <c r="N482" s="504"/>
      <c r="O482" s="491">
        <v>3</v>
      </c>
      <c r="P482" s="492">
        <v>1.5</v>
      </c>
      <c r="Q482" s="492">
        <f t="shared" si="1472"/>
        <v>4.5</v>
      </c>
      <c r="R482" s="490">
        <f t="shared" si="1390"/>
        <v>3</v>
      </c>
      <c r="S482" s="491"/>
      <c r="T482" s="493">
        <v>20</v>
      </c>
      <c r="U482" s="119" t="s">
        <v>918</v>
      </c>
      <c r="V482" s="925"/>
      <c r="W482" s="129">
        <v>930.154</v>
      </c>
      <c r="X482" s="223">
        <v>2.1659999999999999</v>
      </c>
      <c r="Y482" s="223">
        <v>2.4969999999999999</v>
      </c>
      <c r="Z482" s="129">
        <f t="shared" si="1473"/>
        <v>18603.080000000002</v>
      </c>
      <c r="AA482" s="129">
        <f t="shared" si="1474"/>
        <v>6201.0266666666676</v>
      </c>
      <c r="AB482" s="149">
        <f t="shared" si="1475"/>
        <v>17819042.145593874</v>
      </c>
      <c r="AC482" s="924" t="s">
        <v>69</v>
      </c>
      <c r="AD482" s="195">
        <f t="shared" si="1476"/>
        <v>898.38629150390807</v>
      </c>
      <c r="AE482" s="500" t="s">
        <v>41</v>
      </c>
      <c r="AF482" s="567">
        <f t="shared" si="1477"/>
        <v>1271.2473144531241</v>
      </c>
      <c r="AG482" s="497">
        <f t="shared" si="1478"/>
        <v>299462.09716796939</v>
      </c>
      <c r="AH482" s="497">
        <f t="shared" si="1479"/>
        <v>423749.10481770802</v>
      </c>
      <c r="AI482" s="497">
        <f t="shared" si="1480"/>
        <v>860523.26772404998</v>
      </c>
      <c r="AJ482" s="497">
        <f t="shared" si="1481"/>
        <v>1217669.8414301954</v>
      </c>
      <c r="AK482" s="959">
        <f t="shared" si="1482"/>
        <v>4.8292341456571061E-2</v>
      </c>
      <c r="AL482" s="1086">
        <f t="shared" si="1483"/>
        <v>6.8335314069128558E-2</v>
      </c>
      <c r="AM482" s="864" t="str">
        <f t="shared" si="1495"/>
        <v>9172</v>
      </c>
      <c r="AN482" s="865">
        <f t="shared" si="1496"/>
        <v>44456</v>
      </c>
      <c r="AO482" s="866">
        <f t="shared" si="1497"/>
        <v>299462.09716796939</v>
      </c>
      <c r="AP482" s="865">
        <f t="shared" si="1498"/>
        <v>44456</v>
      </c>
      <c r="AQ482" s="850">
        <f t="shared" si="1516"/>
        <v>423749.10481770802</v>
      </c>
      <c r="AR482" s="880">
        <v>44455</v>
      </c>
      <c r="AS482" s="869" t="s">
        <v>657</v>
      </c>
      <c r="AT482" s="879">
        <v>161.55090332031301</v>
      </c>
      <c r="AU482" s="879">
        <v>348</v>
      </c>
      <c r="AV482" s="851">
        <f t="shared" si="1499"/>
        <v>44455</v>
      </c>
      <c r="AW482" s="852">
        <f t="shared" si="1500"/>
        <v>183112139184571.84</v>
      </c>
      <c r="AX482" s="851">
        <f t="shared" si="1501"/>
        <v>44455</v>
      </c>
      <c r="AY482" s="852">
        <f t="shared" si="1502"/>
        <v>259109936765036.84</v>
      </c>
      <c r="AZ482" s="867"/>
      <c r="BA482" s="867"/>
      <c r="BB482" s="867"/>
      <c r="BC482" s="849">
        <f t="shared" si="1503"/>
        <v>44455</v>
      </c>
      <c r="BD482" s="867"/>
      <c r="BE482" s="867"/>
      <c r="BF482" s="867"/>
      <c r="BG482" s="849">
        <f t="shared" si="1504"/>
        <v>44455</v>
      </c>
      <c r="BH482" s="867"/>
      <c r="BI482" s="867"/>
      <c r="BK482" s="382">
        <f t="shared" si="1505"/>
        <v>44.919314575195401</v>
      </c>
      <c r="BL482" s="382">
        <f t="shared" si="1517"/>
        <v>63.562365722656203</v>
      </c>
      <c r="BM482" s="236">
        <f t="shared" si="1506"/>
        <v>44455</v>
      </c>
      <c r="BN482" s="236">
        <f t="shared" si="1507"/>
        <v>44456</v>
      </c>
      <c r="BO482" s="235">
        <f t="shared" si="1488"/>
        <v>299462.09716796939</v>
      </c>
      <c r="BP482" s="235">
        <f t="shared" si="1518"/>
        <v>423749.10481770802</v>
      </c>
      <c r="BQ482" s="235">
        <f t="shared" si="1508"/>
        <v>361605.60099283874</v>
      </c>
      <c r="BR482" s="868">
        <f t="shared" si="1509"/>
        <v>44455</v>
      </c>
      <c r="BS482" s="869" t="str">
        <f t="shared" si="1510"/>
        <v>THU</v>
      </c>
      <c r="BT482" s="870">
        <f t="shared" si="1511"/>
        <v>161.55090332031301</v>
      </c>
      <c r="BU482" s="235"/>
      <c r="BV482" s="279">
        <f t="shared" si="1513"/>
        <v>221111037974804.38</v>
      </c>
      <c r="BW482" s="279"/>
    </row>
    <row r="483" spans="1:75">
      <c r="A483" s="35">
        <v>44461</v>
      </c>
      <c r="B483" s="119" t="s">
        <v>919</v>
      </c>
      <c r="C483" s="782">
        <f t="shared" si="1515"/>
        <v>44456</v>
      </c>
      <c r="D483" s="1158">
        <f t="shared" si="1521"/>
        <v>44457</v>
      </c>
      <c r="E483" s="924" t="s">
        <v>69</v>
      </c>
      <c r="F483" s="1149">
        <v>41.334448242187605</v>
      </c>
      <c r="G483" s="500" t="s">
        <v>41</v>
      </c>
      <c r="H483" s="998">
        <v>61.277532958984395</v>
      </c>
      <c r="I483" s="1160" t="s">
        <v>313</v>
      </c>
      <c r="J483" s="1161" t="s">
        <v>133</v>
      </c>
      <c r="K483" s="484" t="s">
        <v>93</v>
      </c>
      <c r="L483" s="488">
        <v>344</v>
      </c>
      <c r="M483" s="485"/>
      <c r="N483" s="504"/>
      <c r="O483" s="491">
        <v>3</v>
      </c>
      <c r="P483" s="492">
        <v>1.5</v>
      </c>
      <c r="Q483" s="492">
        <f t="shared" si="1472"/>
        <v>4.5</v>
      </c>
      <c r="R483" s="490">
        <f t="shared" si="1390"/>
        <v>3</v>
      </c>
      <c r="S483" s="491"/>
      <c r="T483" s="493">
        <v>20</v>
      </c>
      <c r="U483" s="119" t="s">
        <v>919</v>
      </c>
      <c r="V483" s="925"/>
      <c r="W483" s="129">
        <v>947.74599999999998</v>
      </c>
      <c r="X483" s="223">
        <v>2.1970000000000001</v>
      </c>
      <c r="Y483" s="223">
        <v>2.5510000000000002</v>
      </c>
      <c r="Z483" s="129">
        <f t="shared" si="1473"/>
        <v>18954.919999999998</v>
      </c>
      <c r="AA483" s="129">
        <f t="shared" si="1474"/>
        <v>6318.3066666666664</v>
      </c>
      <c r="AB483" s="149">
        <f t="shared" si="1475"/>
        <v>18367170.542635657</v>
      </c>
      <c r="AC483" s="924" t="s">
        <v>69</v>
      </c>
      <c r="AD483" s="195">
        <f t="shared" si="1476"/>
        <v>826.68896484375205</v>
      </c>
      <c r="AE483" s="500" t="s">
        <v>41</v>
      </c>
      <c r="AF483" s="567">
        <f t="shared" si="1477"/>
        <v>1225.550659179688</v>
      </c>
      <c r="AG483" s="497">
        <f t="shared" si="1478"/>
        <v>275562.9882812507</v>
      </c>
      <c r="AH483" s="497">
        <f t="shared" si="1479"/>
        <v>408516.8863932293</v>
      </c>
      <c r="AI483" s="497">
        <f t="shared" si="1480"/>
        <v>801055.19849200791</v>
      </c>
      <c r="AJ483" s="497">
        <f t="shared" si="1481"/>
        <v>1187549.0883524108</v>
      </c>
      <c r="AK483" s="959">
        <f t="shared" si="1482"/>
        <v>4.3613424105390694E-2</v>
      </c>
      <c r="AL483" s="1086">
        <f t="shared" si="1483"/>
        <v>6.4656071309173987E-2</v>
      </c>
      <c r="AM483" s="864" t="str">
        <f t="shared" si="1495"/>
        <v>9182</v>
      </c>
      <c r="AN483" s="865">
        <f t="shared" si="1496"/>
        <v>44457</v>
      </c>
      <c r="AO483" s="866">
        <f t="shared" si="1497"/>
        <v>275562.9882812507</v>
      </c>
      <c r="AP483" s="865">
        <f t="shared" si="1498"/>
        <v>44457</v>
      </c>
      <c r="AQ483" s="850">
        <f t="shared" si="1516"/>
        <v>408516.8863932293</v>
      </c>
      <c r="AR483" s="880">
        <v>44456</v>
      </c>
      <c r="AS483" s="869" t="s">
        <v>659</v>
      </c>
      <c r="AT483" s="879">
        <v>165.01043701171901</v>
      </c>
      <c r="AU483" s="879">
        <v>344</v>
      </c>
      <c r="AV483" s="851">
        <f t="shared" si="1499"/>
        <v>44456</v>
      </c>
      <c r="AW483" s="852">
        <f t="shared" si="1500"/>
        <v>172106861121260.47</v>
      </c>
      <c r="AX483" s="851">
        <f t="shared" si="1501"/>
        <v>44456</v>
      </c>
      <c r="AY483" s="852">
        <f t="shared" si="1502"/>
        <v>255145146562315.22</v>
      </c>
      <c r="AZ483" s="850">
        <f>AVERAGE(AO483:AO484)</f>
        <v>295889.29239908874</v>
      </c>
      <c r="BA483" s="850">
        <f>STDEV(AO483:AO484)</f>
        <v>28745.734956366599</v>
      </c>
      <c r="BB483" s="850">
        <f>100*BA483/AZ483</f>
        <v>9.7150304843052613</v>
      </c>
      <c r="BC483" s="849">
        <f t="shared" si="1503"/>
        <v>44456</v>
      </c>
      <c r="BD483" s="850">
        <f>AVERAGE(AQ483:AQ484)</f>
        <v>401821.18733723997</v>
      </c>
      <c r="BE483" s="850">
        <f>STDEV(AQ483:AQ484)</f>
        <v>9469.1484145488012</v>
      </c>
      <c r="BF483" s="850">
        <f>100*BE483/BD483</f>
        <v>2.3565577707084784</v>
      </c>
      <c r="BG483" s="849">
        <f t="shared" si="1504"/>
        <v>44456</v>
      </c>
      <c r="BH483" s="850">
        <f>AVERAGE(AZ483,BD483)</f>
        <v>348855.23986816435</v>
      </c>
      <c r="BI483" s="852">
        <f>BH483*AT483*3.785*1000000</f>
        <v>217882599887233.56</v>
      </c>
      <c r="BK483" s="382">
        <f t="shared" si="1505"/>
        <v>41.334448242187605</v>
      </c>
      <c r="BL483" s="382">
        <f t="shared" si="1517"/>
        <v>61.277532958984395</v>
      </c>
      <c r="BM483" s="236">
        <f t="shared" si="1506"/>
        <v>44456</v>
      </c>
      <c r="BN483" s="236">
        <f t="shared" si="1507"/>
        <v>44457</v>
      </c>
      <c r="BO483" s="235">
        <f t="shared" si="1488"/>
        <v>275562.9882812507</v>
      </c>
      <c r="BP483" s="235">
        <f t="shared" si="1518"/>
        <v>408516.8863932293</v>
      </c>
      <c r="BQ483" s="235">
        <f t="shared" si="1508"/>
        <v>342039.93733723997</v>
      </c>
      <c r="BR483" s="868">
        <f t="shared" si="1509"/>
        <v>44456</v>
      </c>
      <c r="BS483" s="869" t="str">
        <f t="shared" si="1510"/>
        <v>FRI</v>
      </c>
      <c r="BT483" s="870">
        <f t="shared" si="1511"/>
        <v>165.01043701171901</v>
      </c>
      <c r="BU483" s="235">
        <f t="shared" ref="BU483" si="1522">BH483</f>
        <v>348855.23986816435</v>
      </c>
      <c r="BV483" s="279">
        <f t="shared" si="1513"/>
        <v>213626003841787.88</v>
      </c>
      <c r="BW483" s="279">
        <f t="shared" ref="BW483" si="1523">BI483</f>
        <v>217882599887233.56</v>
      </c>
    </row>
    <row r="484" spans="1:75">
      <c r="A484" s="35">
        <v>44461</v>
      </c>
      <c r="B484" s="119" t="s">
        <v>920</v>
      </c>
      <c r="C484" s="782">
        <f t="shared" si="1515"/>
        <v>44456</v>
      </c>
      <c r="D484" s="1158">
        <f t="shared" si="1521"/>
        <v>44457</v>
      </c>
      <c r="E484" s="924" t="s">
        <v>69</v>
      </c>
      <c r="F484" s="1149">
        <v>47.432339477539003</v>
      </c>
      <c r="G484" s="500" t="s">
        <v>41</v>
      </c>
      <c r="H484" s="998">
        <v>59.268823242187601</v>
      </c>
      <c r="I484" s="1160" t="s">
        <v>313</v>
      </c>
      <c r="J484" s="1161" t="s">
        <v>133</v>
      </c>
      <c r="K484" s="484" t="s">
        <v>93</v>
      </c>
      <c r="L484" s="488">
        <v>344</v>
      </c>
      <c r="M484" s="485"/>
      <c r="N484" s="504"/>
      <c r="O484" s="491">
        <v>3</v>
      </c>
      <c r="P484" s="492">
        <v>1.5</v>
      </c>
      <c r="Q484" s="492">
        <f t="shared" si="1472"/>
        <v>4.5</v>
      </c>
      <c r="R484" s="490">
        <f t="shared" si="1390"/>
        <v>3</v>
      </c>
      <c r="S484" s="491"/>
      <c r="T484" s="493">
        <v>20</v>
      </c>
      <c r="U484" s="119" t="s">
        <v>920</v>
      </c>
      <c r="V484" s="925"/>
      <c r="W484" s="129">
        <v>926.29600000000005</v>
      </c>
      <c r="X484" s="223">
        <v>2.2069999999999999</v>
      </c>
      <c r="Y484" s="223">
        <v>2.6110000000000002</v>
      </c>
      <c r="Z484" s="129">
        <f t="shared" si="1473"/>
        <v>18525.920000000002</v>
      </c>
      <c r="AA484" s="129">
        <f t="shared" si="1474"/>
        <v>6175.3066666666673</v>
      </c>
      <c r="AB484" s="149">
        <f t="shared" si="1475"/>
        <v>17951472.868217055</v>
      </c>
      <c r="AC484" s="924" t="s">
        <v>69</v>
      </c>
      <c r="AD484" s="195">
        <f t="shared" si="1476"/>
        <v>948.64678955078011</v>
      </c>
      <c r="AE484" s="500" t="s">
        <v>41</v>
      </c>
      <c r="AF484" s="567">
        <f t="shared" si="1477"/>
        <v>1185.376464843752</v>
      </c>
      <c r="AG484" s="497">
        <f t="shared" si="1478"/>
        <v>316215.59651692671</v>
      </c>
      <c r="AH484" s="497">
        <f t="shared" si="1479"/>
        <v>395125.4882812507</v>
      </c>
      <c r="AI484" s="497">
        <f t="shared" si="1480"/>
        <v>919231.38522362418</v>
      </c>
      <c r="AJ484" s="497">
        <f t="shared" si="1481"/>
        <v>1148620.6054687521</v>
      </c>
      <c r="AK484" s="959">
        <f t="shared" si="1482"/>
        <v>5.120646043763441E-2</v>
      </c>
      <c r="AL484" s="1086">
        <f t="shared" si="1483"/>
        <v>6.3984755674414653E-2</v>
      </c>
      <c r="AM484" s="864" t="str">
        <f t="shared" si="1495"/>
        <v>9183</v>
      </c>
      <c r="AN484" s="865">
        <f t="shared" si="1496"/>
        <v>44457</v>
      </c>
      <c r="AO484" s="866">
        <f t="shared" si="1497"/>
        <v>316215.59651692671</v>
      </c>
      <c r="AP484" s="865">
        <f t="shared" si="1498"/>
        <v>44457</v>
      </c>
      <c r="AQ484" s="850">
        <f t="shared" si="1516"/>
        <v>395125.4882812507</v>
      </c>
      <c r="AR484" s="880">
        <v>44456</v>
      </c>
      <c r="AS484" s="869" t="s">
        <v>659</v>
      </c>
      <c r="AT484" s="879">
        <v>165.01043701171901</v>
      </c>
      <c r="AU484" s="879">
        <v>344</v>
      </c>
      <c r="AV484" s="851">
        <f t="shared" si="1499"/>
        <v>44456</v>
      </c>
      <c r="AW484" s="852">
        <f t="shared" si="1500"/>
        <v>197497037223914.34</v>
      </c>
      <c r="AX484" s="851">
        <f t="shared" si="1501"/>
        <v>44456</v>
      </c>
      <c r="AY484" s="852">
        <f t="shared" si="1502"/>
        <v>246781354641444.16</v>
      </c>
      <c r="AZ484" s="867"/>
      <c r="BA484" s="867"/>
      <c r="BB484" s="867"/>
      <c r="BC484" s="849">
        <f t="shared" si="1503"/>
        <v>44456</v>
      </c>
      <c r="BD484" s="867"/>
      <c r="BE484" s="867"/>
      <c r="BF484" s="867"/>
      <c r="BG484" s="849">
        <f t="shared" si="1504"/>
        <v>44456</v>
      </c>
      <c r="BH484" s="867"/>
      <c r="BI484" s="867"/>
      <c r="BK484" s="382">
        <f t="shared" si="1505"/>
        <v>47.432339477539003</v>
      </c>
      <c r="BL484" s="382">
        <f t="shared" si="1517"/>
        <v>59.268823242187601</v>
      </c>
      <c r="BM484" s="236">
        <f t="shared" si="1506"/>
        <v>44456</v>
      </c>
      <c r="BN484" s="236">
        <f t="shared" si="1507"/>
        <v>44457</v>
      </c>
      <c r="BO484" s="235">
        <f t="shared" si="1488"/>
        <v>316215.59651692671</v>
      </c>
      <c r="BP484" s="235">
        <f t="shared" si="1518"/>
        <v>395125.4882812507</v>
      </c>
      <c r="BQ484" s="235">
        <f t="shared" si="1508"/>
        <v>355670.54239908874</v>
      </c>
      <c r="BR484" s="868">
        <f t="shared" si="1509"/>
        <v>44456</v>
      </c>
      <c r="BS484" s="869" t="str">
        <f t="shared" si="1510"/>
        <v>FRI</v>
      </c>
      <c r="BT484" s="870">
        <f t="shared" si="1511"/>
        <v>165.01043701171901</v>
      </c>
      <c r="BU484" s="235"/>
      <c r="BV484" s="279">
        <f t="shared" si="1513"/>
        <v>222139195932679.31</v>
      </c>
      <c r="BW484" s="279"/>
    </row>
    <row r="485" spans="1:75">
      <c r="A485" s="35">
        <v>44461</v>
      </c>
      <c r="B485" s="119" t="s">
        <v>921</v>
      </c>
      <c r="C485" s="782">
        <f t="shared" si="1515"/>
        <v>44457</v>
      </c>
      <c r="D485" s="1158">
        <f t="shared" si="1521"/>
        <v>44458</v>
      </c>
      <c r="E485" s="924" t="s">
        <v>69</v>
      </c>
      <c r="F485" s="1149">
        <v>40.465197753906196</v>
      </c>
      <c r="G485" s="500" t="s">
        <v>41</v>
      </c>
      <c r="H485" s="998">
        <v>75.872259521484395</v>
      </c>
      <c r="I485" s="1160" t="s">
        <v>313</v>
      </c>
      <c r="J485" s="1161" t="s">
        <v>133</v>
      </c>
      <c r="K485" s="484" t="s">
        <v>93</v>
      </c>
      <c r="L485" s="488">
        <v>208</v>
      </c>
      <c r="M485" s="485"/>
      <c r="N485" s="504"/>
      <c r="O485" s="491">
        <v>3</v>
      </c>
      <c r="P485" s="492">
        <v>1.5</v>
      </c>
      <c r="Q485" s="492">
        <f t="shared" si="1472"/>
        <v>4.5</v>
      </c>
      <c r="R485" s="490">
        <f t="shared" si="1390"/>
        <v>3</v>
      </c>
      <c r="S485" s="491"/>
      <c r="T485" s="493">
        <v>20</v>
      </c>
      <c r="U485" s="119" t="s">
        <v>921</v>
      </c>
      <c r="V485" s="925"/>
      <c r="W485" s="129">
        <v>813.24199999999996</v>
      </c>
      <c r="X485" s="223">
        <v>2.1819999999999999</v>
      </c>
      <c r="Y485" s="223">
        <v>2.5910000000000002</v>
      </c>
      <c r="Z485" s="129">
        <f t="shared" si="1473"/>
        <v>16264.84</v>
      </c>
      <c r="AA485" s="129">
        <f t="shared" si="1474"/>
        <v>5421.6133333333337</v>
      </c>
      <c r="AB485" s="149">
        <f t="shared" si="1475"/>
        <v>26065448.717948724</v>
      </c>
      <c r="AC485" s="924" t="s">
        <v>69</v>
      </c>
      <c r="AD485" s="195">
        <f t="shared" si="1476"/>
        <v>809.30395507812386</v>
      </c>
      <c r="AE485" s="500" t="s">
        <v>41</v>
      </c>
      <c r="AF485" s="567">
        <f t="shared" si="1477"/>
        <v>1517.445190429688</v>
      </c>
      <c r="AG485" s="497">
        <f t="shared" si="1478"/>
        <v>269767.98502604128</v>
      </c>
      <c r="AH485" s="497">
        <f t="shared" si="1479"/>
        <v>505815.06347656267</v>
      </c>
      <c r="AI485" s="497">
        <f t="shared" si="1480"/>
        <v>1296961.4664713521</v>
      </c>
      <c r="AJ485" s="497">
        <f t="shared" si="1481"/>
        <v>2431803.1897911667</v>
      </c>
      <c r="AK485" s="959">
        <f t="shared" si="1482"/>
        <v>4.9757879885576735E-2</v>
      </c>
      <c r="AL485" s="1086">
        <f t="shared" si="1483"/>
        <v>9.3296041672078417E-2</v>
      </c>
      <c r="AM485" s="864" t="str">
        <f t="shared" si="1495"/>
        <v>9192</v>
      </c>
      <c r="AN485" s="865">
        <f t="shared" si="1496"/>
        <v>44458</v>
      </c>
      <c r="AO485" s="866">
        <f t="shared" si="1497"/>
        <v>269767.98502604128</v>
      </c>
      <c r="AP485" s="865">
        <f t="shared" si="1498"/>
        <v>44458</v>
      </c>
      <c r="AQ485" s="850">
        <f t="shared" si="1516"/>
        <v>505815.06347656267</v>
      </c>
      <c r="AR485" s="880">
        <v>44457</v>
      </c>
      <c r="AS485" s="869" t="s">
        <v>660</v>
      </c>
      <c r="AT485" s="879">
        <v>153.33815002441401</v>
      </c>
      <c r="AU485" s="879">
        <v>208</v>
      </c>
      <c r="AV485" s="851">
        <f t="shared" si="1499"/>
        <v>44457</v>
      </c>
      <c r="AW485" s="852">
        <f t="shared" si="1500"/>
        <v>156569264430490.94</v>
      </c>
      <c r="AX485" s="851">
        <f t="shared" si="1501"/>
        <v>44457</v>
      </c>
      <c r="AY485" s="852">
        <f t="shared" si="1502"/>
        <v>293567423942995.44</v>
      </c>
      <c r="AZ485" s="850">
        <f>AVERAGE(AO485:AO486)</f>
        <v>277703.86759440065</v>
      </c>
      <c r="BA485" s="850">
        <f>STDEV(AO485:AO486)</f>
        <v>11223.032757574018</v>
      </c>
      <c r="BB485" s="850">
        <f>100*BA485/AZ485</f>
        <v>4.0413671061887317</v>
      </c>
      <c r="BC485" s="849">
        <f t="shared" si="1503"/>
        <v>44457</v>
      </c>
      <c r="BD485" s="850">
        <f>AVERAGE(AQ485:AQ486)</f>
        <v>524638.93636067735</v>
      </c>
      <c r="BE485" s="850">
        <f>STDEV(AQ485:AQ486)</f>
        <v>26620.976329102086</v>
      </c>
      <c r="BF485" s="850">
        <f>100*BE485/BD485</f>
        <v>5.0741518564685357</v>
      </c>
      <c r="BG485" s="849">
        <f t="shared" si="1504"/>
        <v>44457</v>
      </c>
      <c r="BH485" s="850">
        <f>AVERAGE(AZ485,BD485)</f>
        <v>401171.401977539</v>
      </c>
      <c r="BI485" s="852">
        <f>BH485*AT485*3.785*1000000</f>
        <v>232833823154029.19</v>
      </c>
      <c r="BK485" s="382">
        <f t="shared" si="1505"/>
        <v>40.465197753906196</v>
      </c>
      <c r="BL485" s="382">
        <f t="shared" si="1517"/>
        <v>75.872259521484395</v>
      </c>
      <c r="BM485" s="236">
        <f t="shared" si="1506"/>
        <v>44457</v>
      </c>
      <c r="BN485" s="236">
        <f t="shared" si="1507"/>
        <v>44458</v>
      </c>
      <c r="BO485" s="235">
        <f>AO485</f>
        <v>269767.98502604128</v>
      </c>
      <c r="BP485" s="235">
        <f t="shared" si="1518"/>
        <v>505815.06347656267</v>
      </c>
      <c r="BQ485" s="235">
        <f t="shared" si="1508"/>
        <v>387791.52425130201</v>
      </c>
      <c r="BR485" s="868">
        <f t="shared" si="1509"/>
        <v>44457</v>
      </c>
      <c r="BS485" s="869" t="str">
        <f t="shared" si="1510"/>
        <v>SAT</v>
      </c>
      <c r="BT485" s="870">
        <f t="shared" si="1511"/>
        <v>153.33815002441401</v>
      </c>
      <c r="BU485" s="235">
        <f t="shared" ref="BU485" si="1524">BH485</f>
        <v>401171.401977539</v>
      </c>
      <c r="BV485" s="279">
        <f t="shared" si="1513"/>
        <v>225068344186743.22</v>
      </c>
      <c r="BW485" s="279">
        <f t="shared" ref="BW485" si="1525">BI485</f>
        <v>232833823154029.19</v>
      </c>
    </row>
    <row r="486" spans="1:75">
      <c r="A486" s="35">
        <v>44461</v>
      </c>
      <c r="B486" s="119" t="s">
        <v>922</v>
      </c>
      <c r="C486" s="782">
        <f t="shared" si="1515"/>
        <v>44457</v>
      </c>
      <c r="D486" s="1158">
        <f t="shared" si="1521"/>
        <v>44458</v>
      </c>
      <c r="E486" s="924" t="s">
        <v>69</v>
      </c>
      <c r="F486" s="1149">
        <v>42.845962524413999</v>
      </c>
      <c r="G486" s="500" t="s">
        <v>41</v>
      </c>
      <c r="H486" s="998">
        <v>81.51942138671879</v>
      </c>
      <c r="I486" s="1160" t="s">
        <v>313</v>
      </c>
      <c r="J486" s="1161" t="s">
        <v>133</v>
      </c>
      <c r="K486" s="484" t="s">
        <v>93</v>
      </c>
      <c r="L486" s="488">
        <v>208</v>
      </c>
      <c r="M486" s="485"/>
      <c r="N486" s="504"/>
      <c r="O486" s="491">
        <v>3</v>
      </c>
      <c r="P486" s="492">
        <v>1.5</v>
      </c>
      <c r="Q486" s="492">
        <f t="shared" si="1472"/>
        <v>4.5</v>
      </c>
      <c r="R486" s="490">
        <f t="shared" si="1390"/>
        <v>3</v>
      </c>
      <c r="S486" s="491"/>
      <c r="T486" s="493">
        <v>20</v>
      </c>
      <c r="U486" s="119" t="s">
        <v>922</v>
      </c>
      <c r="V486" s="925"/>
      <c r="W486" s="129">
        <v>890.38599999999997</v>
      </c>
      <c r="X486" s="223">
        <v>2.173</v>
      </c>
      <c r="Y486" s="223">
        <v>2.5139999999999998</v>
      </c>
      <c r="Z486" s="129">
        <f t="shared" si="1473"/>
        <v>17807.72</v>
      </c>
      <c r="AA486" s="129">
        <f t="shared" si="1474"/>
        <v>5935.9066666666668</v>
      </c>
      <c r="AB486" s="149">
        <f t="shared" si="1475"/>
        <v>28538012.820512824</v>
      </c>
      <c r="AC486" s="924" t="s">
        <v>69</v>
      </c>
      <c r="AD486" s="195">
        <f t="shared" si="1476"/>
        <v>856.91925048828</v>
      </c>
      <c r="AE486" s="500" t="s">
        <v>41</v>
      </c>
      <c r="AF486" s="567">
        <f t="shared" si="1477"/>
        <v>1630.3884277343759</v>
      </c>
      <c r="AG486" s="497">
        <f t="shared" si="1478"/>
        <v>285639.75016275997</v>
      </c>
      <c r="AH486" s="497">
        <f t="shared" si="1479"/>
        <v>543462.80924479198</v>
      </c>
      <c r="AI486" s="497">
        <f t="shared" si="1480"/>
        <v>1373268.0296286538</v>
      </c>
      <c r="AJ486" s="497">
        <f t="shared" si="1481"/>
        <v>2612801.9675230384</v>
      </c>
      <c r="AK486" s="959">
        <f t="shared" si="1482"/>
        <v>4.8120660617321023E-2</v>
      </c>
      <c r="AL486" s="1086">
        <f t="shared" si="1483"/>
        <v>9.1555147303213208E-2</v>
      </c>
      <c r="AM486" s="864" t="str">
        <f t="shared" si="1495"/>
        <v>9193</v>
      </c>
      <c r="AN486" s="865">
        <f t="shared" si="1496"/>
        <v>44458</v>
      </c>
      <c r="AO486" s="866">
        <f t="shared" si="1497"/>
        <v>285639.75016275997</v>
      </c>
      <c r="AP486" s="865">
        <f t="shared" si="1498"/>
        <v>44458</v>
      </c>
      <c r="AQ486" s="850">
        <f t="shared" si="1516"/>
        <v>543462.80924479198</v>
      </c>
      <c r="AR486" s="880">
        <v>44457</v>
      </c>
      <c r="AS486" s="869" t="s">
        <v>660</v>
      </c>
      <c r="AT486" s="879">
        <v>153.33815002441401</v>
      </c>
      <c r="AU486" s="879">
        <v>208</v>
      </c>
      <c r="AV486" s="851">
        <f t="shared" si="1499"/>
        <v>44457</v>
      </c>
      <c r="AW486" s="852">
        <f t="shared" si="1500"/>
        <v>165780997217944.09</v>
      </c>
      <c r="AX486" s="851">
        <f t="shared" si="1501"/>
        <v>44457</v>
      </c>
      <c r="AY486" s="852">
        <f t="shared" si="1502"/>
        <v>315417607024686.13</v>
      </c>
      <c r="AZ486" s="867"/>
      <c r="BA486" s="867"/>
      <c r="BB486" s="867"/>
      <c r="BC486" s="849">
        <f t="shared" si="1503"/>
        <v>44457</v>
      </c>
      <c r="BD486" s="867"/>
      <c r="BE486" s="867"/>
      <c r="BF486" s="867"/>
      <c r="BG486" s="849">
        <f t="shared" si="1504"/>
        <v>44457</v>
      </c>
      <c r="BH486" s="867"/>
      <c r="BI486" s="867"/>
      <c r="BK486" s="382">
        <f t="shared" si="1505"/>
        <v>42.845962524413999</v>
      </c>
      <c r="BL486" s="382">
        <f t="shared" si="1517"/>
        <v>81.51942138671879</v>
      </c>
      <c r="BM486" s="236">
        <f t="shared" si="1506"/>
        <v>44457</v>
      </c>
      <c r="BN486" s="236">
        <f t="shared" si="1507"/>
        <v>44458</v>
      </c>
      <c r="BO486" s="235">
        <f t="shared" ref="BO486:BO492" si="1526">AO486</f>
        <v>285639.75016275997</v>
      </c>
      <c r="BP486" s="235">
        <f t="shared" si="1518"/>
        <v>543462.80924479198</v>
      </c>
      <c r="BQ486" s="235">
        <f t="shared" si="1508"/>
        <v>414551.279703776</v>
      </c>
      <c r="BR486" s="868">
        <f t="shared" si="1509"/>
        <v>44457</v>
      </c>
      <c r="BS486" s="869" t="str">
        <f t="shared" si="1510"/>
        <v>SAT</v>
      </c>
      <c r="BT486" s="870">
        <f t="shared" si="1511"/>
        <v>153.33815002441401</v>
      </c>
      <c r="BU486" s="235"/>
      <c r="BV486" s="279">
        <f t="shared" si="1513"/>
        <v>240599302121315.13</v>
      </c>
      <c r="BW486" s="279"/>
    </row>
    <row r="487" spans="1:75">
      <c r="A487" s="35">
        <v>44461</v>
      </c>
      <c r="B487" s="119" t="s">
        <v>923</v>
      </c>
      <c r="C487" s="782">
        <f t="shared" si="1515"/>
        <v>44458</v>
      </c>
      <c r="D487" s="1158">
        <f t="shared" si="1521"/>
        <v>44459</v>
      </c>
      <c r="E487" s="924" t="s">
        <v>69</v>
      </c>
      <c r="F487" s="1149">
        <v>37.245455932617197</v>
      </c>
      <c r="G487" s="500" t="s">
        <v>41</v>
      </c>
      <c r="H487" s="998">
        <v>60.821789550781205</v>
      </c>
      <c r="I487" s="1160" t="s">
        <v>313</v>
      </c>
      <c r="J487" s="1161" t="s">
        <v>133</v>
      </c>
      <c r="K487" s="484" t="s">
        <v>93</v>
      </c>
      <c r="L487" s="488">
        <v>280</v>
      </c>
      <c r="M487" s="485"/>
      <c r="N487" s="504"/>
      <c r="O487" s="491">
        <v>3</v>
      </c>
      <c r="P487" s="492">
        <v>1.5</v>
      </c>
      <c r="Q487" s="492">
        <f t="shared" si="1472"/>
        <v>4.5</v>
      </c>
      <c r="R487" s="490">
        <f t="shared" si="1390"/>
        <v>3</v>
      </c>
      <c r="S487" s="491"/>
      <c r="T487" s="493">
        <v>20</v>
      </c>
      <c r="U487" s="119" t="s">
        <v>923</v>
      </c>
      <c r="V487" s="925"/>
      <c r="W487" s="129">
        <v>791.50099999999998</v>
      </c>
      <c r="X487" s="223">
        <v>2.1930000000000001</v>
      </c>
      <c r="Y487" s="223">
        <v>2.52</v>
      </c>
      <c r="Z487" s="129">
        <f t="shared" si="1473"/>
        <v>15830.02</v>
      </c>
      <c r="AA487" s="129">
        <f t="shared" si="1474"/>
        <v>5276.6733333333332</v>
      </c>
      <c r="AB487" s="149">
        <f t="shared" si="1475"/>
        <v>18845261.904761903</v>
      </c>
      <c r="AC487" s="924" t="s">
        <v>69</v>
      </c>
      <c r="AD487" s="195">
        <f t="shared" si="1476"/>
        <v>744.90911865234398</v>
      </c>
      <c r="AE487" s="500" t="s">
        <v>41</v>
      </c>
      <c r="AF487" s="567">
        <f t="shared" si="1477"/>
        <v>1216.4357910156241</v>
      </c>
      <c r="AG487" s="497">
        <f t="shared" si="1478"/>
        <v>248303.03955078134</v>
      </c>
      <c r="AH487" s="497">
        <f t="shared" si="1479"/>
        <v>405478.59700520802</v>
      </c>
      <c r="AI487" s="497">
        <f t="shared" si="1480"/>
        <v>886796.5698242191</v>
      </c>
      <c r="AJ487" s="497">
        <f t="shared" si="1481"/>
        <v>1448137.8464471716</v>
      </c>
      <c r="AK487" s="959">
        <f t="shared" si="1482"/>
        <v>4.7056738946150665E-2</v>
      </c>
      <c r="AL487" s="1086">
        <f t="shared" si="1483"/>
        <v>7.6843604178366429E-2</v>
      </c>
      <c r="AM487" s="864" t="str">
        <f t="shared" si="1495"/>
        <v>9201</v>
      </c>
      <c r="AN487" s="865">
        <f t="shared" si="1496"/>
        <v>44459</v>
      </c>
      <c r="AO487" s="866">
        <f t="shared" si="1497"/>
        <v>248303.03955078134</v>
      </c>
      <c r="AP487" s="865">
        <f t="shared" si="1498"/>
        <v>44459</v>
      </c>
      <c r="AQ487" s="850">
        <f t="shared" si="1516"/>
        <v>405478.59700520802</v>
      </c>
      <c r="AR487" s="880">
        <v>44458</v>
      </c>
      <c r="AS487" s="869" t="s">
        <v>654</v>
      </c>
      <c r="AT487" s="879">
        <v>156.19134521484401</v>
      </c>
      <c r="AU487" s="879">
        <v>280</v>
      </c>
      <c r="AV487" s="851">
        <f t="shared" si="1499"/>
        <v>44458</v>
      </c>
      <c r="AW487" s="852">
        <f t="shared" si="1500"/>
        <v>146792844133284.84</v>
      </c>
      <c r="AX487" s="851">
        <f t="shared" si="1501"/>
        <v>44458</v>
      </c>
      <c r="AY487" s="852">
        <f t="shared" si="1502"/>
        <v>239712556871039</v>
      </c>
      <c r="AZ487" s="850">
        <f>AVERAGE(AO487:AO488)</f>
        <v>284169.46411132801</v>
      </c>
      <c r="BA487" s="850">
        <f>STDEV(AO487:AO488)</f>
        <v>50722.784047356574</v>
      </c>
      <c r="BB487" s="850">
        <f>100*BA487/AZ487</f>
        <v>17.849484358208557</v>
      </c>
      <c r="BC487" s="849">
        <f t="shared" si="1503"/>
        <v>44458</v>
      </c>
      <c r="BD487" s="850">
        <f>AVERAGE(AQ487:AQ488)</f>
        <v>429718.85172526003</v>
      </c>
      <c r="BE487" s="850">
        <f>STDEV(AQ487:AQ488)</f>
        <v>34280.89698047594</v>
      </c>
      <c r="BF487" s="850">
        <f>100*BE487/BD487</f>
        <v>7.9775175891965224</v>
      </c>
      <c r="BG487" s="849">
        <f t="shared" si="1504"/>
        <v>44458</v>
      </c>
      <c r="BH487" s="850">
        <f>AVERAGE(AZ487,BD487)</f>
        <v>356944.15791829402</v>
      </c>
      <c r="BI487" s="852">
        <f>BH487*AT487*3.785*1000000</f>
        <v>211019761306107.03</v>
      </c>
      <c r="BK487" s="382">
        <f t="shared" si="1505"/>
        <v>37.245455932617197</v>
      </c>
      <c r="BL487" s="382">
        <f t="shared" si="1517"/>
        <v>60.821789550781205</v>
      </c>
      <c r="BM487" s="236">
        <f t="shared" si="1506"/>
        <v>44458</v>
      </c>
      <c r="BN487" s="236">
        <f t="shared" si="1507"/>
        <v>44459</v>
      </c>
      <c r="BO487" s="235">
        <f t="shared" si="1526"/>
        <v>248303.03955078134</v>
      </c>
      <c r="BP487" s="235">
        <f t="shared" si="1518"/>
        <v>405478.59700520802</v>
      </c>
      <c r="BQ487" s="235">
        <f t="shared" si="1508"/>
        <v>326890.81827799469</v>
      </c>
      <c r="BR487" s="868">
        <f t="shared" si="1509"/>
        <v>44458</v>
      </c>
      <c r="BS487" s="869" t="str">
        <f t="shared" si="1510"/>
        <v>SUN</v>
      </c>
      <c r="BT487" s="870">
        <f t="shared" si="1511"/>
        <v>156.19134521484401</v>
      </c>
      <c r="BU487" s="235">
        <f t="shared" ref="BU487" si="1527">BH487</f>
        <v>356944.15791829402</v>
      </c>
      <c r="BV487" s="279">
        <f t="shared" si="1513"/>
        <v>193252700502161.94</v>
      </c>
      <c r="BW487" s="279">
        <f t="shared" ref="BW487" si="1528">BI487</f>
        <v>211019761306107.03</v>
      </c>
    </row>
    <row r="488" spans="1:75">
      <c r="A488" s="35">
        <v>44461</v>
      </c>
      <c r="B488" s="119" t="s">
        <v>924</v>
      </c>
      <c r="C488" s="782">
        <f t="shared" si="1515"/>
        <v>44458</v>
      </c>
      <c r="D488" s="1158">
        <f t="shared" si="1521"/>
        <v>44459</v>
      </c>
      <c r="E488" s="924" t="s">
        <v>69</v>
      </c>
      <c r="F488" s="1149">
        <v>48.005383300781197</v>
      </c>
      <c r="G488" s="500" t="s">
        <v>41</v>
      </c>
      <c r="H488" s="998">
        <v>68.093865966796798</v>
      </c>
      <c r="I488" s="1160" t="s">
        <v>313</v>
      </c>
      <c r="J488" s="1161" t="s">
        <v>133</v>
      </c>
      <c r="K488" s="484" t="s">
        <v>93</v>
      </c>
      <c r="L488" s="488">
        <v>280</v>
      </c>
      <c r="M488" s="485"/>
      <c r="N488" s="504"/>
      <c r="O488" s="491">
        <v>3</v>
      </c>
      <c r="P488" s="492">
        <v>1.5</v>
      </c>
      <c r="Q488" s="492">
        <f t="shared" si="1472"/>
        <v>4.5</v>
      </c>
      <c r="R488" s="490">
        <f t="shared" si="1390"/>
        <v>3</v>
      </c>
      <c r="S488" s="491"/>
      <c r="T488" s="493">
        <v>20</v>
      </c>
      <c r="U488" s="119" t="s">
        <v>924</v>
      </c>
      <c r="V488" s="925"/>
      <c r="W488" s="129">
        <v>864.13800000000003</v>
      </c>
      <c r="X488" s="223">
        <v>2.1800000000000002</v>
      </c>
      <c r="Y488" s="223">
        <v>2.5259999999999998</v>
      </c>
      <c r="Z488" s="129">
        <f t="shared" si="1473"/>
        <v>17282.760000000002</v>
      </c>
      <c r="AA488" s="129">
        <f t="shared" si="1474"/>
        <v>5760.920000000001</v>
      </c>
      <c r="AB488" s="149">
        <f t="shared" si="1475"/>
        <v>20574714.285714287</v>
      </c>
      <c r="AC488" s="924" t="s">
        <v>69</v>
      </c>
      <c r="AD488" s="195">
        <f t="shared" si="1476"/>
        <v>960.10766601562398</v>
      </c>
      <c r="AE488" s="500" t="s">
        <v>41</v>
      </c>
      <c r="AF488" s="567">
        <f t="shared" si="1477"/>
        <v>1361.8773193359359</v>
      </c>
      <c r="AG488" s="497">
        <f t="shared" si="1478"/>
        <v>320035.88867187465</v>
      </c>
      <c r="AH488" s="497">
        <f t="shared" si="1479"/>
        <v>453959.10644531198</v>
      </c>
      <c r="AI488" s="497">
        <f t="shared" si="1480"/>
        <v>1142985.3166852666</v>
      </c>
      <c r="AJ488" s="497">
        <f t="shared" si="1481"/>
        <v>1621282.5230189713</v>
      </c>
      <c r="AK488" s="959">
        <f t="shared" si="1482"/>
        <v>5.5552913193009902E-2</v>
      </c>
      <c r="AL488" s="1086">
        <f t="shared" si="1483"/>
        <v>7.8799758796392227E-2</v>
      </c>
      <c r="AM488" s="864" t="str">
        <f t="shared" si="1495"/>
        <v>9204</v>
      </c>
      <c r="AN488" s="865">
        <f t="shared" si="1496"/>
        <v>44459</v>
      </c>
      <c r="AO488" s="866">
        <f t="shared" si="1497"/>
        <v>320035.88867187465</v>
      </c>
      <c r="AP488" s="865">
        <f t="shared" si="1498"/>
        <v>44459</v>
      </c>
      <c r="AQ488" s="850">
        <f t="shared" si="1516"/>
        <v>453959.10644531198</v>
      </c>
      <c r="AR488" s="880">
        <v>44458</v>
      </c>
      <c r="AS488" s="869" t="s">
        <v>654</v>
      </c>
      <c r="AT488" s="879">
        <v>156.19134521484401</v>
      </c>
      <c r="AU488" s="879">
        <v>280</v>
      </c>
      <c r="AV488" s="851">
        <f t="shared" si="1499"/>
        <v>44458</v>
      </c>
      <c r="AW488" s="852">
        <f t="shared" si="1500"/>
        <v>189200174141484.72</v>
      </c>
      <c r="AX488" s="851">
        <f t="shared" si="1501"/>
        <v>44458</v>
      </c>
      <c r="AY488" s="852">
        <f t="shared" si="1502"/>
        <v>268373470078619.72</v>
      </c>
      <c r="AZ488" s="867"/>
      <c r="BA488" s="867"/>
      <c r="BB488" s="867"/>
      <c r="BC488" s="849">
        <f t="shared" si="1503"/>
        <v>44458</v>
      </c>
      <c r="BD488" s="867"/>
      <c r="BE488" s="867"/>
      <c r="BF488" s="867"/>
      <c r="BG488" s="849">
        <f t="shared" si="1504"/>
        <v>44458</v>
      </c>
      <c r="BH488" s="867"/>
      <c r="BI488" s="867"/>
      <c r="BK488" s="382">
        <f t="shared" si="1505"/>
        <v>48.005383300781197</v>
      </c>
      <c r="BL488" s="382">
        <f t="shared" si="1517"/>
        <v>68.093865966796798</v>
      </c>
      <c r="BM488" s="236">
        <f t="shared" si="1506"/>
        <v>44458</v>
      </c>
      <c r="BN488" s="236">
        <f t="shared" si="1507"/>
        <v>44459</v>
      </c>
      <c r="BO488" s="235">
        <f t="shared" si="1526"/>
        <v>320035.88867187465</v>
      </c>
      <c r="BP488" s="235">
        <f t="shared" si="1518"/>
        <v>453959.10644531198</v>
      </c>
      <c r="BQ488" s="235">
        <f t="shared" si="1508"/>
        <v>386997.49755859328</v>
      </c>
      <c r="BR488" s="868">
        <f t="shared" si="1509"/>
        <v>44458</v>
      </c>
      <c r="BS488" s="869" t="str">
        <f t="shared" si="1510"/>
        <v>SUN</v>
      </c>
      <c r="BT488" s="870">
        <f t="shared" si="1511"/>
        <v>156.19134521484401</v>
      </c>
      <c r="BU488" s="235"/>
      <c r="BV488" s="279">
        <f t="shared" si="1513"/>
        <v>228786822110052.19</v>
      </c>
      <c r="BW488" s="279"/>
    </row>
    <row r="489" spans="1:75">
      <c r="A489" s="35">
        <v>44461</v>
      </c>
      <c r="B489" s="119" t="s">
        <v>925</v>
      </c>
      <c r="C489" s="782">
        <f t="shared" si="1515"/>
        <v>44459</v>
      </c>
      <c r="D489" s="1158">
        <f t="shared" si="1521"/>
        <v>44460</v>
      </c>
      <c r="E489" s="924" t="s">
        <v>69</v>
      </c>
      <c r="F489" s="1149">
        <v>40.617852783203197</v>
      </c>
      <c r="G489" s="500" t="s">
        <v>41</v>
      </c>
      <c r="H489" s="998">
        <v>53.606628417968793</v>
      </c>
      <c r="I489" s="1160" t="s">
        <v>313</v>
      </c>
      <c r="J489" s="1161" t="s">
        <v>133</v>
      </c>
      <c r="K489" s="484" t="s">
        <v>93</v>
      </c>
      <c r="L489" s="488">
        <v>340</v>
      </c>
      <c r="M489" s="485"/>
      <c r="N489" s="504"/>
      <c r="O489" s="491">
        <v>3</v>
      </c>
      <c r="P489" s="492">
        <v>1.5</v>
      </c>
      <c r="Q489" s="492">
        <f t="shared" si="1472"/>
        <v>4.5</v>
      </c>
      <c r="R489" s="490">
        <f t="shared" si="1390"/>
        <v>3</v>
      </c>
      <c r="S489" s="491"/>
      <c r="T489" s="493">
        <v>20</v>
      </c>
      <c r="U489" s="119" t="s">
        <v>925</v>
      </c>
      <c r="V489" s="925"/>
      <c r="W489" s="129">
        <v>791.41099999999994</v>
      </c>
      <c r="X489" s="223">
        <v>2.1909999999999998</v>
      </c>
      <c r="Y489" s="223">
        <v>2.556</v>
      </c>
      <c r="Z489" s="129">
        <f t="shared" si="1473"/>
        <v>15828.22</v>
      </c>
      <c r="AA489" s="129">
        <f t="shared" si="1474"/>
        <v>5276.0733333333328</v>
      </c>
      <c r="AB489" s="149">
        <f t="shared" si="1475"/>
        <v>15517862.745098038</v>
      </c>
      <c r="AC489" s="924" t="s">
        <v>69</v>
      </c>
      <c r="AD489" s="195">
        <f t="shared" si="1476"/>
        <v>812.35705566406398</v>
      </c>
      <c r="AE489" s="500" t="s">
        <v>41</v>
      </c>
      <c r="AF489" s="567">
        <f t="shared" si="1477"/>
        <v>1072.1325683593759</v>
      </c>
      <c r="AG489" s="497">
        <f t="shared" si="1478"/>
        <v>270785.68522135465</v>
      </c>
      <c r="AH489" s="497">
        <f t="shared" si="1479"/>
        <v>357377.52278645866</v>
      </c>
      <c r="AI489" s="497">
        <f t="shared" si="1480"/>
        <v>796428.48594516073</v>
      </c>
      <c r="AJ489" s="497">
        <f t="shared" si="1481"/>
        <v>1051110.3611366432</v>
      </c>
      <c r="AK489" s="959">
        <f t="shared" si="1482"/>
        <v>5.1323336146709107E-2</v>
      </c>
      <c r="AL489" s="1086">
        <f t="shared" si="1483"/>
        <v>6.7735510901375889E-2</v>
      </c>
      <c r="AM489" s="864" t="str">
        <f t="shared" si="1495"/>
        <v>9211</v>
      </c>
      <c r="AN489" s="865">
        <f t="shared" si="1496"/>
        <v>44460</v>
      </c>
      <c r="AO489" s="866">
        <f t="shared" si="1497"/>
        <v>270785.68522135465</v>
      </c>
      <c r="AP489" s="865">
        <f t="shared" si="1498"/>
        <v>44460</v>
      </c>
      <c r="AQ489" s="850">
        <f t="shared" si="1516"/>
        <v>357377.52278645866</v>
      </c>
      <c r="AR489" s="880">
        <v>44459</v>
      </c>
      <c r="AS489" s="869" t="s">
        <v>655</v>
      </c>
      <c r="AT489" s="879">
        <v>169.29783630371099</v>
      </c>
      <c r="AU489" s="879">
        <v>340</v>
      </c>
      <c r="AV489" s="851">
        <f t="shared" si="1499"/>
        <v>44459</v>
      </c>
      <c r="AW489" s="852">
        <f t="shared" si="1500"/>
        <v>173517384858823.94</v>
      </c>
      <c r="AX489" s="851">
        <f t="shared" si="1501"/>
        <v>44459</v>
      </c>
      <c r="AY489" s="852">
        <f t="shared" si="1502"/>
        <v>229004768514775.06</v>
      </c>
      <c r="AZ489" s="850">
        <f>AVERAGE(AO489:AO490)</f>
        <v>290829.83398437535</v>
      </c>
      <c r="BA489" s="850">
        <f>STDEV(AO489:AO490)</f>
        <v>28346.707026887725</v>
      </c>
      <c r="BB489" s="850">
        <f>100*BA489/AZ489</f>
        <v>9.7468360238484468</v>
      </c>
      <c r="BC489" s="849">
        <f t="shared" si="1503"/>
        <v>44459</v>
      </c>
      <c r="BD489" s="850">
        <f>AVERAGE(AQ489:AQ490)</f>
        <v>389584.14713541669</v>
      </c>
      <c r="BE489" s="850">
        <f>STDEV(AQ489:AQ490)</f>
        <v>45547.044952551987</v>
      </c>
      <c r="BF489" s="850">
        <f>100*BE489/BD489</f>
        <v>11.691195672990295</v>
      </c>
      <c r="BG489" s="849">
        <f t="shared" si="1504"/>
        <v>44459</v>
      </c>
      <c r="BH489" s="850">
        <f>AVERAGE(AZ489,BD489)</f>
        <v>340206.99055989599</v>
      </c>
      <c r="BI489" s="852">
        <f>BH489*AT489*3.785*1000000</f>
        <v>218002023498354.38</v>
      </c>
      <c r="BK489" s="382">
        <f t="shared" si="1505"/>
        <v>40.617852783203197</v>
      </c>
      <c r="BL489" s="382">
        <f t="shared" si="1517"/>
        <v>53.606628417968793</v>
      </c>
      <c r="BM489" s="236">
        <f t="shared" si="1506"/>
        <v>44459</v>
      </c>
      <c r="BN489" s="236">
        <f t="shared" si="1507"/>
        <v>44460</v>
      </c>
      <c r="BO489" s="235">
        <f t="shared" si="1526"/>
        <v>270785.68522135465</v>
      </c>
      <c r="BP489" s="235">
        <f t="shared" si="1518"/>
        <v>357377.52278645866</v>
      </c>
      <c r="BQ489" s="235">
        <f t="shared" si="1508"/>
        <v>314081.60400390666</v>
      </c>
      <c r="BR489" s="868">
        <f t="shared" si="1509"/>
        <v>44459</v>
      </c>
      <c r="BS489" s="869" t="str">
        <f t="shared" si="1510"/>
        <v>MON</v>
      </c>
      <c r="BT489" s="870">
        <f t="shared" si="1511"/>
        <v>169.29783630371099</v>
      </c>
      <c r="BU489" s="235">
        <f t="shared" ref="BU489" si="1529">BH489</f>
        <v>340206.99055989599</v>
      </c>
      <c r="BV489" s="279">
        <f t="shared" si="1513"/>
        <v>201261076686799.5</v>
      </c>
      <c r="BW489" s="279">
        <f t="shared" ref="BW489" si="1530">BI489</f>
        <v>218002023498354.38</v>
      </c>
    </row>
    <row r="490" spans="1:75">
      <c r="A490" s="35">
        <v>44461</v>
      </c>
      <c r="B490" s="119" t="s">
        <v>926</v>
      </c>
      <c r="C490" s="782">
        <f t="shared" si="1515"/>
        <v>44459</v>
      </c>
      <c r="D490" s="1158">
        <f t="shared" si="1521"/>
        <v>44460</v>
      </c>
      <c r="E490" s="924" t="s">
        <v>69</v>
      </c>
      <c r="F490" s="1149">
        <v>46.631097412109398</v>
      </c>
      <c r="G490" s="500" t="s">
        <v>41</v>
      </c>
      <c r="H490" s="998">
        <v>63.268615722656207</v>
      </c>
      <c r="I490" s="1160" t="s">
        <v>313</v>
      </c>
      <c r="J490" s="1161" t="s">
        <v>133</v>
      </c>
      <c r="K490" s="484" t="s">
        <v>93</v>
      </c>
      <c r="L490" s="488">
        <v>340</v>
      </c>
      <c r="M490" s="485"/>
      <c r="N490" s="504"/>
      <c r="O490" s="491">
        <v>3</v>
      </c>
      <c r="P490" s="492">
        <v>1.5</v>
      </c>
      <c r="Q490" s="492">
        <f t="shared" si="1472"/>
        <v>4.5</v>
      </c>
      <c r="R490" s="490">
        <f t="shared" si="1390"/>
        <v>3</v>
      </c>
      <c r="S490" s="491"/>
      <c r="T490" s="493">
        <v>20</v>
      </c>
      <c r="U490" s="119" t="s">
        <v>926</v>
      </c>
      <c r="V490" s="925"/>
      <c r="W490" s="129">
        <v>858.45600000000002</v>
      </c>
      <c r="X490" s="223">
        <v>2.1800000000000002</v>
      </c>
      <c r="Y490" s="223">
        <v>2.5390000000000001</v>
      </c>
      <c r="Z490" s="129">
        <f t="shared" si="1473"/>
        <v>17169.12</v>
      </c>
      <c r="AA490" s="129">
        <f t="shared" si="1474"/>
        <v>5723.04</v>
      </c>
      <c r="AB490" s="149">
        <f t="shared" si="1475"/>
        <v>16832470.588235293</v>
      </c>
      <c r="AC490" s="924" t="s">
        <v>69</v>
      </c>
      <c r="AD490" s="195">
        <f t="shared" si="1476"/>
        <v>932.62194824218795</v>
      </c>
      <c r="AE490" s="500" t="s">
        <v>41</v>
      </c>
      <c r="AF490" s="567">
        <f t="shared" si="1477"/>
        <v>1265.3723144531241</v>
      </c>
      <c r="AG490" s="497">
        <f t="shared" si="1478"/>
        <v>310873.98274739599</v>
      </c>
      <c r="AH490" s="497">
        <f t="shared" si="1479"/>
        <v>421790.77148437471</v>
      </c>
      <c r="AI490" s="497">
        <f t="shared" si="1480"/>
        <v>914335.24337469402</v>
      </c>
      <c r="AJ490" s="497">
        <f t="shared" si="1481"/>
        <v>1240561.0926011021</v>
      </c>
      <c r="AK490" s="959">
        <f t="shared" si="1482"/>
        <v>5.4319729155727726E-2</v>
      </c>
      <c r="AL490" s="1086">
        <f t="shared" si="1483"/>
        <v>7.3700475880716321E-2</v>
      </c>
      <c r="AM490" s="864" t="str">
        <f t="shared" si="1495"/>
        <v>9212</v>
      </c>
      <c r="AN490" s="865">
        <f t="shared" si="1496"/>
        <v>44460</v>
      </c>
      <c r="AO490" s="866">
        <f t="shared" si="1497"/>
        <v>310873.98274739599</v>
      </c>
      <c r="AP490" s="865">
        <f t="shared" si="1498"/>
        <v>44460</v>
      </c>
      <c r="AQ490" s="850">
        <f t="shared" si="1516"/>
        <v>421790.77148437471</v>
      </c>
      <c r="AR490" s="880">
        <v>44459</v>
      </c>
      <c r="AS490" s="869" t="s">
        <v>655</v>
      </c>
      <c r="AT490" s="879">
        <v>169.29783630371099</v>
      </c>
      <c r="AU490" s="879">
        <v>340</v>
      </c>
      <c r="AV490" s="851">
        <f t="shared" si="1499"/>
        <v>44459</v>
      </c>
      <c r="AW490" s="852">
        <f t="shared" si="1500"/>
        <v>199205657650921.25</v>
      </c>
      <c r="AX490" s="851">
        <f t="shared" si="1501"/>
        <v>44459</v>
      </c>
      <c r="AY490" s="852">
        <f t="shared" si="1502"/>
        <v>270280282968897.38</v>
      </c>
      <c r="AZ490" s="867"/>
      <c r="BA490" s="867"/>
      <c r="BB490" s="867"/>
      <c r="BC490" s="849">
        <f t="shared" si="1503"/>
        <v>44459</v>
      </c>
      <c r="BD490" s="867"/>
      <c r="BE490" s="867"/>
      <c r="BF490" s="867"/>
      <c r="BG490" s="849">
        <f t="shared" si="1504"/>
        <v>44459</v>
      </c>
      <c r="BH490" s="867"/>
      <c r="BI490" s="867"/>
      <c r="BK490" s="382">
        <f t="shared" si="1505"/>
        <v>46.631097412109398</v>
      </c>
      <c r="BL490" s="382">
        <f t="shared" si="1517"/>
        <v>63.268615722656207</v>
      </c>
      <c r="BM490" s="236">
        <f t="shared" si="1506"/>
        <v>44459</v>
      </c>
      <c r="BN490" s="236">
        <f t="shared" si="1507"/>
        <v>44460</v>
      </c>
      <c r="BO490" s="235">
        <f t="shared" si="1526"/>
        <v>310873.98274739599</v>
      </c>
      <c r="BP490" s="235">
        <f t="shared" si="1518"/>
        <v>421790.77148437471</v>
      </c>
      <c r="BQ490" s="235">
        <f t="shared" si="1508"/>
        <v>366332.37711588538</v>
      </c>
      <c r="BR490" s="868">
        <f t="shared" si="1509"/>
        <v>44459</v>
      </c>
      <c r="BS490" s="869" t="str">
        <f t="shared" si="1510"/>
        <v>MON</v>
      </c>
      <c r="BT490" s="870">
        <f t="shared" si="1511"/>
        <v>169.29783630371099</v>
      </c>
      <c r="BU490" s="235"/>
      <c r="BV490" s="279">
        <f t="shared" si="1513"/>
        <v>234742970309909.34</v>
      </c>
      <c r="BW490" s="279"/>
    </row>
    <row r="491" spans="1:75">
      <c r="A491" s="35">
        <v>44461</v>
      </c>
      <c r="B491" s="119" t="s">
        <v>927</v>
      </c>
      <c r="C491" s="782">
        <f t="shared" si="1515"/>
        <v>44460</v>
      </c>
      <c r="D491" s="1158">
        <f t="shared" si="1521"/>
        <v>44461</v>
      </c>
      <c r="E491" s="924" t="s">
        <v>69</v>
      </c>
      <c r="F491" s="1149">
        <v>44.315570068359399</v>
      </c>
      <c r="G491" s="500" t="s">
        <v>41</v>
      </c>
      <c r="H491" s="998">
        <v>61.310375976562604</v>
      </c>
      <c r="I491" s="1160" t="s">
        <v>313</v>
      </c>
      <c r="J491" s="1161" t="s">
        <v>133</v>
      </c>
      <c r="K491" s="484" t="s">
        <v>93</v>
      </c>
      <c r="L491" s="488">
        <v>272</v>
      </c>
      <c r="M491" s="485"/>
      <c r="N491" s="504"/>
      <c r="O491" s="491">
        <v>3</v>
      </c>
      <c r="P491" s="492">
        <v>1.5</v>
      </c>
      <c r="Q491" s="492">
        <f t="shared" si="1472"/>
        <v>4.5</v>
      </c>
      <c r="R491" s="490">
        <f t="shared" si="1390"/>
        <v>3</v>
      </c>
      <c r="S491" s="491"/>
      <c r="T491" s="493">
        <v>20</v>
      </c>
      <c r="U491" s="119" t="s">
        <v>927</v>
      </c>
      <c r="V491" s="925"/>
      <c r="W491" s="129">
        <v>793.59299999999996</v>
      </c>
      <c r="X491" s="223">
        <v>2.157</v>
      </c>
      <c r="Y491" s="223">
        <v>2.4809999999999999</v>
      </c>
      <c r="Z491" s="129">
        <f t="shared" si="1473"/>
        <v>15871.859999999999</v>
      </c>
      <c r="AA491" s="129">
        <f t="shared" si="1474"/>
        <v>5290.62</v>
      </c>
      <c r="AB491" s="149">
        <f t="shared" si="1475"/>
        <v>19450808.823529411</v>
      </c>
      <c r="AC491" s="924" t="s">
        <v>69</v>
      </c>
      <c r="AD491" s="195">
        <f t="shared" si="1476"/>
        <v>886.31140136718795</v>
      </c>
      <c r="AE491" s="500" t="s">
        <v>41</v>
      </c>
      <c r="AF491" s="567">
        <f t="shared" si="1477"/>
        <v>1226.207519531252</v>
      </c>
      <c r="AG491" s="497">
        <f t="shared" si="1478"/>
        <v>295437.13378906267</v>
      </c>
      <c r="AH491" s="497">
        <f t="shared" si="1479"/>
        <v>408735.8398437507</v>
      </c>
      <c r="AI491" s="497">
        <f t="shared" si="1480"/>
        <v>1086165.9330480245</v>
      </c>
      <c r="AJ491" s="497">
        <f t="shared" si="1481"/>
        <v>1502705.2935432012</v>
      </c>
      <c r="AK491" s="959">
        <f t="shared" si="1482"/>
        <v>5.5841684677611067E-2</v>
      </c>
      <c r="AL491" s="1086">
        <f t="shared" si="1483"/>
        <v>7.7256699563331088E-2</v>
      </c>
      <c r="AM491" s="864" t="str">
        <f t="shared" si="1495"/>
        <v>9223</v>
      </c>
      <c r="AN491" s="865">
        <f t="shared" si="1496"/>
        <v>44461</v>
      </c>
      <c r="AO491" s="866">
        <f t="shared" si="1497"/>
        <v>295437.13378906267</v>
      </c>
      <c r="AP491" s="865">
        <f t="shared" si="1498"/>
        <v>44461</v>
      </c>
      <c r="AQ491" s="850">
        <f t="shared" si="1516"/>
        <v>408735.8398437507</v>
      </c>
      <c r="AR491" s="880">
        <v>44460</v>
      </c>
      <c r="AS491" s="869" t="s">
        <v>653</v>
      </c>
      <c r="AT491" s="879">
        <v>163.10720825195301</v>
      </c>
      <c r="AU491" s="879">
        <v>272</v>
      </c>
      <c r="AV491" s="851">
        <f t="shared" si="1499"/>
        <v>44460</v>
      </c>
      <c r="AW491" s="852">
        <f t="shared" si="1500"/>
        <v>182391300312318.06</v>
      </c>
      <c r="AX491" s="851">
        <f t="shared" si="1501"/>
        <v>44460</v>
      </c>
      <c r="AY491" s="852">
        <f t="shared" si="1502"/>
        <v>252337478221598.47</v>
      </c>
      <c r="AZ491" s="850">
        <f>AVERAGE(AO491:AO492)</f>
        <v>309397.939046224</v>
      </c>
      <c r="BA491" s="850">
        <f>STDEV(AO491:AO492)</f>
        <v>19743.560136327149</v>
      </c>
      <c r="BB491" s="850">
        <f>100*BA491/AZ491</f>
        <v>6.3812836624543463</v>
      </c>
      <c r="BC491" s="849">
        <f t="shared" si="1503"/>
        <v>44460</v>
      </c>
      <c r="BD491" s="850">
        <f>AVERAGE(AQ491:AQ492)</f>
        <v>369654.07307942735</v>
      </c>
      <c r="BE491" s="850">
        <f>STDEV(AQ491:AQ492)</f>
        <v>55269.964599608255</v>
      </c>
      <c r="BF491" s="850">
        <f>100*BE491/BD491</f>
        <v>14.95180727732234</v>
      </c>
      <c r="BG491" s="849">
        <f t="shared" si="1504"/>
        <v>44460</v>
      </c>
      <c r="BH491" s="850">
        <f>AVERAGE(AZ491,BD491)</f>
        <v>339526.00606282568</v>
      </c>
      <c r="BI491" s="852">
        <f>BH491*AT491*3.785*1000000</f>
        <v>209610041031136.41</v>
      </c>
      <c r="BK491" s="382">
        <f t="shared" si="1505"/>
        <v>44.315570068359399</v>
      </c>
      <c r="BL491" s="382">
        <f t="shared" si="1517"/>
        <v>61.310375976562604</v>
      </c>
      <c r="BM491" s="236">
        <f t="shared" si="1506"/>
        <v>44460</v>
      </c>
      <c r="BN491" s="236">
        <f t="shared" si="1507"/>
        <v>44461</v>
      </c>
      <c r="BO491" s="235">
        <f t="shared" si="1526"/>
        <v>295437.13378906267</v>
      </c>
      <c r="BP491" s="235">
        <f t="shared" si="1518"/>
        <v>408735.8398437507</v>
      </c>
      <c r="BQ491" s="235">
        <f t="shared" si="1508"/>
        <v>352086.48681640672</v>
      </c>
      <c r="BR491" s="868">
        <f t="shared" si="1509"/>
        <v>44460</v>
      </c>
      <c r="BS491" s="869" t="str">
        <f t="shared" si="1510"/>
        <v>TUE</v>
      </c>
      <c r="BT491" s="870">
        <f t="shared" si="1511"/>
        <v>163.10720825195301</v>
      </c>
      <c r="BU491" s="235">
        <f t="shared" ref="BU491" si="1531">BH491</f>
        <v>339526.00606282568</v>
      </c>
      <c r="BV491" s="279">
        <f t="shared" si="1513"/>
        <v>217364389266958.25</v>
      </c>
      <c r="BW491" s="279">
        <f t="shared" ref="BW491" si="1532">BI491</f>
        <v>209610041031136.41</v>
      </c>
    </row>
    <row r="492" spans="1:75">
      <c r="A492" s="35">
        <v>44461</v>
      </c>
      <c r="B492" s="119" t="s">
        <v>928</v>
      </c>
      <c r="C492" s="782">
        <f t="shared" si="1515"/>
        <v>44460</v>
      </c>
      <c r="D492" s="1158">
        <f t="shared" si="1521"/>
        <v>44461</v>
      </c>
      <c r="E492" s="924" t="s">
        <v>69</v>
      </c>
      <c r="F492" s="1149">
        <v>48.503811645507803</v>
      </c>
      <c r="G492" s="500" t="s">
        <v>41</v>
      </c>
      <c r="H492" s="998">
        <v>49.585845947265604</v>
      </c>
      <c r="I492" s="1160" t="s">
        <v>313</v>
      </c>
      <c r="J492" s="1161" t="s">
        <v>133</v>
      </c>
      <c r="K492" s="484" t="s">
        <v>93</v>
      </c>
      <c r="L492" s="488">
        <v>272</v>
      </c>
      <c r="M492" s="485"/>
      <c r="N492" s="504"/>
      <c r="O492" s="491">
        <v>3</v>
      </c>
      <c r="P492" s="492">
        <v>1.5</v>
      </c>
      <c r="Q492" s="492">
        <f t="shared" si="1472"/>
        <v>4.5</v>
      </c>
      <c r="R492" s="490">
        <f t="shared" si="1390"/>
        <v>3</v>
      </c>
      <c r="S492" s="491"/>
      <c r="T492" s="493">
        <v>20</v>
      </c>
      <c r="U492" s="119" t="s">
        <v>928</v>
      </c>
      <c r="V492" s="925"/>
      <c r="W492" s="129">
        <v>820.52200000000005</v>
      </c>
      <c r="X492" s="223">
        <v>2.1640000000000001</v>
      </c>
      <c r="Y492" s="223">
        <v>2.5129999999999999</v>
      </c>
      <c r="Z492" s="129">
        <f t="shared" si="1473"/>
        <v>16410.440000000002</v>
      </c>
      <c r="AA492" s="129">
        <f t="shared" si="1474"/>
        <v>5470.1466666666674</v>
      </c>
      <c r="AB492" s="149">
        <f t="shared" si="1475"/>
        <v>20110833.333333336</v>
      </c>
      <c r="AC492" s="924" t="s">
        <v>69</v>
      </c>
      <c r="AD492" s="195">
        <f t="shared" si="1476"/>
        <v>970.07623291015602</v>
      </c>
      <c r="AE492" s="500" t="s">
        <v>41</v>
      </c>
      <c r="AF492" s="567">
        <f t="shared" si="1477"/>
        <v>991.71691894531205</v>
      </c>
      <c r="AG492" s="497">
        <f t="shared" si="1478"/>
        <v>323358.74430338532</v>
      </c>
      <c r="AH492" s="497">
        <f t="shared" si="1479"/>
        <v>330572.30631510401</v>
      </c>
      <c r="AI492" s="497">
        <f t="shared" si="1480"/>
        <v>1188818.9128800931</v>
      </c>
      <c r="AJ492" s="497">
        <f t="shared" si="1481"/>
        <v>1215339.3614525883</v>
      </c>
      <c r="AK492" s="959">
        <f t="shared" si="1482"/>
        <v>5.9113359112257555E-2</v>
      </c>
      <c r="AL492" s="1086">
        <f t="shared" si="1483"/>
        <v>6.0432073664405825E-2</v>
      </c>
      <c r="AM492" s="864" t="str">
        <f t="shared" si="1495"/>
        <v>9224</v>
      </c>
      <c r="AN492" s="865">
        <f t="shared" si="1496"/>
        <v>44461</v>
      </c>
      <c r="AO492" s="866">
        <f t="shared" si="1497"/>
        <v>323358.74430338532</v>
      </c>
      <c r="AP492" s="865">
        <f t="shared" si="1498"/>
        <v>44461</v>
      </c>
      <c r="AQ492" s="850">
        <f t="shared" si="1516"/>
        <v>330572.30631510401</v>
      </c>
      <c r="AR492" s="880">
        <v>44460</v>
      </c>
      <c r="AS492" s="869" t="s">
        <v>653</v>
      </c>
      <c r="AT492" s="879">
        <v>163.10720825195301</v>
      </c>
      <c r="AU492" s="879">
        <v>272</v>
      </c>
      <c r="AV492" s="851">
        <f t="shared" si="1499"/>
        <v>44460</v>
      </c>
      <c r="AW492" s="852">
        <f t="shared" si="1500"/>
        <v>199629007648585</v>
      </c>
      <c r="AX492" s="851">
        <f t="shared" si="1501"/>
        <v>44460</v>
      </c>
      <c r="AY492" s="852">
        <f t="shared" si="1502"/>
        <v>204082377942044.09</v>
      </c>
      <c r="AZ492" s="867"/>
      <c r="BA492" s="867"/>
      <c r="BB492" s="867"/>
      <c r="BC492" s="849">
        <f t="shared" si="1503"/>
        <v>44460</v>
      </c>
      <c r="BD492" s="867"/>
      <c r="BE492" s="867"/>
      <c r="BF492" s="867"/>
      <c r="BG492" s="849">
        <f t="shared" si="1504"/>
        <v>44460</v>
      </c>
      <c r="BH492" s="867"/>
      <c r="BI492" s="867"/>
      <c r="BK492" s="382">
        <f t="shared" si="1505"/>
        <v>48.503811645507803</v>
      </c>
      <c r="BL492" s="382">
        <f t="shared" si="1517"/>
        <v>49.585845947265604</v>
      </c>
      <c r="BM492" s="236">
        <f t="shared" si="1506"/>
        <v>44460</v>
      </c>
      <c r="BN492" s="236">
        <f t="shared" si="1507"/>
        <v>44461</v>
      </c>
      <c r="BO492" s="235">
        <f t="shared" si="1526"/>
        <v>323358.74430338532</v>
      </c>
      <c r="BP492" s="235">
        <f t="shared" si="1518"/>
        <v>330572.30631510401</v>
      </c>
      <c r="BQ492" s="235">
        <f t="shared" si="1508"/>
        <v>326965.52530924464</v>
      </c>
      <c r="BR492" s="868">
        <f t="shared" si="1509"/>
        <v>44460</v>
      </c>
      <c r="BS492" s="869" t="str">
        <f t="shared" si="1510"/>
        <v>TUE</v>
      </c>
      <c r="BT492" s="870">
        <f t="shared" si="1511"/>
        <v>163.10720825195301</v>
      </c>
      <c r="BU492" s="235"/>
      <c r="BV492" s="279">
        <f t="shared" si="1513"/>
        <v>201855692795314.5</v>
      </c>
      <c r="BW492" s="279"/>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9DECA3-B559-42CF-B97A-6FEBA56E00A9}">
  <dimension ref="A2:AO32"/>
  <sheetViews>
    <sheetView topLeftCell="R10" zoomScale="65" zoomScaleNormal="65" workbookViewId="0">
      <selection activeCell="AS42" sqref="AS42"/>
    </sheetView>
  </sheetViews>
  <sheetFormatPr defaultRowHeight="14.5"/>
  <cols>
    <col min="3" max="4" width="11.1796875" customWidth="1"/>
  </cols>
  <sheetData>
    <row r="2" spans="1:41">
      <c r="AG2" t="s">
        <v>69</v>
      </c>
      <c r="AH2" t="s">
        <v>41</v>
      </c>
    </row>
    <row r="3" spans="1:41">
      <c r="A3" s="888">
        <v>44300</v>
      </c>
      <c r="B3" s="122" t="s">
        <v>282</v>
      </c>
      <c r="C3" s="769">
        <v>44296</v>
      </c>
      <c r="D3" s="1170">
        <v>44297</v>
      </c>
      <c r="E3" s="924" t="s">
        <v>69</v>
      </c>
      <c r="F3" s="1149">
        <v>39.78118896484375</v>
      </c>
      <c r="G3" s="500" t="s">
        <v>41</v>
      </c>
      <c r="H3" s="998">
        <v>48.660516357421876</v>
      </c>
      <c r="I3" s="414" t="s">
        <v>313</v>
      </c>
      <c r="J3" s="415" t="s">
        <v>133</v>
      </c>
      <c r="K3" s="429" t="s">
        <v>93</v>
      </c>
      <c r="L3" s="390">
        <v>250</v>
      </c>
      <c r="M3" s="390"/>
      <c r="N3" s="390"/>
      <c r="O3" s="564">
        <v>3</v>
      </c>
      <c r="P3" s="564">
        <v>1.5</v>
      </c>
      <c r="Q3" s="564">
        <v>4.5</v>
      </c>
      <c r="R3" s="82">
        <v>3</v>
      </c>
      <c r="S3" s="81"/>
      <c r="T3" s="81">
        <v>20</v>
      </c>
      <c r="U3" s="122" t="s">
        <v>282</v>
      </c>
      <c r="V3" s="494">
        <v>820.81246951777348</v>
      </c>
      <c r="W3" s="195">
        <v>725.34100000000001</v>
      </c>
      <c r="X3" s="82">
        <v>2.173</v>
      </c>
      <c r="Y3" s="82">
        <v>2.569</v>
      </c>
      <c r="Z3" s="195">
        <v>14506.82</v>
      </c>
      <c r="AA3" s="195">
        <v>4835.6066666666666</v>
      </c>
      <c r="AB3" s="1092">
        <v>19342426.666666668</v>
      </c>
      <c r="AC3" s="499" t="s">
        <v>69</v>
      </c>
      <c r="AD3" s="195">
        <v>795.623779296875</v>
      </c>
      <c r="AE3" s="500" t="s">
        <v>41</v>
      </c>
      <c r="AF3" s="567">
        <v>973.2103271484375</v>
      </c>
      <c r="AG3" s="567">
        <v>265207.92643229169</v>
      </c>
      <c r="AH3" s="567">
        <v>324403.4423828125</v>
      </c>
      <c r="AI3" s="568">
        <v>1060831.7057291667</v>
      </c>
      <c r="AJ3" s="568">
        <v>1297613.76953125</v>
      </c>
      <c r="AK3" s="569">
        <v>5.4844809496283474E-2</v>
      </c>
      <c r="AL3" s="999">
        <v>6.7086399855270665E-2</v>
      </c>
      <c r="AM3" s="535"/>
      <c r="AN3" s="535"/>
      <c r="AO3" s="53"/>
    </row>
    <row r="4" spans="1:41">
      <c r="A4" s="888">
        <v>44300</v>
      </c>
      <c r="B4" s="122" t="s">
        <v>438</v>
      </c>
      <c r="C4" s="769">
        <v>44296</v>
      </c>
      <c r="D4" s="1170">
        <v>44297</v>
      </c>
      <c r="E4" s="924" t="s">
        <v>69</v>
      </c>
      <c r="F4" s="1149">
        <v>48.566729736328128</v>
      </c>
      <c r="G4" s="500" t="s">
        <v>41</v>
      </c>
      <c r="H4" s="998">
        <v>57.116546630859375</v>
      </c>
      <c r="I4" s="414" t="s">
        <v>313</v>
      </c>
      <c r="J4" s="415" t="s">
        <v>133</v>
      </c>
      <c r="K4" s="429" t="s">
        <v>93</v>
      </c>
      <c r="L4" s="390">
        <v>250</v>
      </c>
      <c r="M4" s="390"/>
      <c r="N4" s="390"/>
      <c r="O4" s="564">
        <v>3</v>
      </c>
      <c r="P4" s="564">
        <v>1.5</v>
      </c>
      <c r="Q4" s="564">
        <v>4.5</v>
      </c>
      <c r="R4" s="82">
        <v>3</v>
      </c>
      <c r="S4" s="81"/>
      <c r="T4" s="81">
        <v>20</v>
      </c>
      <c r="U4" s="122" t="s">
        <v>438</v>
      </c>
      <c r="V4" s="494">
        <v>874.53619811874944</v>
      </c>
      <c r="W4" s="195">
        <v>771.63900000000001</v>
      </c>
      <c r="X4" s="82">
        <v>2.1720000000000002</v>
      </c>
      <c r="Y4" s="82">
        <v>2.5649999999999999</v>
      </c>
      <c r="Z4" s="195">
        <v>15432.78</v>
      </c>
      <c r="AA4" s="195">
        <v>5144.26</v>
      </c>
      <c r="AB4" s="1092">
        <v>20577040</v>
      </c>
      <c r="AC4" s="499" t="s">
        <v>69</v>
      </c>
      <c r="AD4" s="195">
        <v>971.3345947265625</v>
      </c>
      <c r="AE4" s="500" t="s">
        <v>41</v>
      </c>
      <c r="AF4" s="567">
        <v>1142.3309326171875</v>
      </c>
      <c r="AG4" s="567">
        <v>323778.1982421875</v>
      </c>
      <c r="AH4" s="567">
        <v>380776.9775390625</v>
      </c>
      <c r="AI4" s="568">
        <v>1295112.79296875</v>
      </c>
      <c r="AJ4" s="568">
        <v>1523107.91015625</v>
      </c>
      <c r="AK4" s="569">
        <v>6.2939703328017529E-2</v>
      </c>
      <c r="AL4" s="999">
        <v>7.4019776904562073E-2</v>
      </c>
      <c r="AM4" s="53"/>
      <c r="AN4" s="53"/>
      <c r="AO4" s="53"/>
    </row>
    <row r="5" spans="1:41">
      <c r="A5" s="888">
        <v>44300</v>
      </c>
      <c r="B5" s="122">
        <v>113</v>
      </c>
      <c r="C5" s="769">
        <v>44296</v>
      </c>
      <c r="D5" s="1170">
        <v>44297</v>
      </c>
      <c r="E5" s="924" t="s">
        <v>69</v>
      </c>
      <c r="F5" s="1149">
        <v>44.126153564453126</v>
      </c>
      <c r="G5" s="500" t="s">
        <v>41</v>
      </c>
      <c r="H5" s="998">
        <v>51.026535034179688</v>
      </c>
      <c r="I5" s="414" t="s">
        <v>313</v>
      </c>
      <c r="J5" s="415" t="s">
        <v>133</v>
      </c>
      <c r="K5" s="429" t="s">
        <v>93</v>
      </c>
      <c r="L5" s="390">
        <v>250</v>
      </c>
      <c r="M5" s="390"/>
      <c r="N5" s="390"/>
      <c r="O5" s="564">
        <v>3</v>
      </c>
      <c r="P5" s="564">
        <v>1.5</v>
      </c>
      <c r="Q5" s="564">
        <v>4.5</v>
      </c>
      <c r="R5" s="82">
        <v>3</v>
      </c>
      <c r="S5" s="81"/>
      <c r="T5" s="81">
        <v>20</v>
      </c>
      <c r="U5" s="122">
        <v>113</v>
      </c>
      <c r="V5" s="193">
        <v>686.20704611107465</v>
      </c>
      <c r="W5" s="195">
        <v>718.21199999999999</v>
      </c>
      <c r="X5" s="82">
        <v>2.1880000000000002</v>
      </c>
      <c r="Y5" s="82">
        <v>2.5430000000000001</v>
      </c>
      <c r="Z5" s="195">
        <v>14364.24</v>
      </c>
      <c r="AA5" s="195">
        <v>4788.08</v>
      </c>
      <c r="AB5" s="1092">
        <v>19152320</v>
      </c>
      <c r="AC5" s="499" t="s">
        <v>69</v>
      </c>
      <c r="AD5" s="195">
        <v>882.5230712890625</v>
      </c>
      <c r="AE5" s="500" t="s">
        <v>41</v>
      </c>
      <c r="AF5" s="567">
        <v>1020.5307006835938</v>
      </c>
      <c r="AG5" s="567">
        <v>294174.35709635419</v>
      </c>
      <c r="AH5" s="567">
        <v>340176.90022786456</v>
      </c>
      <c r="AI5" s="568">
        <v>1176697.4283854167</v>
      </c>
      <c r="AJ5" s="568">
        <v>1360707.6009114583</v>
      </c>
      <c r="AK5" s="569">
        <v>6.1438897657590134E-2</v>
      </c>
      <c r="AL5" s="999">
        <v>7.1046619987106444E-2</v>
      </c>
      <c r="AM5" s="535"/>
      <c r="AN5" s="535"/>
      <c r="AO5" s="53"/>
    </row>
    <row r="6" spans="1:41">
      <c r="A6" s="888">
        <v>44300</v>
      </c>
      <c r="B6" s="122">
        <v>114</v>
      </c>
      <c r="C6" s="769">
        <v>44296</v>
      </c>
      <c r="D6" s="1170">
        <v>44297</v>
      </c>
      <c r="E6" s="924" t="s">
        <v>69</v>
      </c>
      <c r="F6" s="1149">
        <v>38.201901245117185</v>
      </c>
      <c r="G6" s="500" t="s">
        <v>41</v>
      </c>
      <c r="H6" s="998">
        <v>44.567230224609375</v>
      </c>
      <c r="I6" s="414" t="s">
        <v>313</v>
      </c>
      <c r="J6" s="415" t="s">
        <v>133</v>
      </c>
      <c r="K6" s="429" t="s">
        <v>93</v>
      </c>
      <c r="L6" s="390">
        <v>250</v>
      </c>
      <c r="M6" s="390"/>
      <c r="N6" s="390"/>
      <c r="O6" s="564">
        <v>3</v>
      </c>
      <c r="P6" s="564">
        <v>1.5</v>
      </c>
      <c r="Q6" s="564">
        <v>4.5</v>
      </c>
      <c r="R6" s="82">
        <v>3</v>
      </c>
      <c r="S6" s="81"/>
      <c r="T6" s="81">
        <v>20</v>
      </c>
      <c r="U6" s="122">
        <v>114</v>
      </c>
      <c r="V6" s="193">
        <v>682.90405022130801</v>
      </c>
      <c r="W6" s="195">
        <v>700.03899999999999</v>
      </c>
      <c r="X6" s="82">
        <v>2.1859999999999999</v>
      </c>
      <c r="Y6" s="82">
        <v>2.573</v>
      </c>
      <c r="Z6" s="195">
        <v>14000.779999999999</v>
      </c>
      <c r="AA6" s="195">
        <v>4666.9266666666663</v>
      </c>
      <c r="AB6" s="1092">
        <v>18667706.666666664</v>
      </c>
      <c r="AC6" s="499" t="s">
        <v>69</v>
      </c>
      <c r="AD6" s="195">
        <v>764.03802490234375</v>
      </c>
      <c r="AE6" s="500" t="s">
        <v>41</v>
      </c>
      <c r="AF6" s="567">
        <v>891.3446044921875</v>
      </c>
      <c r="AG6" s="567">
        <v>254679.34163411459</v>
      </c>
      <c r="AH6" s="567">
        <v>297114.8681640625</v>
      </c>
      <c r="AI6" s="568">
        <v>1018717.3665364584</v>
      </c>
      <c r="AJ6" s="568">
        <v>1188459.47265625</v>
      </c>
      <c r="AK6" s="569">
        <v>5.457110424578801E-2</v>
      </c>
      <c r="AL6" s="999">
        <v>6.3663924759348234E-2</v>
      </c>
      <c r="AM6" s="53"/>
      <c r="AN6" s="53"/>
      <c r="AO6" s="53"/>
    </row>
    <row r="7" spans="1:41">
      <c r="A7" s="888">
        <v>44300</v>
      </c>
      <c r="B7" s="122">
        <v>115</v>
      </c>
      <c r="C7" s="769">
        <v>44296</v>
      </c>
      <c r="D7" s="1170">
        <v>44297</v>
      </c>
      <c r="E7" s="924" t="s">
        <v>69</v>
      </c>
      <c r="F7" s="1149">
        <v>46.17697448730469</v>
      </c>
      <c r="G7" s="500" t="s">
        <v>41</v>
      </c>
      <c r="H7" s="998">
        <v>50.651910400390626</v>
      </c>
      <c r="I7" s="414" t="s">
        <v>313</v>
      </c>
      <c r="J7" s="415" t="s">
        <v>133</v>
      </c>
      <c r="K7" s="429" t="s">
        <v>93</v>
      </c>
      <c r="L7" s="390">
        <v>250</v>
      </c>
      <c r="M7" s="390"/>
      <c r="N7" s="390"/>
      <c r="O7" s="564">
        <v>3</v>
      </c>
      <c r="P7" s="564">
        <v>1.5</v>
      </c>
      <c r="Q7" s="564">
        <v>4.5</v>
      </c>
      <c r="R7" s="82">
        <v>3</v>
      </c>
      <c r="S7" s="81"/>
      <c r="T7" s="81">
        <v>20</v>
      </c>
      <c r="U7" s="122">
        <v>115</v>
      </c>
      <c r="V7" s="494">
        <v>792.9121633277</v>
      </c>
      <c r="W7" s="195">
        <v>759.04899999999998</v>
      </c>
      <c r="X7" s="82">
        <v>2.1930000000000001</v>
      </c>
      <c r="Y7" s="82">
        <v>2.5609999999999999</v>
      </c>
      <c r="Z7" s="195">
        <v>15180.98</v>
      </c>
      <c r="AA7" s="195">
        <v>5060.3266666666668</v>
      </c>
      <c r="AB7" s="1092">
        <v>20241306.666666668</v>
      </c>
      <c r="AC7" s="499" t="s">
        <v>69</v>
      </c>
      <c r="AD7" s="195">
        <v>923.53948974609375</v>
      </c>
      <c r="AE7" s="500" t="s">
        <v>41</v>
      </c>
      <c r="AF7" s="567">
        <v>1013.0382080078125</v>
      </c>
      <c r="AG7" s="567">
        <v>307846.49658203125</v>
      </c>
      <c r="AH7" s="567">
        <v>337679.40266927081</v>
      </c>
      <c r="AI7" s="568">
        <v>1231385.986328125</v>
      </c>
      <c r="AJ7" s="568">
        <v>1350717.6106770833</v>
      </c>
      <c r="AK7" s="569">
        <v>6.0835301129841007E-2</v>
      </c>
      <c r="AL7" s="999">
        <v>6.673075177016323E-2</v>
      </c>
      <c r="AM7" s="53"/>
      <c r="AN7" s="53"/>
      <c r="AO7" s="53"/>
    </row>
    <row r="8" spans="1:41">
      <c r="A8" s="888">
        <v>44300</v>
      </c>
      <c r="B8" s="122">
        <v>116</v>
      </c>
      <c r="C8" s="769">
        <v>44296</v>
      </c>
      <c r="D8" s="1170">
        <v>44297</v>
      </c>
      <c r="E8" s="924" t="s">
        <v>69</v>
      </c>
      <c r="F8" s="1149">
        <v>48.466204833984378</v>
      </c>
      <c r="G8" s="500" t="s">
        <v>41</v>
      </c>
      <c r="H8" s="998">
        <v>45.190399169921875</v>
      </c>
      <c r="I8" s="414" t="s">
        <v>313</v>
      </c>
      <c r="J8" s="415" t="s">
        <v>133</v>
      </c>
      <c r="K8" s="429" t="s">
        <v>93</v>
      </c>
      <c r="L8" s="390">
        <v>250</v>
      </c>
      <c r="M8" s="390"/>
      <c r="N8" s="390"/>
      <c r="O8" s="564">
        <v>3</v>
      </c>
      <c r="P8" s="564">
        <v>1.5</v>
      </c>
      <c r="Q8" s="564">
        <v>4.5</v>
      </c>
      <c r="R8" s="82">
        <v>3</v>
      </c>
      <c r="S8" s="81"/>
      <c r="T8" s="81">
        <v>20</v>
      </c>
      <c r="U8" s="122">
        <v>116</v>
      </c>
      <c r="V8" s="494">
        <v>713.37335321453338</v>
      </c>
      <c r="W8" s="195">
        <v>693.68499999999995</v>
      </c>
      <c r="X8" s="82">
        <v>2.19</v>
      </c>
      <c r="Y8" s="82">
        <v>2.5840000000000001</v>
      </c>
      <c r="Z8" s="195">
        <v>13873.699999999999</v>
      </c>
      <c r="AA8" s="195">
        <v>4624.5666666666666</v>
      </c>
      <c r="AB8" s="1092">
        <v>18498266.666666668</v>
      </c>
      <c r="AC8" s="499" t="s">
        <v>69</v>
      </c>
      <c r="AD8" s="195">
        <v>969.3240966796875</v>
      </c>
      <c r="AE8" s="500" t="s">
        <v>41</v>
      </c>
      <c r="AF8" s="567">
        <v>903.8079833984375</v>
      </c>
      <c r="AG8" s="567">
        <v>323108.0322265625</v>
      </c>
      <c r="AH8" s="567">
        <v>301269.32779947919</v>
      </c>
      <c r="AI8" s="568">
        <v>1292432.12890625</v>
      </c>
      <c r="AJ8" s="568">
        <v>1205077.3111979167</v>
      </c>
      <c r="AK8" s="569">
        <v>6.9867742323942966E-2</v>
      </c>
      <c r="AL8" s="999">
        <v>6.514541783363037E-2</v>
      </c>
      <c r="AM8" s="53"/>
      <c r="AN8" s="53"/>
      <c r="AO8" s="53"/>
    </row>
    <row r="9" spans="1:41">
      <c r="A9" s="888">
        <v>44300</v>
      </c>
      <c r="B9" s="122" t="s">
        <v>533</v>
      </c>
      <c r="C9" s="769">
        <v>44297</v>
      </c>
      <c r="D9" s="1170">
        <v>44298</v>
      </c>
      <c r="E9" s="924" t="s">
        <v>69</v>
      </c>
      <c r="F9" s="1149">
        <v>41.61370849609375</v>
      </c>
      <c r="G9" s="500" t="s">
        <v>41</v>
      </c>
      <c r="H9" s="998">
        <v>41.260583496093751</v>
      </c>
      <c r="I9" s="414" t="s">
        <v>313</v>
      </c>
      <c r="J9" s="415" t="s">
        <v>133</v>
      </c>
      <c r="K9" s="429" t="s">
        <v>93</v>
      </c>
      <c r="L9" s="390">
        <v>252</v>
      </c>
      <c r="M9" s="390"/>
      <c r="N9" s="390"/>
      <c r="O9" s="564">
        <v>3</v>
      </c>
      <c r="P9" s="564">
        <v>1.5</v>
      </c>
      <c r="Q9" s="564">
        <v>4.5</v>
      </c>
      <c r="R9" s="82">
        <v>3</v>
      </c>
      <c r="S9" s="81"/>
      <c r="T9" s="81">
        <v>20</v>
      </c>
      <c r="U9" s="122" t="s">
        <v>533</v>
      </c>
      <c r="V9" s="193">
        <v>711.78858245934236</v>
      </c>
      <c r="W9" s="195">
        <v>747.74199999999996</v>
      </c>
      <c r="X9" s="82">
        <v>2.1819999999999999</v>
      </c>
      <c r="Y9" s="82">
        <v>2.5529999999999999</v>
      </c>
      <c r="Z9" s="195">
        <v>14954.84</v>
      </c>
      <c r="AA9" s="195">
        <v>4984.9466666666667</v>
      </c>
      <c r="AB9" s="1092">
        <v>19781534.391534392</v>
      </c>
      <c r="AC9" s="499" t="s">
        <v>69</v>
      </c>
      <c r="AD9" s="195">
        <v>832.274169921875</v>
      </c>
      <c r="AE9" s="500" t="s">
        <v>41</v>
      </c>
      <c r="AF9" s="567">
        <v>825.211669921875</v>
      </c>
      <c r="AG9" s="567">
        <v>277424.72330729169</v>
      </c>
      <c r="AH9" s="567">
        <v>275070.556640625</v>
      </c>
      <c r="AI9" s="568">
        <v>1100891.7591559193</v>
      </c>
      <c r="AJ9" s="568">
        <v>1091549.8279389881</v>
      </c>
      <c r="AK9" s="569">
        <v>5.5652495775406152E-2</v>
      </c>
      <c r="AL9" s="999">
        <v>5.5180240639276311E-2</v>
      </c>
      <c r="AM9" s="535"/>
      <c r="AN9" s="535"/>
      <c r="AO9" s="53"/>
    </row>
    <row r="10" spans="1:41">
      <c r="A10" s="888">
        <v>44300</v>
      </c>
      <c r="B10" s="122" t="s">
        <v>534</v>
      </c>
      <c r="C10" s="769">
        <v>44297</v>
      </c>
      <c r="D10" s="1170">
        <v>44298</v>
      </c>
      <c r="E10" s="924" t="s">
        <v>69</v>
      </c>
      <c r="F10" s="1149">
        <v>41.014379882812499</v>
      </c>
      <c r="G10" s="500" t="s">
        <v>41</v>
      </c>
      <c r="H10" s="998">
        <v>53.633496093749997</v>
      </c>
      <c r="I10" s="414" t="s">
        <v>313</v>
      </c>
      <c r="J10" s="415" t="s">
        <v>133</v>
      </c>
      <c r="K10" s="429" t="s">
        <v>93</v>
      </c>
      <c r="L10" s="390">
        <v>252</v>
      </c>
      <c r="M10" s="390"/>
      <c r="N10" s="390"/>
      <c r="O10" s="564">
        <v>3</v>
      </c>
      <c r="P10" s="564">
        <v>1.5</v>
      </c>
      <c r="Q10" s="564">
        <v>4.5</v>
      </c>
      <c r="R10" s="82">
        <v>3</v>
      </c>
      <c r="S10" s="81"/>
      <c r="T10" s="81">
        <v>20</v>
      </c>
      <c r="U10" s="122" t="s">
        <v>534</v>
      </c>
      <c r="V10" s="193">
        <v>629.69745734044727</v>
      </c>
      <c r="W10" s="195">
        <v>692.28300000000002</v>
      </c>
      <c r="X10" s="82">
        <v>2.1789999999999998</v>
      </c>
      <c r="Y10" s="82">
        <v>2.5489999999999999</v>
      </c>
      <c r="Z10" s="195">
        <v>13845.66</v>
      </c>
      <c r="AA10" s="195">
        <v>4615.22</v>
      </c>
      <c r="AB10" s="1092">
        <v>18314365.079365078</v>
      </c>
      <c r="AC10" s="499" t="s">
        <v>69</v>
      </c>
      <c r="AD10" s="195">
        <v>820.28759765625</v>
      </c>
      <c r="AE10" s="500" t="s">
        <v>41</v>
      </c>
      <c r="AF10" s="567">
        <v>1072.669921875</v>
      </c>
      <c r="AG10" s="567">
        <v>273429.19921875</v>
      </c>
      <c r="AH10" s="567">
        <v>357556.640625</v>
      </c>
      <c r="AI10" s="568">
        <v>1085036.5048363097</v>
      </c>
      <c r="AJ10" s="568">
        <v>1418875.5580357143</v>
      </c>
      <c r="AK10" s="569">
        <v>5.9245106239518376E-2</v>
      </c>
      <c r="AL10" s="999">
        <v>7.7473368685566452E-2</v>
      </c>
      <c r="AM10" s="53"/>
      <c r="AN10" s="53"/>
      <c r="AO10" s="53"/>
    </row>
    <row r="11" spans="1:41">
      <c r="A11" s="888">
        <v>44300</v>
      </c>
      <c r="B11" s="122" t="s">
        <v>538</v>
      </c>
      <c r="C11" s="769">
        <v>44297</v>
      </c>
      <c r="D11" s="1170">
        <v>44298</v>
      </c>
      <c r="E11" s="924" t="s">
        <v>69</v>
      </c>
      <c r="F11" s="1149">
        <v>45.72164611816406</v>
      </c>
      <c r="G11" s="500" t="s">
        <v>41</v>
      </c>
      <c r="H11" s="998">
        <v>45.889392089843753</v>
      </c>
      <c r="I11" s="414" t="s">
        <v>313</v>
      </c>
      <c r="J11" s="415" t="s">
        <v>133</v>
      </c>
      <c r="K11" s="429" t="s">
        <v>93</v>
      </c>
      <c r="L11" s="390">
        <v>252</v>
      </c>
      <c r="M11" s="390"/>
      <c r="N11" s="390"/>
      <c r="O11" s="564">
        <v>3</v>
      </c>
      <c r="P11" s="564">
        <v>1.5</v>
      </c>
      <c r="Q11" s="564">
        <v>4.5</v>
      </c>
      <c r="R11" s="82">
        <v>3</v>
      </c>
      <c r="S11" s="81"/>
      <c r="T11" s="81">
        <v>20</v>
      </c>
      <c r="U11" s="122" t="s">
        <v>538</v>
      </c>
      <c r="V11" s="193">
        <v>810.66993668455098</v>
      </c>
      <c r="W11" s="195">
        <v>712.91099999999994</v>
      </c>
      <c r="X11" s="82">
        <v>2.2000000000000002</v>
      </c>
      <c r="Y11" s="82">
        <v>2.5760000000000001</v>
      </c>
      <c r="Z11" s="195">
        <v>14258.22</v>
      </c>
      <c r="AA11" s="195">
        <v>4752.74</v>
      </c>
      <c r="AB11" s="1092">
        <v>18860079.365079366</v>
      </c>
      <c r="AC11" s="499" t="s">
        <v>69</v>
      </c>
      <c r="AD11" s="195">
        <v>914.43292236328125</v>
      </c>
      <c r="AE11" s="500" t="s">
        <v>41</v>
      </c>
      <c r="AF11" s="567">
        <v>917.787841796875</v>
      </c>
      <c r="AG11" s="567">
        <v>304810.97412109375</v>
      </c>
      <c r="AH11" s="567">
        <v>305929.28059895831</v>
      </c>
      <c r="AI11" s="568">
        <v>1209567.3576233878</v>
      </c>
      <c r="AJ11" s="568">
        <v>1214005.0817418981</v>
      </c>
      <c r="AK11" s="569">
        <v>6.4133736354417409E-2</v>
      </c>
      <c r="AL11" s="999">
        <v>6.4369033567785811E-2</v>
      </c>
      <c r="AM11" s="535"/>
      <c r="AN11" s="535"/>
      <c r="AO11" s="53"/>
    </row>
    <row r="12" spans="1:41">
      <c r="A12" s="888">
        <v>44300</v>
      </c>
      <c r="B12" s="122" t="s">
        <v>539</v>
      </c>
      <c r="C12" s="769">
        <v>44297</v>
      </c>
      <c r="D12" s="1170">
        <v>44298</v>
      </c>
      <c r="E12" s="924" t="s">
        <v>69</v>
      </c>
      <c r="F12" s="1149">
        <v>38.454281616210935</v>
      </c>
      <c r="G12" s="500" t="s">
        <v>41</v>
      </c>
      <c r="H12" s="998">
        <v>46.779345703125003</v>
      </c>
      <c r="I12" s="414" t="s">
        <v>313</v>
      </c>
      <c r="J12" s="415" t="s">
        <v>133</v>
      </c>
      <c r="K12" s="429" t="s">
        <v>93</v>
      </c>
      <c r="L12" s="390">
        <v>252</v>
      </c>
      <c r="M12" s="390"/>
      <c r="N12" s="390"/>
      <c r="O12" s="564">
        <v>3</v>
      </c>
      <c r="P12" s="564">
        <v>1.5</v>
      </c>
      <c r="Q12" s="564">
        <v>4.5</v>
      </c>
      <c r="R12" s="82">
        <v>3</v>
      </c>
      <c r="S12" s="81"/>
      <c r="T12" s="81">
        <v>20</v>
      </c>
      <c r="U12" s="122" t="s">
        <v>539</v>
      </c>
      <c r="V12" s="193">
        <v>676.42317192244798</v>
      </c>
      <c r="W12" s="195">
        <v>695.74400000000003</v>
      </c>
      <c r="X12" s="82">
        <v>2.1789999999999998</v>
      </c>
      <c r="Y12" s="82">
        <v>2.5649999999999999</v>
      </c>
      <c r="Z12" s="195">
        <v>13914.880000000001</v>
      </c>
      <c r="AA12" s="195">
        <v>4638.293333333334</v>
      </c>
      <c r="AB12" s="1092">
        <v>18405925.925925929</v>
      </c>
      <c r="AC12" s="499" t="s">
        <v>69</v>
      </c>
      <c r="AD12" s="195">
        <v>769.08563232421875</v>
      </c>
      <c r="AE12" s="500" t="s">
        <v>41</v>
      </c>
      <c r="AF12" s="567">
        <v>935.5869140625</v>
      </c>
      <c r="AG12" s="567">
        <v>256361.87744140625</v>
      </c>
      <c r="AH12" s="567">
        <v>311862.3046875</v>
      </c>
      <c r="AI12" s="568">
        <v>1017309.0374658979</v>
      </c>
      <c r="AJ12" s="568">
        <v>1237548.828125</v>
      </c>
      <c r="AK12" s="569">
        <v>5.5270734086403817E-2</v>
      </c>
      <c r="AL12" s="999">
        <v>6.7236434238922643E-2</v>
      </c>
      <c r="AM12" s="53"/>
      <c r="AN12" s="53"/>
      <c r="AO12" s="53"/>
    </row>
    <row r="15" spans="1:41">
      <c r="AG15" s="20" t="s">
        <v>69</v>
      </c>
      <c r="AH15" s="20" t="s">
        <v>41</v>
      </c>
    </row>
    <row r="16" spans="1:41">
      <c r="AD16" t="s">
        <v>712</v>
      </c>
      <c r="AG16" s="1258">
        <v>265207.92643229169</v>
      </c>
      <c r="AH16" s="1258">
        <v>324403.4423828125</v>
      </c>
    </row>
    <row r="17" spans="30:34">
      <c r="AG17" s="1258">
        <v>323778.1982421875</v>
      </c>
      <c r="AH17" s="1258">
        <v>380776.9775390625</v>
      </c>
    </row>
    <row r="18" spans="30:34">
      <c r="AG18" s="1258">
        <v>294174.35709635419</v>
      </c>
      <c r="AH18" s="1258">
        <v>340176.90022786456</v>
      </c>
    </row>
    <row r="19" spans="30:34">
      <c r="AG19" s="1258">
        <v>254679.34163411459</v>
      </c>
      <c r="AH19" s="1258">
        <v>297114.8681640625</v>
      </c>
    </row>
    <row r="20" spans="30:34">
      <c r="AG20" s="1258">
        <v>307846.49658203125</v>
      </c>
      <c r="AH20" s="1258">
        <v>337679.40266927081</v>
      </c>
    </row>
    <row r="21" spans="30:34">
      <c r="AG21" s="1258">
        <v>323108.0322265625</v>
      </c>
      <c r="AH21" s="1258">
        <v>301269.32779947919</v>
      </c>
    </row>
    <row r="22" spans="30:34">
      <c r="AF22" t="s">
        <v>662</v>
      </c>
      <c r="AG22" s="535">
        <f>AVERAGE(AG16:AG21)</f>
        <v>294799.05870225694</v>
      </c>
      <c r="AH22" s="535">
        <f>AVERAGE(AH16:AH21)</f>
        <v>330236.819797092</v>
      </c>
    </row>
    <row r="23" spans="30:34">
      <c r="AF23" t="s">
        <v>663</v>
      </c>
      <c r="AG23" s="535">
        <f>STDEV(AG16:AG21)</f>
        <v>29315.665451918223</v>
      </c>
      <c r="AH23" s="535">
        <f>STDEV(AH16:AH21)</f>
        <v>30589.907969893178</v>
      </c>
    </row>
    <row r="24" spans="30:34">
      <c r="AF24" t="s">
        <v>664</v>
      </c>
      <c r="AG24" s="535">
        <f>100*AG23/AG22</f>
        <v>9.9442873328597177</v>
      </c>
      <c r="AH24" s="535">
        <f>100*AH23/AH22</f>
        <v>9.2630216063395334</v>
      </c>
    </row>
    <row r="26" spans="30:34">
      <c r="AD26" t="s">
        <v>711</v>
      </c>
      <c r="AG26" s="1258">
        <v>277424.72330729169</v>
      </c>
      <c r="AH26" s="1258">
        <v>275070.556640625</v>
      </c>
    </row>
    <row r="27" spans="30:34">
      <c r="AG27" s="1258">
        <v>273429.19921875</v>
      </c>
      <c r="AH27" s="1258">
        <v>357556.640625</v>
      </c>
    </row>
    <row r="28" spans="30:34">
      <c r="AG28" s="1258">
        <v>304810.97412109375</v>
      </c>
      <c r="AH28" s="1258">
        <v>305929.28059895831</v>
      </c>
    </row>
    <row r="29" spans="30:34">
      <c r="AG29" s="1258">
        <v>256361.87744140625</v>
      </c>
      <c r="AH29" s="1258">
        <v>311862.3046875</v>
      </c>
    </row>
    <row r="30" spans="30:34">
      <c r="AF30" t="s">
        <v>662</v>
      </c>
      <c r="AG30" s="535">
        <f>AVERAGE(AG26:AG29)</f>
        <v>278006.69352213544</v>
      </c>
      <c r="AH30" s="535">
        <f>AVERAGE(AH26:AH29)</f>
        <v>312604.69563802081</v>
      </c>
    </row>
    <row r="31" spans="30:34">
      <c r="AF31" t="s">
        <v>663</v>
      </c>
      <c r="AG31" s="535">
        <f>STDEV(AG26:AG29)</f>
        <v>20068.71250665886</v>
      </c>
      <c r="AH31" s="535">
        <f>STDEV(AH26:AH29)</f>
        <v>34032.343726987077</v>
      </c>
    </row>
    <row r="32" spans="30:34">
      <c r="AF32" t="s">
        <v>664</v>
      </c>
      <c r="AG32" s="535">
        <f>100*AG31/AG30</f>
        <v>7.2187875235676469</v>
      </c>
      <c r="AH32" s="535">
        <f>100*AH31/AH30</f>
        <v>10.886702663735631</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A583DF-FEEC-460A-9D40-5DF3F04295A7}">
  <dimension ref="A2:AT33"/>
  <sheetViews>
    <sheetView topLeftCell="X1" zoomScale="60" zoomScaleNormal="60" workbookViewId="0">
      <selection activeCell="AY20" sqref="AY20"/>
    </sheetView>
  </sheetViews>
  <sheetFormatPr defaultRowHeight="14.5"/>
  <cols>
    <col min="3" max="4" width="12.1796875" customWidth="1"/>
    <col min="28" max="28" width="11.453125" customWidth="1"/>
    <col min="33" max="36" width="12.453125" customWidth="1"/>
  </cols>
  <sheetData>
    <row r="2" spans="1:46">
      <c r="AM2" t="s">
        <v>708</v>
      </c>
      <c r="AN2" t="s">
        <v>709</v>
      </c>
    </row>
    <row r="3" spans="1:46">
      <c r="A3" s="35">
        <v>44293</v>
      </c>
      <c r="B3" s="119" t="s">
        <v>500</v>
      </c>
      <c r="C3" s="782">
        <v>43998</v>
      </c>
      <c r="D3" s="1158">
        <v>43999</v>
      </c>
      <c r="E3" s="924" t="s">
        <v>69</v>
      </c>
      <c r="F3" s="1149">
        <v>173.24542236328125</v>
      </c>
      <c r="G3" s="500" t="s">
        <v>41</v>
      </c>
      <c r="H3" s="998">
        <v>188.82407226562501</v>
      </c>
      <c r="I3" s="1160" t="s">
        <v>313</v>
      </c>
      <c r="J3" s="1161" t="s">
        <v>133</v>
      </c>
      <c r="K3" s="484" t="s">
        <v>524</v>
      </c>
      <c r="L3" s="488">
        <v>256</v>
      </c>
      <c r="M3" s="485"/>
      <c r="N3" s="504"/>
      <c r="O3" s="491">
        <v>3</v>
      </c>
      <c r="P3" s="492">
        <v>1.5</v>
      </c>
      <c r="Q3" s="492">
        <v>4.5</v>
      </c>
      <c r="R3" s="490">
        <v>3</v>
      </c>
      <c r="S3" s="491"/>
      <c r="T3" s="493">
        <v>20</v>
      </c>
      <c r="U3" s="119" t="s">
        <v>500</v>
      </c>
      <c r="V3" s="925">
        <v>280.5119651267201</v>
      </c>
      <c r="W3" s="129">
        <v>260.78100000000001</v>
      </c>
      <c r="X3" s="223">
        <v>2.165</v>
      </c>
      <c r="Y3" s="223">
        <v>2.4649999999999999</v>
      </c>
      <c r="Z3" s="129">
        <v>5215.62</v>
      </c>
      <c r="AA3" s="129">
        <v>1738.54</v>
      </c>
      <c r="AB3" s="149">
        <v>6791171.875</v>
      </c>
      <c r="AC3" s="924" t="s">
        <v>69</v>
      </c>
      <c r="AD3" s="195">
        <v>3464.908447265625</v>
      </c>
      <c r="AE3" s="500" t="s">
        <v>41</v>
      </c>
      <c r="AF3" s="567">
        <v>3776.4814453125</v>
      </c>
      <c r="AG3" s="497">
        <v>1154969.482421875</v>
      </c>
      <c r="AH3" s="497">
        <v>1258827.1484375</v>
      </c>
      <c r="AI3" s="497">
        <v>4511599.5407104492</v>
      </c>
      <c r="AJ3" s="497">
        <v>4917293.5485839844</v>
      </c>
      <c r="AK3" s="959">
        <v>0.66433299344385233</v>
      </c>
      <c r="AL3" s="1086">
        <v>0.72407143260293116</v>
      </c>
      <c r="AM3" s="1200">
        <v>103.34842223823168</v>
      </c>
      <c r="AN3" s="1201">
        <v>112.39048999306799</v>
      </c>
      <c r="AO3" s="572"/>
      <c r="AP3" s="573"/>
      <c r="AQ3" s="1198">
        <v>79.522799818670165</v>
      </c>
      <c r="AR3" s="1198">
        <v>89.256292855476246</v>
      </c>
      <c r="AS3" s="1196" t="s">
        <v>502</v>
      </c>
      <c r="AT3" s="53"/>
    </row>
    <row r="4" spans="1:46">
      <c r="A4" s="35">
        <v>44293</v>
      </c>
      <c r="B4" s="119" t="s">
        <v>503</v>
      </c>
      <c r="C4" s="782">
        <v>43998</v>
      </c>
      <c r="D4" s="1158">
        <v>43999</v>
      </c>
      <c r="E4" s="924" t="s">
        <v>69</v>
      </c>
      <c r="F4" s="1149">
        <v>141.46926269531249</v>
      </c>
      <c r="G4" s="500" t="s">
        <v>41</v>
      </c>
      <c r="H4" s="998">
        <v>157.5303955078125</v>
      </c>
      <c r="I4" s="1160" t="s">
        <v>313</v>
      </c>
      <c r="J4" s="1161" t="s">
        <v>133</v>
      </c>
      <c r="K4" s="484" t="s">
        <v>524</v>
      </c>
      <c r="L4" s="488">
        <v>256</v>
      </c>
      <c r="M4" s="485"/>
      <c r="N4" s="504"/>
      <c r="O4" s="491">
        <v>3</v>
      </c>
      <c r="P4" s="492">
        <v>1.5</v>
      </c>
      <c r="Q4" s="492">
        <v>4.5</v>
      </c>
      <c r="R4" s="490">
        <v>3</v>
      </c>
      <c r="S4" s="491"/>
      <c r="T4" s="493">
        <v>20</v>
      </c>
      <c r="U4" s="119" t="s">
        <v>503</v>
      </c>
      <c r="V4" s="925">
        <v>169.04381637853191</v>
      </c>
      <c r="W4" s="129">
        <v>185.119</v>
      </c>
      <c r="X4" s="223">
        <v>2.149</v>
      </c>
      <c r="Y4" s="223">
        <v>2.379</v>
      </c>
      <c r="Z4" s="129">
        <v>3702.38</v>
      </c>
      <c r="AA4" s="129">
        <v>1234.1266666666668</v>
      </c>
      <c r="AB4" s="149">
        <v>4820807.291666667</v>
      </c>
      <c r="AC4" s="924" t="s">
        <v>69</v>
      </c>
      <c r="AD4" s="195">
        <v>2829.38525390625</v>
      </c>
      <c r="AE4" s="500" t="s">
        <v>41</v>
      </c>
      <c r="AF4" s="567">
        <v>3150.60791015625</v>
      </c>
      <c r="AG4" s="497">
        <v>943128.41796875</v>
      </c>
      <c r="AH4" s="497">
        <v>1050202.63671875</v>
      </c>
      <c r="AI4" s="497">
        <v>3684095.3826904297</v>
      </c>
      <c r="AJ4" s="497">
        <v>4102354.0496826172</v>
      </c>
      <c r="AK4" s="959">
        <v>0.76420714618873531</v>
      </c>
      <c r="AL4" s="1086">
        <v>0.85096827180252965</v>
      </c>
      <c r="AM4" s="1200">
        <v>84.046275135441235</v>
      </c>
      <c r="AN4" s="1201">
        <v>93.381422866074814</v>
      </c>
      <c r="AO4" s="572"/>
      <c r="AP4" s="573"/>
      <c r="AR4" s="27"/>
      <c r="AS4" s="27"/>
    </row>
    <row r="5" spans="1:46">
      <c r="A5" s="35">
        <v>44293</v>
      </c>
      <c r="B5" s="119" t="s">
        <v>504</v>
      </c>
      <c r="C5" s="782">
        <v>43998</v>
      </c>
      <c r="D5" s="1158">
        <v>43999</v>
      </c>
      <c r="E5" s="924" t="s">
        <v>69</v>
      </c>
      <c r="F5" s="1149">
        <v>109.575</v>
      </c>
      <c r="G5" s="500" t="s">
        <v>41</v>
      </c>
      <c r="H5" s="998">
        <v>114.8579833984375</v>
      </c>
      <c r="I5" s="1160" t="s">
        <v>313</v>
      </c>
      <c r="J5" s="1161" t="s">
        <v>133</v>
      </c>
      <c r="K5" s="484" t="s">
        <v>524</v>
      </c>
      <c r="L5" s="488">
        <v>256</v>
      </c>
      <c r="M5" s="485"/>
      <c r="N5" s="504"/>
      <c r="O5" s="491">
        <v>3</v>
      </c>
      <c r="P5" s="492">
        <v>1.5</v>
      </c>
      <c r="Q5" s="492">
        <v>4.5</v>
      </c>
      <c r="R5" s="490">
        <v>3</v>
      </c>
      <c r="S5" s="491"/>
      <c r="T5" s="493">
        <v>20</v>
      </c>
      <c r="U5" s="119" t="s">
        <v>504</v>
      </c>
      <c r="V5" s="925">
        <v>141.6303289044323</v>
      </c>
      <c r="W5" s="129">
        <v>149.64099999999999</v>
      </c>
      <c r="X5" s="223">
        <v>2.141</v>
      </c>
      <c r="Y5" s="223">
        <v>2.3180000000000001</v>
      </c>
      <c r="Z5" s="129">
        <v>2992.8199999999997</v>
      </c>
      <c r="AA5" s="129">
        <v>997.60666666666657</v>
      </c>
      <c r="AB5" s="149">
        <v>3896901.041666666</v>
      </c>
      <c r="AC5" s="924" t="s">
        <v>69</v>
      </c>
      <c r="AD5" s="195">
        <v>2191.5</v>
      </c>
      <c r="AE5" s="500" t="s">
        <v>41</v>
      </c>
      <c r="AF5" s="567">
        <v>2297.15966796875</v>
      </c>
      <c r="AG5" s="497">
        <v>730500</v>
      </c>
      <c r="AH5" s="497">
        <v>765719.88932291663</v>
      </c>
      <c r="AI5" s="497">
        <v>2853515.625</v>
      </c>
      <c r="AJ5" s="497">
        <v>2991093.3176676431</v>
      </c>
      <c r="AK5" s="959">
        <v>0.73225252437500421</v>
      </c>
      <c r="AL5" s="1086">
        <v>0.76755690885811712</v>
      </c>
      <c r="AM5" s="1200">
        <v>64.672387393413899</v>
      </c>
      <c r="AN5" s="1201">
        <v>67.460443604495481</v>
      </c>
      <c r="AO5" s="572"/>
      <c r="AP5" s="573"/>
      <c r="AR5" s="27"/>
      <c r="AS5" s="27"/>
    </row>
    <row r="6" spans="1:46">
      <c r="A6" s="35">
        <v>44293</v>
      </c>
      <c r="B6" s="119" t="s">
        <v>505</v>
      </c>
      <c r="C6" s="782">
        <v>43998</v>
      </c>
      <c r="D6" s="1158">
        <v>43999</v>
      </c>
      <c r="E6" s="924" t="s">
        <v>69</v>
      </c>
      <c r="F6" s="1149">
        <v>131.05356445312501</v>
      </c>
      <c r="G6" s="500" t="s">
        <v>41</v>
      </c>
      <c r="H6" s="998">
        <v>158.66276855468749</v>
      </c>
      <c r="I6" s="1160" t="s">
        <v>313</v>
      </c>
      <c r="J6" s="1161" t="s">
        <v>133</v>
      </c>
      <c r="K6" s="484" t="s">
        <v>524</v>
      </c>
      <c r="L6" s="488">
        <v>256</v>
      </c>
      <c r="M6" s="485"/>
      <c r="N6" s="504"/>
      <c r="O6" s="491">
        <v>3</v>
      </c>
      <c r="P6" s="492">
        <v>1.5</v>
      </c>
      <c r="Q6" s="492">
        <v>4.5</v>
      </c>
      <c r="R6" s="490">
        <v>3</v>
      </c>
      <c r="S6" s="491"/>
      <c r="T6" s="493">
        <v>20</v>
      </c>
      <c r="U6" s="119" t="s">
        <v>505</v>
      </c>
      <c r="V6" s="925">
        <v>158.72817492010569</v>
      </c>
      <c r="W6" s="129">
        <v>170.01499999999999</v>
      </c>
      <c r="X6" s="223">
        <v>2.14</v>
      </c>
      <c r="Y6" s="223">
        <v>2.35</v>
      </c>
      <c r="Z6" s="129">
        <v>3400.2999999999997</v>
      </c>
      <c r="AA6" s="129">
        <v>1133.4333333333332</v>
      </c>
      <c r="AB6" s="149">
        <v>4427473.958333333</v>
      </c>
      <c r="AC6" s="924" t="s">
        <v>69</v>
      </c>
      <c r="AD6" s="195">
        <v>2621.0712890625</v>
      </c>
      <c r="AE6" s="500" t="s">
        <v>41</v>
      </c>
      <c r="AF6" s="567">
        <v>3173.25537109375</v>
      </c>
      <c r="AG6" s="497">
        <v>873690.4296875</v>
      </c>
      <c r="AH6" s="497">
        <v>1057751.7903645833</v>
      </c>
      <c r="AI6" s="497">
        <v>3412853.2409667969</v>
      </c>
      <c r="AJ6" s="497">
        <v>4131842.9311116533</v>
      </c>
      <c r="AK6" s="959">
        <v>0.77083530543260892</v>
      </c>
      <c r="AL6" s="1086">
        <v>0.93322805961054911</v>
      </c>
      <c r="AM6" s="1194">
        <v>77.719351374051712</v>
      </c>
      <c r="AN6" s="1192">
        <v>94.069272856583552</v>
      </c>
      <c r="AO6" s="572"/>
      <c r="AP6" s="573"/>
      <c r="AQ6" s="54"/>
      <c r="AR6" s="27"/>
      <c r="AS6" s="27"/>
    </row>
    <row r="7" spans="1:46">
      <c r="A7" s="35">
        <v>44293</v>
      </c>
      <c r="B7" s="119" t="s">
        <v>525</v>
      </c>
      <c r="C7" s="782">
        <v>43998</v>
      </c>
      <c r="D7" s="1158">
        <v>43999</v>
      </c>
      <c r="E7" s="924" t="s">
        <v>69</v>
      </c>
      <c r="F7" s="1149">
        <v>125.61778564453125</v>
      </c>
      <c r="G7" s="500" t="s">
        <v>41</v>
      </c>
      <c r="H7" s="998">
        <v>146.54458007812499</v>
      </c>
      <c r="I7" s="1160" t="s">
        <v>313</v>
      </c>
      <c r="J7" s="1161" t="s">
        <v>133</v>
      </c>
      <c r="K7" s="484" t="s">
        <v>524</v>
      </c>
      <c r="L7" s="488">
        <v>256</v>
      </c>
      <c r="M7" s="485"/>
      <c r="N7" s="504"/>
      <c r="O7" s="491">
        <v>3</v>
      </c>
      <c r="P7" s="492">
        <v>1.5</v>
      </c>
      <c r="Q7" s="492">
        <v>4.5</v>
      </c>
      <c r="R7" s="490">
        <v>3</v>
      </c>
      <c r="S7" s="491"/>
      <c r="T7" s="493">
        <v>20</v>
      </c>
      <c r="U7" s="119" t="s">
        <v>525</v>
      </c>
      <c r="V7" s="925">
        <v>130.15349425408468</v>
      </c>
      <c r="W7" s="129">
        <v>157.97399999999999</v>
      </c>
      <c r="X7" s="223">
        <v>2.1520000000000001</v>
      </c>
      <c r="Y7" s="223">
        <v>2.395</v>
      </c>
      <c r="Z7" s="129">
        <v>3159.4799999999996</v>
      </c>
      <c r="AA7" s="129">
        <v>1053.1599999999999</v>
      </c>
      <c r="AB7" s="149">
        <v>4113906.2499999991</v>
      </c>
      <c r="AC7" s="924" t="s">
        <v>69</v>
      </c>
      <c r="AD7" s="195">
        <v>2512.355712890625</v>
      </c>
      <c r="AE7" s="500" t="s">
        <v>41</v>
      </c>
      <c r="AF7" s="567">
        <v>2930.8916015625</v>
      </c>
      <c r="AG7" s="497">
        <v>837451.904296875</v>
      </c>
      <c r="AH7" s="497">
        <v>976963.8671875</v>
      </c>
      <c r="AI7" s="497">
        <v>3271296.501159668</v>
      </c>
      <c r="AJ7" s="497">
        <v>3816265.1062011719</v>
      </c>
      <c r="AK7" s="959">
        <v>0.79518012865744536</v>
      </c>
      <c r="AL7" s="1086">
        <v>0.92764999353137234</v>
      </c>
      <c r="AM7" s="1192">
        <v>74.417435620919591</v>
      </c>
      <c r="AN7" s="1192">
        <v>86.708186462316277</v>
      </c>
      <c r="AO7" s="572"/>
      <c r="AP7" s="573"/>
      <c r="AR7" s="27"/>
      <c r="AS7" s="27"/>
    </row>
    <row r="8" spans="1:46">
      <c r="A8" s="35">
        <v>44293</v>
      </c>
      <c r="B8" s="119" t="s">
        <v>526</v>
      </c>
      <c r="C8" s="782">
        <v>43998</v>
      </c>
      <c r="D8" s="1158">
        <v>43999</v>
      </c>
      <c r="E8" s="924" t="s">
        <v>69</v>
      </c>
      <c r="F8" s="1149">
        <v>123.17391357421874</v>
      </c>
      <c r="G8" s="500" t="s">
        <v>41</v>
      </c>
      <c r="H8" s="998">
        <v>138.0166015625</v>
      </c>
      <c r="I8" s="1160" t="s">
        <v>313</v>
      </c>
      <c r="J8" s="1161" t="s">
        <v>133</v>
      </c>
      <c r="K8" s="484" t="s">
        <v>524</v>
      </c>
      <c r="L8" s="488">
        <v>256</v>
      </c>
      <c r="M8" s="485"/>
      <c r="N8" s="504"/>
      <c r="O8" s="491">
        <v>3</v>
      </c>
      <c r="P8" s="492">
        <v>1.5</v>
      </c>
      <c r="Q8" s="492">
        <v>4.5</v>
      </c>
      <c r="R8" s="490">
        <v>3</v>
      </c>
      <c r="S8" s="491"/>
      <c r="T8" s="493">
        <v>20</v>
      </c>
      <c r="U8" s="119" t="s">
        <v>526</v>
      </c>
      <c r="V8" s="925">
        <v>189.98550135361262</v>
      </c>
      <c r="W8" s="129">
        <v>195.61099999999999</v>
      </c>
      <c r="X8" s="223">
        <v>2.15</v>
      </c>
      <c r="Y8" s="223">
        <v>2.3410000000000002</v>
      </c>
      <c r="Z8" s="129">
        <v>3912.22</v>
      </c>
      <c r="AA8" s="129">
        <v>1304.0733333333333</v>
      </c>
      <c r="AB8" s="149">
        <v>5094036.458333333</v>
      </c>
      <c r="AC8" s="924" t="s">
        <v>69</v>
      </c>
      <c r="AD8" s="195">
        <v>2463.478271484375</v>
      </c>
      <c r="AE8" s="500" t="s">
        <v>41</v>
      </c>
      <c r="AF8" s="567">
        <v>2760.33203125</v>
      </c>
      <c r="AG8" s="497">
        <v>821159.423828125</v>
      </c>
      <c r="AH8" s="497">
        <v>920110.67708333337</v>
      </c>
      <c r="AI8" s="497">
        <v>3207653.9993286133</v>
      </c>
      <c r="AJ8" s="497">
        <v>3594182.332356771</v>
      </c>
      <c r="AK8" s="959">
        <v>0.62968807262484605</v>
      </c>
      <c r="AL8" s="1086">
        <v>0.70556666834942827</v>
      </c>
      <c r="AM8" s="1192">
        <v>72.932927149962879</v>
      </c>
      <c r="AN8" s="1192">
        <v>81.527941350319324</v>
      </c>
      <c r="AO8" s="572"/>
      <c r="AP8" s="573"/>
      <c r="AR8" s="27"/>
      <c r="AS8" s="27"/>
    </row>
    <row r="9" spans="1:46">
      <c r="A9" s="35">
        <v>44293</v>
      </c>
      <c r="B9" s="119">
        <v>171</v>
      </c>
      <c r="C9" s="782">
        <v>43998</v>
      </c>
      <c r="D9" s="1158">
        <v>43999</v>
      </c>
      <c r="E9" s="924" t="s">
        <v>69</v>
      </c>
      <c r="F9" s="1149">
        <v>2.5734891891479492</v>
      </c>
      <c r="G9" s="500" t="s">
        <v>41</v>
      </c>
      <c r="H9" s="998">
        <v>2.9788352966308596</v>
      </c>
      <c r="I9" s="1160" t="s">
        <v>313</v>
      </c>
      <c r="J9" s="1161" t="s">
        <v>133</v>
      </c>
      <c r="K9" s="484" t="s">
        <v>93</v>
      </c>
      <c r="L9" s="488">
        <v>256</v>
      </c>
      <c r="M9" s="485"/>
      <c r="N9" s="504"/>
      <c r="O9" s="491">
        <v>3</v>
      </c>
      <c r="P9" s="492">
        <v>1.5</v>
      </c>
      <c r="Q9" s="492">
        <v>4.5</v>
      </c>
      <c r="R9" s="490">
        <v>2.625</v>
      </c>
      <c r="S9" s="491"/>
      <c r="T9" s="493">
        <v>20</v>
      </c>
      <c r="U9" s="119">
        <v>171</v>
      </c>
      <c r="V9" s="925">
        <v>212.57569466902493</v>
      </c>
      <c r="W9" s="129">
        <v>214.09</v>
      </c>
      <c r="X9" s="223">
        <v>2.153</v>
      </c>
      <c r="Y9" s="223">
        <v>2.4390000000000001</v>
      </c>
      <c r="Z9" s="129">
        <v>4281.8</v>
      </c>
      <c r="AA9" s="129">
        <v>1631.1619047619049</v>
      </c>
      <c r="AB9" s="149">
        <v>6371726.1904761903</v>
      </c>
      <c r="AC9" s="924" t="s">
        <v>69</v>
      </c>
      <c r="AD9" s="195">
        <v>51.469783782958984</v>
      </c>
      <c r="AE9" s="500" t="s">
        <v>41</v>
      </c>
      <c r="AF9" s="567">
        <v>59.576705932617188</v>
      </c>
      <c r="AG9" s="497">
        <v>19607.53667922247</v>
      </c>
      <c r="AH9" s="497">
        <v>22695.887974330359</v>
      </c>
      <c r="AI9" s="497">
        <v>76591.940153212781</v>
      </c>
      <c r="AJ9" s="497">
        <v>88655.812399727962</v>
      </c>
      <c r="AK9" s="959">
        <v>1.2020595026147643E-2</v>
      </c>
      <c r="AL9" s="1086">
        <v>1.3913939448974073E-2</v>
      </c>
      <c r="AM9" s="1192"/>
      <c r="AN9" s="1192"/>
      <c r="AO9" s="572"/>
      <c r="AP9" s="573"/>
      <c r="AR9" s="27"/>
      <c r="AS9" s="27"/>
    </row>
    <row r="10" spans="1:46">
      <c r="A10" s="35">
        <v>44293</v>
      </c>
      <c r="B10" s="119">
        <v>172</v>
      </c>
      <c r="C10" s="782">
        <v>43998</v>
      </c>
      <c r="D10" s="1158">
        <v>43999</v>
      </c>
      <c r="E10" s="924" t="s">
        <v>69</v>
      </c>
      <c r="F10" s="1149">
        <v>2.8656547546386717</v>
      </c>
      <c r="G10" s="500" t="s">
        <v>41</v>
      </c>
      <c r="H10" s="998">
        <v>3.6733139038085936</v>
      </c>
      <c r="I10" s="1160" t="s">
        <v>313</v>
      </c>
      <c r="J10" s="1161" t="s">
        <v>133</v>
      </c>
      <c r="K10" s="484" t="s">
        <v>93</v>
      </c>
      <c r="L10" s="488">
        <v>256</v>
      </c>
      <c r="M10" s="485"/>
      <c r="N10" s="504"/>
      <c r="O10" s="491">
        <v>3</v>
      </c>
      <c r="P10" s="492">
        <v>1.5</v>
      </c>
      <c r="Q10" s="492">
        <v>4.5</v>
      </c>
      <c r="R10" s="490">
        <v>2.625</v>
      </c>
      <c r="S10" s="491"/>
      <c r="T10" s="493">
        <v>20</v>
      </c>
      <c r="U10" s="119">
        <v>172</v>
      </c>
      <c r="V10" s="925">
        <v>316.37878829092148</v>
      </c>
      <c r="W10" s="129">
        <v>299.70699999999999</v>
      </c>
      <c r="X10" s="223">
        <v>2.19</v>
      </c>
      <c r="Y10" s="223">
        <v>1.95</v>
      </c>
      <c r="Z10" s="129">
        <v>5994.1399999999994</v>
      </c>
      <c r="AA10" s="129">
        <v>2283.4819047619044</v>
      </c>
      <c r="AB10" s="149">
        <v>8919851.1904761884</v>
      </c>
      <c r="AC10" s="924" t="s">
        <v>69</v>
      </c>
      <c r="AD10" s="195">
        <v>57.313095092773438</v>
      </c>
      <c r="AE10" s="500" t="s">
        <v>41</v>
      </c>
      <c r="AF10" s="567">
        <v>73.466278076171875</v>
      </c>
      <c r="AG10" s="497">
        <v>21833.560035342263</v>
      </c>
      <c r="AH10" s="497">
        <v>27987.153552827378</v>
      </c>
      <c r="AI10" s="497">
        <v>85287.343888055722</v>
      </c>
      <c r="AJ10" s="497">
        <v>109324.81856573194</v>
      </c>
      <c r="AK10" s="959">
        <v>9.5615209342413496E-3</v>
      </c>
      <c r="AL10" s="1086">
        <v>1.2256350047908772E-2</v>
      </c>
      <c r="AM10" s="1193"/>
      <c r="AN10" s="1195"/>
      <c r="AO10" s="572"/>
      <c r="AP10" s="573"/>
    </row>
    <row r="11" spans="1:46">
      <c r="A11" s="888">
        <v>44300</v>
      </c>
      <c r="B11" s="122" t="s">
        <v>500</v>
      </c>
      <c r="C11" s="769">
        <v>43998</v>
      </c>
      <c r="D11" s="1170">
        <v>43999</v>
      </c>
      <c r="E11" s="924" t="s">
        <v>69</v>
      </c>
      <c r="F11" s="1149">
        <v>124.2579345703125</v>
      </c>
      <c r="G11" s="500" t="s">
        <v>41</v>
      </c>
      <c r="H11" s="998">
        <v>154.51442871093749</v>
      </c>
      <c r="I11" s="414" t="s">
        <v>313</v>
      </c>
      <c r="J11" s="415" t="s">
        <v>133</v>
      </c>
      <c r="K11" s="429" t="s">
        <v>537</v>
      </c>
      <c r="L11" s="390">
        <v>256</v>
      </c>
      <c r="M11" s="390"/>
      <c r="N11" s="390"/>
      <c r="O11" s="564">
        <v>3</v>
      </c>
      <c r="P11" s="564">
        <v>1.5</v>
      </c>
      <c r="Q11" s="564">
        <v>4.5</v>
      </c>
      <c r="R11" s="82">
        <v>3</v>
      </c>
      <c r="S11" s="81"/>
      <c r="T11" s="81">
        <v>20</v>
      </c>
      <c r="U11" s="122" t="s">
        <v>500</v>
      </c>
      <c r="V11" s="494">
        <v>629.50561667008196</v>
      </c>
      <c r="W11" s="195">
        <v>768.54600000000005</v>
      </c>
      <c r="X11" s="82">
        <v>2.145</v>
      </c>
      <c r="Y11" s="82">
        <v>2.5110000000000001</v>
      </c>
      <c r="Z11" s="195">
        <v>15370.920000000002</v>
      </c>
      <c r="AA11" s="195">
        <v>5123.6400000000003</v>
      </c>
      <c r="AB11" s="1092">
        <v>20014218.75</v>
      </c>
      <c r="AC11" s="499" t="s">
        <v>69</v>
      </c>
      <c r="AD11" s="195">
        <v>2485.15869140625</v>
      </c>
      <c r="AE11" s="500" t="s">
        <v>41</v>
      </c>
      <c r="AF11" s="567">
        <v>3090.28857421875</v>
      </c>
      <c r="AG11" s="567">
        <v>828386.23046875</v>
      </c>
      <c r="AH11" s="567">
        <v>1030096.19140625</v>
      </c>
      <c r="AI11" s="568">
        <v>3235883.7127685547</v>
      </c>
      <c r="AJ11" s="568">
        <v>4023813.2476806641</v>
      </c>
      <c r="AK11" s="569">
        <v>0.16167924180245877</v>
      </c>
      <c r="AL11" s="999">
        <v>0.20104773001347673</v>
      </c>
      <c r="AM11" s="1200">
        <v>81.172430362961563</v>
      </c>
      <c r="AN11" s="1201">
        <v>100.98036890881117</v>
      </c>
      <c r="AO11" s="572"/>
      <c r="AP11" s="573"/>
      <c r="AQ11" s="1198">
        <v>75.160070113362877</v>
      </c>
      <c r="AR11" s="1198">
        <v>83.95182885611716</v>
      </c>
      <c r="AS11" s="1196" t="s">
        <v>502</v>
      </c>
      <c r="AT11" s="53"/>
    </row>
    <row r="12" spans="1:46">
      <c r="A12" s="888">
        <v>44300</v>
      </c>
      <c r="B12" s="122" t="s">
        <v>503</v>
      </c>
      <c r="C12" s="769">
        <v>43998</v>
      </c>
      <c r="D12" s="1170">
        <v>43999</v>
      </c>
      <c r="E12" s="924" t="s">
        <v>69</v>
      </c>
      <c r="F12" s="1149">
        <v>117.48410644531251</v>
      </c>
      <c r="G12" s="500" t="s">
        <v>41</v>
      </c>
      <c r="H12" s="998">
        <v>129.82037353515625</v>
      </c>
      <c r="I12" s="414" t="s">
        <v>313</v>
      </c>
      <c r="J12" s="415" t="s">
        <v>133</v>
      </c>
      <c r="K12" s="429" t="s">
        <v>537</v>
      </c>
      <c r="L12" s="390">
        <v>256</v>
      </c>
      <c r="M12" s="390"/>
      <c r="N12" s="390"/>
      <c r="O12" s="564">
        <v>3</v>
      </c>
      <c r="P12" s="564">
        <v>1.5</v>
      </c>
      <c r="Q12" s="564">
        <v>4.5</v>
      </c>
      <c r="R12" s="82">
        <v>3</v>
      </c>
      <c r="S12" s="81"/>
      <c r="T12" s="81">
        <v>20</v>
      </c>
      <c r="U12" s="122" t="s">
        <v>503</v>
      </c>
      <c r="V12" s="494">
        <v>568.27507922872769</v>
      </c>
      <c r="W12" s="195">
        <v>681.01700000000005</v>
      </c>
      <c r="X12" s="82">
        <v>2.1440000000000001</v>
      </c>
      <c r="Y12" s="82">
        <v>2.5</v>
      </c>
      <c r="Z12" s="195">
        <v>13620.34</v>
      </c>
      <c r="AA12" s="195">
        <v>4540.1133333333337</v>
      </c>
      <c r="AB12" s="1092">
        <v>17734817.708333336</v>
      </c>
      <c r="AC12" s="499" t="s">
        <v>69</v>
      </c>
      <c r="AD12" s="195">
        <v>2349.68212890625</v>
      </c>
      <c r="AE12" s="500" t="s">
        <v>41</v>
      </c>
      <c r="AF12" s="567">
        <v>2596.407470703125</v>
      </c>
      <c r="AG12" s="567">
        <v>783227.37630208337</v>
      </c>
      <c r="AH12" s="567">
        <v>865469.15690104163</v>
      </c>
      <c r="AI12" s="568">
        <v>3059481.9386800132</v>
      </c>
      <c r="AJ12" s="568">
        <v>3380738.8941446939</v>
      </c>
      <c r="AK12" s="569">
        <v>0.17251273675299222</v>
      </c>
      <c r="AL12" s="999">
        <v>0.19062721420339909</v>
      </c>
      <c r="AM12" s="1200">
        <v>76.633852054753874</v>
      </c>
      <c r="AN12" s="1201">
        <v>84.434938305272652</v>
      </c>
      <c r="AO12" s="572"/>
      <c r="AP12" s="573"/>
      <c r="AQ12" s="54">
        <v>77.341434966016536</v>
      </c>
      <c r="AR12" s="54">
        <v>86.604060855796703</v>
      </c>
      <c r="AS12" s="54"/>
      <c r="AT12" s="53"/>
    </row>
    <row r="13" spans="1:46">
      <c r="A13" s="888">
        <v>44300</v>
      </c>
      <c r="B13" s="122" t="s">
        <v>504</v>
      </c>
      <c r="C13" s="769">
        <v>43998</v>
      </c>
      <c r="D13" s="1170">
        <v>43999</v>
      </c>
      <c r="E13" s="924" t="s">
        <v>69</v>
      </c>
      <c r="F13" s="1149">
        <v>113.86051025390626</v>
      </c>
      <c r="G13" s="500" t="s">
        <v>41</v>
      </c>
      <c r="H13" s="998">
        <v>125.7178466796875</v>
      </c>
      <c r="I13" s="414" t="s">
        <v>313</v>
      </c>
      <c r="J13" s="415" t="s">
        <v>133</v>
      </c>
      <c r="K13" s="429" t="s">
        <v>537</v>
      </c>
      <c r="L13" s="390">
        <v>256</v>
      </c>
      <c r="M13" s="390"/>
      <c r="N13" s="390"/>
      <c r="O13" s="564">
        <v>3</v>
      </c>
      <c r="P13" s="564">
        <v>1.5</v>
      </c>
      <c r="Q13" s="564">
        <v>4.5</v>
      </c>
      <c r="R13" s="82">
        <v>3</v>
      </c>
      <c r="S13" s="81"/>
      <c r="T13" s="81">
        <v>20</v>
      </c>
      <c r="U13" s="122" t="s">
        <v>504</v>
      </c>
      <c r="V13" s="494">
        <v>774.23689111258045</v>
      </c>
      <c r="W13" s="195">
        <v>698.38499999999999</v>
      </c>
      <c r="X13" s="82">
        <v>2.1520000000000001</v>
      </c>
      <c r="Y13" s="82">
        <v>2.5110000000000001</v>
      </c>
      <c r="Z13" s="195">
        <v>13967.7</v>
      </c>
      <c r="AA13" s="195">
        <v>4655.9000000000005</v>
      </c>
      <c r="AB13" s="1092">
        <v>18187109.375000004</v>
      </c>
      <c r="AC13" s="499" t="s">
        <v>69</v>
      </c>
      <c r="AD13" s="195">
        <v>2277.210205078125</v>
      </c>
      <c r="AE13" s="500" t="s">
        <v>41</v>
      </c>
      <c r="AF13" s="567">
        <v>2514.35693359375</v>
      </c>
      <c r="AG13" s="567">
        <v>759070.068359375</v>
      </c>
      <c r="AH13" s="567">
        <v>838118.97786458337</v>
      </c>
      <c r="AI13" s="568">
        <v>2965117.4545288086</v>
      </c>
      <c r="AJ13" s="568">
        <v>3273902.2572835288</v>
      </c>
      <c r="AK13" s="569">
        <v>0.16303401455344294</v>
      </c>
      <c r="AL13" s="999">
        <v>0.18001223777670983</v>
      </c>
      <c r="AM13" s="1200">
        <v>74.205981909758052</v>
      </c>
      <c r="AN13" s="1201">
        <v>81.686176593065781</v>
      </c>
      <c r="AO13" s="572"/>
      <c r="AP13" s="573"/>
      <c r="AQ13" s="54"/>
      <c r="AR13" s="54"/>
      <c r="AS13" s="54"/>
      <c r="AT13" s="53"/>
    </row>
    <row r="14" spans="1:46">
      <c r="A14" s="888">
        <v>44300</v>
      </c>
      <c r="B14" s="122" t="s">
        <v>505</v>
      </c>
      <c r="C14" s="769">
        <v>43998</v>
      </c>
      <c r="D14" s="1170">
        <v>43999</v>
      </c>
      <c r="E14" s="924" t="s">
        <v>69</v>
      </c>
      <c r="F14" s="1149">
        <v>110.61456298828125</v>
      </c>
      <c r="G14" s="500" t="s">
        <v>41</v>
      </c>
      <c r="H14" s="998">
        <v>128.37733154296876</v>
      </c>
      <c r="I14" s="414" t="s">
        <v>313</v>
      </c>
      <c r="J14" s="415" t="s">
        <v>133</v>
      </c>
      <c r="K14" s="429" t="s">
        <v>537</v>
      </c>
      <c r="L14" s="390">
        <v>256</v>
      </c>
      <c r="M14" s="390"/>
      <c r="N14" s="390"/>
      <c r="O14" s="564">
        <v>3</v>
      </c>
      <c r="P14" s="564">
        <v>1.5</v>
      </c>
      <c r="Q14" s="564">
        <v>4.5</v>
      </c>
      <c r="R14" s="82">
        <v>3</v>
      </c>
      <c r="S14" s="81"/>
      <c r="T14" s="81">
        <v>20</v>
      </c>
      <c r="U14" s="122" t="s">
        <v>505</v>
      </c>
      <c r="V14" s="494">
        <v>626.7364382978534</v>
      </c>
      <c r="W14" s="195">
        <v>668.74800000000005</v>
      </c>
      <c r="X14" s="82">
        <v>2.1419999999999999</v>
      </c>
      <c r="Y14" s="82">
        <v>2.504</v>
      </c>
      <c r="Z14" s="195">
        <v>13374.960000000001</v>
      </c>
      <c r="AA14" s="195">
        <v>4458.3200000000006</v>
      </c>
      <c r="AB14" s="1092">
        <v>17415312.500000004</v>
      </c>
      <c r="AC14" s="499" t="s">
        <v>69</v>
      </c>
      <c r="AD14" s="195">
        <v>2212.291259765625</v>
      </c>
      <c r="AE14" s="500" t="s">
        <v>41</v>
      </c>
      <c r="AF14" s="567">
        <v>2567.546630859375</v>
      </c>
      <c r="AG14" s="567">
        <v>737430.419921875</v>
      </c>
      <c r="AH14" s="567">
        <v>855848.876953125</v>
      </c>
      <c r="AI14" s="568">
        <v>2880587.5778198242</v>
      </c>
      <c r="AJ14" s="568">
        <v>3343159.6755981445</v>
      </c>
      <c r="AK14" s="569">
        <v>0.16540544867166893</v>
      </c>
      <c r="AL14" s="999">
        <v>0.19196667734777337</v>
      </c>
      <c r="AM14" s="1200">
        <v>72.031142870813326</v>
      </c>
      <c r="AN14" s="1201">
        <v>83.468075998949359</v>
      </c>
      <c r="AO14" s="572"/>
      <c r="AP14" s="573"/>
      <c r="AQ14" s="53"/>
      <c r="AR14" s="54"/>
      <c r="AS14" s="54"/>
      <c r="AT14" s="53"/>
    </row>
    <row r="15" spans="1:46">
      <c r="A15" s="888">
        <v>44300</v>
      </c>
      <c r="B15" s="122" t="s">
        <v>525</v>
      </c>
      <c r="C15" s="769">
        <v>43998</v>
      </c>
      <c r="D15" s="1170">
        <v>43999</v>
      </c>
      <c r="E15" s="924" t="s">
        <v>69</v>
      </c>
      <c r="F15" s="1149">
        <v>105.5992919921875</v>
      </c>
      <c r="G15" s="500" t="s">
        <v>41</v>
      </c>
      <c r="H15" s="998">
        <v>114.66053466796875</v>
      </c>
      <c r="I15" s="414" t="s">
        <v>313</v>
      </c>
      <c r="J15" s="415" t="s">
        <v>133</v>
      </c>
      <c r="K15" s="429" t="s">
        <v>537</v>
      </c>
      <c r="L15" s="390">
        <v>256</v>
      </c>
      <c r="M15" s="390"/>
      <c r="N15" s="390"/>
      <c r="O15" s="564">
        <v>3</v>
      </c>
      <c r="P15" s="564">
        <v>1.5</v>
      </c>
      <c r="Q15" s="564">
        <v>4.5</v>
      </c>
      <c r="R15" s="82">
        <v>3</v>
      </c>
      <c r="S15" s="81"/>
      <c r="T15" s="81">
        <v>20</v>
      </c>
      <c r="U15" s="122" t="s">
        <v>525</v>
      </c>
      <c r="V15" s="494">
        <v>673.65399355021941</v>
      </c>
      <c r="W15" s="195">
        <v>633.93200000000002</v>
      </c>
      <c r="X15" s="82">
        <v>2.14</v>
      </c>
      <c r="Y15" s="82">
        <v>2.4980000000000002</v>
      </c>
      <c r="Z15" s="195">
        <v>12678.64</v>
      </c>
      <c r="AA15" s="195">
        <v>4226.2133333333331</v>
      </c>
      <c r="AB15" s="1092">
        <v>16508645.833333332</v>
      </c>
      <c r="AC15" s="499" t="s">
        <v>69</v>
      </c>
      <c r="AD15" s="195">
        <v>2111.98583984375</v>
      </c>
      <c r="AE15" s="500" t="s">
        <v>41</v>
      </c>
      <c r="AF15" s="567">
        <v>2293.210693359375</v>
      </c>
      <c r="AG15" s="567">
        <v>703995.27994791663</v>
      </c>
      <c r="AH15" s="567">
        <v>764403.564453125</v>
      </c>
      <c r="AI15" s="568">
        <v>2749981.5622965493</v>
      </c>
      <c r="AJ15" s="568">
        <v>2985951.4236450195</v>
      </c>
      <c r="AK15" s="569">
        <v>0.16657826390241778</v>
      </c>
      <c r="AL15" s="999">
        <v>0.18087197785877468</v>
      </c>
      <c r="AM15" s="1200">
        <v>68.67082729554113</v>
      </c>
      <c r="AN15" s="1201">
        <v>74.277592330607646</v>
      </c>
      <c r="AO15" s="572"/>
      <c r="AP15" s="573"/>
      <c r="AQ15" s="53"/>
      <c r="AR15" s="54"/>
      <c r="AS15" s="54"/>
      <c r="AT15" s="53"/>
    </row>
    <row r="16" spans="1:46">
      <c r="A16" s="888">
        <v>44300</v>
      </c>
      <c r="B16" s="122" t="s">
        <v>526</v>
      </c>
      <c r="C16" s="769">
        <v>43998</v>
      </c>
      <c r="D16" s="1170">
        <v>43999</v>
      </c>
      <c r="E16" s="924" t="s">
        <v>69</v>
      </c>
      <c r="F16" s="1149">
        <v>119.89051513671875</v>
      </c>
      <c r="G16" s="500" t="s">
        <v>41</v>
      </c>
      <c r="H16" s="998">
        <v>121.50548095703125</v>
      </c>
      <c r="I16" s="414" t="s">
        <v>313</v>
      </c>
      <c r="J16" s="415" t="s">
        <v>133</v>
      </c>
      <c r="K16" s="429" t="s">
        <v>537</v>
      </c>
      <c r="L16" s="390">
        <v>256</v>
      </c>
      <c r="M16" s="390"/>
      <c r="N16" s="390"/>
      <c r="O16" s="564">
        <v>3</v>
      </c>
      <c r="P16" s="564">
        <v>1.5</v>
      </c>
      <c r="Q16" s="564">
        <v>4.5</v>
      </c>
      <c r="R16" s="82">
        <v>3</v>
      </c>
      <c r="S16" s="81"/>
      <c r="T16" s="81">
        <v>20</v>
      </c>
      <c r="U16" s="122" t="s">
        <v>526</v>
      </c>
      <c r="V16" s="494">
        <v>691.2783125276859</v>
      </c>
      <c r="W16" s="195">
        <v>646.74400000000003</v>
      </c>
      <c r="X16" s="82">
        <v>2.149</v>
      </c>
      <c r="Y16" s="82">
        <v>2.512</v>
      </c>
      <c r="Z16" s="195">
        <v>12934.880000000001</v>
      </c>
      <c r="AA16" s="195">
        <v>4311.626666666667</v>
      </c>
      <c r="AB16" s="1092">
        <v>16842291.666666668</v>
      </c>
      <c r="AC16" s="499" t="s">
        <v>69</v>
      </c>
      <c r="AD16" s="195">
        <v>2397.810302734375</v>
      </c>
      <c r="AE16" s="500" t="s">
        <v>41</v>
      </c>
      <c r="AF16" s="567">
        <v>2430.109619140625</v>
      </c>
      <c r="AG16" s="567">
        <v>799270.10091145837</v>
      </c>
      <c r="AH16" s="567">
        <v>810036.53971354163</v>
      </c>
      <c r="AI16" s="568">
        <v>3122148.8316853843</v>
      </c>
      <c r="AJ16" s="568">
        <v>3164205.233256022</v>
      </c>
      <c r="AK16" s="569">
        <v>0.18537553519896394</v>
      </c>
      <c r="AL16" s="999">
        <v>0.18787260640536479</v>
      </c>
      <c r="AM16" s="1200">
        <v>78.246186186349348</v>
      </c>
      <c r="AN16" s="1201">
        <v>78.863820999996264</v>
      </c>
      <c r="AO16" s="572"/>
      <c r="AP16" s="573"/>
      <c r="AQ16" s="53"/>
      <c r="AR16" s="54"/>
      <c r="AS16" s="54"/>
      <c r="AT16" s="53"/>
    </row>
    <row r="19" spans="39:40">
      <c r="AM19" t="s">
        <v>708</v>
      </c>
      <c r="AN19" t="s">
        <v>710</v>
      </c>
    </row>
    <row r="20" spans="39:40">
      <c r="AM20" s="1256">
        <v>103.34842223823168</v>
      </c>
      <c r="AN20" s="1256">
        <v>112.39048999306799</v>
      </c>
    </row>
    <row r="21" spans="39:40">
      <c r="AM21" s="1256">
        <v>84.046275135441235</v>
      </c>
      <c r="AN21" s="1256">
        <v>93.381422866074814</v>
      </c>
    </row>
    <row r="22" spans="39:40">
      <c r="AM22" s="1256">
        <v>64.672387393413899</v>
      </c>
      <c r="AN22" s="1256">
        <v>67.460443604495481</v>
      </c>
    </row>
    <row r="23" spans="39:40">
      <c r="AM23" s="1257">
        <v>77.719351374051712</v>
      </c>
      <c r="AN23" s="1257">
        <v>94.069272856583552</v>
      </c>
    </row>
    <row r="24" spans="39:40">
      <c r="AM24" s="1257">
        <v>74.417435620919591</v>
      </c>
      <c r="AN24" s="1257">
        <v>86.708186462316277</v>
      </c>
    </row>
    <row r="25" spans="39:40">
      <c r="AM25" s="1257">
        <v>72.932927149962879</v>
      </c>
      <c r="AN25" s="1257">
        <v>81.527941350319324</v>
      </c>
    </row>
    <row r="26" spans="39:40">
      <c r="AM26" s="1256">
        <v>81.172430362961563</v>
      </c>
      <c r="AN26" s="1256">
        <v>100.98036890881117</v>
      </c>
    </row>
    <row r="27" spans="39:40">
      <c r="AM27" s="1256">
        <v>76.633852054753874</v>
      </c>
      <c r="AN27" s="1256">
        <v>84.434938305272652</v>
      </c>
    </row>
    <row r="28" spans="39:40">
      <c r="AM28" s="1256">
        <v>74.205981909758052</v>
      </c>
      <c r="AN28" s="1256">
        <v>81.686176593065781</v>
      </c>
    </row>
    <row r="29" spans="39:40">
      <c r="AM29" s="1256">
        <v>72.031142870813326</v>
      </c>
      <c r="AN29" s="1256">
        <v>83.468075998949359</v>
      </c>
    </row>
    <row r="30" spans="39:40">
      <c r="AM30" s="1256">
        <v>68.67082729554113</v>
      </c>
      <c r="AN30" s="1256">
        <v>74.277592330607646</v>
      </c>
    </row>
    <row r="31" spans="39:40">
      <c r="AM31" s="1256">
        <v>78.246186186349348</v>
      </c>
      <c r="AN31" s="1256">
        <v>78.863820999996264</v>
      </c>
    </row>
    <row r="33" spans="38:40">
      <c r="AL33" t="s">
        <v>662</v>
      </c>
      <c r="AM33" s="54">
        <f>AVERAGE(AM20:AM31)</f>
        <v>77.341434966016536</v>
      </c>
      <c r="AN33" s="54">
        <f>AVERAGE(AN20:AN31)</f>
        <v>86.604060855796703</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B9022A-D366-48B9-9EE0-DE946DCE19BD}">
  <dimension ref="A1:BT29"/>
  <sheetViews>
    <sheetView topLeftCell="AU10" zoomScale="69" zoomScaleNormal="69" workbookViewId="0">
      <selection activeCell="BE19" sqref="BE19"/>
    </sheetView>
  </sheetViews>
  <sheetFormatPr defaultRowHeight="14.5"/>
  <cols>
    <col min="28" max="28" width="11.26953125" customWidth="1"/>
    <col min="42" max="42" width="11.1796875" customWidth="1"/>
    <col min="49" max="49" width="10.54296875" customWidth="1"/>
  </cols>
  <sheetData>
    <row r="1" spans="1:72" ht="15" thickBot="1"/>
    <row r="2" spans="1:72" s="27" customFormat="1" ht="102" thickBot="1">
      <c r="A2" s="28" t="s">
        <v>0</v>
      </c>
      <c r="B2" s="29" t="s">
        <v>1</v>
      </c>
      <c r="C2" s="29" t="s">
        <v>2</v>
      </c>
      <c r="D2" s="1253" t="s">
        <v>3</v>
      </c>
      <c r="E2" s="808" t="s">
        <v>4</v>
      </c>
      <c r="F2" s="29" t="s">
        <v>5</v>
      </c>
      <c r="G2" s="29" t="s">
        <v>6</v>
      </c>
      <c r="H2" s="29" t="s">
        <v>7</v>
      </c>
      <c r="I2" s="29" t="s">
        <v>8</v>
      </c>
      <c r="J2" s="29" t="s">
        <v>9</v>
      </c>
      <c r="K2" s="29" t="s">
        <v>10</v>
      </c>
      <c r="L2" s="29" t="s">
        <v>11</v>
      </c>
      <c r="M2" s="29" t="s">
        <v>12</v>
      </c>
      <c r="N2" s="29" t="s">
        <v>13</v>
      </c>
      <c r="O2" s="29" t="s">
        <v>14</v>
      </c>
      <c r="P2" s="29" t="s">
        <v>15</v>
      </c>
      <c r="Q2" s="29" t="s">
        <v>16</v>
      </c>
      <c r="R2" s="29" t="s">
        <v>17</v>
      </c>
      <c r="S2" s="29" t="s">
        <v>18</v>
      </c>
      <c r="T2" s="29" t="s">
        <v>19</v>
      </c>
      <c r="U2" s="29" t="s">
        <v>1</v>
      </c>
      <c r="V2" s="31" t="s">
        <v>20</v>
      </c>
      <c r="W2" s="29" t="s">
        <v>21</v>
      </c>
      <c r="X2" s="29" t="s">
        <v>22</v>
      </c>
      <c r="Y2" s="29" t="s">
        <v>23</v>
      </c>
      <c r="Z2" s="29" t="s">
        <v>24</v>
      </c>
      <c r="AA2" s="29" t="s">
        <v>25</v>
      </c>
      <c r="AB2" s="29" t="s">
        <v>26</v>
      </c>
      <c r="AC2" s="29" t="s">
        <v>4</v>
      </c>
      <c r="AD2" s="29" t="s">
        <v>27</v>
      </c>
      <c r="AE2" s="29" t="s">
        <v>6</v>
      </c>
      <c r="AF2" s="29" t="s">
        <v>28</v>
      </c>
      <c r="AG2" s="29" t="s">
        <v>29</v>
      </c>
      <c r="AH2" s="29" t="s">
        <v>30</v>
      </c>
      <c r="AI2" s="29" t="s">
        <v>31</v>
      </c>
      <c r="AJ2" s="29" t="s">
        <v>32</v>
      </c>
      <c r="AK2" s="29" t="s">
        <v>33</v>
      </c>
      <c r="AL2" s="809" t="s">
        <v>34</v>
      </c>
      <c r="AN2" s="1254" t="s">
        <v>693</v>
      </c>
      <c r="AO2" s="1254" t="s">
        <v>694</v>
      </c>
      <c r="AP2" s="1254" t="s">
        <v>695</v>
      </c>
      <c r="AR2" s="1254" t="s">
        <v>696</v>
      </c>
      <c r="AS2" s="1254" t="s">
        <v>697</v>
      </c>
      <c r="AT2" s="1254" t="s">
        <v>698</v>
      </c>
      <c r="AZ2" s="1254" t="s">
        <v>693</v>
      </c>
      <c r="BA2" s="1254" t="s">
        <v>694</v>
      </c>
      <c r="BB2" s="1254" t="s">
        <v>695</v>
      </c>
      <c r="BC2" s="1254" t="s">
        <v>696</v>
      </c>
      <c r="BD2" s="1254" t="s">
        <v>697</v>
      </c>
      <c r="BE2" s="1254" t="s">
        <v>698</v>
      </c>
    </row>
    <row r="3" spans="1:72">
      <c r="A3" s="1247">
        <v>44321</v>
      </c>
      <c r="B3" s="338" t="s">
        <v>562</v>
      </c>
      <c r="C3" s="1248">
        <v>44314</v>
      </c>
      <c r="D3" s="1249">
        <v>44315</v>
      </c>
      <c r="E3" s="1177" t="s">
        <v>69</v>
      </c>
      <c r="F3" s="1250">
        <v>30.425372314453124</v>
      </c>
      <c r="G3" s="1179" t="s">
        <v>41</v>
      </c>
      <c r="H3" s="1251">
        <v>34.38388366699219</v>
      </c>
      <c r="I3" s="1181" t="s">
        <v>313</v>
      </c>
      <c r="J3" s="1182" t="s">
        <v>133</v>
      </c>
      <c r="K3" s="947" t="s">
        <v>93</v>
      </c>
      <c r="L3" s="509">
        <v>320</v>
      </c>
      <c r="M3" s="949"/>
      <c r="N3" s="946"/>
      <c r="O3" s="510">
        <v>3</v>
      </c>
      <c r="P3" s="511">
        <v>1.5</v>
      </c>
      <c r="Q3" s="511">
        <f t="shared" ref="Q3:Q8" si="0">O3+P3</f>
        <v>4.5</v>
      </c>
      <c r="R3" s="1183">
        <f t="shared" ref="R3:R8" si="1">O3/(O3+P3)*Q3*200/200</f>
        <v>3</v>
      </c>
      <c r="S3" s="510"/>
      <c r="T3" s="512">
        <v>20</v>
      </c>
      <c r="U3" s="338" t="s">
        <v>562</v>
      </c>
      <c r="V3" s="1184"/>
      <c r="W3" s="953">
        <v>840.52499999999998</v>
      </c>
      <c r="X3" s="952">
        <v>2.1909999999999998</v>
      </c>
      <c r="Y3" s="952">
        <v>2.5339999999999998</v>
      </c>
      <c r="Z3" s="953">
        <f t="shared" ref="Z3:Z8" si="2">T3*W3</f>
        <v>16810.5</v>
      </c>
      <c r="AA3" s="953">
        <f t="shared" ref="AA3:AA8" si="3">Z3/R3</f>
        <v>5603.5</v>
      </c>
      <c r="AB3" s="152">
        <f t="shared" ref="AB3:AB8" si="4">AA3*1000/(L3/1000)</f>
        <v>17510937.5</v>
      </c>
      <c r="AC3" s="1177" t="s">
        <v>69</v>
      </c>
      <c r="AD3" s="844">
        <f t="shared" ref="AD3:AD8" si="5">T3*F3</f>
        <v>608.5074462890625</v>
      </c>
      <c r="AE3" s="1179" t="s">
        <v>41</v>
      </c>
      <c r="AF3" s="568">
        <f t="shared" ref="AF3:AF8" si="6">T3*H3</f>
        <v>687.67767333984375</v>
      </c>
      <c r="AG3" s="501">
        <f t="shared" ref="AG3:AG8" si="7">AD3/R3*1000</f>
        <v>202835.8154296875</v>
      </c>
      <c r="AH3" s="501">
        <f t="shared" ref="AH3:AH8" si="8">AF3/R3*1000</f>
        <v>229225.89111328125</v>
      </c>
      <c r="AI3" s="501">
        <f t="shared" ref="AI3:AI8" si="9">AG3/L3*1000</f>
        <v>633861.92321777344</v>
      </c>
      <c r="AJ3" s="501">
        <f t="shared" ref="AJ3:AJ8" si="10">AH3/L3*1000</f>
        <v>716330.90972900391</v>
      </c>
      <c r="AK3" s="1022">
        <f t="shared" ref="AK3:AK8" si="11">AD3/Z3</f>
        <v>3.619805754076693E-2</v>
      </c>
      <c r="AL3" s="1252">
        <f t="shared" ref="AL3:AL8" si="12">AF3/Z3</f>
        <v>4.0907627574423351E-2</v>
      </c>
      <c r="AN3" s="535">
        <f>AVERAGE(AG3:AG4)</f>
        <v>202162.64851888019</v>
      </c>
      <c r="AO3" s="535">
        <f>AVERAGE(AH3:AH4)</f>
        <v>243588.83666992188</v>
      </c>
      <c r="AP3" s="535">
        <f>AVERAGE(AN3:AO3)</f>
        <v>222875.74259440103</v>
      </c>
      <c r="AR3" s="54">
        <f>100*(AN3-AN5)/AN3</f>
        <v>80.987019984555218</v>
      </c>
      <c r="AS3" s="54">
        <f>100*(AO3-AO5)/AO3</f>
        <v>87.095504539697785</v>
      </c>
      <c r="AT3" s="54">
        <f>100*(AP3-AP5)/AP3</f>
        <v>84.325110144755413</v>
      </c>
      <c r="AW3" t="s">
        <v>700</v>
      </c>
      <c r="AX3" s="386">
        <f t="shared" ref="AX3:AY3" si="13">C3</f>
        <v>44314</v>
      </c>
      <c r="AY3" s="386">
        <f t="shared" si="13"/>
        <v>44315</v>
      </c>
      <c r="AZ3" s="535">
        <f>AN3</f>
        <v>202162.64851888019</v>
      </c>
      <c r="BA3" s="535">
        <f t="shared" ref="BA3:BB3" si="14">AO3</f>
        <v>243588.83666992188</v>
      </c>
      <c r="BB3" s="535">
        <f t="shared" si="14"/>
        <v>222875.74259440103</v>
      </c>
      <c r="BC3" s="535">
        <f>AR3</f>
        <v>80.987019984555218</v>
      </c>
      <c r="BD3" s="535">
        <f>AS3</f>
        <v>87.095504539697785</v>
      </c>
      <c r="BE3" s="535">
        <f>AT3</f>
        <v>84.325110144755413</v>
      </c>
      <c r="BH3" t="s">
        <v>700</v>
      </c>
      <c r="BI3" t="s">
        <v>701</v>
      </c>
      <c r="BJ3" t="s">
        <v>700</v>
      </c>
      <c r="BK3" t="s">
        <v>701</v>
      </c>
      <c r="BL3" t="s">
        <v>700</v>
      </c>
      <c r="BM3" t="s">
        <v>701</v>
      </c>
      <c r="BN3" t="s">
        <v>700</v>
      </c>
      <c r="BO3" t="s">
        <v>701</v>
      </c>
      <c r="BP3" t="s">
        <v>700</v>
      </c>
      <c r="BQ3" t="s">
        <v>701</v>
      </c>
      <c r="BR3" t="s">
        <v>700</v>
      </c>
      <c r="BS3" t="s">
        <v>701</v>
      </c>
    </row>
    <row r="4" spans="1:72">
      <c r="A4" s="35">
        <v>44321</v>
      </c>
      <c r="B4" s="119" t="s">
        <v>563</v>
      </c>
      <c r="C4" s="782">
        <v>44314</v>
      </c>
      <c r="D4" s="1158">
        <v>44315</v>
      </c>
      <c r="E4" s="924" t="s">
        <v>69</v>
      </c>
      <c r="F4" s="1149">
        <v>30.223422241210937</v>
      </c>
      <c r="G4" s="500" t="s">
        <v>41</v>
      </c>
      <c r="H4" s="998">
        <v>38.692767333984378</v>
      </c>
      <c r="I4" s="1160" t="s">
        <v>313</v>
      </c>
      <c r="J4" s="1161" t="s">
        <v>133</v>
      </c>
      <c r="K4" s="484" t="s">
        <v>93</v>
      </c>
      <c r="L4" s="488">
        <v>320</v>
      </c>
      <c r="M4" s="485"/>
      <c r="N4" s="504"/>
      <c r="O4" s="491">
        <v>3</v>
      </c>
      <c r="P4" s="492">
        <v>1.5</v>
      </c>
      <c r="Q4" s="492">
        <f t="shared" si="0"/>
        <v>4.5</v>
      </c>
      <c r="R4" s="490">
        <f t="shared" si="1"/>
        <v>3</v>
      </c>
      <c r="S4" s="491"/>
      <c r="T4" s="493">
        <v>20</v>
      </c>
      <c r="U4" s="119" t="s">
        <v>563</v>
      </c>
      <c r="V4" s="925"/>
      <c r="W4" s="129">
        <v>814.64200000000005</v>
      </c>
      <c r="X4" s="223">
        <v>2.1859999999999999</v>
      </c>
      <c r="Y4" s="223">
        <v>2.5150000000000001</v>
      </c>
      <c r="Z4" s="129">
        <f t="shared" si="2"/>
        <v>16292.84</v>
      </c>
      <c r="AA4" s="129">
        <f t="shared" si="3"/>
        <v>5430.9466666666667</v>
      </c>
      <c r="AB4" s="149">
        <f t="shared" si="4"/>
        <v>16971708.333333332</v>
      </c>
      <c r="AC4" s="924" t="s">
        <v>69</v>
      </c>
      <c r="AD4" s="195">
        <f t="shared" si="5"/>
        <v>604.46844482421875</v>
      </c>
      <c r="AE4" s="500" t="s">
        <v>41</v>
      </c>
      <c r="AF4" s="567">
        <f t="shared" si="6"/>
        <v>773.8553466796875</v>
      </c>
      <c r="AG4" s="497">
        <f t="shared" si="7"/>
        <v>201489.48160807291</v>
      </c>
      <c r="AH4" s="497">
        <f t="shared" si="8"/>
        <v>257951.7822265625</v>
      </c>
      <c r="AI4" s="497">
        <f t="shared" si="9"/>
        <v>629654.63002522779</v>
      </c>
      <c r="AJ4" s="497">
        <f t="shared" si="10"/>
        <v>806099.31945800781</v>
      </c>
      <c r="AK4" s="959">
        <f t="shared" si="11"/>
        <v>3.7100250467335269E-2</v>
      </c>
      <c r="AL4" s="1086">
        <f t="shared" si="12"/>
        <v>4.7496651699745866E-2</v>
      </c>
      <c r="AW4" t="s">
        <v>701</v>
      </c>
      <c r="AX4" s="386">
        <f>C5</f>
        <v>44314</v>
      </c>
      <c r="AY4" s="386">
        <f>D5</f>
        <v>44315</v>
      </c>
      <c r="AZ4" s="535">
        <f>AN5</f>
        <v>38437.143961588547</v>
      </c>
      <c r="BA4" s="535">
        <f>AO5</f>
        <v>31433.910369873047</v>
      </c>
      <c r="BB4" s="535">
        <f>AP5</f>
        <v>34935.527165730797</v>
      </c>
      <c r="BH4" s="386">
        <v>44314</v>
      </c>
      <c r="BI4" s="386">
        <v>44314</v>
      </c>
      <c r="BJ4" s="386">
        <v>44315</v>
      </c>
      <c r="BK4" s="386">
        <v>44315</v>
      </c>
      <c r="BL4" s="386">
        <v>44324</v>
      </c>
      <c r="BM4" s="386">
        <v>44324</v>
      </c>
      <c r="BN4" s="386">
        <v>44325</v>
      </c>
      <c r="BO4" s="386">
        <v>44325</v>
      </c>
      <c r="BP4" s="386">
        <v>44326</v>
      </c>
      <c r="BQ4" s="386">
        <v>44326</v>
      </c>
      <c r="BR4" s="386">
        <v>44327</v>
      </c>
      <c r="BS4" s="386">
        <v>44327</v>
      </c>
    </row>
    <row r="5" spans="1:72">
      <c r="A5" s="35">
        <v>44321</v>
      </c>
      <c r="B5" s="119" t="s">
        <v>575</v>
      </c>
      <c r="C5" s="782">
        <v>44314</v>
      </c>
      <c r="D5" s="1158">
        <v>44315</v>
      </c>
      <c r="E5" s="924" t="s">
        <v>69</v>
      </c>
      <c r="F5" s="1149">
        <v>5.7483451843261717</v>
      </c>
      <c r="G5" s="500" t="s">
        <v>41</v>
      </c>
      <c r="H5" s="998">
        <v>4.7555519104003903</v>
      </c>
      <c r="I5" s="1160" t="s">
        <v>313</v>
      </c>
      <c r="J5" s="1161" t="s">
        <v>133</v>
      </c>
      <c r="K5" s="484" t="s">
        <v>576</v>
      </c>
      <c r="L5" s="488">
        <v>320</v>
      </c>
      <c r="M5" s="485"/>
      <c r="N5" s="504"/>
      <c r="O5" s="491">
        <v>3</v>
      </c>
      <c r="P5" s="492">
        <v>1.5</v>
      </c>
      <c r="Q5" s="492">
        <f>O5+P5</f>
        <v>4.5</v>
      </c>
      <c r="R5" s="490">
        <f>O5/(O5+P5)*Q5*200/200</f>
        <v>3</v>
      </c>
      <c r="S5" s="491"/>
      <c r="T5" s="493">
        <v>20</v>
      </c>
      <c r="U5" s="119" t="s">
        <v>575</v>
      </c>
      <c r="V5" s="925"/>
      <c r="W5" s="129">
        <v>6.3890000000000002</v>
      </c>
      <c r="X5" s="223">
        <v>1.694</v>
      </c>
      <c r="Y5" s="223">
        <v>0.73399999999999999</v>
      </c>
      <c r="Z5" s="129">
        <f>T5*W5</f>
        <v>127.78</v>
      </c>
      <c r="AA5" s="129">
        <f>Z5/R5</f>
        <v>42.593333333333334</v>
      </c>
      <c r="AB5" s="149">
        <f>AA5*1000/(L5/1000)</f>
        <v>133104.16666666666</v>
      </c>
      <c r="AC5" s="924" t="s">
        <v>69</v>
      </c>
      <c r="AD5" s="195">
        <f>T5*F5</f>
        <v>114.96690368652344</v>
      </c>
      <c r="AE5" s="500" t="s">
        <v>41</v>
      </c>
      <c r="AF5" s="567">
        <f>T5*H5</f>
        <v>95.111038208007813</v>
      </c>
      <c r="AG5" s="497">
        <f>AD5/R5*1000</f>
        <v>38322.301228841148</v>
      </c>
      <c r="AH5" s="497">
        <f>AF5/R5*1000</f>
        <v>31703.67940266927</v>
      </c>
      <c r="AI5" s="497">
        <f>AG5/L5*1000</f>
        <v>119757.19134012859</v>
      </c>
      <c r="AJ5" s="497">
        <f>AH5/L5*1000</f>
        <v>99073.998133341462</v>
      </c>
      <c r="AK5" s="959">
        <f>AD5/Z5</f>
        <v>0.89972533797560994</v>
      </c>
      <c r="AL5" s="1086">
        <f>AF5/Z5</f>
        <v>0.74433431059639854</v>
      </c>
      <c r="AN5" s="535">
        <f>AVERAGE(AG5:AG6)</f>
        <v>38437.143961588547</v>
      </c>
      <c r="AO5" s="535">
        <f>AVERAGE(AH5:AH6)</f>
        <v>31433.910369873047</v>
      </c>
      <c r="AP5" s="535">
        <f>AVERAGE(AN5:AO5)</f>
        <v>34935.527165730797</v>
      </c>
      <c r="AW5" t="s">
        <v>700</v>
      </c>
      <c r="AX5" s="386">
        <f>C7</f>
        <v>44315</v>
      </c>
      <c r="AY5" s="386">
        <f>D7</f>
        <v>44316</v>
      </c>
      <c r="AZ5" s="535">
        <f>AN7</f>
        <v>242288.76749674481</v>
      </c>
      <c r="BA5" s="535">
        <f>AO7</f>
        <v>235557.2509765625</v>
      </c>
      <c r="BB5" s="535">
        <f>AP7</f>
        <v>238923.00923665366</v>
      </c>
      <c r="BC5" s="535">
        <f>AR7</f>
        <v>81.995378066672814</v>
      </c>
      <c r="BD5" s="535">
        <f>AS7</f>
        <v>72.555977400456555</v>
      </c>
      <c r="BE5" s="535">
        <f>AT7</f>
        <v>77.34216513648191</v>
      </c>
      <c r="BH5" s="386">
        <v>44315</v>
      </c>
      <c r="BI5" s="386">
        <v>44315</v>
      </c>
      <c r="BJ5" s="386">
        <v>44316</v>
      </c>
      <c r="BK5" s="386">
        <v>44316</v>
      </c>
      <c r="BL5" s="386">
        <v>44325</v>
      </c>
      <c r="BM5" s="386">
        <v>44325</v>
      </c>
      <c r="BN5" s="386">
        <v>44326</v>
      </c>
      <c r="BO5" s="386">
        <v>44326</v>
      </c>
      <c r="BP5" s="386">
        <v>44327</v>
      </c>
      <c r="BQ5" s="386">
        <v>44327</v>
      </c>
      <c r="BR5" s="386">
        <v>44328</v>
      </c>
      <c r="BS5" s="386">
        <v>44328</v>
      </c>
    </row>
    <row r="6" spans="1:72">
      <c r="A6" s="35">
        <v>44321</v>
      </c>
      <c r="B6" s="119" t="s">
        <v>577</v>
      </c>
      <c r="C6" s="782">
        <v>44314</v>
      </c>
      <c r="D6" s="1158">
        <v>44315</v>
      </c>
      <c r="E6" s="924" t="s">
        <v>69</v>
      </c>
      <c r="F6" s="1149">
        <v>5.7827980041503908</v>
      </c>
      <c r="G6" s="500" t="s">
        <v>41</v>
      </c>
      <c r="H6" s="998">
        <v>4.6746212005615231</v>
      </c>
      <c r="I6" s="1160" t="s">
        <v>313</v>
      </c>
      <c r="J6" s="1161" t="s">
        <v>133</v>
      </c>
      <c r="K6" s="484" t="s">
        <v>576</v>
      </c>
      <c r="L6" s="488">
        <v>320</v>
      </c>
      <c r="M6" s="485"/>
      <c r="N6" s="504"/>
      <c r="O6" s="491">
        <v>3</v>
      </c>
      <c r="P6" s="492">
        <v>1.5</v>
      </c>
      <c r="Q6" s="492">
        <f>O6+P6</f>
        <v>4.5</v>
      </c>
      <c r="R6" s="490">
        <f>O6/(O6+P6)*Q6*200/200</f>
        <v>3</v>
      </c>
      <c r="S6" s="491"/>
      <c r="T6" s="493">
        <v>20</v>
      </c>
      <c r="U6" s="119" t="s">
        <v>577</v>
      </c>
      <c r="V6" s="925"/>
      <c r="W6" s="129">
        <v>5.4249999999999998</v>
      </c>
      <c r="X6" s="223">
        <v>1.7230000000000001</v>
      </c>
      <c r="Y6" s="223">
        <v>0.84399999999999997</v>
      </c>
      <c r="Z6" s="129">
        <f>T6*W6</f>
        <v>108.5</v>
      </c>
      <c r="AA6" s="129">
        <f>Z6/R6</f>
        <v>36.166666666666664</v>
      </c>
      <c r="AB6" s="149">
        <f>AA6*1000/(L6/1000)</f>
        <v>113020.83333333333</v>
      </c>
      <c r="AC6" s="924" t="s">
        <v>69</v>
      </c>
      <c r="AD6" s="195">
        <f>T6*F6</f>
        <v>115.65596008300781</v>
      </c>
      <c r="AE6" s="500" t="s">
        <v>41</v>
      </c>
      <c r="AF6" s="567">
        <f>T6*H6</f>
        <v>93.492424011230469</v>
      </c>
      <c r="AG6" s="497">
        <f>AD6/R6*1000</f>
        <v>38551.986694335938</v>
      </c>
      <c r="AH6" s="497">
        <f>AF6/R6*1000</f>
        <v>31164.141337076824</v>
      </c>
      <c r="AI6" s="497">
        <f>AG6/L6*1000</f>
        <v>120474.9584197998</v>
      </c>
      <c r="AJ6" s="497">
        <f>AH6/L6*1000</f>
        <v>97387.941678365081</v>
      </c>
      <c r="AK6" s="959">
        <f>AD6/Z6</f>
        <v>1.0659535491521457</v>
      </c>
      <c r="AL6" s="1086">
        <f>AF6/Z6</f>
        <v>0.86168132729244673</v>
      </c>
      <c r="AW6" t="s">
        <v>701</v>
      </c>
      <c r="AX6" s="386">
        <f>C9</f>
        <v>44315</v>
      </c>
      <c r="AY6" s="386">
        <f>D9</f>
        <v>44316</v>
      </c>
      <c r="AZ6" s="535">
        <f>AN9</f>
        <v>43623.176574707031</v>
      </c>
      <c r="BA6" s="535">
        <f>AO9</f>
        <v>64646.385192871094</v>
      </c>
      <c r="BB6" s="535">
        <f>AP9</f>
        <v>54134.780883789063</v>
      </c>
      <c r="BG6" t="s">
        <v>69</v>
      </c>
      <c r="BH6" s="535">
        <v>202162.64851888019</v>
      </c>
      <c r="BI6" s="535">
        <v>38437.143961588547</v>
      </c>
      <c r="BJ6" s="535">
        <v>242288.76749674481</v>
      </c>
      <c r="BK6" s="535">
        <v>43623.176574707031</v>
      </c>
      <c r="BL6" s="535">
        <v>206880.87972005201</v>
      </c>
      <c r="BM6" s="535">
        <v>48933.495203653991</v>
      </c>
      <c r="BN6" s="535">
        <v>135605.88073730475</v>
      </c>
      <c r="BO6" s="535">
        <v>22355.378468831357</v>
      </c>
      <c r="BP6" s="535">
        <v>157475.91145833331</v>
      </c>
      <c r="BQ6" s="535">
        <v>21761.926015218098</v>
      </c>
      <c r="BR6" s="535">
        <v>151772.16593424467</v>
      </c>
      <c r="BS6" s="535">
        <v>29107.096354166664</v>
      </c>
    </row>
    <row r="7" spans="1:72">
      <c r="A7" s="35">
        <v>44321</v>
      </c>
      <c r="B7" s="119" t="s">
        <v>564</v>
      </c>
      <c r="C7" s="782">
        <v>44315</v>
      </c>
      <c r="D7" s="1158">
        <v>44316</v>
      </c>
      <c r="E7" s="924" t="s">
        <v>69</v>
      </c>
      <c r="F7" s="1149">
        <v>36.299298095703122</v>
      </c>
      <c r="G7" s="500" t="s">
        <v>41</v>
      </c>
      <c r="H7" s="998">
        <v>36.131893920898435</v>
      </c>
      <c r="I7" s="1160" t="s">
        <v>313</v>
      </c>
      <c r="J7" s="1161" t="s">
        <v>133</v>
      </c>
      <c r="K7" s="484" t="s">
        <v>93</v>
      </c>
      <c r="L7" s="488">
        <v>312</v>
      </c>
      <c r="M7" s="485"/>
      <c r="N7" s="504"/>
      <c r="O7" s="491">
        <v>3</v>
      </c>
      <c r="P7" s="492">
        <v>1.5</v>
      </c>
      <c r="Q7" s="492">
        <f t="shared" si="0"/>
        <v>4.5</v>
      </c>
      <c r="R7" s="490">
        <f t="shared" si="1"/>
        <v>3</v>
      </c>
      <c r="S7" s="491"/>
      <c r="T7" s="493">
        <v>20</v>
      </c>
      <c r="U7" s="119" t="s">
        <v>564</v>
      </c>
      <c r="V7" s="925"/>
      <c r="W7" s="129">
        <v>750.64599999999996</v>
      </c>
      <c r="X7" s="223">
        <v>2.1829999999999998</v>
      </c>
      <c r="Y7" s="223">
        <v>2.5249999999999999</v>
      </c>
      <c r="Z7" s="129">
        <f t="shared" si="2"/>
        <v>15012.919999999998</v>
      </c>
      <c r="AA7" s="129">
        <f t="shared" si="3"/>
        <v>5004.3066666666664</v>
      </c>
      <c r="AB7" s="149">
        <f t="shared" si="4"/>
        <v>16039444.444444442</v>
      </c>
      <c r="AC7" s="924" t="s">
        <v>69</v>
      </c>
      <c r="AD7" s="195">
        <f t="shared" si="5"/>
        <v>725.9859619140625</v>
      </c>
      <c r="AE7" s="500" t="s">
        <v>41</v>
      </c>
      <c r="AF7" s="567">
        <f t="shared" si="6"/>
        <v>722.63787841796875</v>
      </c>
      <c r="AG7" s="497">
        <f t="shared" si="7"/>
        <v>241995.32063802084</v>
      </c>
      <c r="AH7" s="497">
        <f t="shared" si="8"/>
        <v>240879.29280598959</v>
      </c>
      <c r="AI7" s="497">
        <f t="shared" si="9"/>
        <v>775626.02768596425</v>
      </c>
      <c r="AJ7" s="497">
        <f t="shared" si="10"/>
        <v>772049.01540381275</v>
      </c>
      <c r="AK7" s="959">
        <f t="shared" si="11"/>
        <v>4.8357412276496682E-2</v>
      </c>
      <c r="AL7" s="1086">
        <f t="shared" si="12"/>
        <v>4.8134398799032356E-2</v>
      </c>
      <c r="AN7" s="535">
        <f>AVERAGE(AG7:AG8)</f>
        <v>242288.76749674481</v>
      </c>
      <c r="AO7" s="535">
        <f>AVERAGE(AH7:AH8)</f>
        <v>235557.2509765625</v>
      </c>
      <c r="AP7" s="535">
        <f>AVERAGE(AN7:AO7)</f>
        <v>238923.00923665366</v>
      </c>
      <c r="AR7" s="54">
        <f>100*(AN7-AN9)/AN7</f>
        <v>81.995378066672814</v>
      </c>
      <c r="AS7" s="54">
        <f>100*(AO7-AO9)/AO7</f>
        <v>72.555977400456555</v>
      </c>
      <c r="AT7" s="54">
        <f>100*(AP7-AP9)/AP7</f>
        <v>77.34216513648191</v>
      </c>
      <c r="AW7" t="s">
        <v>700</v>
      </c>
      <c r="AX7" s="386">
        <f>C11</f>
        <v>44324</v>
      </c>
      <c r="AY7" s="386">
        <f>D11</f>
        <v>44325</v>
      </c>
      <c r="AZ7" s="535">
        <f>AN11</f>
        <v>206880.87972005201</v>
      </c>
      <c r="BA7" s="535">
        <f>AO11</f>
        <v>202506.15437825536</v>
      </c>
      <c r="BB7" s="535">
        <f>AP11</f>
        <v>204693.51704915368</v>
      </c>
      <c r="BC7" s="535">
        <f>AR11</f>
        <v>76.347018985094209</v>
      </c>
      <c r="BD7" s="535">
        <f>AS11</f>
        <v>86.135569153116492</v>
      </c>
      <c r="BE7" s="535">
        <f>AT11</f>
        <v>81.18899366030783</v>
      </c>
      <c r="BG7" t="s">
        <v>41</v>
      </c>
      <c r="BH7" s="535">
        <v>243588.83666992188</v>
      </c>
      <c r="BI7" s="535">
        <v>31433.910369873047</v>
      </c>
      <c r="BJ7" s="535">
        <v>235557.2509765625</v>
      </c>
      <c r="BK7" s="535">
        <v>64646.385192871094</v>
      </c>
      <c r="BL7" s="535">
        <v>202506.15437825536</v>
      </c>
      <c r="BM7" s="535">
        <v>28076.325734456397</v>
      </c>
      <c r="BN7" s="535">
        <v>148862.31994628866</v>
      </c>
      <c r="BO7" s="535">
        <v>35901.660919189482</v>
      </c>
      <c r="BP7" s="535">
        <v>164195.88724772198</v>
      </c>
      <c r="BQ7" s="535">
        <v>30527.767181396484</v>
      </c>
      <c r="BR7" s="535">
        <v>165852.778116862</v>
      </c>
      <c r="BS7" s="535">
        <v>40539.792378743485</v>
      </c>
    </row>
    <row r="8" spans="1:72">
      <c r="A8" s="35">
        <v>44321</v>
      </c>
      <c r="B8" s="119" t="s">
        <v>320</v>
      </c>
      <c r="C8" s="782">
        <v>44315</v>
      </c>
      <c r="D8" s="1158">
        <v>44316</v>
      </c>
      <c r="E8" s="924" t="s">
        <v>69</v>
      </c>
      <c r="F8" s="1149">
        <v>36.387332153320315</v>
      </c>
      <c r="G8" s="500" t="s">
        <v>41</v>
      </c>
      <c r="H8" s="998">
        <v>34.535281372070315</v>
      </c>
      <c r="I8" s="1160" t="s">
        <v>313</v>
      </c>
      <c r="J8" s="1161" t="s">
        <v>133</v>
      </c>
      <c r="K8" s="484" t="s">
        <v>93</v>
      </c>
      <c r="L8" s="488">
        <v>312</v>
      </c>
      <c r="M8" s="485"/>
      <c r="N8" s="504"/>
      <c r="O8" s="491">
        <v>3</v>
      </c>
      <c r="P8" s="492">
        <v>1.5</v>
      </c>
      <c r="Q8" s="492">
        <f t="shared" si="0"/>
        <v>4.5</v>
      </c>
      <c r="R8" s="490">
        <f t="shared" si="1"/>
        <v>3</v>
      </c>
      <c r="S8" s="491"/>
      <c r="T8" s="493">
        <v>20</v>
      </c>
      <c r="U8" s="119" t="s">
        <v>320</v>
      </c>
      <c r="V8" s="925"/>
      <c r="W8" s="129">
        <v>743.74300000000005</v>
      </c>
      <c r="X8" s="223">
        <v>2.1960000000000002</v>
      </c>
      <c r="Y8" s="223">
        <v>2.5470000000000002</v>
      </c>
      <c r="Z8" s="129">
        <f t="shared" si="2"/>
        <v>14874.86</v>
      </c>
      <c r="AA8" s="129">
        <f t="shared" si="3"/>
        <v>4958.2866666666669</v>
      </c>
      <c r="AB8" s="149">
        <f t="shared" si="4"/>
        <v>15891944.444444446</v>
      </c>
      <c r="AC8" s="924" t="s">
        <v>69</v>
      </c>
      <c r="AD8" s="195">
        <f t="shared" si="5"/>
        <v>727.74664306640625</v>
      </c>
      <c r="AE8" s="500" t="s">
        <v>41</v>
      </c>
      <c r="AF8" s="567">
        <f t="shared" si="6"/>
        <v>690.70562744140625</v>
      </c>
      <c r="AG8" s="497">
        <f t="shared" si="7"/>
        <v>242582.21435546875</v>
      </c>
      <c r="AH8" s="497">
        <f t="shared" si="8"/>
        <v>230235.20914713541</v>
      </c>
      <c r="AI8" s="497">
        <f t="shared" si="9"/>
        <v>777507.09729316912</v>
      </c>
      <c r="AJ8" s="497">
        <f t="shared" si="10"/>
        <v>737933.36265107512</v>
      </c>
      <c r="AK8" s="959">
        <f t="shared" si="11"/>
        <v>4.8924604538557417E-2</v>
      </c>
      <c r="AL8" s="1086">
        <f t="shared" si="12"/>
        <v>4.6434428790684837E-2</v>
      </c>
      <c r="AW8" t="s">
        <v>701</v>
      </c>
      <c r="AX8" s="386">
        <f>C13</f>
        <v>44324</v>
      </c>
      <c r="AY8" s="386">
        <f>D13</f>
        <v>44325</v>
      </c>
      <c r="AZ8" s="535">
        <f>AN13</f>
        <v>48933.495203653991</v>
      </c>
      <c r="BA8" s="535">
        <f>AO13</f>
        <v>28076.325734456397</v>
      </c>
      <c r="BB8" s="535">
        <f>AP13</f>
        <v>38504.91046905519</v>
      </c>
      <c r="BG8" t="s">
        <v>662</v>
      </c>
      <c r="BH8" s="535">
        <v>222875.74259440103</v>
      </c>
      <c r="BI8" s="535">
        <v>34935.527165730797</v>
      </c>
      <c r="BJ8" s="535">
        <v>238923.00923665366</v>
      </c>
      <c r="BK8" s="535">
        <v>54134.780883789063</v>
      </c>
      <c r="BL8" s="535">
        <v>204693.51704915368</v>
      </c>
      <c r="BM8" s="535">
        <v>38504.91046905519</v>
      </c>
      <c r="BN8" s="535">
        <v>142234.1003417967</v>
      </c>
      <c r="BO8" s="535">
        <v>29128.519694010422</v>
      </c>
      <c r="BP8" s="535">
        <v>160835.89935302763</v>
      </c>
      <c r="BQ8" s="535">
        <v>26144.846598307289</v>
      </c>
      <c r="BR8" s="535">
        <v>158812.47202555335</v>
      </c>
      <c r="BS8" s="535">
        <v>34823.444366455078</v>
      </c>
    </row>
    <row r="9" spans="1:72">
      <c r="A9" s="35">
        <v>44321</v>
      </c>
      <c r="B9" s="119" t="s">
        <v>578</v>
      </c>
      <c r="C9" s="782">
        <v>44315</v>
      </c>
      <c r="D9" s="1158">
        <v>44316</v>
      </c>
      <c r="E9" s="924" t="s">
        <v>69</v>
      </c>
      <c r="F9" s="1149">
        <v>7.003427886962891</v>
      </c>
      <c r="G9" s="500" t="s">
        <v>41</v>
      </c>
      <c r="H9" s="998">
        <v>8.2109825134277337</v>
      </c>
      <c r="I9" s="1160" t="s">
        <v>313</v>
      </c>
      <c r="J9" s="1161" t="s">
        <v>133</v>
      </c>
      <c r="K9" s="484" t="s">
        <v>576</v>
      </c>
      <c r="L9" s="488">
        <v>312</v>
      </c>
      <c r="M9" s="485"/>
      <c r="N9" s="504"/>
      <c r="O9" s="491">
        <v>3</v>
      </c>
      <c r="P9" s="492">
        <v>1.5</v>
      </c>
      <c r="Q9" s="492">
        <f t="shared" ref="Q9:Q10" si="15">O9+P9</f>
        <v>4.5</v>
      </c>
      <c r="R9" s="490">
        <f t="shared" ref="R9:R10" si="16">O9/(O9+P9)*Q9*200/200</f>
        <v>3</v>
      </c>
      <c r="S9" s="491"/>
      <c r="T9" s="493">
        <v>20</v>
      </c>
      <c r="U9" s="119" t="s">
        <v>578</v>
      </c>
      <c r="V9" s="925"/>
      <c r="W9" s="129">
        <v>9.673</v>
      </c>
      <c r="X9" s="223">
        <v>1.8260000000000001</v>
      </c>
      <c r="Y9" s="223">
        <v>1.117</v>
      </c>
      <c r="Z9" s="129">
        <f t="shared" ref="Z9:Z10" si="17">T9*W9</f>
        <v>193.46</v>
      </c>
      <c r="AA9" s="129">
        <f t="shared" ref="AA9:AA10" si="18">Z9/R9</f>
        <v>64.486666666666665</v>
      </c>
      <c r="AB9" s="149">
        <f t="shared" ref="AB9:AB10" si="19">AA9*1000/(L9/1000)</f>
        <v>206688.03418803419</v>
      </c>
      <c r="AC9" s="924" t="s">
        <v>69</v>
      </c>
      <c r="AD9" s="195">
        <f t="shared" ref="AD9:AD10" si="20">T9*F9</f>
        <v>140.06855773925781</v>
      </c>
      <c r="AE9" s="500" t="s">
        <v>41</v>
      </c>
      <c r="AF9" s="567">
        <f t="shared" ref="AF9:AF10" si="21">T9*H9</f>
        <v>164.21965026855469</v>
      </c>
      <c r="AG9" s="497">
        <f t="shared" ref="AG9:AG10" si="22">AD9/R9*1000</f>
        <v>46689.519246419273</v>
      </c>
      <c r="AH9" s="497">
        <f t="shared" ref="AH9:AH10" si="23">AF9/R9*1000</f>
        <v>54739.883422851563</v>
      </c>
      <c r="AI9" s="497">
        <f t="shared" ref="AI9:AI10" si="24">AG9/L9*1000</f>
        <v>149645.89502057459</v>
      </c>
      <c r="AJ9" s="497">
        <f t="shared" ref="AJ9:AJ10" si="25">AH9/L9*1000</f>
        <v>175448.34430401141</v>
      </c>
      <c r="AK9" s="959">
        <f t="shared" ref="AK9:AK10" si="26">AD9/Z9</f>
        <v>0.72401818328986767</v>
      </c>
      <c r="AL9" s="1086">
        <f t="shared" ref="AL9:AL10" si="27">AF9/Z9</f>
        <v>0.84885583721986291</v>
      </c>
      <c r="AN9" s="535">
        <f>AVERAGE(AG9:AG10)</f>
        <v>43623.176574707031</v>
      </c>
      <c r="AO9" s="535">
        <f>AVERAGE(AH9:AH10)</f>
        <v>64646.385192871094</v>
      </c>
      <c r="AP9" s="535">
        <f>AVERAGE(AN9:AO9)</f>
        <v>54134.780883789063</v>
      </c>
      <c r="AW9" t="s">
        <v>700</v>
      </c>
      <c r="AX9" s="386">
        <f>C15</f>
        <v>44325</v>
      </c>
      <c r="AY9" s="386">
        <f>D15</f>
        <v>44326</v>
      </c>
      <c r="AZ9" s="535">
        <f>AN15</f>
        <v>135605.88073730475</v>
      </c>
      <c r="BA9" s="535">
        <f>AO15</f>
        <v>148862.31994628866</v>
      </c>
      <c r="BB9" s="535">
        <f>AP15</f>
        <v>142234.1003417967</v>
      </c>
      <c r="BC9" s="535">
        <f>AR15</f>
        <v>83.514447642474948</v>
      </c>
      <c r="BD9" s="535">
        <f>AS15</f>
        <v>75.882640461237443</v>
      </c>
      <c r="BE9" s="535">
        <f>AT15</f>
        <v>79.520719979236404</v>
      </c>
      <c r="BG9" t="s">
        <v>69</v>
      </c>
      <c r="BH9" s="535">
        <v>80.987019984555218</v>
      </c>
      <c r="BJ9" s="535">
        <v>81.995378066672814</v>
      </c>
      <c r="BL9" s="535">
        <v>76.347018985094209</v>
      </c>
      <c r="BN9" s="535">
        <v>83.514447642474948</v>
      </c>
      <c r="BP9" s="535">
        <v>86.180790564291399</v>
      </c>
      <c r="BR9" s="535">
        <v>80.821848212420377</v>
      </c>
      <c r="BT9" s="535">
        <f>AVERAGE(BH9:BR9)</f>
        <v>81.641083909251492</v>
      </c>
    </row>
    <row r="10" spans="1:72">
      <c r="A10" s="35">
        <v>44321</v>
      </c>
      <c r="B10" s="119" t="s">
        <v>579</v>
      </c>
      <c r="C10" s="782">
        <v>44315</v>
      </c>
      <c r="D10" s="1158">
        <v>44316</v>
      </c>
      <c r="E10" s="924" t="s">
        <v>69</v>
      </c>
      <c r="F10" s="1149">
        <v>6.0835250854492191</v>
      </c>
      <c r="G10" s="500" t="s">
        <v>41</v>
      </c>
      <c r="H10" s="998">
        <v>11.182933044433593</v>
      </c>
      <c r="I10" s="1160" t="s">
        <v>313</v>
      </c>
      <c r="J10" s="1161" t="s">
        <v>133</v>
      </c>
      <c r="K10" s="484" t="s">
        <v>576</v>
      </c>
      <c r="L10" s="488">
        <v>312</v>
      </c>
      <c r="M10" s="485"/>
      <c r="N10" s="504"/>
      <c r="O10" s="491">
        <v>3</v>
      </c>
      <c r="P10" s="492">
        <v>1.5</v>
      </c>
      <c r="Q10" s="492">
        <f t="shared" si="15"/>
        <v>4.5</v>
      </c>
      <c r="R10" s="490">
        <f t="shared" si="16"/>
        <v>3</v>
      </c>
      <c r="S10" s="491"/>
      <c r="T10" s="493">
        <v>20</v>
      </c>
      <c r="U10" s="119" t="s">
        <v>579</v>
      </c>
      <c r="V10" s="925"/>
      <c r="W10" s="129">
        <v>8.1150000000000002</v>
      </c>
      <c r="X10" s="223">
        <v>1.8240000000000001</v>
      </c>
      <c r="Y10" s="223">
        <v>1.135</v>
      </c>
      <c r="Z10" s="129">
        <f t="shared" si="17"/>
        <v>162.30000000000001</v>
      </c>
      <c r="AA10" s="129">
        <f t="shared" si="18"/>
        <v>54.1</v>
      </c>
      <c r="AB10" s="149">
        <f t="shared" si="19"/>
        <v>173397.43589743591</v>
      </c>
      <c r="AC10" s="924" t="s">
        <v>69</v>
      </c>
      <c r="AD10" s="195">
        <f t="shared" si="20"/>
        <v>121.67050170898438</v>
      </c>
      <c r="AE10" s="500" t="s">
        <v>41</v>
      </c>
      <c r="AF10" s="567">
        <f t="shared" si="21"/>
        <v>223.65866088867188</v>
      </c>
      <c r="AG10" s="497">
        <f t="shared" si="22"/>
        <v>40556.833902994789</v>
      </c>
      <c r="AH10" s="497">
        <f t="shared" si="23"/>
        <v>74552.886962890625</v>
      </c>
      <c r="AI10" s="497">
        <f t="shared" si="24"/>
        <v>129989.85225318842</v>
      </c>
      <c r="AJ10" s="497">
        <f t="shared" si="25"/>
        <v>238951.56077849559</v>
      </c>
      <c r="AK10" s="959">
        <f t="shared" si="26"/>
        <v>0.74966421262467264</v>
      </c>
      <c r="AL10" s="1086">
        <f t="shared" si="27"/>
        <v>1.3780570603122111</v>
      </c>
      <c r="AW10" t="s">
        <v>701</v>
      </c>
      <c r="AX10" s="386">
        <f>C17</f>
        <v>44325</v>
      </c>
      <c r="AY10" s="386">
        <f>D17</f>
        <v>44326</v>
      </c>
      <c r="AZ10" s="535">
        <f>AN17</f>
        <v>22355.378468831357</v>
      </c>
      <c r="BA10" s="535">
        <f>AO17</f>
        <v>35901.660919189482</v>
      </c>
      <c r="BB10" s="535">
        <f>AP17</f>
        <v>29128.519694010422</v>
      </c>
      <c r="BG10" t="s">
        <v>41</v>
      </c>
      <c r="BH10" s="535">
        <v>87.095504539697785</v>
      </c>
      <c r="BJ10" s="535">
        <v>72.555977400456555</v>
      </c>
      <c r="BL10" s="535">
        <v>86.135569153116492</v>
      </c>
      <c r="BN10" s="535">
        <v>75.882640461237443</v>
      </c>
      <c r="BP10" s="535">
        <v>81.407715081596834</v>
      </c>
      <c r="BR10" s="535">
        <v>75.556760134473819</v>
      </c>
      <c r="BT10" s="535">
        <f>AVERAGE(BH10:BR10)</f>
        <v>79.772361128429807</v>
      </c>
    </row>
    <row r="11" spans="1:72">
      <c r="A11" s="46">
        <v>44328</v>
      </c>
      <c r="B11" s="122" t="s">
        <v>593</v>
      </c>
      <c r="C11" s="769">
        <v>44324</v>
      </c>
      <c r="D11" s="1170">
        <v>44325</v>
      </c>
      <c r="E11" s="924" t="s">
        <v>69</v>
      </c>
      <c r="F11" s="1149">
        <v>31.372665405273398</v>
      </c>
      <c r="G11" s="500" t="s">
        <v>41</v>
      </c>
      <c r="H11" s="998">
        <v>35.052182006835999</v>
      </c>
      <c r="I11" s="414" t="s">
        <v>313</v>
      </c>
      <c r="J11" s="415" t="s">
        <v>133</v>
      </c>
      <c r="K11" s="429" t="s">
        <v>93</v>
      </c>
      <c r="L11" s="390">
        <v>232</v>
      </c>
      <c r="M11" s="390"/>
      <c r="N11" s="390"/>
      <c r="O11" s="564">
        <v>3</v>
      </c>
      <c r="P11" s="564">
        <v>1.5</v>
      </c>
      <c r="Q11" s="564">
        <f t="shared" ref="Q11:Q24" si="28">O11+P11</f>
        <v>4.5</v>
      </c>
      <c r="R11" s="82">
        <f t="shared" ref="R11:R24" si="29">O11/(O11+P11)*Q11*200/200</f>
        <v>3</v>
      </c>
      <c r="S11" s="81"/>
      <c r="T11" s="81">
        <v>20</v>
      </c>
      <c r="U11" s="122" t="s">
        <v>593</v>
      </c>
      <c r="V11" s="494">
        <v>718.80560944500166</v>
      </c>
      <c r="W11" s="195">
        <v>701.01</v>
      </c>
      <c r="X11" s="82">
        <v>2.19</v>
      </c>
      <c r="Y11" s="82">
        <v>2.5649999999999999</v>
      </c>
      <c r="Z11" s="195">
        <f t="shared" ref="Z11:Z24" si="30">T11*W11</f>
        <v>14020.2</v>
      </c>
      <c r="AA11" s="195">
        <f t="shared" ref="AA11:AA24" si="31">Z11/R11</f>
        <v>4673.4000000000005</v>
      </c>
      <c r="AB11" s="1092">
        <f t="shared" ref="AB11:AB24" si="32">AA11*1000/(L11/1000)</f>
        <v>20143965.517241381</v>
      </c>
      <c r="AC11" s="499" t="s">
        <v>69</v>
      </c>
      <c r="AD11" s="195">
        <f t="shared" ref="AD11:AD24" si="33">T11*F11</f>
        <v>627.45330810546795</v>
      </c>
      <c r="AE11" s="500" t="s">
        <v>41</v>
      </c>
      <c r="AF11" s="567">
        <f t="shared" ref="AF11:AF24" si="34">T11*H11</f>
        <v>701.04364013672</v>
      </c>
      <c r="AG11" s="567">
        <f t="shared" ref="AG11:AG24" si="35">AD11/R11*1000</f>
        <v>209151.10270182265</v>
      </c>
      <c r="AH11" s="567">
        <f t="shared" ref="AH11:AH24" si="36">AF11/R11*1000</f>
        <v>233681.21337890669</v>
      </c>
      <c r="AI11" s="568">
        <f t="shared" ref="AI11:AI24" si="37">AG11/L11*1000</f>
        <v>901513.37371475284</v>
      </c>
      <c r="AJ11" s="568">
        <f t="shared" ref="AJ11:AJ24" si="38">AH11/L11*1000</f>
        <v>1007246.6093918391</v>
      </c>
      <c r="AK11" s="569">
        <f t="shared" ref="AK11:AK24" si="39">AD11/Z11</f>
        <v>4.475352049938431E-2</v>
      </c>
      <c r="AL11" s="999">
        <f t="shared" ref="AL11:AL24" si="40">AF11/Z11</f>
        <v>5.0002399404910053E-2</v>
      </c>
      <c r="AN11" s="535">
        <f>AVERAGE(AG11:AG12)</f>
        <v>206880.87972005201</v>
      </c>
      <c r="AO11" s="535">
        <f>AVERAGE(AH11:AH12)</f>
        <v>202506.15437825536</v>
      </c>
      <c r="AP11" s="535">
        <f>AVERAGE(AN11:AO11)</f>
        <v>204693.51704915368</v>
      </c>
      <c r="AR11" s="54">
        <f>100*(AN11-AN13)/AN11</f>
        <v>76.347018985094209</v>
      </c>
      <c r="AS11" s="54">
        <f>100*(AO11-AO13)/AO11</f>
        <v>86.135569153116492</v>
      </c>
      <c r="AT11" s="54">
        <f>100*(AP11-AP13)/AP11</f>
        <v>81.18899366030783</v>
      </c>
      <c r="AW11" t="s">
        <v>700</v>
      </c>
      <c r="AX11" s="386">
        <f>C19</f>
        <v>44326</v>
      </c>
      <c r="AY11" s="386">
        <f>D19</f>
        <v>44327</v>
      </c>
      <c r="AZ11" s="535">
        <f>AN19</f>
        <v>157475.91145833331</v>
      </c>
      <c r="BA11" s="535">
        <f>AO19</f>
        <v>164195.88724772198</v>
      </c>
      <c r="BB11" s="535">
        <f>AP19</f>
        <v>160835.89935302763</v>
      </c>
      <c r="BC11" s="535">
        <f>AR19</f>
        <v>86.180790564291399</v>
      </c>
      <c r="BD11" s="535">
        <f>AS19</f>
        <v>81.407715081596834</v>
      </c>
      <c r="BE11" s="535">
        <f>AT19</f>
        <v>83.744396180531496</v>
      </c>
      <c r="BG11" t="s">
        <v>662</v>
      </c>
      <c r="BH11" s="535">
        <v>84.325110144755413</v>
      </c>
      <c r="BJ11" s="535">
        <v>77.34216513648191</v>
      </c>
      <c r="BL11" s="535">
        <v>81.18899366030783</v>
      </c>
      <c r="BN11" s="535">
        <v>79.520719979236404</v>
      </c>
      <c r="BP11" s="535">
        <v>83.744396180531496</v>
      </c>
      <c r="BR11" s="535">
        <v>78.072601022889501</v>
      </c>
    </row>
    <row r="12" spans="1:72">
      <c r="A12" s="46">
        <v>44328</v>
      </c>
      <c r="B12" s="122" t="s">
        <v>594</v>
      </c>
      <c r="C12" s="769">
        <v>44324</v>
      </c>
      <c r="D12" s="1170">
        <v>44325</v>
      </c>
      <c r="E12" s="924" t="s">
        <v>69</v>
      </c>
      <c r="F12" s="1149">
        <v>30.6915985107422</v>
      </c>
      <c r="G12" s="500" t="s">
        <v>41</v>
      </c>
      <c r="H12" s="998">
        <v>25.699664306640603</v>
      </c>
      <c r="I12" s="414" t="s">
        <v>313</v>
      </c>
      <c r="J12" s="415" t="s">
        <v>133</v>
      </c>
      <c r="K12" s="429" t="s">
        <v>93</v>
      </c>
      <c r="L12" s="390">
        <v>232</v>
      </c>
      <c r="M12" s="390"/>
      <c r="N12" s="390"/>
      <c r="O12" s="564">
        <v>3</v>
      </c>
      <c r="P12" s="564">
        <v>1.5</v>
      </c>
      <c r="Q12" s="564">
        <f t="shared" si="28"/>
        <v>4.5</v>
      </c>
      <c r="R12" s="82">
        <f t="shared" si="29"/>
        <v>3</v>
      </c>
      <c r="S12" s="81"/>
      <c r="T12" s="81">
        <v>20</v>
      </c>
      <c r="U12" s="122" t="s">
        <v>594</v>
      </c>
      <c r="V12" s="494">
        <v>729.71414193006717</v>
      </c>
      <c r="W12" s="195">
        <v>737.42</v>
      </c>
      <c r="X12" s="82">
        <v>2.1920000000000002</v>
      </c>
      <c r="Y12" s="82">
        <v>2.544</v>
      </c>
      <c r="Z12" s="195">
        <f t="shared" si="30"/>
        <v>14748.4</v>
      </c>
      <c r="AA12" s="195">
        <f t="shared" si="31"/>
        <v>4916.1333333333332</v>
      </c>
      <c r="AB12" s="1092">
        <f t="shared" si="32"/>
        <v>21190229.885057468</v>
      </c>
      <c r="AC12" s="499" t="s">
        <v>69</v>
      </c>
      <c r="AD12" s="195">
        <f t="shared" si="33"/>
        <v>613.83197021484398</v>
      </c>
      <c r="AE12" s="500" t="s">
        <v>41</v>
      </c>
      <c r="AF12" s="567">
        <f t="shared" si="34"/>
        <v>513.99328613281205</v>
      </c>
      <c r="AG12" s="567">
        <f t="shared" si="35"/>
        <v>204610.65673828134</v>
      </c>
      <c r="AH12" s="567">
        <f t="shared" si="36"/>
        <v>171331.09537760401</v>
      </c>
      <c r="AI12" s="568">
        <f t="shared" si="37"/>
        <v>881942.48594086792</v>
      </c>
      <c r="AJ12" s="568">
        <f t="shared" si="38"/>
        <v>738496.10076553444</v>
      </c>
      <c r="AK12" s="569">
        <f t="shared" si="39"/>
        <v>4.1620241532291234E-2</v>
      </c>
      <c r="AL12" s="999">
        <f t="shared" si="40"/>
        <v>3.4850782873587102E-2</v>
      </c>
      <c r="AW12" t="s">
        <v>701</v>
      </c>
      <c r="AX12" s="386">
        <f>C21</f>
        <v>44326</v>
      </c>
      <c r="AY12" s="386">
        <f>D21</f>
        <v>44327</v>
      </c>
      <c r="AZ12" s="535">
        <f>AN21</f>
        <v>21761.926015218098</v>
      </c>
      <c r="BA12" s="535">
        <f>AO21</f>
        <v>30527.767181396484</v>
      </c>
      <c r="BB12" s="535">
        <f>AP21</f>
        <v>26144.846598307289</v>
      </c>
    </row>
    <row r="13" spans="1:72">
      <c r="A13" s="35">
        <v>44335</v>
      </c>
      <c r="B13" s="119" t="s">
        <v>677</v>
      </c>
      <c r="C13" s="782">
        <f>D13-1</f>
        <v>44324</v>
      </c>
      <c r="D13" s="1158">
        <v>44325</v>
      </c>
      <c r="E13" s="924" t="s">
        <v>69</v>
      </c>
      <c r="F13" s="1149">
        <v>12.4439437866211</v>
      </c>
      <c r="G13" s="500" t="s">
        <v>41</v>
      </c>
      <c r="H13" s="998">
        <v>4.6333702087402404</v>
      </c>
      <c r="I13" s="1160" t="s">
        <v>313</v>
      </c>
      <c r="J13" s="1161" t="s">
        <v>133</v>
      </c>
      <c r="K13" s="484" t="s">
        <v>576</v>
      </c>
      <c r="L13" s="488">
        <v>232</v>
      </c>
      <c r="M13" s="485"/>
      <c r="N13" s="504"/>
      <c r="O13" s="491">
        <v>3</v>
      </c>
      <c r="P13" s="492">
        <v>1.5</v>
      </c>
      <c r="Q13" s="492">
        <f>O13+P13</f>
        <v>4.5</v>
      </c>
      <c r="R13" s="490">
        <f>O13/(O13+P13)*Q13*200/200</f>
        <v>3</v>
      </c>
      <c r="S13" s="491"/>
      <c r="T13" s="493">
        <v>20</v>
      </c>
      <c r="U13" s="119" t="s">
        <v>677</v>
      </c>
      <c r="V13" s="925"/>
      <c r="W13" s="129">
        <v>8.4459999999999997</v>
      </c>
      <c r="X13" s="223">
        <v>1.5860000000000001</v>
      </c>
      <c r="Y13" s="223">
        <v>0.58499999999999996</v>
      </c>
      <c r="Z13" s="129">
        <f>T13*W13</f>
        <v>168.92</v>
      </c>
      <c r="AA13" s="129">
        <f>Z13/R13</f>
        <v>56.306666666666665</v>
      </c>
      <c r="AB13" s="149">
        <f>AA13*1000/(L13/1000)</f>
        <v>242701.14942528732</v>
      </c>
      <c r="AC13" s="924" t="s">
        <v>69</v>
      </c>
      <c r="AD13" s="195">
        <f>T13*F13</f>
        <v>248.87887573242199</v>
      </c>
      <c r="AE13" s="500" t="s">
        <v>41</v>
      </c>
      <c r="AF13" s="567">
        <f>T13*H13</f>
        <v>92.667404174804801</v>
      </c>
      <c r="AG13" s="497">
        <f>AD13/R13*1000</f>
        <v>82959.625244140669</v>
      </c>
      <c r="AH13" s="497">
        <f>AF13/R13*1000</f>
        <v>30889.134724934935</v>
      </c>
      <c r="AI13" s="497">
        <f>AG13/L13*1000</f>
        <v>357584.59156957181</v>
      </c>
      <c r="AJ13" s="497">
        <f>AH13/L13*1000</f>
        <v>133142.82209023679</v>
      </c>
      <c r="AK13" s="959">
        <f>AD13/Z13</f>
        <v>1.4733535148734431</v>
      </c>
      <c r="AL13" s="1086">
        <f>AF13/Z13</f>
        <v>0.54858752175470527</v>
      </c>
      <c r="AN13" s="535">
        <f>AVERAGE(AG13:AG14)</f>
        <v>48933.495203653991</v>
      </c>
      <c r="AO13" s="535">
        <f>AVERAGE(AH13:AH14)</f>
        <v>28076.325734456397</v>
      </c>
      <c r="AP13" s="535">
        <f>AVERAGE(AN13:AO13)</f>
        <v>38504.91046905519</v>
      </c>
      <c r="AW13" t="s">
        <v>700</v>
      </c>
      <c r="AX13" s="386">
        <f>C23</f>
        <v>44327</v>
      </c>
      <c r="AY13" s="386">
        <f>D23</f>
        <v>44328</v>
      </c>
      <c r="AZ13" s="535">
        <f>AN23</f>
        <v>151772.16593424467</v>
      </c>
      <c r="BA13" s="535">
        <f>AO23</f>
        <v>165852.778116862</v>
      </c>
      <c r="BB13" s="535">
        <f>AP23</f>
        <v>158812.47202555335</v>
      </c>
      <c r="BC13" s="535">
        <f>AR23</f>
        <v>80.821848212420377</v>
      </c>
      <c r="BD13" s="535">
        <f>AS23</f>
        <v>75.556760134473819</v>
      </c>
      <c r="BE13" s="535">
        <f>AT23</f>
        <v>78.072601022889501</v>
      </c>
    </row>
    <row r="14" spans="1:72">
      <c r="A14" s="46">
        <v>44342</v>
      </c>
      <c r="B14" s="122" t="s">
        <v>683</v>
      </c>
      <c r="C14" s="769">
        <v>44324</v>
      </c>
      <c r="D14" s="1170">
        <v>44325</v>
      </c>
      <c r="E14" s="924" t="s">
        <v>69</v>
      </c>
      <c r="F14" s="1149">
        <v>2.2361047744750975</v>
      </c>
      <c r="G14" s="500" t="s">
        <v>41</v>
      </c>
      <c r="H14" s="998">
        <v>3.7895275115966798</v>
      </c>
      <c r="I14" s="414" t="s">
        <v>313</v>
      </c>
      <c r="J14" s="415" t="s">
        <v>133</v>
      </c>
      <c r="K14" s="429" t="s">
        <v>576</v>
      </c>
      <c r="L14" s="390">
        <v>232</v>
      </c>
      <c r="M14" s="390"/>
      <c r="N14" s="390"/>
      <c r="O14" s="564">
        <v>3</v>
      </c>
      <c r="P14" s="564">
        <v>1.5</v>
      </c>
      <c r="Q14" s="564">
        <f>O14+P14</f>
        <v>4.5</v>
      </c>
      <c r="R14" s="82">
        <f>O14/(O14+P14)*Q14*200/200</f>
        <v>3</v>
      </c>
      <c r="S14" s="81"/>
      <c r="T14" s="81">
        <v>20</v>
      </c>
      <c r="U14" s="122" t="s">
        <v>683</v>
      </c>
      <c r="V14" s="494"/>
      <c r="W14" s="195">
        <v>9.3119999999999994</v>
      </c>
      <c r="X14" s="82">
        <v>1.5309999999999999</v>
      </c>
      <c r="Y14" s="82">
        <v>0.65400000000000003</v>
      </c>
      <c r="Z14" s="195">
        <f>T14*W14</f>
        <v>186.23999999999998</v>
      </c>
      <c r="AA14" s="195">
        <f>Z14/R14</f>
        <v>62.079999999999991</v>
      </c>
      <c r="AB14" s="1092">
        <f>AA14*1000/(L14/1000)</f>
        <v>267586.20689655165</v>
      </c>
      <c r="AC14" s="499" t="s">
        <v>69</v>
      </c>
      <c r="AD14" s="195">
        <f>T14*F14</f>
        <v>44.722095489501953</v>
      </c>
      <c r="AE14" s="500" t="s">
        <v>41</v>
      </c>
      <c r="AF14" s="567">
        <f>T14*H14</f>
        <v>75.790550231933594</v>
      </c>
      <c r="AG14" s="567">
        <f>AD14/R14*1000</f>
        <v>14907.365163167318</v>
      </c>
      <c r="AH14" s="567">
        <f>AF14/R14*1000</f>
        <v>25263.516743977863</v>
      </c>
      <c r="AI14" s="568">
        <f>AG14/L14*1000</f>
        <v>64255.884323997067</v>
      </c>
      <c r="AJ14" s="568">
        <f>AH14/L14*1000</f>
        <v>108894.46872404251</v>
      </c>
      <c r="AK14" s="569">
        <f>AD14/Z14</f>
        <v>0.24013152646854574</v>
      </c>
      <c r="AL14" s="999">
        <f>AF14/Z14</f>
        <v>0.40695097847902495</v>
      </c>
      <c r="AW14" t="s">
        <v>701</v>
      </c>
      <c r="AX14" s="386">
        <f>C25</f>
        <v>44327</v>
      </c>
      <c r="AY14" s="386">
        <f>D25</f>
        <v>44328</v>
      </c>
      <c r="AZ14" s="535">
        <f>AN25</f>
        <v>29107.096354166664</v>
      </c>
      <c r="BA14" s="535">
        <f>AO25</f>
        <v>40539.792378743485</v>
      </c>
      <c r="BB14" s="535">
        <f>AP25</f>
        <v>34823.444366455078</v>
      </c>
      <c r="BG14" t="s">
        <v>662</v>
      </c>
      <c r="BH14" t="s">
        <v>700</v>
      </c>
      <c r="BI14" t="s">
        <v>701</v>
      </c>
    </row>
    <row r="15" spans="1:72">
      <c r="A15" s="46">
        <v>44328</v>
      </c>
      <c r="B15" s="122" t="s">
        <v>595</v>
      </c>
      <c r="C15" s="769">
        <v>44325</v>
      </c>
      <c r="D15" s="1170">
        <v>44326</v>
      </c>
      <c r="E15" s="924" t="s">
        <v>69</v>
      </c>
      <c r="F15" s="1149">
        <v>21.530686950683599</v>
      </c>
      <c r="G15" s="500" t="s">
        <v>41</v>
      </c>
      <c r="H15" s="998">
        <v>23.477922058105399</v>
      </c>
      <c r="I15" s="414" t="s">
        <v>313</v>
      </c>
      <c r="J15" s="415" t="s">
        <v>133</v>
      </c>
      <c r="K15" s="429" t="s">
        <v>93</v>
      </c>
      <c r="L15" s="390">
        <v>280</v>
      </c>
      <c r="M15" s="390"/>
      <c r="N15" s="390"/>
      <c r="O15" s="564">
        <v>3</v>
      </c>
      <c r="P15" s="564">
        <v>1.5</v>
      </c>
      <c r="Q15" s="564">
        <f t="shared" si="28"/>
        <v>4.5</v>
      </c>
      <c r="R15" s="82">
        <f t="shared" si="29"/>
        <v>3</v>
      </c>
      <c r="S15" s="81"/>
      <c r="T15" s="81">
        <v>20</v>
      </c>
      <c r="U15" s="122" t="s">
        <v>595</v>
      </c>
      <c r="V15" s="193">
        <v>606.25307445504154</v>
      </c>
      <c r="W15" s="195">
        <v>697.846</v>
      </c>
      <c r="X15" s="82">
        <v>2.19</v>
      </c>
      <c r="Y15" s="82">
        <v>2.5459999999999998</v>
      </c>
      <c r="Z15" s="195">
        <f t="shared" si="30"/>
        <v>13956.92</v>
      </c>
      <c r="AA15" s="195">
        <f t="shared" si="31"/>
        <v>4652.3066666666664</v>
      </c>
      <c r="AB15" s="1092">
        <f t="shared" si="32"/>
        <v>16615380.952380948</v>
      </c>
      <c r="AC15" s="499" t="s">
        <v>69</v>
      </c>
      <c r="AD15" s="195">
        <f t="shared" si="33"/>
        <v>430.61373901367199</v>
      </c>
      <c r="AE15" s="500" t="s">
        <v>41</v>
      </c>
      <c r="AF15" s="567">
        <f t="shared" si="34"/>
        <v>469.55844116210801</v>
      </c>
      <c r="AG15" s="567">
        <f t="shared" si="35"/>
        <v>143537.91300455734</v>
      </c>
      <c r="AH15" s="567">
        <f t="shared" si="36"/>
        <v>156519.48038736932</v>
      </c>
      <c r="AI15" s="568">
        <f t="shared" si="37"/>
        <v>512635.40358770476</v>
      </c>
      <c r="AJ15" s="568">
        <f t="shared" si="38"/>
        <v>558998.14424060471</v>
      </c>
      <c r="AK15" s="569">
        <f t="shared" si="39"/>
        <v>3.0853063499229914E-2</v>
      </c>
      <c r="AL15" s="999">
        <f t="shared" si="40"/>
        <v>3.3643414246274109E-2</v>
      </c>
      <c r="AN15" s="535">
        <f>AVERAGE(AG15:AG16)</f>
        <v>135605.88073730475</v>
      </c>
      <c r="AO15" s="535">
        <f>AVERAGE(AH15:AH16)</f>
        <v>148862.31994628866</v>
      </c>
      <c r="AP15" s="535">
        <f>AVERAGE(AN15:AO15)</f>
        <v>142234.1003417967</v>
      </c>
      <c r="AR15" s="54">
        <f>100*(AN15-AN17)/AN15</f>
        <v>83.514447642474948</v>
      </c>
      <c r="AS15" s="54">
        <f>100*(AO15-AO17)/AO15</f>
        <v>75.882640461237443</v>
      </c>
      <c r="AT15" s="54">
        <f>100*(AP15-AP17)/AP15</f>
        <v>79.520719979236404</v>
      </c>
      <c r="BG15" s="1255" t="s">
        <v>702</v>
      </c>
      <c r="BH15" s="535">
        <f>BH8</f>
        <v>222875.74259440103</v>
      </c>
      <c r="BI15" s="535">
        <f>BI8</f>
        <v>34935.527165730797</v>
      </c>
    </row>
    <row r="16" spans="1:72">
      <c r="A16" s="46">
        <v>44328</v>
      </c>
      <c r="B16" s="122" t="s">
        <v>596</v>
      </c>
      <c r="C16" s="769">
        <v>44325</v>
      </c>
      <c r="D16" s="1170">
        <v>44326</v>
      </c>
      <c r="E16" s="924" t="s">
        <v>69</v>
      </c>
      <c r="F16" s="1149">
        <v>19.15107727050782</v>
      </c>
      <c r="G16" s="500" t="s">
        <v>41</v>
      </c>
      <c r="H16" s="998">
        <v>21.1807739257812</v>
      </c>
      <c r="I16" s="414" t="s">
        <v>313</v>
      </c>
      <c r="J16" s="415" t="s">
        <v>133</v>
      </c>
      <c r="K16" s="429" t="s">
        <v>93</v>
      </c>
      <c r="L16" s="390">
        <v>280</v>
      </c>
      <c r="M16" s="390"/>
      <c r="N16" s="390"/>
      <c r="O16" s="564">
        <v>3</v>
      </c>
      <c r="P16" s="564">
        <v>1.5</v>
      </c>
      <c r="Q16" s="564">
        <f t="shared" si="28"/>
        <v>4.5</v>
      </c>
      <c r="R16" s="82">
        <f t="shared" si="29"/>
        <v>3</v>
      </c>
      <c r="S16" s="81"/>
      <c r="T16" s="81">
        <v>20</v>
      </c>
      <c r="U16" s="122" t="s">
        <v>596</v>
      </c>
      <c r="V16" s="193">
        <v>697.0561314171573</v>
      </c>
      <c r="W16" s="195">
        <v>690.74400000000003</v>
      </c>
      <c r="X16" s="82">
        <v>2.206</v>
      </c>
      <c r="Y16" s="82">
        <v>2.5779999999999998</v>
      </c>
      <c r="Z16" s="195">
        <f t="shared" si="30"/>
        <v>13814.880000000001</v>
      </c>
      <c r="AA16" s="195">
        <f t="shared" si="31"/>
        <v>4604.96</v>
      </c>
      <c r="AB16" s="1092">
        <f t="shared" si="32"/>
        <v>16446285.714285713</v>
      </c>
      <c r="AC16" s="499" t="s">
        <v>69</v>
      </c>
      <c r="AD16" s="195">
        <f t="shared" si="33"/>
        <v>383.02154541015636</v>
      </c>
      <c r="AE16" s="500" t="s">
        <v>41</v>
      </c>
      <c r="AF16" s="567">
        <f t="shared" si="34"/>
        <v>423.61547851562398</v>
      </c>
      <c r="AG16" s="567">
        <f t="shared" si="35"/>
        <v>127673.84847005212</v>
      </c>
      <c r="AH16" s="567">
        <f t="shared" si="36"/>
        <v>141205.15950520799</v>
      </c>
      <c r="AI16" s="568">
        <f t="shared" si="37"/>
        <v>455978.0302501861</v>
      </c>
      <c r="AJ16" s="568">
        <f t="shared" si="38"/>
        <v>504304.14109002857</v>
      </c>
      <c r="AK16" s="569">
        <f t="shared" si="39"/>
        <v>2.7725289355402024E-2</v>
      </c>
      <c r="AL16" s="999">
        <f t="shared" si="40"/>
        <v>3.0663710326519229E-2</v>
      </c>
      <c r="BG16" s="1255" t="s">
        <v>703</v>
      </c>
      <c r="BH16" s="535">
        <f>BJ8</f>
        <v>238923.00923665366</v>
      </c>
      <c r="BI16" s="535">
        <f>BK8</f>
        <v>54134.780883789063</v>
      </c>
    </row>
    <row r="17" spans="1:61">
      <c r="A17" s="35">
        <v>44335</v>
      </c>
      <c r="B17" s="119" t="s">
        <v>678</v>
      </c>
      <c r="C17" s="782">
        <f t="shared" ref="C17" si="41">D17-1</f>
        <v>44325</v>
      </c>
      <c r="D17" s="1158">
        <v>44326</v>
      </c>
      <c r="E17" s="924" t="s">
        <v>69</v>
      </c>
      <c r="F17" s="1149">
        <v>4.1921157836914</v>
      </c>
      <c r="G17" s="500" t="s">
        <v>41</v>
      </c>
      <c r="H17" s="998">
        <v>4.4000774383544998</v>
      </c>
      <c r="I17" s="1160" t="s">
        <v>313</v>
      </c>
      <c r="J17" s="1161" t="s">
        <v>133</v>
      </c>
      <c r="K17" s="484" t="s">
        <v>576</v>
      </c>
      <c r="L17" s="488">
        <v>280</v>
      </c>
      <c r="M17" s="485"/>
      <c r="N17" s="504"/>
      <c r="O17" s="491">
        <v>3</v>
      </c>
      <c r="P17" s="492">
        <v>1.5</v>
      </c>
      <c r="Q17" s="492">
        <f t="shared" ref="Q17" si="42">O17+P17</f>
        <v>4.5</v>
      </c>
      <c r="R17" s="490">
        <f t="shared" ref="R17" si="43">O17/(O17+P17)*Q17*200/200</f>
        <v>3</v>
      </c>
      <c r="S17" s="491"/>
      <c r="T17" s="493">
        <v>20</v>
      </c>
      <c r="U17" s="119" t="s">
        <v>678</v>
      </c>
      <c r="V17" s="925"/>
      <c r="W17" s="129">
        <v>5.51</v>
      </c>
      <c r="X17" s="223">
        <v>1.6779999999999999</v>
      </c>
      <c r="Y17" s="223">
        <v>0.69499999999999995</v>
      </c>
      <c r="Z17" s="129">
        <f t="shared" ref="Z17" si="44">T17*W17</f>
        <v>110.19999999999999</v>
      </c>
      <c r="AA17" s="129">
        <f t="shared" ref="AA17" si="45">Z17/R17</f>
        <v>36.733333333333327</v>
      </c>
      <c r="AB17" s="149">
        <f t="shared" ref="AB17" si="46">AA17*1000/(L17/1000)</f>
        <v>131190.47619047615</v>
      </c>
      <c r="AC17" s="924" t="s">
        <v>69</v>
      </c>
      <c r="AD17" s="195">
        <f t="shared" ref="AD17" si="47">T17*F17</f>
        <v>83.842315673827997</v>
      </c>
      <c r="AE17" s="500" t="s">
        <v>41</v>
      </c>
      <c r="AF17" s="567">
        <f t="shared" ref="AF17" si="48">T17*H17</f>
        <v>88.00154876709</v>
      </c>
      <c r="AG17" s="497">
        <f t="shared" ref="AG17" si="49">AD17/R17*1000</f>
        <v>27947.438557942663</v>
      </c>
      <c r="AH17" s="497">
        <f t="shared" ref="AH17" si="50">AF17/R17*1000</f>
        <v>29333.84958903</v>
      </c>
      <c r="AI17" s="497">
        <f t="shared" ref="AI17" si="51">AG17/L17*1000</f>
        <v>99812.280564080938</v>
      </c>
      <c r="AJ17" s="497">
        <f t="shared" ref="AJ17" si="52">AH17/L17*1000</f>
        <v>104763.74853225</v>
      </c>
      <c r="AK17" s="959">
        <f t="shared" ref="AK17" si="53">AD17/Z17</f>
        <v>0.76081956146849372</v>
      </c>
      <c r="AL17" s="1086">
        <f t="shared" ref="AL17" si="54">AF17/Z17</f>
        <v>0.79856214852168794</v>
      </c>
      <c r="AN17" s="535">
        <f>AVERAGE(AG17:AG18)</f>
        <v>22355.378468831357</v>
      </c>
      <c r="AO17" s="535">
        <f>AVERAGE(AH17:AH18)</f>
        <v>35901.660919189482</v>
      </c>
      <c r="AP17" s="535">
        <f>AVERAGE(AN17:AO17)</f>
        <v>29128.519694010422</v>
      </c>
      <c r="AX17" s="386"/>
      <c r="AY17" s="386"/>
      <c r="AZ17" s="535"/>
      <c r="BG17" s="1255" t="s">
        <v>704</v>
      </c>
      <c r="BH17" s="535">
        <f>BL8</f>
        <v>204693.51704915368</v>
      </c>
      <c r="BI17" s="535">
        <f>BM8</f>
        <v>38504.91046905519</v>
      </c>
    </row>
    <row r="18" spans="1:61">
      <c r="A18" s="46">
        <v>44342</v>
      </c>
      <c r="B18" s="122" t="s">
        <v>684</v>
      </c>
      <c r="C18" s="769">
        <v>44325</v>
      </c>
      <c r="D18" s="1170">
        <v>44326</v>
      </c>
      <c r="E18" s="924" t="s">
        <v>69</v>
      </c>
      <c r="F18" s="1149">
        <v>2.5144977569580078</v>
      </c>
      <c r="G18" s="500" t="s">
        <v>41</v>
      </c>
      <c r="H18" s="998">
        <v>6.3704208374023441</v>
      </c>
      <c r="I18" s="414" t="s">
        <v>313</v>
      </c>
      <c r="J18" s="415" t="s">
        <v>133</v>
      </c>
      <c r="K18" s="429" t="s">
        <v>576</v>
      </c>
      <c r="L18" s="390">
        <v>280</v>
      </c>
      <c r="M18" s="390"/>
      <c r="N18" s="390"/>
      <c r="O18" s="564">
        <v>3</v>
      </c>
      <c r="P18" s="564">
        <v>1.5</v>
      </c>
      <c r="Q18" s="564">
        <f>O18+P18</f>
        <v>4.5</v>
      </c>
      <c r="R18" s="82">
        <f>O18/(O18+P18)*Q18*200/200</f>
        <v>3</v>
      </c>
      <c r="S18" s="81"/>
      <c r="T18" s="81">
        <v>20</v>
      </c>
      <c r="U18" s="122" t="s">
        <v>684</v>
      </c>
      <c r="V18" s="494"/>
      <c r="W18" s="195">
        <v>3.0059999999999998</v>
      </c>
      <c r="X18" s="82">
        <v>1.7010000000000001</v>
      </c>
      <c r="Y18" s="82">
        <v>0.80500000000000005</v>
      </c>
      <c r="Z18" s="195">
        <f>T18*W18</f>
        <v>60.12</v>
      </c>
      <c r="AA18" s="195">
        <f>Z18/R18</f>
        <v>20.04</v>
      </c>
      <c r="AB18" s="1092">
        <f>AA18*1000/(L18/1000)</f>
        <v>71571.428571428565</v>
      </c>
      <c r="AC18" s="499" t="s">
        <v>69</v>
      </c>
      <c r="AD18" s="195">
        <f>T18*F18</f>
        <v>50.289955139160156</v>
      </c>
      <c r="AE18" s="500" t="s">
        <v>41</v>
      </c>
      <c r="AF18" s="567">
        <f>T18*H18</f>
        <v>127.40841674804688</v>
      </c>
      <c r="AG18" s="567">
        <f>AD18/R18*1000</f>
        <v>16763.318379720051</v>
      </c>
      <c r="AH18" s="567">
        <f>AF18/R18*1000</f>
        <v>42469.472249348961</v>
      </c>
      <c r="AI18" s="568">
        <f>AG18/L18*1000</f>
        <v>59868.994213285892</v>
      </c>
      <c r="AJ18" s="568">
        <f>AH18/L18*1000</f>
        <v>151676.68660481772</v>
      </c>
      <c r="AK18" s="569">
        <f>AD18/Z18</f>
        <v>0.83649293311976314</v>
      </c>
      <c r="AL18" s="999">
        <f>AF18/Z18</f>
        <v>2.119235142183082</v>
      </c>
      <c r="BG18" s="1255" t="s">
        <v>705</v>
      </c>
      <c r="BH18" s="535">
        <f>BN8</f>
        <v>142234.1003417967</v>
      </c>
      <c r="BI18" s="535">
        <f>BO8</f>
        <v>29128.519694010422</v>
      </c>
    </row>
    <row r="19" spans="1:61">
      <c r="A19" s="46">
        <v>44328</v>
      </c>
      <c r="B19" s="122" t="s">
        <v>597</v>
      </c>
      <c r="C19" s="769">
        <v>44326</v>
      </c>
      <c r="D19" s="1170">
        <v>44327</v>
      </c>
      <c r="E19" s="924" t="s">
        <v>69</v>
      </c>
      <c r="F19" s="1149">
        <v>23.950254821777399</v>
      </c>
      <c r="G19" s="500" t="s">
        <v>41</v>
      </c>
      <c r="H19" s="998">
        <v>20.111280822754001</v>
      </c>
      <c r="I19" s="414" t="s">
        <v>313</v>
      </c>
      <c r="J19" s="415" t="s">
        <v>133</v>
      </c>
      <c r="K19" s="429" t="s">
        <v>93</v>
      </c>
      <c r="L19" s="390">
        <v>600</v>
      </c>
      <c r="M19" s="390"/>
      <c r="N19" s="390"/>
      <c r="O19" s="564">
        <v>3</v>
      </c>
      <c r="P19" s="564">
        <v>1.5</v>
      </c>
      <c r="Q19" s="564">
        <f t="shared" si="28"/>
        <v>4.5</v>
      </c>
      <c r="R19" s="82">
        <f t="shared" si="29"/>
        <v>3</v>
      </c>
      <c r="S19" s="81"/>
      <c r="T19" s="81">
        <v>20</v>
      </c>
      <c r="U19" s="122" t="s">
        <v>597</v>
      </c>
      <c r="V19" s="494">
        <v>719.81941357930145</v>
      </c>
      <c r="W19" s="195">
        <v>754.81200000000001</v>
      </c>
      <c r="X19" s="82">
        <v>2.222</v>
      </c>
      <c r="Y19" s="82">
        <v>2.5449999999999999</v>
      </c>
      <c r="Z19" s="195">
        <f t="shared" si="30"/>
        <v>15096.24</v>
      </c>
      <c r="AA19" s="195">
        <f t="shared" si="31"/>
        <v>5032.08</v>
      </c>
      <c r="AB19" s="1092">
        <f t="shared" si="32"/>
        <v>8386800</v>
      </c>
      <c r="AC19" s="499" t="s">
        <v>69</v>
      </c>
      <c r="AD19" s="195">
        <f t="shared" si="33"/>
        <v>479.00509643554801</v>
      </c>
      <c r="AE19" s="500" t="s">
        <v>41</v>
      </c>
      <c r="AF19" s="567">
        <f t="shared" si="34"/>
        <v>402.22561645508</v>
      </c>
      <c r="AG19" s="567">
        <f t="shared" si="35"/>
        <v>159668.365478516</v>
      </c>
      <c r="AH19" s="567">
        <f t="shared" si="36"/>
        <v>134075.20548502664</v>
      </c>
      <c r="AI19" s="568">
        <f t="shared" si="37"/>
        <v>266113.94246419333</v>
      </c>
      <c r="AJ19" s="568">
        <f t="shared" si="38"/>
        <v>223458.67580837774</v>
      </c>
      <c r="AK19" s="569">
        <f t="shared" si="39"/>
        <v>3.1730092820168997E-2</v>
      </c>
      <c r="AL19" s="999">
        <f t="shared" si="40"/>
        <v>2.6644092598890851E-2</v>
      </c>
      <c r="AN19" s="535">
        <f>AVERAGE(AG19:AG20)</f>
        <v>157475.91145833331</v>
      </c>
      <c r="AO19" s="535">
        <f>AVERAGE(AH19:AH20)</f>
        <v>164195.88724772198</v>
      </c>
      <c r="AP19" s="535">
        <f>AVERAGE(AN19:AO19)</f>
        <v>160835.89935302763</v>
      </c>
      <c r="AR19" s="54">
        <f>100*(AN19-AN21)/AN19</f>
        <v>86.180790564291399</v>
      </c>
      <c r="AS19" s="54">
        <f>100*(AO19-AO21)/AO19</f>
        <v>81.407715081596834</v>
      </c>
      <c r="AT19" s="54">
        <f>100*(AP19-AP21)/AP19</f>
        <v>83.744396180531496</v>
      </c>
      <c r="BG19" s="1255" t="s">
        <v>706</v>
      </c>
      <c r="BH19" s="535">
        <f>BP8</f>
        <v>160835.89935302763</v>
      </c>
      <c r="BI19" s="535">
        <f>BQ8</f>
        <v>26144.846598307289</v>
      </c>
    </row>
    <row r="20" spans="1:61">
      <c r="A20" s="46">
        <v>44328</v>
      </c>
      <c r="B20" s="122" t="s">
        <v>598</v>
      </c>
      <c r="C20" s="769">
        <v>44326</v>
      </c>
      <c r="D20" s="1170">
        <v>44327</v>
      </c>
      <c r="E20" s="924" t="s">
        <v>69</v>
      </c>
      <c r="F20" s="1149">
        <v>23.292518615722599</v>
      </c>
      <c r="G20" s="500" t="s">
        <v>41</v>
      </c>
      <c r="H20" s="998">
        <v>29.147485351562601</v>
      </c>
      <c r="I20" s="414" t="s">
        <v>313</v>
      </c>
      <c r="J20" s="415" t="s">
        <v>133</v>
      </c>
      <c r="K20" s="429" t="s">
        <v>93</v>
      </c>
      <c r="L20" s="390">
        <v>600</v>
      </c>
      <c r="M20" s="390"/>
      <c r="N20" s="390"/>
      <c r="O20" s="564">
        <v>3</v>
      </c>
      <c r="P20" s="564">
        <v>1.5</v>
      </c>
      <c r="Q20" s="564">
        <f t="shared" si="28"/>
        <v>4.5</v>
      </c>
      <c r="R20" s="82">
        <f t="shared" si="29"/>
        <v>3</v>
      </c>
      <c r="S20" s="81"/>
      <c r="T20" s="81">
        <v>20</v>
      </c>
      <c r="U20" s="122" t="s">
        <v>598</v>
      </c>
      <c r="V20" s="494">
        <v>895.39001355733467</v>
      </c>
      <c r="W20" s="195">
        <v>868.65</v>
      </c>
      <c r="X20" s="82">
        <v>2.2080000000000002</v>
      </c>
      <c r="Y20" s="82">
        <v>2.5409999999999999</v>
      </c>
      <c r="Z20" s="195">
        <f t="shared" si="30"/>
        <v>17373</v>
      </c>
      <c r="AA20" s="195">
        <f t="shared" si="31"/>
        <v>5791</v>
      </c>
      <c r="AB20" s="1092">
        <f t="shared" si="32"/>
        <v>9651666.6666666679</v>
      </c>
      <c r="AC20" s="499" t="s">
        <v>69</v>
      </c>
      <c r="AD20" s="195">
        <f t="shared" si="33"/>
        <v>465.85037231445199</v>
      </c>
      <c r="AE20" s="500" t="s">
        <v>41</v>
      </c>
      <c r="AF20" s="567">
        <f t="shared" si="34"/>
        <v>582.94970703125205</v>
      </c>
      <c r="AG20" s="567">
        <f t="shared" si="35"/>
        <v>155283.45743815065</v>
      </c>
      <c r="AH20" s="567">
        <f t="shared" si="36"/>
        <v>194316.56901041733</v>
      </c>
      <c r="AI20" s="568">
        <f t="shared" si="37"/>
        <v>258805.76239691777</v>
      </c>
      <c r="AJ20" s="568">
        <f t="shared" si="38"/>
        <v>323860.94835069554</v>
      </c>
      <c r="AK20" s="569">
        <f t="shared" si="39"/>
        <v>2.6814618794362054E-2</v>
      </c>
      <c r="AL20" s="999">
        <f t="shared" si="40"/>
        <v>3.3554924712556958E-2</v>
      </c>
      <c r="BG20" s="1255" t="s">
        <v>707</v>
      </c>
      <c r="BH20" s="535">
        <f>BR8</f>
        <v>158812.47202555335</v>
      </c>
      <c r="BI20" s="535">
        <f>BS8</f>
        <v>34823.444366455078</v>
      </c>
    </row>
    <row r="21" spans="1:61">
      <c r="A21" s="46">
        <v>44342</v>
      </c>
      <c r="B21" s="122" t="s">
        <v>685</v>
      </c>
      <c r="C21" s="769">
        <v>44326</v>
      </c>
      <c r="D21" s="1170">
        <v>44327</v>
      </c>
      <c r="E21" s="924" t="s">
        <v>69</v>
      </c>
      <c r="F21" s="1149">
        <v>3.8903076171875002</v>
      </c>
      <c r="G21" s="500" t="s">
        <v>41</v>
      </c>
      <c r="H21" s="998">
        <v>5.4340446472167967</v>
      </c>
      <c r="I21" s="414" t="s">
        <v>313</v>
      </c>
      <c r="J21" s="415" t="s">
        <v>133</v>
      </c>
      <c r="K21" s="429" t="s">
        <v>576</v>
      </c>
      <c r="L21" s="390">
        <v>600</v>
      </c>
      <c r="M21" s="390"/>
      <c r="N21" s="390"/>
      <c r="O21" s="564">
        <v>3</v>
      </c>
      <c r="P21" s="564">
        <v>1.5</v>
      </c>
      <c r="Q21" s="564">
        <f>O21+P21</f>
        <v>4.5</v>
      </c>
      <c r="R21" s="82">
        <f>O21/(O21+P21)*Q21*200/200</f>
        <v>3</v>
      </c>
      <c r="S21" s="81"/>
      <c r="T21" s="81">
        <v>20</v>
      </c>
      <c r="U21" s="122" t="s">
        <v>685</v>
      </c>
      <c r="V21" s="494"/>
      <c r="W21" s="195">
        <v>5.0759999999999996</v>
      </c>
      <c r="X21" s="82">
        <v>1.468</v>
      </c>
      <c r="Y21" s="82">
        <v>0.754</v>
      </c>
      <c r="Z21" s="195">
        <f>T21*W21</f>
        <v>101.52</v>
      </c>
      <c r="AA21" s="195">
        <f>Z21/R21</f>
        <v>33.839999999999996</v>
      </c>
      <c r="AB21" s="1092">
        <f>AA21*1000/(L21/1000)</f>
        <v>56399.999999999993</v>
      </c>
      <c r="AC21" s="499" t="s">
        <v>69</v>
      </c>
      <c r="AD21" s="195">
        <f>T21*F21</f>
        <v>77.80615234375</v>
      </c>
      <c r="AE21" s="500" t="s">
        <v>41</v>
      </c>
      <c r="AF21" s="567">
        <f>T21*H21</f>
        <v>108.68089294433594</v>
      </c>
      <c r="AG21" s="567">
        <f>AD21/R21*1000</f>
        <v>25935.384114583332</v>
      </c>
      <c r="AH21" s="567">
        <f>AF21/R21*1000</f>
        <v>36226.964314778648</v>
      </c>
      <c r="AI21" s="568">
        <f>AG21/L21*1000</f>
        <v>43225.640190972219</v>
      </c>
      <c r="AJ21" s="568">
        <f>AH21/L21*1000</f>
        <v>60378.273857964414</v>
      </c>
      <c r="AK21" s="569">
        <f>AD21/Z21</f>
        <v>0.76641206012362095</v>
      </c>
      <c r="AL21" s="999">
        <f>AF21/Z21</f>
        <v>1.0705367705312838</v>
      </c>
      <c r="AN21" s="535">
        <f>AVERAGE(AG21:AG22)</f>
        <v>21761.926015218098</v>
      </c>
      <c r="AO21" s="535">
        <f>AVERAGE(AH21:AH22)</f>
        <v>30527.767181396484</v>
      </c>
      <c r="AP21" s="535">
        <f>AVERAGE(AN21:AO21)</f>
        <v>26144.846598307289</v>
      </c>
    </row>
    <row r="22" spans="1:61">
      <c r="A22" s="46">
        <v>44342</v>
      </c>
      <c r="B22" s="122" t="s">
        <v>686</v>
      </c>
      <c r="C22" s="769">
        <v>44326</v>
      </c>
      <c r="D22" s="1170">
        <v>44327</v>
      </c>
      <c r="E22" s="924" t="s">
        <v>69</v>
      </c>
      <c r="F22" s="1149">
        <v>2.6382701873779295</v>
      </c>
      <c r="G22" s="500" t="s">
        <v>41</v>
      </c>
      <c r="H22" s="998">
        <v>3.7242855072021483</v>
      </c>
      <c r="I22" s="414" t="s">
        <v>313</v>
      </c>
      <c r="J22" s="415" t="s">
        <v>133</v>
      </c>
      <c r="K22" s="429" t="s">
        <v>576</v>
      </c>
      <c r="L22" s="390">
        <v>600</v>
      </c>
      <c r="M22" s="390"/>
      <c r="N22" s="390"/>
      <c r="O22" s="564">
        <v>3</v>
      </c>
      <c r="P22" s="564">
        <v>1.5</v>
      </c>
      <c r="Q22" s="564">
        <f>O22+P22</f>
        <v>4.5</v>
      </c>
      <c r="R22" s="82">
        <f>O22/(O22+P22)*Q22*200/200</f>
        <v>3</v>
      </c>
      <c r="S22" s="81"/>
      <c r="T22" s="81">
        <v>20</v>
      </c>
      <c r="U22" s="122" t="s">
        <v>686</v>
      </c>
      <c r="V22" s="494"/>
      <c r="W22" s="195">
        <v>5.0119999999999996</v>
      </c>
      <c r="X22" s="82">
        <v>1.51</v>
      </c>
      <c r="Y22" s="82">
        <v>0.745</v>
      </c>
      <c r="Z22" s="195">
        <f>T22*W22</f>
        <v>100.24</v>
      </c>
      <c r="AA22" s="195">
        <f>Z22/R22</f>
        <v>33.413333333333334</v>
      </c>
      <c r="AB22" s="1092">
        <f>AA22*1000/(L22/1000)</f>
        <v>55688.888888888898</v>
      </c>
      <c r="AC22" s="499" t="s">
        <v>69</v>
      </c>
      <c r="AD22" s="195">
        <f>T22*F22</f>
        <v>52.765403747558594</v>
      </c>
      <c r="AE22" s="500" t="s">
        <v>41</v>
      </c>
      <c r="AF22" s="567">
        <f>T22*H22</f>
        <v>74.485710144042969</v>
      </c>
      <c r="AG22" s="567">
        <f>AD22/R22*1000</f>
        <v>17588.467915852863</v>
      </c>
      <c r="AH22" s="567">
        <f>AF22/R22*1000</f>
        <v>24828.570048014324</v>
      </c>
      <c r="AI22" s="568">
        <f>AG22/L22*1000</f>
        <v>29314.113193088106</v>
      </c>
      <c r="AJ22" s="568">
        <f>AH22/L22*1000</f>
        <v>41380.950080023875</v>
      </c>
      <c r="AK22" s="569">
        <f>AD22/Z22</f>
        <v>0.52639069979607533</v>
      </c>
      <c r="AL22" s="999">
        <f>AF22/Z22</f>
        <v>0.74307372450162579</v>
      </c>
    </row>
    <row r="23" spans="1:61">
      <c r="A23" s="46">
        <v>44328</v>
      </c>
      <c r="B23" s="122" t="s">
        <v>286</v>
      </c>
      <c r="C23" s="769">
        <v>44327</v>
      </c>
      <c r="D23" s="1170">
        <v>44328</v>
      </c>
      <c r="E23" s="924" t="s">
        <v>69</v>
      </c>
      <c r="F23" s="1149">
        <v>20.232226562499999</v>
      </c>
      <c r="G23" s="500" t="s">
        <v>41</v>
      </c>
      <c r="H23" s="998">
        <v>22.534651184082001</v>
      </c>
      <c r="I23" s="414" t="s">
        <v>313</v>
      </c>
      <c r="J23" s="415" t="s">
        <v>133</v>
      </c>
      <c r="K23" s="429" t="s">
        <v>93</v>
      </c>
      <c r="L23" s="390">
        <v>294</v>
      </c>
      <c r="M23" s="390"/>
      <c r="N23" s="390"/>
      <c r="O23" s="564">
        <v>3</v>
      </c>
      <c r="P23" s="564">
        <v>1.5</v>
      </c>
      <c r="Q23" s="564">
        <f t="shared" si="28"/>
        <v>4.5</v>
      </c>
      <c r="R23" s="82">
        <f t="shared" si="29"/>
        <v>3</v>
      </c>
      <c r="S23" s="81"/>
      <c r="T23" s="81">
        <v>20</v>
      </c>
      <c r="U23" s="122" t="s">
        <v>286</v>
      </c>
      <c r="V23" s="193">
        <v>633.82178821376658</v>
      </c>
      <c r="W23" s="195">
        <v>651.99300000000005</v>
      </c>
      <c r="X23" s="82">
        <v>2.1709999999999998</v>
      </c>
      <c r="Y23" s="82">
        <v>2.5350000000000001</v>
      </c>
      <c r="Z23" s="195">
        <f t="shared" si="30"/>
        <v>13039.86</v>
      </c>
      <c r="AA23" s="195">
        <f t="shared" si="31"/>
        <v>4346.62</v>
      </c>
      <c r="AB23" s="1092">
        <f t="shared" si="32"/>
        <v>14784421.768707484</v>
      </c>
      <c r="AC23" s="499" t="s">
        <v>69</v>
      </c>
      <c r="AD23" s="195">
        <f t="shared" si="33"/>
        <v>404.64453125</v>
      </c>
      <c r="AE23" s="500" t="s">
        <v>41</v>
      </c>
      <c r="AF23" s="567">
        <f t="shared" si="34"/>
        <v>450.69302368164006</v>
      </c>
      <c r="AG23" s="567">
        <f t="shared" si="35"/>
        <v>134881.51041666666</v>
      </c>
      <c r="AH23" s="567">
        <f t="shared" si="36"/>
        <v>150231.00789388001</v>
      </c>
      <c r="AI23" s="568">
        <f t="shared" si="37"/>
        <v>458780.64767573692</v>
      </c>
      <c r="AJ23" s="568">
        <f t="shared" si="38"/>
        <v>510989.82276829937</v>
      </c>
      <c r="AK23" s="569">
        <f t="shared" si="39"/>
        <v>3.1031355493847324E-2</v>
      </c>
      <c r="AL23" s="999">
        <f t="shared" si="40"/>
        <v>3.4562719513985582E-2</v>
      </c>
      <c r="AN23" s="535">
        <f>AVERAGE(AG23:AG24)</f>
        <v>151772.16593424467</v>
      </c>
      <c r="AO23" s="535">
        <f>AVERAGE(AH23:AH24)</f>
        <v>165852.778116862</v>
      </c>
      <c r="AP23" s="535">
        <f>AVERAGE(AN23:AO23)</f>
        <v>158812.47202555335</v>
      </c>
      <c r="AR23" s="54">
        <f>100*(AN23-AN25)/AN23</f>
        <v>80.821848212420377</v>
      </c>
      <c r="AS23" s="54">
        <f>100*(AO23-AO25)/AO23</f>
        <v>75.556760134473819</v>
      </c>
      <c r="AT23" s="54">
        <f>100*(AP23-AP25)/AP23</f>
        <v>78.072601022889501</v>
      </c>
      <c r="BG23" s="386" t="s">
        <v>41</v>
      </c>
      <c r="BH23" t="s">
        <v>700</v>
      </c>
      <c r="BI23" t="s">
        <v>701</v>
      </c>
    </row>
    <row r="24" spans="1:61">
      <c r="A24" s="46">
        <v>44328</v>
      </c>
      <c r="B24" s="122" t="s">
        <v>287</v>
      </c>
      <c r="C24" s="769">
        <v>44327</v>
      </c>
      <c r="D24" s="1170">
        <v>44328</v>
      </c>
      <c r="E24" s="924" t="s">
        <v>69</v>
      </c>
      <c r="F24" s="1149">
        <v>25.299423217773402</v>
      </c>
      <c r="G24" s="500" t="s">
        <v>41</v>
      </c>
      <c r="H24" s="998">
        <v>27.221182250976604</v>
      </c>
      <c r="I24" s="414" t="s">
        <v>313</v>
      </c>
      <c r="J24" s="415" t="s">
        <v>133</v>
      </c>
      <c r="K24" s="429" t="s">
        <v>93</v>
      </c>
      <c r="L24" s="390">
        <v>294</v>
      </c>
      <c r="M24" s="390"/>
      <c r="N24" s="390"/>
      <c r="O24" s="564">
        <v>3</v>
      </c>
      <c r="P24" s="564">
        <v>1.5</v>
      </c>
      <c r="Q24" s="564">
        <f t="shared" si="28"/>
        <v>4.5</v>
      </c>
      <c r="R24" s="82">
        <f t="shared" si="29"/>
        <v>3</v>
      </c>
      <c r="S24" s="81"/>
      <c r="T24" s="81">
        <v>20</v>
      </c>
      <c r="U24" s="122" t="s">
        <v>287</v>
      </c>
      <c r="V24" s="193">
        <v>759.87819427259944</v>
      </c>
      <c r="W24" s="195">
        <v>751.14400000000001</v>
      </c>
      <c r="X24" s="82">
        <v>2.1789999999999998</v>
      </c>
      <c r="Y24" s="82">
        <v>2.5529999999999999</v>
      </c>
      <c r="Z24" s="195">
        <f t="shared" si="30"/>
        <v>15022.880000000001</v>
      </c>
      <c r="AA24" s="195">
        <f t="shared" si="31"/>
        <v>5007.626666666667</v>
      </c>
      <c r="AB24" s="1092">
        <f t="shared" si="32"/>
        <v>17032743.764172338</v>
      </c>
      <c r="AC24" s="499" t="s">
        <v>69</v>
      </c>
      <c r="AD24" s="195">
        <f t="shared" si="33"/>
        <v>505.98846435546807</v>
      </c>
      <c r="AE24" s="500" t="s">
        <v>41</v>
      </c>
      <c r="AF24" s="567">
        <f t="shared" si="34"/>
        <v>544.42364501953205</v>
      </c>
      <c r="AG24" s="567">
        <f t="shared" si="35"/>
        <v>168662.82145182267</v>
      </c>
      <c r="AH24" s="567">
        <f t="shared" si="36"/>
        <v>181474.54833984401</v>
      </c>
      <c r="AI24" s="568">
        <f t="shared" si="37"/>
        <v>573683.06616266211</v>
      </c>
      <c r="AJ24" s="568">
        <f t="shared" si="38"/>
        <v>617260.36850287078</v>
      </c>
      <c r="AK24" s="569">
        <f t="shared" si="39"/>
        <v>3.3681189249695667E-2</v>
      </c>
      <c r="AL24" s="999">
        <f t="shared" si="40"/>
        <v>3.6239632149064095E-2</v>
      </c>
      <c r="BG24" s="1255" t="s">
        <v>702</v>
      </c>
      <c r="BH24" s="535">
        <f>BH7</f>
        <v>243588.83666992188</v>
      </c>
      <c r="BI24" s="535">
        <f>BI7</f>
        <v>31433.910369873047</v>
      </c>
    </row>
    <row r="25" spans="1:61">
      <c r="A25" s="46">
        <v>44342</v>
      </c>
      <c r="B25" s="122" t="s">
        <v>687</v>
      </c>
      <c r="C25" s="769">
        <v>44327</v>
      </c>
      <c r="D25" s="1170">
        <v>44328</v>
      </c>
      <c r="E25" s="924" t="s">
        <v>69</v>
      </c>
      <c r="F25" s="1149">
        <v>5.4597129821777344</v>
      </c>
      <c r="G25" s="500" t="s">
        <v>41</v>
      </c>
      <c r="H25" s="998">
        <v>6.8674888610839844</v>
      </c>
      <c r="I25" s="414" t="s">
        <v>313</v>
      </c>
      <c r="J25" s="415" t="s">
        <v>133</v>
      </c>
      <c r="K25" s="429" t="s">
        <v>576</v>
      </c>
      <c r="L25" s="390">
        <v>294</v>
      </c>
      <c r="M25" s="390"/>
      <c r="N25" s="390"/>
      <c r="O25" s="564">
        <v>3</v>
      </c>
      <c r="P25" s="564">
        <v>1.5</v>
      </c>
      <c r="Q25" s="564">
        <f t="shared" ref="Q25:Q26" si="55">O25+P25</f>
        <v>4.5</v>
      </c>
      <c r="R25" s="82">
        <f t="shared" ref="R25" si="56">O25/(O25+P25)*Q25*200/200</f>
        <v>3</v>
      </c>
      <c r="S25" s="81"/>
      <c r="T25" s="81">
        <v>20</v>
      </c>
      <c r="U25" s="122" t="s">
        <v>687</v>
      </c>
      <c r="V25" s="494"/>
      <c r="W25" s="195">
        <v>8.1379999999999999</v>
      </c>
      <c r="X25" s="82">
        <v>1.7909999999999999</v>
      </c>
      <c r="Y25" s="82">
        <v>1.0920000000000001</v>
      </c>
      <c r="Z25" s="195">
        <f t="shared" ref="Z25:Z26" si="57">T25*W25</f>
        <v>162.76</v>
      </c>
      <c r="AA25" s="195">
        <f t="shared" ref="AA25:AA26" si="58">Z25/R25</f>
        <v>54.25333333333333</v>
      </c>
      <c r="AB25" s="1092">
        <f t="shared" ref="AB25:AB26" si="59">AA25*1000/(L25/1000)</f>
        <v>184535.14739229024</v>
      </c>
      <c r="AC25" s="499" t="s">
        <v>69</v>
      </c>
      <c r="AD25" s="195">
        <f t="shared" ref="AD25:AD26" si="60">T25*F25</f>
        <v>109.19425964355469</v>
      </c>
      <c r="AE25" s="500" t="s">
        <v>41</v>
      </c>
      <c r="AF25" s="567">
        <f t="shared" ref="AF25:AF26" si="61">T25*H25</f>
        <v>137.34977722167969</v>
      </c>
      <c r="AG25" s="567">
        <f t="shared" ref="AG25:AG26" si="62">AD25/R25*1000</f>
        <v>36398.086547851563</v>
      </c>
      <c r="AH25" s="567">
        <f t="shared" ref="AH25:AH26" si="63">AF25/R25*1000</f>
        <v>45783.259073893227</v>
      </c>
      <c r="AI25" s="568">
        <f t="shared" ref="AI25:AI26" si="64">AG25/L25*1000</f>
        <v>123803.01546888286</v>
      </c>
      <c r="AJ25" s="568">
        <f t="shared" ref="AJ25:AJ26" si="65">AH25/L25*1000</f>
        <v>155725.37099963683</v>
      </c>
      <c r="AK25" s="569">
        <f t="shared" ref="AK25:AK26" si="66">AD25/Z25</f>
        <v>0.67089124873159678</v>
      </c>
      <c r="AL25" s="999">
        <f t="shared" ref="AL25:AL26" si="67">AF25/Z25</f>
        <v>0.84387919158073055</v>
      </c>
      <c r="AN25" s="535">
        <f>AVERAGE(AG25:AG26)</f>
        <v>29107.096354166664</v>
      </c>
      <c r="AO25" s="535">
        <f>AVERAGE(AH25:AH26)</f>
        <v>40539.792378743485</v>
      </c>
      <c r="AP25" s="535">
        <f>AVERAGE(AN25:AO25)</f>
        <v>34823.444366455078</v>
      </c>
      <c r="BG25" s="1255" t="s">
        <v>703</v>
      </c>
      <c r="BH25" s="535">
        <f>BJ7</f>
        <v>235557.2509765625</v>
      </c>
      <c r="BI25" s="535">
        <f>BK7</f>
        <v>64646.385192871094</v>
      </c>
    </row>
    <row r="26" spans="1:61" ht="15" thickBot="1">
      <c r="A26" s="49">
        <v>44342</v>
      </c>
      <c r="B26" s="123" t="s">
        <v>688</v>
      </c>
      <c r="C26" s="1240">
        <v>44327</v>
      </c>
      <c r="D26" s="1241">
        <v>44328</v>
      </c>
      <c r="E26" s="1029" t="s">
        <v>69</v>
      </c>
      <c r="F26" s="1150">
        <v>3.2724159240722654</v>
      </c>
      <c r="G26" s="1030" t="s">
        <v>41</v>
      </c>
      <c r="H26" s="1006">
        <v>5.2944488525390625</v>
      </c>
      <c r="I26" s="1242" t="s">
        <v>313</v>
      </c>
      <c r="J26" s="1243" t="s">
        <v>133</v>
      </c>
      <c r="K26" s="1244" t="s">
        <v>576</v>
      </c>
      <c r="L26" s="395">
        <v>294</v>
      </c>
      <c r="M26" s="395"/>
      <c r="N26" s="395"/>
      <c r="O26" s="1007">
        <v>3</v>
      </c>
      <c r="P26" s="1007">
        <v>1.5</v>
      </c>
      <c r="Q26" s="1007">
        <f t="shared" si="55"/>
        <v>4.5</v>
      </c>
      <c r="R26" s="590">
        <f>O26/(O26+P26)*Q26*200/200</f>
        <v>3</v>
      </c>
      <c r="S26" s="588"/>
      <c r="T26" s="588">
        <v>20</v>
      </c>
      <c r="U26" s="123" t="s">
        <v>688</v>
      </c>
      <c r="V26" s="1245"/>
      <c r="W26" s="591">
        <v>9.9149999999999991</v>
      </c>
      <c r="X26" s="590">
        <v>1.7050000000000001</v>
      </c>
      <c r="Y26" s="590">
        <v>0.93600000000000005</v>
      </c>
      <c r="Z26" s="591">
        <f t="shared" si="57"/>
        <v>198.29999999999998</v>
      </c>
      <c r="AA26" s="591">
        <f t="shared" si="58"/>
        <v>66.099999999999994</v>
      </c>
      <c r="AB26" s="1126">
        <f t="shared" si="59"/>
        <v>224829.93197278914</v>
      </c>
      <c r="AC26" s="1246" t="s">
        <v>69</v>
      </c>
      <c r="AD26" s="591">
        <f t="shared" si="60"/>
        <v>65.448318481445313</v>
      </c>
      <c r="AE26" s="1030" t="s">
        <v>41</v>
      </c>
      <c r="AF26" s="1115">
        <f t="shared" si="61"/>
        <v>105.88897705078125</v>
      </c>
      <c r="AG26" s="1115">
        <f t="shared" si="62"/>
        <v>21816.10616048177</v>
      </c>
      <c r="AH26" s="1115">
        <f t="shared" si="63"/>
        <v>35296.32568359375</v>
      </c>
      <c r="AI26" s="592">
        <f t="shared" si="64"/>
        <v>74204.442722727108</v>
      </c>
      <c r="AJ26" s="592">
        <f t="shared" si="65"/>
        <v>120055.52953603317</v>
      </c>
      <c r="AK26" s="593">
        <f t="shared" si="66"/>
        <v>0.3300469918378483</v>
      </c>
      <c r="AL26" s="1008">
        <f t="shared" si="67"/>
        <v>0.53398374710429275</v>
      </c>
      <c r="AR26" s="54">
        <f t="shared" ref="AR26:AS26" si="68">AVERAGE(AR3:AR23)</f>
        <v>81.641083909251492</v>
      </c>
      <c r="AS26" s="54">
        <f t="shared" si="68"/>
        <v>79.772361128429807</v>
      </c>
      <c r="AT26" s="54">
        <f>AVERAGE(AT3:AT23)</f>
        <v>80.698997687367097</v>
      </c>
      <c r="AU26" t="s">
        <v>699</v>
      </c>
      <c r="BG26" s="1255" t="s">
        <v>704</v>
      </c>
      <c r="BH26" s="535">
        <f>BL7</f>
        <v>202506.15437825536</v>
      </c>
      <c r="BI26" s="535">
        <f>BM7</f>
        <v>28076.325734456397</v>
      </c>
    </row>
    <row r="27" spans="1:61">
      <c r="BG27" s="1255" t="s">
        <v>705</v>
      </c>
      <c r="BH27" s="535">
        <f>BN7</f>
        <v>148862.31994628866</v>
      </c>
      <c r="BI27" s="535">
        <f>BO7</f>
        <v>35901.660919189482</v>
      </c>
    </row>
    <row r="28" spans="1:61">
      <c r="BG28" s="1255" t="s">
        <v>706</v>
      </c>
      <c r="BH28" s="535">
        <f>BP7</f>
        <v>164195.88724772198</v>
      </c>
      <c r="BI28" s="535">
        <f>BQ7</f>
        <v>30527.767181396484</v>
      </c>
    </row>
    <row r="29" spans="1:61">
      <c r="BG29" s="1255" t="s">
        <v>707</v>
      </c>
      <c r="BH29" s="535">
        <f>BR7</f>
        <v>165852.778116862</v>
      </c>
      <c r="BI29" s="535">
        <f>BS7</f>
        <v>40539.792378743485</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30A9AF-1E94-4E00-BAF7-8A5FB716DA88}">
  <dimension ref="A1:AZ69"/>
  <sheetViews>
    <sheetView zoomScale="88" zoomScaleNormal="100" workbookViewId="0">
      <pane xSplit="4" ySplit="4" topLeftCell="E26" activePane="bottomRight" state="frozen"/>
      <selection pane="topRight" activeCell="D1" sqref="D1"/>
      <selection pane="bottomLeft" activeCell="A3" sqref="A3"/>
      <selection pane="bottomRight" activeCell="M66" sqref="M66"/>
    </sheetView>
  </sheetViews>
  <sheetFormatPr defaultColWidth="8.81640625" defaultRowHeight="14.5"/>
  <cols>
    <col min="1" max="1" width="11.1796875" customWidth="1"/>
    <col min="3" max="3" width="9.81640625" bestFit="1" customWidth="1"/>
    <col min="4" max="4" width="11.453125" customWidth="1"/>
    <col min="6" max="6" width="9.54296875" customWidth="1"/>
    <col min="7" max="7" width="6.54296875" customWidth="1"/>
    <col min="8" max="8" width="6.453125" customWidth="1"/>
    <col min="9" max="9" width="10.1796875" customWidth="1"/>
    <col min="10" max="10" width="9.54296875" customWidth="1"/>
  </cols>
  <sheetData>
    <row r="1" spans="1:19">
      <c r="P1" s="1">
        <f>AVERAGE(P5:P100)</f>
        <v>0.48993411468169434</v>
      </c>
      <c r="Q1" t="s">
        <v>662</v>
      </c>
      <c r="R1" s="1">
        <f>AVERAGE(R5:R100)</f>
        <v>0.83271277914969621</v>
      </c>
      <c r="S1" t="s">
        <v>662</v>
      </c>
    </row>
    <row r="2" spans="1:19">
      <c r="P2" s="1">
        <f>STDEV(P5:P57)</f>
        <v>0.26479518396211738</v>
      </c>
      <c r="Q2" t="s">
        <v>663</v>
      </c>
      <c r="R2" s="1">
        <f>STDEV(R5:R57)</f>
        <v>0.34760418873552423</v>
      </c>
      <c r="S2" t="s">
        <v>663</v>
      </c>
    </row>
    <row r="3" spans="1:19" ht="15" thickBot="1">
      <c r="P3" s="54">
        <f>P2/P1*100</f>
        <v>54.047100625795849</v>
      </c>
      <c r="Q3" t="s">
        <v>664</v>
      </c>
      <c r="R3" s="54">
        <f>R2/R1*100</f>
        <v>41.743587637801298</v>
      </c>
      <c r="S3" t="s">
        <v>664</v>
      </c>
    </row>
    <row r="4" spans="1:19" s="27" customFormat="1" ht="58.5" thickBot="1">
      <c r="A4" s="28" t="s">
        <v>0</v>
      </c>
      <c r="B4" s="29" t="s">
        <v>1</v>
      </c>
      <c r="C4" s="29" t="s">
        <v>2</v>
      </c>
      <c r="D4" s="29" t="s">
        <v>3</v>
      </c>
      <c r="E4" s="29" t="s">
        <v>8</v>
      </c>
      <c r="F4" s="29" t="s">
        <v>21</v>
      </c>
      <c r="G4" s="29" t="s">
        <v>22</v>
      </c>
      <c r="H4" s="29" t="s">
        <v>23</v>
      </c>
      <c r="I4" s="30" t="s">
        <v>24</v>
      </c>
      <c r="J4" s="30" t="s">
        <v>25</v>
      </c>
      <c r="K4" s="29" t="s">
        <v>4</v>
      </c>
      <c r="L4" s="29" t="s">
        <v>5</v>
      </c>
      <c r="M4" s="29" t="s">
        <v>6</v>
      </c>
      <c r="N4" s="29" t="s">
        <v>7</v>
      </c>
      <c r="O4" s="29" t="s">
        <v>4</v>
      </c>
      <c r="P4" s="29" t="s">
        <v>665</v>
      </c>
      <c r="Q4" s="29" t="s">
        <v>6</v>
      </c>
      <c r="R4" s="29" t="s">
        <v>666</v>
      </c>
    </row>
    <row r="5" spans="1:19" s="27" customFormat="1" ht="15" thickBot="1">
      <c r="A5" s="32">
        <v>44139</v>
      </c>
      <c r="B5" s="118" t="s">
        <v>131</v>
      </c>
      <c r="C5" s="883">
        <f>D5-1</f>
        <v>44136</v>
      </c>
      <c r="D5" s="126">
        <v>44137</v>
      </c>
      <c r="E5" s="127" t="s">
        <v>132</v>
      </c>
      <c r="F5" s="471">
        <v>22.8</v>
      </c>
      <c r="G5" s="132">
        <v>2.04</v>
      </c>
      <c r="H5" s="132">
        <v>1.48</v>
      </c>
      <c r="I5" s="200">
        <v>342</v>
      </c>
      <c r="J5" s="200">
        <v>1283</v>
      </c>
      <c r="K5" s="45" t="s">
        <v>69</v>
      </c>
      <c r="L5" s="546">
        <v>8.7981759999999998</v>
      </c>
      <c r="M5" s="33" t="s">
        <v>41</v>
      </c>
      <c r="N5" s="536">
        <v>12.47458</v>
      </c>
      <c r="O5" s="45" t="s">
        <v>69</v>
      </c>
      <c r="P5" s="382">
        <f>L5/F5</f>
        <v>0.38588491228070171</v>
      </c>
      <c r="Q5" s="33" t="s">
        <v>41</v>
      </c>
      <c r="R5" s="382">
        <f>N5/F5</f>
        <v>0.54713070175438594</v>
      </c>
    </row>
    <row r="6" spans="1:19" s="27" customFormat="1" ht="15" thickBot="1">
      <c r="A6" s="35">
        <v>44139</v>
      </c>
      <c r="B6" s="119" t="s">
        <v>137</v>
      </c>
      <c r="C6" s="883">
        <f t="shared" ref="C6:C57" si="0">D6-1</f>
        <v>44136</v>
      </c>
      <c r="D6" s="133">
        <v>44137</v>
      </c>
      <c r="E6" s="134" t="s">
        <v>138</v>
      </c>
      <c r="F6" s="495">
        <v>20.399999999999999</v>
      </c>
      <c r="G6" s="137">
        <v>2.1</v>
      </c>
      <c r="H6" s="197">
        <v>1.64</v>
      </c>
      <c r="I6" s="196">
        <v>306</v>
      </c>
      <c r="J6" s="196">
        <v>1148</v>
      </c>
      <c r="K6" s="47" t="s">
        <v>69</v>
      </c>
      <c r="L6" s="547">
        <v>9.1417800000000007</v>
      </c>
      <c r="M6" s="37" t="s">
        <v>41</v>
      </c>
      <c r="N6" s="537">
        <v>11.94098</v>
      </c>
      <c r="O6" s="47" t="s">
        <v>69</v>
      </c>
      <c r="P6" s="382">
        <f t="shared" ref="P6:P67" si="1">L6/F6</f>
        <v>0.44812647058823535</v>
      </c>
      <c r="Q6" s="37" t="s">
        <v>41</v>
      </c>
      <c r="R6" s="382">
        <f t="shared" ref="R6:R69" si="2">N6/F6</f>
        <v>0.58534215686274516</v>
      </c>
    </row>
    <row r="7" spans="1:19" s="27" customFormat="1" ht="15" thickBot="1">
      <c r="A7" s="35">
        <v>44139</v>
      </c>
      <c r="B7" s="119" t="s">
        <v>139</v>
      </c>
      <c r="C7" s="883">
        <f t="shared" si="0"/>
        <v>44137</v>
      </c>
      <c r="D7" s="133">
        <v>44138</v>
      </c>
      <c r="E7" s="138" t="s">
        <v>132</v>
      </c>
      <c r="F7" s="495">
        <v>15.7</v>
      </c>
      <c r="G7" s="137">
        <v>2.14</v>
      </c>
      <c r="H7" s="197">
        <v>1.75</v>
      </c>
      <c r="I7" s="202">
        <v>236</v>
      </c>
      <c r="J7" s="202">
        <v>883</v>
      </c>
      <c r="K7" s="178" t="s">
        <v>69</v>
      </c>
      <c r="L7" s="548">
        <v>9.8443020000000008</v>
      </c>
      <c r="M7" s="179" t="s">
        <v>41</v>
      </c>
      <c r="N7" s="538">
        <v>12.676</v>
      </c>
      <c r="O7" s="178" t="s">
        <v>69</v>
      </c>
      <c r="P7" s="382">
        <f t="shared" si="1"/>
        <v>0.62702560509554151</v>
      </c>
      <c r="Q7" s="179" t="s">
        <v>41</v>
      </c>
      <c r="R7" s="382">
        <f t="shared" si="2"/>
        <v>0.80738853503184715</v>
      </c>
    </row>
    <row r="8" spans="1:19" s="27" customFormat="1" ht="15" thickBot="1">
      <c r="A8" s="35">
        <v>44139</v>
      </c>
      <c r="B8" s="119" t="s">
        <v>140</v>
      </c>
      <c r="C8" s="883">
        <f t="shared" si="0"/>
        <v>44137</v>
      </c>
      <c r="D8" s="133">
        <v>44138</v>
      </c>
      <c r="E8" s="138" t="s">
        <v>132</v>
      </c>
      <c r="F8" s="495">
        <v>18.7</v>
      </c>
      <c r="G8" s="137">
        <v>2.0699999999999998</v>
      </c>
      <c r="H8" s="197">
        <v>1.69</v>
      </c>
      <c r="I8" s="196">
        <v>281</v>
      </c>
      <c r="J8" s="196">
        <v>1052</v>
      </c>
      <c r="K8" s="178" t="s">
        <v>69</v>
      </c>
      <c r="L8" s="548">
        <v>7.7644169999999999</v>
      </c>
      <c r="M8" s="179" t="s">
        <v>41</v>
      </c>
      <c r="N8" s="538">
        <v>20.419650000000001</v>
      </c>
      <c r="O8" s="178" t="s">
        <v>69</v>
      </c>
      <c r="P8" s="382">
        <f t="shared" si="1"/>
        <v>0.41520946524064173</v>
      </c>
      <c r="Q8" s="179" t="s">
        <v>41</v>
      </c>
      <c r="R8" s="382">
        <f t="shared" si="2"/>
        <v>1.0919598930481285</v>
      </c>
    </row>
    <row r="9" spans="1:19" s="27" customFormat="1" ht="15" thickBot="1">
      <c r="A9" s="35">
        <v>44139</v>
      </c>
      <c r="B9" s="119" t="s">
        <v>141</v>
      </c>
      <c r="C9" s="883">
        <f t="shared" si="0"/>
        <v>44137</v>
      </c>
      <c r="D9" s="133">
        <v>44138</v>
      </c>
      <c r="E9" s="138" t="s">
        <v>132</v>
      </c>
      <c r="F9" s="495">
        <v>21.1</v>
      </c>
      <c r="G9" s="137">
        <v>2.04</v>
      </c>
      <c r="H9" s="197">
        <v>1.72</v>
      </c>
      <c r="I9" s="196">
        <v>317</v>
      </c>
      <c r="J9" s="196">
        <v>1187</v>
      </c>
      <c r="K9" s="47" t="s">
        <v>69</v>
      </c>
      <c r="L9" s="547">
        <v>4.1937600000000002</v>
      </c>
      <c r="M9" s="37" t="s">
        <v>41</v>
      </c>
      <c r="N9" s="537">
        <v>5.9376280000000001</v>
      </c>
      <c r="O9" s="47" t="s">
        <v>69</v>
      </c>
      <c r="P9" s="382">
        <f t="shared" si="1"/>
        <v>0.1987563981042654</v>
      </c>
      <c r="Q9" s="37" t="s">
        <v>41</v>
      </c>
      <c r="R9" s="382">
        <f t="shared" si="2"/>
        <v>0.28140417061611372</v>
      </c>
    </row>
    <row r="10" spans="1:19" s="27" customFormat="1" ht="15" thickBot="1">
      <c r="A10" s="35">
        <v>44139</v>
      </c>
      <c r="B10" s="119" t="s">
        <v>142</v>
      </c>
      <c r="C10" s="883">
        <f t="shared" si="0"/>
        <v>44138</v>
      </c>
      <c r="D10" s="133">
        <v>44139</v>
      </c>
      <c r="E10" s="138" t="s">
        <v>138</v>
      </c>
      <c r="F10" s="495">
        <v>12.9</v>
      </c>
      <c r="G10" s="137">
        <v>2.0299999999999998</v>
      </c>
      <c r="H10" s="197">
        <v>1.72</v>
      </c>
      <c r="I10" s="196">
        <v>258</v>
      </c>
      <c r="J10" s="196">
        <v>968</v>
      </c>
      <c r="K10" s="47" t="s">
        <v>69</v>
      </c>
      <c r="L10" s="547">
        <v>4.5802529999999999</v>
      </c>
      <c r="M10" s="37" t="s">
        <v>41</v>
      </c>
      <c r="N10" s="537">
        <v>7.7133929999999999</v>
      </c>
      <c r="O10" s="47" t="s">
        <v>69</v>
      </c>
      <c r="P10" s="382">
        <f t="shared" si="1"/>
        <v>0.35505837209302321</v>
      </c>
      <c r="Q10" s="37" t="s">
        <v>41</v>
      </c>
      <c r="R10" s="382">
        <f t="shared" si="2"/>
        <v>0.59793744186046505</v>
      </c>
    </row>
    <row r="11" spans="1:19" s="27" customFormat="1" ht="15" thickBot="1">
      <c r="A11" s="35">
        <v>44139</v>
      </c>
      <c r="B11" s="119" t="s">
        <v>143</v>
      </c>
      <c r="C11" s="883">
        <f t="shared" si="0"/>
        <v>44138</v>
      </c>
      <c r="D11" s="133">
        <v>44139</v>
      </c>
      <c r="E11" s="138" t="s">
        <v>138</v>
      </c>
      <c r="F11" s="495">
        <v>11</v>
      </c>
      <c r="G11" s="137">
        <v>2.06</v>
      </c>
      <c r="H11" s="197">
        <v>1.7</v>
      </c>
      <c r="I11" s="196">
        <v>220</v>
      </c>
      <c r="J11" s="196">
        <v>825</v>
      </c>
      <c r="K11" s="47" t="s">
        <v>69</v>
      </c>
      <c r="L11" s="547">
        <v>6.8522650000000001</v>
      </c>
      <c r="M11" s="37" t="s">
        <v>41</v>
      </c>
      <c r="N11" s="537">
        <v>18.61337</v>
      </c>
      <c r="O11" s="47" t="s">
        <v>69</v>
      </c>
      <c r="P11" s="382">
        <f t="shared" si="1"/>
        <v>0.6229331818181818</v>
      </c>
      <c r="Q11" s="37" t="s">
        <v>41</v>
      </c>
      <c r="R11" s="382">
        <f t="shared" si="2"/>
        <v>1.6921245454545455</v>
      </c>
    </row>
    <row r="12" spans="1:19" s="27" customFormat="1" ht="15" thickBot="1">
      <c r="A12" s="35">
        <v>44139</v>
      </c>
      <c r="B12" s="119" t="s">
        <v>148</v>
      </c>
      <c r="C12" s="883">
        <f t="shared" si="0"/>
        <v>44137</v>
      </c>
      <c r="D12" s="133">
        <v>44138</v>
      </c>
      <c r="E12" s="138" t="s">
        <v>132</v>
      </c>
      <c r="F12" s="495">
        <v>19.2</v>
      </c>
      <c r="G12" s="137">
        <v>2.0699999999999998</v>
      </c>
      <c r="H12" s="197">
        <v>1.19</v>
      </c>
      <c r="I12" s="196">
        <v>288</v>
      </c>
      <c r="J12" s="196">
        <v>1080</v>
      </c>
      <c r="K12" s="47" t="s">
        <v>69</v>
      </c>
      <c r="L12" s="547">
        <v>6.3947320000000003</v>
      </c>
      <c r="M12" s="37" t="s">
        <v>41</v>
      </c>
      <c r="N12" s="537">
        <v>16.642690000000002</v>
      </c>
      <c r="O12" s="47" t="s">
        <v>69</v>
      </c>
      <c r="P12" s="382">
        <f t="shared" si="1"/>
        <v>0.33305895833333338</v>
      </c>
      <c r="Q12" s="37" t="s">
        <v>41</v>
      </c>
      <c r="R12" s="382">
        <f t="shared" si="2"/>
        <v>0.86680677083333346</v>
      </c>
    </row>
    <row r="13" spans="1:19" s="27" customFormat="1" ht="15" thickBot="1">
      <c r="A13" s="35">
        <v>44139</v>
      </c>
      <c r="B13" s="119" t="s">
        <v>149</v>
      </c>
      <c r="C13" s="883">
        <f t="shared" si="0"/>
        <v>44137</v>
      </c>
      <c r="D13" s="133">
        <v>44138</v>
      </c>
      <c r="E13" s="138" t="s">
        <v>132</v>
      </c>
      <c r="F13" s="495">
        <v>19.600000000000001</v>
      </c>
      <c r="G13" s="137">
        <v>1.95</v>
      </c>
      <c r="H13" s="197">
        <v>1.39</v>
      </c>
      <c r="I13" s="196">
        <v>294</v>
      </c>
      <c r="J13" s="196">
        <v>1103</v>
      </c>
      <c r="K13" s="47" t="s">
        <v>69</v>
      </c>
      <c r="L13" s="547">
        <v>5.0809179999999996</v>
      </c>
      <c r="M13" s="37" t="s">
        <v>41</v>
      </c>
      <c r="N13" s="537">
        <v>11.913629999999999</v>
      </c>
      <c r="O13" s="47" t="s">
        <v>69</v>
      </c>
      <c r="P13" s="382">
        <f t="shared" si="1"/>
        <v>0.25923051020408161</v>
      </c>
      <c r="Q13" s="37" t="s">
        <v>41</v>
      </c>
      <c r="R13" s="382">
        <f t="shared" si="2"/>
        <v>0.60783826530612239</v>
      </c>
    </row>
    <row r="14" spans="1:19" s="27" customFormat="1" ht="15" thickBot="1">
      <c r="A14" s="35">
        <v>44139</v>
      </c>
      <c r="B14" s="119" t="s">
        <v>150</v>
      </c>
      <c r="C14" s="883">
        <f t="shared" si="0"/>
        <v>44137</v>
      </c>
      <c r="D14" s="133">
        <v>44138</v>
      </c>
      <c r="E14" s="138" t="s">
        <v>132</v>
      </c>
      <c r="F14" s="495">
        <v>14.8</v>
      </c>
      <c r="G14" s="137">
        <v>2.11</v>
      </c>
      <c r="H14" s="197">
        <v>1.37</v>
      </c>
      <c r="I14" s="196">
        <v>222</v>
      </c>
      <c r="J14" s="196">
        <v>833</v>
      </c>
      <c r="K14" s="47" t="s">
        <v>69</v>
      </c>
      <c r="L14" s="547">
        <v>28.97139</v>
      </c>
      <c r="M14" s="37" t="s">
        <v>41</v>
      </c>
      <c r="N14" s="537">
        <v>23.421600000000002</v>
      </c>
      <c r="O14" s="47" t="s">
        <v>69</v>
      </c>
      <c r="P14" s="382">
        <f t="shared" si="1"/>
        <v>1.9575263513513512</v>
      </c>
      <c r="Q14" s="37" t="s">
        <v>41</v>
      </c>
      <c r="R14" s="382">
        <f t="shared" si="2"/>
        <v>1.5825405405405406</v>
      </c>
    </row>
    <row r="15" spans="1:19" s="27" customFormat="1" ht="15" thickBot="1">
      <c r="A15" s="247">
        <v>44146</v>
      </c>
      <c r="B15" s="248">
        <v>55</v>
      </c>
      <c r="C15" s="883">
        <f t="shared" si="0"/>
        <v>44139</v>
      </c>
      <c r="D15" s="251">
        <v>44140</v>
      </c>
      <c r="E15" s="252" t="s">
        <v>138</v>
      </c>
      <c r="F15" s="556">
        <v>42.1</v>
      </c>
      <c r="G15" s="259">
        <v>2.08</v>
      </c>
      <c r="H15" s="259">
        <v>1.78</v>
      </c>
      <c r="I15" s="258">
        <v>842</v>
      </c>
      <c r="J15" s="260">
        <v>789</v>
      </c>
      <c r="K15" s="45" t="s">
        <v>69</v>
      </c>
      <c r="L15" s="549">
        <v>23.35</v>
      </c>
      <c r="M15" s="33" t="s">
        <v>41</v>
      </c>
      <c r="N15" s="539">
        <v>38.96</v>
      </c>
      <c r="O15" s="45" t="s">
        <v>69</v>
      </c>
      <c r="P15" s="382">
        <f t="shared" si="1"/>
        <v>0.55463182897862229</v>
      </c>
      <c r="Q15" s="33" t="s">
        <v>41</v>
      </c>
      <c r="R15" s="382">
        <f t="shared" si="2"/>
        <v>0.9254156769596199</v>
      </c>
    </row>
    <row r="16" spans="1:19" s="27" customFormat="1" ht="15" thickBot="1">
      <c r="A16" s="261">
        <v>44146</v>
      </c>
      <c r="B16" s="122" t="s">
        <v>155</v>
      </c>
      <c r="C16" s="883">
        <f t="shared" si="0"/>
        <v>44139</v>
      </c>
      <c r="D16" s="61">
        <v>44140</v>
      </c>
      <c r="E16" s="62" t="s">
        <v>138</v>
      </c>
      <c r="F16" s="557">
        <v>21.2</v>
      </c>
      <c r="G16" s="82">
        <v>2.0499999999999998</v>
      </c>
      <c r="H16" s="82">
        <v>1.4</v>
      </c>
      <c r="I16" s="81">
        <v>318</v>
      </c>
      <c r="J16" s="195">
        <v>1193</v>
      </c>
      <c r="K16" s="47" t="s">
        <v>69</v>
      </c>
      <c r="L16" s="547">
        <v>4.16</v>
      </c>
      <c r="M16" s="37" t="s">
        <v>41</v>
      </c>
      <c r="N16" s="537">
        <v>11.97</v>
      </c>
      <c r="O16" s="47" t="s">
        <v>69</v>
      </c>
      <c r="P16" s="382">
        <f t="shared" si="1"/>
        <v>0.19622641509433963</v>
      </c>
      <c r="Q16" s="37" t="s">
        <v>41</v>
      </c>
      <c r="R16" s="382">
        <f t="shared" si="2"/>
        <v>0.56462264150943398</v>
      </c>
    </row>
    <row r="17" spans="1:18" s="27" customFormat="1" ht="15" thickBot="1">
      <c r="A17" s="261">
        <v>44146</v>
      </c>
      <c r="B17" s="122" t="s">
        <v>156</v>
      </c>
      <c r="C17" s="883">
        <f t="shared" si="0"/>
        <v>44139</v>
      </c>
      <c r="D17" s="61">
        <v>44140</v>
      </c>
      <c r="E17" s="62" t="s">
        <v>138</v>
      </c>
      <c r="F17" s="557">
        <v>12.9</v>
      </c>
      <c r="G17" s="82">
        <v>2.1</v>
      </c>
      <c r="H17" s="82">
        <v>1.18</v>
      </c>
      <c r="I17" s="81">
        <v>194</v>
      </c>
      <c r="J17" s="195">
        <v>726</v>
      </c>
      <c r="K17" s="178" t="s">
        <v>69</v>
      </c>
      <c r="L17" s="547">
        <v>7.08</v>
      </c>
      <c r="M17" s="179" t="s">
        <v>41</v>
      </c>
      <c r="N17" s="537">
        <v>14.09</v>
      </c>
      <c r="O17" s="178" t="s">
        <v>69</v>
      </c>
      <c r="P17" s="382">
        <f t="shared" si="1"/>
        <v>0.5488372093023256</v>
      </c>
      <c r="Q17" s="179" t="s">
        <v>41</v>
      </c>
      <c r="R17" s="382">
        <f t="shared" si="2"/>
        <v>1.0922480620155037</v>
      </c>
    </row>
    <row r="18" spans="1:18" s="27" customFormat="1" ht="15" thickBot="1">
      <c r="A18" s="261">
        <v>44146</v>
      </c>
      <c r="B18" s="122">
        <v>611</v>
      </c>
      <c r="C18" s="883">
        <f t="shared" si="0"/>
        <v>44140</v>
      </c>
      <c r="D18" s="61">
        <v>44141</v>
      </c>
      <c r="E18" s="62" t="s">
        <v>138</v>
      </c>
      <c r="F18" s="557">
        <v>15.5</v>
      </c>
      <c r="G18" s="82">
        <v>2.17</v>
      </c>
      <c r="H18" s="82">
        <v>1.02</v>
      </c>
      <c r="I18" s="81">
        <v>233</v>
      </c>
      <c r="J18" s="195">
        <v>872</v>
      </c>
      <c r="K18" s="178" t="s">
        <v>69</v>
      </c>
      <c r="L18" s="547">
        <v>9.4600000000000009</v>
      </c>
      <c r="M18" s="179" t="s">
        <v>41</v>
      </c>
      <c r="N18" s="537">
        <v>15.15</v>
      </c>
      <c r="O18" s="178" t="s">
        <v>69</v>
      </c>
      <c r="P18" s="382">
        <f t="shared" si="1"/>
        <v>0.61032258064516132</v>
      </c>
      <c r="Q18" s="179" t="s">
        <v>41</v>
      </c>
      <c r="R18" s="382">
        <f t="shared" si="2"/>
        <v>0.97741935483870968</v>
      </c>
    </row>
    <row r="19" spans="1:18" s="27" customFormat="1" ht="15" thickBot="1">
      <c r="A19" s="261">
        <v>44146</v>
      </c>
      <c r="B19" s="122">
        <v>614</v>
      </c>
      <c r="C19" s="883">
        <f t="shared" si="0"/>
        <v>44140</v>
      </c>
      <c r="D19" s="61">
        <v>44141</v>
      </c>
      <c r="E19" s="62" t="s">
        <v>138</v>
      </c>
      <c r="F19" s="557">
        <v>28.2</v>
      </c>
      <c r="G19" s="82">
        <v>2.0099999999999998</v>
      </c>
      <c r="H19" s="82">
        <v>1.33</v>
      </c>
      <c r="I19" s="81">
        <v>423</v>
      </c>
      <c r="J19" s="195">
        <v>1586</v>
      </c>
      <c r="K19" s="47" t="s">
        <v>69</v>
      </c>
      <c r="L19" s="547">
        <v>8.9700000000000006</v>
      </c>
      <c r="M19" s="37" t="s">
        <v>41</v>
      </c>
      <c r="N19" s="537">
        <v>17.47</v>
      </c>
      <c r="O19" s="47" t="s">
        <v>69</v>
      </c>
      <c r="P19" s="382">
        <f t="shared" si="1"/>
        <v>0.31808510638297877</v>
      </c>
      <c r="Q19" s="37" t="s">
        <v>41</v>
      </c>
      <c r="R19" s="382">
        <f t="shared" si="2"/>
        <v>0.6195035460992907</v>
      </c>
    </row>
    <row r="20" spans="1:18" s="27" customFormat="1" ht="15" thickBot="1">
      <c r="A20" s="261">
        <v>44146</v>
      </c>
      <c r="B20" s="122">
        <v>301</v>
      </c>
      <c r="C20" s="883">
        <f t="shared" si="0"/>
        <v>44143</v>
      </c>
      <c r="D20" s="61">
        <v>44144</v>
      </c>
      <c r="E20" s="62" t="s">
        <v>138</v>
      </c>
      <c r="F20" s="557">
        <v>12.68</v>
      </c>
      <c r="G20" s="82">
        <v>1.93</v>
      </c>
      <c r="H20" s="82">
        <v>1.1599999999999999</v>
      </c>
      <c r="I20" s="81">
        <v>190</v>
      </c>
      <c r="J20" s="195">
        <v>713</v>
      </c>
      <c r="K20" s="47" t="s">
        <v>69</v>
      </c>
      <c r="L20" s="547">
        <v>12.47</v>
      </c>
      <c r="M20" s="37" t="s">
        <v>41</v>
      </c>
      <c r="N20" s="537">
        <v>24.06</v>
      </c>
      <c r="O20" s="47" t="s">
        <v>69</v>
      </c>
      <c r="P20" s="382">
        <f t="shared" si="1"/>
        <v>0.98343848580441651</v>
      </c>
      <c r="Q20" s="37" t="s">
        <v>41</v>
      </c>
      <c r="R20" s="382">
        <f t="shared" si="2"/>
        <v>1.8974763406940063</v>
      </c>
    </row>
    <row r="21" spans="1:18" s="27" customFormat="1" ht="15" thickBot="1">
      <c r="A21" s="261">
        <v>44146</v>
      </c>
      <c r="B21" s="122">
        <v>302</v>
      </c>
      <c r="C21" s="883">
        <f t="shared" si="0"/>
        <v>44143</v>
      </c>
      <c r="D21" s="61">
        <v>44144</v>
      </c>
      <c r="E21" s="62" t="s">
        <v>138</v>
      </c>
      <c r="F21" s="557">
        <v>17.25</v>
      </c>
      <c r="G21" s="82">
        <v>1.99</v>
      </c>
      <c r="H21" s="82">
        <v>0.61</v>
      </c>
      <c r="I21" s="81">
        <v>259</v>
      </c>
      <c r="J21" s="195">
        <v>970</v>
      </c>
      <c r="K21" s="47" t="s">
        <v>69</v>
      </c>
      <c r="L21" s="547">
        <v>7.74</v>
      </c>
      <c r="M21" s="37" t="s">
        <v>41</v>
      </c>
      <c r="N21" s="537">
        <v>18</v>
      </c>
      <c r="O21" s="47" t="s">
        <v>69</v>
      </c>
      <c r="P21" s="382">
        <f t="shared" si="1"/>
        <v>0.44869565217391305</v>
      </c>
      <c r="Q21" s="37" t="s">
        <v>41</v>
      </c>
      <c r="R21" s="382">
        <f t="shared" si="2"/>
        <v>1.0434782608695652</v>
      </c>
    </row>
    <row r="22" spans="1:18" s="27" customFormat="1" ht="15" thickBot="1">
      <c r="A22" s="261">
        <v>44146</v>
      </c>
      <c r="B22" s="122">
        <v>308</v>
      </c>
      <c r="C22" s="883">
        <f t="shared" si="0"/>
        <v>44144</v>
      </c>
      <c r="D22" s="61">
        <v>44145</v>
      </c>
      <c r="E22" s="62" t="s">
        <v>138</v>
      </c>
      <c r="F22" s="557">
        <v>31.81</v>
      </c>
      <c r="G22" s="82">
        <v>2.09</v>
      </c>
      <c r="H22" s="82">
        <v>1.87</v>
      </c>
      <c r="I22" s="81">
        <v>636</v>
      </c>
      <c r="J22" s="195">
        <v>2386</v>
      </c>
      <c r="K22" s="47" t="s">
        <v>69</v>
      </c>
      <c r="L22" s="547">
        <v>12.41</v>
      </c>
      <c r="M22" s="37" t="s">
        <v>41</v>
      </c>
      <c r="N22" s="537">
        <v>26.49</v>
      </c>
      <c r="O22" s="47" t="s">
        <v>69</v>
      </c>
      <c r="P22" s="382">
        <f t="shared" si="1"/>
        <v>0.39012889028607356</v>
      </c>
      <c r="Q22" s="37" t="s">
        <v>41</v>
      </c>
      <c r="R22" s="382">
        <f t="shared" si="2"/>
        <v>0.83275699465576858</v>
      </c>
    </row>
    <row r="23" spans="1:18" s="27" customFormat="1" ht="15" thickBot="1">
      <c r="A23" s="261">
        <v>44146</v>
      </c>
      <c r="B23" s="122">
        <v>309</v>
      </c>
      <c r="C23" s="883">
        <f t="shared" si="0"/>
        <v>44144</v>
      </c>
      <c r="D23" s="61">
        <v>44145</v>
      </c>
      <c r="E23" s="62" t="s">
        <v>138</v>
      </c>
      <c r="F23" s="557">
        <v>34.24</v>
      </c>
      <c r="G23" s="82">
        <v>2.0499999999999998</v>
      </c>
      <c r="H23" s="82">
        <v>1.45</v>
      </c>
      <c r="I23" s="81">
        <v>685</v>
      </c>
      <c r="J23" s="195">
        <v>2568</v>
      </c>
      <c r="K23" s="47" t="s">
        <v>69</v>
      </c>
      <c r="L23" s="547">
        <v>17.96</v>
      </c>
      <c r="M23" s="37" t="s">
        <v>41</v>
      </c>
      <c r="N23" s="537">
        <v>24.4</v>
      </c>
      <c r="O23" s="47" t="s">
        <v>69</v>
      </c>
      <c r="P23" s="382">
        <f t="shared" si="1"/>
        <v>0.52453271028037385</v>
      </c>
      <c r="Q23" s="37" t="s">
        <v>41</v>
      </c>
      <c r="R23" s="382">
        <f t="shared" si="2"/>
        <v>0.71261682242990643</v>
      </c>
    </row>
    <row r="24" spans="1:18" s="27" customFormat="1" ht="15" thickBot="1">
      <c r="A24" s="261">
        <v>44146</v>
      </c>
      <c r="B24" s="122" t="s">
        <v>157</v>
      </c>
      <c r="C24" s="883">
        <f t="shared" si="0"/>
        <v>44144</v>
      </c>
      <c r="D24" s="61">
        <v>44145</v>
      </c>
      <c r="E24" s="62" t="s">
        <v>138</v>
      </c>
      <c r="F24" s="557">
        <v>22.3</v>
      </c>
      <c r="G24" s="82">
        <v>1.72</v>
      </c>
      <c r="H24" s="82">
        <v>0.85</v>
      </c>
      <c r="I24" s="81">
        <v>335</v>
      </c>
      <c r="J24" s="195">
        <v>1254</v>
      </c>
      <c r="K24" s="47" t="s">
        <v>69</v>
      </c>
      <c r="L24" s="547">
        <v>12.69</v>
      </c>
      <c r="M24" s="37" t="s">
        <v>41</v>
      </c>
      <c r="N24" s="537">
        <v>25.89</v>
      </c>
      <c r="O24" s="47" t="s">
        <v>69</v>
      </c>
      <c r="P24" s="382">
        <f t="shared" si="1"/>
        <v>0.56905829596412549</v>
      </c>
      <c r="Q24" s="37" t="s">
        <v>41</v>
      </c>
      <c r="R24" s="382">
        <f t="shared" si="2"/>
        <v>1.1609865470852019</v>
      </c>
    </row>
    <row r="25" spans="1:18" s="27" customFormat="1" ht="15" thickBot="1">
      <c r="A25" s="261">
        <v>44146</v>
      </c>
      <c r="B25" s="122" t="s">
        <v>158</v>
      </c>
      <c r="C25" s="883">
        <f t="shared" si="0"/>
        <v>44144</v>
      </c>
      <c r="D25" s="61">
        <v>44145</v>
      </c>
      <c r="E25" s="62" t="s">
        <v>138</v>
      </c>
      <c r="F25" s="557">
        <v>43.4</v>
      </c>
      <c r="G25" s="82">
        <v>1.93</v>
      </c>
      <c r="H25" s="82">
        <v>1.28</v>
      </c>
      <c r="I25" s="81">
        <v>651</v>
      </c>
      <c r="J25" s="195">
        <v>1221</v>
      </c>
      <c r="K25" s="47" t="s">
        <v>69</v>
      </c>
      <c r="L25" s="547">
        <v>21.25</v>
      </c>
      <c r="M25" s="37" t="s">
        <v>41</v>
      </c>
      <c r="N25" s="537">
        <v>37.270000000000003</v>
      </c>
      <c r="O25" s="47" t="s">
        <v>69</v>
      </c>
      <c r="P25" s="382">
        <f t="shared" si="1"/>
        <v>0.48963133640552997</v>
      </c>
      <c r="Q25" s="37" t="s">
        <v>41</v>
      </c>
      <c r="R25" s="382">
        <f t="shared" si="2"/>
        <v>0.85875576036866375</v>
      </c>
    </row>
    <row r="26" spans="1:18" s="27" customFormat="1" ht="15" thickBot="1">
      <c r="A26" s="261">
        <v>44146</v>
      </c>
      <c r="B26" s="122">
        <v>111</v>
      </c>
      <c r="C26" s="883">
        <f t="shared" si="0"/>
        <v>44145</v>
      </c>
      <c r="D26" s="61">
        <v>44146</v>
      </c>
      <c r="E26" s="62" t="s">
        <v>138</v>
      </c>
      <c r="F26" s="557">
        <v>33.1</v>
      </c>
      <c r="G26" s="82">
        <v>1.93</v>
      </c>
      <c r="H26" s="82">
        <v>0.95</v>
      </c>
      <c r="I26" s="81">
        <v>596</v>
      </c>
      <c r="J26" s="195">
        <v>2234</v>
      </c>
      <c r="K26" s="47" t="s">
        <v>69</v>
      </c>
      <c r="L26" s="547">
        <v>9.52</v>
      </c>
      <c r="M26" s="37" t="s">
        <v>41</v>
      </c>
      <c r="N26" s="537">
        <v>23.53</v>
      </c>
      <c r="O26" s="47" t="s">
        <v>69</v>
      </c>
      <c r="P26" s="382">
        <f t="shared" si="1"/>
        <v>0.28761329305135946</v>
      </c>
      <c r="Q26" s="37" t="s">
        <v>41</v>
      </c>
      <c r="R26" s="382">
        <f t="shared" si="2"/>
        <v>0.71087613293051355</v>
      </c>
    </row>
    <row r="27" spans="1:18" s="27" customFormat="1" ht="15" thickBot="1">
      <c r="A27" s="365">
        <v>44146</v>
      </c>
      <c r="B27" s="366">
        <v>113</v>
      </c>
      <c r="C27" s="883">
        <f t="shared" si="0"/>
        <v>44145</v>
      </c>
      <c r="D27" s="368">
        <v>44146</v>
      </c>
      <c r="E27" s="369" t="s">
        <v>138</v>
      </c>
      <c r="F27" s="558">
        <v>25.3</v>
      </c>
      <c r="G27" s="376">
        <v>1.96</v>
      </c>
      <c r="H27" s="376">
        <v>1.44</v>
      </c>
      <c r="I27" s="377">
        <v>455</v>
      </c>
      <c r="J27" s="375">
        <v>1708</v>
      </c>
      <c r="K27" s="263" t="s">
        <v>69</v>
      </c>
      <c r="L27" s="550">
        <v>12.62</v>
      </c>
      <c r="M27" s="43" t="s">
        <v>41</v>
      </c>
      <c r="N27" s="540">
        <v>19.899999999999999</v>
      </c>
      <c r="O27" s="263" t="s">
        <v>69</v>
      </c>
      <c r="P27" s="382">
        <f t="shared" si="1"/>
        <v>0.49881422924901181</v>
      </c>
      <c r="Q27" s="43" t="s">
        <v>41</v>
      </c>
      <c r="R27" s="382">
        <f t="shared" si="2"/>
        <v>0.78656126482213429</v>
      </c>
    </row>
    <row r="28" spans="1:18" s="27" customFormat="1" ht="15" thickBot="1">
      <c r="A28" s="354">
        <v>44153</v>
      </c>
      <c r="B28" s="355" t="s">
        <v>160</v>
      </c>
      <c r="C28" s="883">
        <f t="shared" si="0"/>
        <v>44146</v>
      </c>
      <c r="D28" s="358">
        <v>44147</v>
      </c>
      <c r="E28" s="359" t="s">
        <v>138</v>
      </c>
      <c r="F28" s="1231">
        <v>11</v>
      </c>
      <c r="G28" s="1227">
        <v>1.97</v>
      </c>
      <c r="H28" s="1227">
        <v>1.56</v>
      </c>
      <c r="I28" s="1226">
        <v>168</v>
      </c>
      <c r="J28" s="1226">
        <v>630</v>
      </c>
      <c r="K28" s="356" t="s">
        <v>69</v>
      </c>
      <c r="L28" s="551">
        <v>10.83</v>
      </c>
      <c r="M28" s="357" t="s">
        <v>41</v>
      </c>
      <c r="N28" s="541">
        <v>21.77</v>
      </c>
      <c r="O28" s="356" t="s">
        <v>69</v>
      </c>
      <c r="P28" s="382">
        <f t="shared" si="1"/>
        <v>0.9845454545454545</v>
      </c>
      <c r="Q28" s="357" t="s">
        <v>41</v>
      </c>
      <c r="R28" s="382">
        <f t="shared" si="2"/>
        <v>1.979090909090909</v>
      </c>
    </row>
    <row r="29" spans="1:18" s="27" customFormat="1" ht="15" thickBot="1">
      <c r="A29" s="363">
        <v>44153</v>
      </c>
      <c r="B29" s="304" t="s">
        <v>161</v>
      </c>
      <c r="C29" s="883">
        <f t="shared" si="0"/>
        <v>44146</v>
      </c>
      <c r="D29" s="286">
        <v>44147</v>
      </c>
      <c r="E29" s="285" t="s">
        <v>138</v>
      </c>
      <c r="F29" s="1232">
        <v>33</v>
      </c>
      <c r="G29" s="1207">
        <v>1.82</v>
      </c>
      <c r="H29" s="1208">
        <v>1.07</v>
      </c>
      <c r="I29" s="1206">
        <v>498</v>
      </c>
      <c r="J29" s="1209">
        <v>1868</v>
      </c>
      <c r="K29" s="308" t="s">
        <v>69</v>
      </c>
      <c r="L29" s="552">
        <v>16.7</v>
      </c>
      <c r="M29" s="309" t="s">
        <v>41</v>
      </c>
      <c r="N29" s="542">
        <v>27</v>
      </c>
      <c r="O29" s="308" t="s">
        <v>69</v>
      </c>
      <c r="P29" s="382">
        <f t="shared" si="1"/>
        <v>0.50606060606060599</v>
      </c>
      <c r="Q29" s="309" t="s">
        <v>41</v>
      </c>
      <c r="R29" s="382">
        <f t="shared" si="2"/>
        <v>0.81818181818181823</v>
      </c>
    </row>
    <row r="30" spans="1:18" s="27" customFormat="1" ht="15" thickBot="1">
      <c r="A30" s="363">
        <v>44153</v>
      </c>
      <c r="B30" s="304">
        <v>131</v>
      </c>
      <c r="C30" s="883">
        <f t="shared" si="0"/>
        <v>44147</v>
      </c>
      <c r="D30" s="286">
        <v>44148</v>
      </c>
      <c r="E30" s="285" t="s">
        <v>138</v>
      </c>
      <c r="F30" s="1232">
        <v>27</v>
      </c>
      <c r="G30" s="1207">
        <v>1.99</v>
      </c>
      <c r="H30" s="1208">
        <v>1.08</v>
      </c>
      <c r="I30" s="1217">
        <v>402</v>
      </c>
      <c r="J30" s="1218">
        <v>1508</v>
      </c>
      <c r="K30" s="1213" t="s">
        <v>69</v>
      </c>
      <c r="L30" s="1233">
        <v>13.01</v>
      </c>
      <c r="M30" s="1215" t="s">
        <v>41</v>
      </c>
      <c r="N30" s="1216">
        <v>27.23</v>
      </c>
      <c r="O30" s="1213" t="s">
        <v>69</v>
      </c>
      <c r="P30" s="382">
        <f t="shared" si="1"/>
        <v>0.48185185185185186</v>
      </c>
      <c r="Q30" s="1215" t="s">
        <v>41</v>
      </c>
      <c r="R30" s="382">
        <f t="shared" si="2"/>
        <v>1.0085185185185186</v>
      </c>
    </row>
    <row r="31" spans="1:18" s="27" customFormat="1" ht="15" thickBot="1">
      <c r="A31" s="363">
        <v>44153</v>
      </c>
      <c r="B31" s="304">
        <v>134</v>
      </c>
      <c r="C31" s="883">
        <f t="shared" si="0"/>
        <v>44147</v>
      </c>
      <c r="D31" s="286">
        <v>44148</v>
      </c>
      <c r="E31" s="285" t="s">
        <v>138</v>
      </c>
      <c r="F31" s="1232">
        <v>28</v>
      </c>
      <c r="G31" s="1207">
        <v>1.82</v>
      </c>
      <c r="H31" s="1208">
        <v>1.02</v>
      </c>
      <c r="I31" s="1217">
        <v>420</v>
      </c>
      <c r="J31" s="1218">
        <v>1575</v>
      </c>
      <c r="K31" s="1213" t="s">
        <v>69</v>
      </c>
      <c r="L31" s="1233">
        <v>17.12</v>
      </c>
      <c r="M31" s="1215" t="s">
        <v>41</v>
      </c>
      <c r="N31" s="1216">
        <v>31.26</v>
      </c>
      <c r="O31" s="1213" t="s">
        <v>69</v>
      </c>
      <c r="P31" s="382">
        <f t="shared" si="1"/>
        <v>0.61142857142857143</v>
      </c>
      <c r="Q31" s="1215" t="s">
        <v>41</v>
      </c>
      <c r="R31" s="382">
        <f t="shared" si="2"/>
        <v>1.1164285714285715</v>
      </c>
    </row>
    <row r="32" spans="1:18" s="27" customFormat="1" ht="15" thickBot="1">
      <c r="A32" s="363">
        <v>44153</v>
      </c>
      <c r="B32" s="304" t="s">
        <v>169</v>
      </c>
      <c r="C32" s="883">
        <f t="shared" si="0"/>
        <v>44150</v>
      </c>
      <c r="D32" s="286">
        <v>44151</v>
      </c>
      <c r="E32" s="285" t="s">
        <v>138</v>
      </c>
      <c r="F32" s="1232">
        <v>27</v>
      </c>
      <c r="G32" s="1207">
        <v>2.0190000000000001</v>
      </c>
      <c r="H32" s="1208">
        <v>1.8560000000000001</v>
      </c>
      <c r="I32" s="1217">
        <v>539</v>
      </c>
      <c r="J32" s="1218">
        <v>2020</v>
      </c>
      <c r="K32" s="308" t="s">
        <v>69</v>
      </c>
      <c r="L32" s="552">
        <v>8.43</v>
      </c>
      <c r="M32" s="309" t="s">
        <v>41</v>
      </c>
      <c r="N32" s="542">
        <v>15.52</v>
      </c>
      <c r="O32" s="308" t="s">
        <v>69</v>
      </c>
      <c r="P32" s="382">
        <f t="shared" si="1"/>
        <v>0.31222222222222223</v>
      </c>
      <c r="Q32" s="309" t="s">
        <v>41</v>
      </c>
      <c r="R32" s="382">
        <f t="shared" si="2"/>
        <v>0.57481481481481478</v>
      </c>
    </row>
    <row r="33" spans="1:18" s="27" customFormat="1" ht="15" thickBot="1">
      <c r="A33" s="363">
        <v>44153</v>
      </c>
      <c r="B33" s="304" t="s">
        <v>170</v>
      </c>
      <c r="C33" s="883">
        <f t="shared" si="0"/>
        <v>44150</v>
      </c>
      <c r="D33" s="286">
        <v>44151</v>
      </c>
      <c r="E33" s="285" t="s">
        <v>138</v>
      </c>
      <c r="F33" s="1232">
        <v>20</v>
      </c>
      <c r="G33" s="1207">
        <v>2.0230000000000001</v>
      </c>
      <c r="H33" s="1208">
        <v>1.5629999999999999</v>
      </c>
      <c r="I33" s="1217">
        <v>399</v>
      </c>
      <c r="J33" s="1218">
        <v>1495</v>
      </c>
      <c r="K33" s="308" t="s">
        <v>69</v>
      </c>
      <c r="L33" s="552">
        <v>12.76</v>
      </c>
      <c r="M33" s="309" t="s">
        <v>41</v>
      </c>
      <c r="N33" s="542">
        <v>22.01</v>
      </c>
      <c r="O33" s="308" t="s">
        <v>69</v>
      </c>
      <c r="P33" s="382">
        <f t="shared" si="1"/>
        <v>0.63800000000000001</v>
      </c>
      <c r="Q33" s="309" t="s">
        <v>41</v>
      </c>
      <c r="R33" s="382">
        <f t="shared" si="2"/>
        <v>1.1005</v>
      </c>
    </row>
    <row r="34" spans="1:18" s="27" customFormat="1" ht="15" thickBot="1">
      <c r="A34" s="363">
        <v>44153</v>
      </c>
      <c r="B34" s="304" t="s">
        <v>171</v>
      </c>
      <c r="C34" s="883">
        <f t="shared" si="0"/>
        <v>44151</v>
      </c>
      <c r="D34" s="286">
        <v>44152</v>
      </c>
      <c r="E34" s="285" t="s">
        <v>138</v>
      </c>
      <c r="F34" s="1232">
        <v>43</v>
      </c>
      <c r="G34" s="1207">
        <v>1.91</v>
      </c>
      <c r="H34" s="1208">
        <v>1.19</v>
      </c>
      <c r="I34" s="1217">
        <v>639</v>
      </c>
      <c r="J34" s="1218">
        <v>2396</v>
      </c>
      <c r="K34" s="308" t="s">
        <v>69</v>
      </c>
      <c r="L34" s="552">
        <v>20.149999999999999</v>
      </c>
      <c r="M34" s="309" t="s">
        <v>41</v>
      </c>
      <c r="N34" s="542">
        <v>35.130000000000003</v>
      </c>
      <c r="O34" s="308" t="s">
        <v>69</v>
      </c>
      <c r="P34" s="382">
        <f t="shared" si="1"/>
        <v>0.46860465116279065</v>
      </c>
      <c r="Q34" s="309" t="s">
        <v>41</v>
      </c>
      <c r="R34" s="382">
        <f t="shared" si="2"/>
        <v>0.8169767441860466</v>
      </c>
    </row>
    <row r="35" spans="1:18" s="27" customFormat="1" ht="15" thickBot="1">
      <c r="A35" s="363">
        <v>44153</v>
      </c>
      <c r="B35" s="304" t="s">
        <v>172</v>
      </c>
      <c r="C35" s="883">
        <f t="shared" si="0"/>
        <v>44151</v>
      </c>
      <c r="D35" s="294">
        <v>44152</v>
      </c>
      <c r="E35" s="283" t="s">
        <v>138</v>
      </c>
      <c r="F35" s="1232">
        <v>45</v>
      </c>
      <c r="G35" s="1207">
        <v>1.94</v>
      </c>
      <c r="H35" s="1208">
        <v>1.29</v>
      </c>
      <c r="I35" s="1217">
        <v>669</v>
      </c>
      <c r="J35" s="1218">
        <v>2509</v>
      </c>
      <c r="K35" s="308" t="s">
        <v>69</v>
      </c>
      <c r="L35" s="552">
        <v>17.989999999999998</v>
      </c>
      <c r="M35" s="309" t="s">
        <v>41</v>
      </c>
      <c r="N35" s="542">
        <v>28.64</v>
      </c>
      <c r="O35" s="308" t="s">
        <v>69</v>
      </c>
      <c r="P35" s="382">
        <f t="shared" si="1"/>
        <v>0.39977777777777773</v>
      </c>
      <c r="Q35" s="309" t="s">
        <v>41</v>
      </c>
      <c r="R35" s="382">
        <f t="shared" si="2"/>
        <v>0.63644444444444448</v>
      </c>
    </row>
    <row r="36" spans="1:18" s="27" customFormat="1" ht="15" thickBot="1">
      <c r="A36" s="363">
        <v>44153</v>
      </c>
      <c r="B36" s="304">
        <v>181</v>
      </c>
      <c r="C36" s="883">
        <f t="shared" si="0"/>
        <v>44152</v>
      </c>
      <c r="D36" s="295">
        <v>44153</v>
      </c>
      <c r="E36" s="296" t="s">
        <v>138</v>
      </c>
      <c r="F36" s="1232">
        <v>45</v>
      </c>
      <c r="G36" s="1207">
        <v>1.94</v>
      </c>
      <c r="H36" s="1208">
        <v>1.29</v>
      </c>
      <c r="I36" s="1217">
        <v>892</v>
      </c>
      <c r="J36" s="1218">
        <v>3345</v>
      </c>
      <c r="K36" s="308" t="s">
        <v>69</v>
      </c>
      <c r="L36" s="552">
        <v>10</v>
      </c>
      <c r="M36" s="309" t="s">
        <v>41</v>
      </c>
      <c r="N36" s="545">
        <v>24</v>
      </c>
      <c r="O36" s="308" t="s">
        <v>69</v>
      </c>
      <c r="P36" s="382">
        <f t="shared" si="1"/>
        <v>0.22222222222222221</v>
      </c>
      <c r="Q36" s="309" t="s">
        <v>41</v>
      </c>
      <c r="R36" s="382">
        <f t="shared" si="2"/>
        <v>0.53333333333333333</v>
      </c>
    </row>
    <row r="37" spans="1:18" s="27" customFormat="1" ht="15" thickBot="1">
      <c r="A37" s="403">
        <v>44153</v>
      </c>
      <c r="B37" s="404">
        <v>182</v>
      </c>
      <c r="C37" s="883">
        <f t="shared" si="0"/>
        <v>44152</v>
      </c>
      <c r="D37" s="295">
        <v>44153</v>
      </c>
      <c r="E37" s="407" t="s">
        <v>138</v>
      </c>
      <c r="F37" s="1234">
        <v>45</v>
      </c>
      <c r="G37" s="1235">
        <v>1.94</v>
      </c>
      <c r="H37" s="1236">
        <v>1.29</v>
      </c>
      <c r="I37" s="1237">
        <v>892</v>
      </c>
      <c r="J37" s="1238">
        <v>3345</v>
      </c>
      <c r="K37" s="405" t="s">
        <v>69</v>
      </c>
      <c r="L37" s="553">
        <v>11</v>
      </c>
      <c r="M37" s="406" t="s">
        <v>41</v>
      </c>
      <c r="N37" s="545">
        <v>21</v>
      </c>
      <c r="O37" s="405" t="s">
        <v>69</v>
      </c>
      <c r="P37" s="382">
        <f t="shared" si="1"/>
        <v>0.24444444444444444</v>
      </c>
      <c r="Q37" s="406" t="s">
        <v>41</v>
      </c>
      <c r="R37" s="382">
        <f t="shared" si="2"/>
        <v>0.46666666666666667</v>
      </c>
    </row>
    <row r="38" spans="1:18" s="27" customFormat="1" ht="15" thickBot="1">
      <c r="A38" s="451">
        <v>44158</v>
      </c>
      <c r="B38" s="452" t="s">
        <v>174</v>
      </c>
      <c r="C38" s="883">
        <f t="shared" si="0"/>
        <v>44153</v>
      </c>
      <c r="D38" s="455">
        <v>44154</v>
      </c>
      <c r="E38" s="456" t="s">
        <v>175</v>
      </c>
      <c r="F38" s="559">
        <v>62</v>
      </c>
      <c r="G38" s="456">
        <v>1.97</v>
      </c>
      <c r="H38" s="456">
        <v>1.59</v>
      </c>
      <c r="I38" s="456">
        <v>936</v>
      </c>
      <c r="J38" s="456">
        <v>3510</v>
      </c>
      <c r="K38" s="453" t="s">
        <v>69</v>
      </c>
      <c r="L38" s="554">
        <v>13.31</v>
      </c>
      <c r="M38" s="454" t="s">
        <v>41</v>
      </c>
      <c r="N38" s="544">
        <v>24.92</v>
      </c>
      <c r="O38" s="453" t="s">
        <v>69</v>
      </c>
      <c r="P38" s="382">
        <f t="shared" si="1"/>
        <v>0.21467741935483872</v>
      </c>
      <c r="Q38" s="454" t="s">
        <v>41</v>
      </c>
      <c r="R38" s="382">
        <f t="shared" si="2"/>
        <v>0.40193548387096778</v>
      </c>
    </row>
    <row r="39" spans="1:18" s="27" customFormat="1" ht="15" thickBot="1">
      <c r="A39" s="409">
        <v>44158</v>
      </c>
      <c r="B39" s="410" t="s">
        <v>176</v>
      </c>
      <c r="C39" s="883">
        <f t="shared" si="0"/>
        <v>44153</v>
      </c>
      <c r="D39" s="413">
        <v>44154</v>
      </c>
      <c r="E39" s="414" t="s">
        <v>175</v>
      </c>
      <c r="F39" s="560">
        <v>35</v>
      </c>
      <c r="G39" s="414">
        <v>1.9</v>
      </c>
      <c r="H39" s="414">
        <v>1.34</v>
      </c>
      <c r="I39" s="414">
        <v>530</v>
      </c>
      <c r="J39" s="414">
        <v>1986</v>
      </c>
      <c r="K39" s="427" t="s">
        <v>69</v>
      </c>
      <c r="L39" s="555">
        <v>17.13</v>
      </c>
      <c r="M39" s="428" t="s">
        <v>41</v>
      </c>
      <c r="N39" s="543">
        <v>25.13</v>
      </c>
      <c r="O39" s="427" t="s">
        <v>69</v>
      </c>
      <c r="P39" s="382">
        <f t="shared" si="1"/>
        <v>0.48942857142857138</v>
      </c>
      <c r="Q39" s="428" t="s">
        <v>41</v>
      </c>
      <c r="R39" s="382">
        <f t="shared" si="2"/>
        <v>0.71799999999999997</v>
      </c>
    </row>
    <row r="40" spans="1:18" s="27" customFormat="1" ht="15" thickBot="1">
      <c r="A40" s="409">
        <v>44158</v>
      </c>
      <c r="B40" s="410">
        <v>201</v>
      </c>
      <c r="C40" s="883">
        <f t="shared" si="0"/>
        <v>44154</v>
      </c>
      <c r="D40" s="413">
        <v>44155</v>
      </c>
      <c r="E40" s="414" t="s">
        <v>175</v>
      </c>
      <c r="F40" s="560">
        <v>46</v>
      </c>
      <c r="G40" s="414">
        <v>1.99</v>
      </c>
      <c r="H40" s="414">
        <v>1.98</v>
      </c>
      <c r="I40" s="414">
        <v>686</v>
      </c>
      <c r="J40" s="414">
        <v>2571</v>
      </c>
      <c r="K40" s="427" t="s">
        <v>69</v>
      </c>
      <c r="L40" s="555">
        <v>21.2</v>
      </c>
      <c r="M40" s="428" t="s">
        <v>41</v>
      </c>
      <c r="N40" s="543">
        <v>37.15</v>
      </c>
      <c r="O40" s="427" t="s">
        <v>69</v>
      </c>
      <c r="P40" s="382">
        <f t="shared" si="1"/>
        <v>0.46086956521739131</v>
      </c>
      <c r="Q40" s="428" t="s">
        <v>41</v>
      </c>
      <c r="R40" s="382">
        <f t="shared" si="2"/>
        <v>0.80760869565217386</v>
      </c>
    </row>
    <row r="41" spans="1:18" s="27" customFormat="1" ht="15" thickBot="1">
      <c r="A41" s="409">
        <v>44158</v>
      </c>
      <c r="B41" s="410">
        <v>202</v>
      </c>
      <c r="C41" s="883">
        <f t="shared" si="0"/>
        <v>44154</v>
      </c>
      <c r="D41" s="413">
        <v>44155</v>
      </c>
      <c r="E41" s="414" t="s">
        <v>175</v>
      </c>
      <c r="F41" s="560">
        <v>42</v>
      </c>
      <c r="G41" s="414">
        <v>2.0299999999999998</v>
      </c>
      <c r="H41" s="414">
        <v>1.54</v>
      </c>
      <c r="I41" s="414">
        <v>632</v>
      </c>
      <c r="J41" s="414">
        <v>2368</v>
      </c>
      <c r="K41" s="427" t="s">
        <v>69</v>
      </c>
      <c r="L41" s="555">
        <v>22.43</v>
      </c>
      <c r="M41" s="428" t="s">
        <v>41</v>
      </c>
      <c r="N41" s="543">
        <v>51.32</v>
      </c>
      <c r="O41" s="427" t="s">
        <v>69</v>
      </c>
      <c r="P41" s="382">
        <f t="shared" si="1"/>
        <v>0.53404761904761899</v>
      </c>
      <c r="Q41" s="428" t="s">
        <v>41</v>
      </c>
      <c r="R41" s="382">
        <f t="shared" si="2"/>
        <v>1.2219047619047618</v>
      </c>
    </row>
    <row r="42" spans="1:18" s="27" customFormat="1" ht="15" thickBot="1">
      <c r="A42" s="409">
        <v>44158</v>
      </c>
      <c r="B42" s="410">
        <v>231</v>
      </c>
      <c r="C42" s="883">
        <f t="shared" si="0"/>
        <v>44157</v>
      </c>
      <c r="D42" s="413">
        <v>44158</v>
      </c>
      <c r="E42" s="414" t="s">
        <v>175</v>
      </c>
      <c r="F42" s="560">
        <v>34</v>
      </c>
      <c r="G42" s="414">
        <v>2.09</v>
      </c>
      <c r="H42" s="414">
        <v>1.34</v>
      </c>
      <c r="I42" s="414">
        <v>516</v>
      </c>
      <c r="J42" s="414">
        <v>1935</v>
      </c>
      <c r="K42" s="427" t="s">
        <v>69</v>
      </c>
      <c r="L42" s="555">
        <v>22.08</v>
      </c>
      <c r="M42" s="428" t="s">
        <v>41</v>
      </c>
      <c r="N42" s="543">
        <v>34.76</v>
      </c>
      <c r="O42" s="427" t="s">
        <v>69</v>
      </c>
      <c r="P42" s="382">
        <f t="shared" si="1"/>
        <v>0.64941176470588236</v>
      </c>
      <c r="Q42" s="428" t="s">
        <v>41</v>
      </c>
      <c r="R42" s="382">
        <f t="shared" si="2"/>
        <v>1.0223529411764705</v>
      </c>
    </row>
    <row r="43" spans="1:18" s="27" customFormat="1" ht="15" thickBot="1">
      <c r="A43" s="409">
        <v>44158</v>
      </c>
      <c r="B43" s="410">
        <v>232</v>
      </c>
      <c r="C43" s="883">
        <f t="shared" si="0"/>
        <v>44157</v>
      </c>
      <c r="D43" s="413">
        <v>44158</v>
      </c>
      <c r="E43" s="414" t="s">
        <v>175</v>
      </c>
      <c r="F43" s="560">
        <v>29</v>
      </c>
      <c r="G43" s="414">
        <v>2.0699999999999998</v>
      </c>
      <c r="H43" s="414">
        <v>1.84</v>
      </c>
      <c r="I43" s="414">
        <v>429</v>
      </c>
      <c r="J43" s="414">
        <v>1609</v>
      </c>
      <c r="K43" s="427" t="s">
        <v>69</v>
      </c>
      <c r="L43" s="555">
        <v>21.91</v>
      </c>
      <c r="M43" s="428" t="s">
        <v>41</v>
      </c>
      <c r="N43" s="543">
        <v>36.97</v>
      </c>
      <c r="O43" s="427" t="s">
        <v>69</v>
      </c>
      <c r="P43" s="382">
        <f t="shared" si="1"/>
        <v>0.75551724137931031</v>
      </c>
      <c r="Q43" s="428" t="s">
        <v>41</v>
      </c>
      <c r="R43" s="382">
        <f t="shared" si="2"/>
        <v>1.2748275862068965</v>
      </c>
    </row>
    <row r="44" spans="1:18" ht="15" thickBot="1">
      <c r="A44" s="460">
        <v>44167</v>
      </c>
      <c r="B44" s="118" t="s">
        <v>188</v>
      </c>
      <c r="C44" s="883">
        <f t="shared" si="0"/>
        <v>44158</v>
      </c>
      <c r="D44" s="462">
        <v>44159</v>
      </c>
      <c r="E44" s="463" t="s">
        <v>175</v>
      </c>
      <c r="F44" s="471">
        <v>46.2</v>
      </c>
      <c r="G44" s="472">
        <v>1.79</v>
      </c>
      <c r="H44" s="473">
        <v>1</v>
      </c>
      <c r="I44" s="474">
        <v>693</v>
      </c>
      <c r="J44" s="475">
        <v>2598.75</v>
      </c>
      <c r="K44" s="461" t="s">
        <v>69</v>
      </c>
      <c r="L44" s="525">
        <v>23.800521850585938</v>
      </c>
      <c r="M44" s="526" t="s">
        <v>41</v>
      </c>
      <c r="N44" s="527">
        <v>24.260229492187499</v>
      </c>
      <c r="O44" s="461" t="s">
        <v>69</v>
      </c>
      <c r="P44" s="382">
        <f t="shared" si="1"/>
        <v>0.51516281061874325</v>
      </c>
      <c r="Q44" s="526" t="s">
        <v>41</v>
      </c>
      <c r="R44" s="382">
        <f t="shared" si="2"/>
        <v>0.52511319247159083</v>
      </c>
    </row>
    <row r="45" spans="1:18" ht="15" thickBot="1">
      <c r="A45" s="35">
        <v>44167</v>
      </c>
      <c r="B45" s="482" t="s">
        <v>189</v>
      </c>
      <c r="C45" s="883">
        <f t="shared" si="0"/>
        <v>44158</v>
      </c>
      <c r="D45" s="484">
        <v>44159</v>
      </c>
      <c r="E45" s="485" t="s">
        <v>175</v>
      </c>
      <c r="F45" s="495">
        <v>29.8</v>
      </c>
      <c r="G45" s="223">
        <v>1.96</v>
      </c>
      <c r="H45" s="496">
        <v>1.52</v>
      </c>
      <c r="I45" s="497">
        <v>447</v>
      </c>
      <c r="J45" s="129">
        <v>1676.25</v>
      </c>
      <c r="K45" s="483" t="s">
        <v>69</v>
      </c>
      <c r="L45" s="528">
        <v>15.234521484375</v>
      </c>
      <c r="M45" s="529" t="s">
        <v>41</v>
      </c>
      <c r="N45" s="530">
        <v>22.575845336914064</v>
      </c>
      <c r="O45" s="483" t="s">
        <v>69</v>
      </c>
      <c r="P45" s="382">
        <f t="shared" si="1"/>
        <v>0.51122555316694629</v>
      </c>
      <c r="Q45" s="529" t="s">
        <v>41</v>
      </c>
      <c r="R45" s="382">
        <f t="shared" si="2"/>
        <v>0.75757870258100879</v>
      </c>
    </row>
    <row r="46" spans="1:18" ht="15" thickBot="1">
      <c r="A46" s="35">
        <v>44167</v>
      </c>
      <c r="B46" s="482">
        <v>505</v>
      </c>
      <c r="C46" s="883">
        <f t="shared" si="0"/>
        <v>44159</v>
      </c>
      <c r="D46" s="484">
        <v>44160</v>
      </c>
      <c r="E46" s="504" t="s">
        <v>175</v>
      </c>
      <c r="F46" s="495">
        <v>23.553999999999998</v>
      </c>
      <c r="G46" s="223">
        <v>2.0230000000000001</v>
      </c>
      <c r="H46" s="496">
        <v>1.3129999999999999</v>
      </c>
      <c r="I46" s="497">
        <v>353.31</v>
      </c>
      <c r="J46" s="129">
        <v>1324.9125000000001</v>
      </c>
      <c r="K46" s="483" t="s">
        <v>69</v>
      </c>
      <c r="L46" s="528">
        <v>10.93270034790039</v>
      </c>
      <c r="M46" s="529" t="s">
        <v>41</v>
      </c>
      <c r="N46" s="530">
        <v>16.641336059570314</v>
      </c>
      <c r="O46" s="483" t="s">
        <v>69</v>
      </c>
      <c r="P46" s="382">
        <f t="shared" si="1"/>
        <v>0.46415472310012695</v>
      </c>
      <c r="Q46" s="529" t="s">
        <v>41</v>
      </c>
      <c r="R46" s="382">
        <f t="shared" si="2"/>
        <v>0.70651847072982576</v>
      </c>
    </row>
    <row r="47" spans="1:18" ht="15" thickBot="1">
      <c r="A47" s="35">
        <v>44167</v>
      </c>
      <c r="B47" s="482">
        <v>506</v>
      </c>
      <c r="C47" s="883">
        <f t="shared" si="0"/>
        <v>44159</v>
      </c>
      <c r="D47" s="484">
        <v>44160</v>
      </c>
      <c r="E47" s="504" t="s">
        <v>175</v>
      </c>
      <c r="F47" s="495">
        <v>19.170000000000002</v>
      </c>
      <c r="G47" s="223">
        <v>2.0659999999999998</v>
      </c>
      <c r="H47" s="496">
        <v>1.1779999999999999</v>
      </c>
      <c r="I47" s="497">
        <v>287.55</v>
      </c>
      <c r="J47" s="129">
        <v>1078.3125</v>
      </c>
      <c r="K47" s="483" t="s">
        <v>69</v>
      </c>
      <c r="L47" s="528">
        <v>9.3227195739746094</v>
      </c>
      <c r="M47" s="529" t="s">
        <v>41</v>
      </c>
      <c r="N47" s="530">
        <v>19.498699951171876</v>
      </c>
      <c r="O47" s="483" t="s">
        <v>69</v>
      </c>
      <c r="P47" s="382">
        <f t="shared" si="1"/>
        <v>0.48631818330592635</v>
      </c>
      <c r="Q47" s="529" t="s">
        <v>41</v>
      </c>
      <c r="R47" s="382">
        <f t="shared" si="2"/>
        <v>1.0171465806558098</v>
      </c>
    </row>
    <row r="48" spans="1:18" ht="15" thickBot="1">
      <c r="A48" s="35">
        <v>44167</v>
      </c>
      <c r="B48" s="482">
        <v>261</v>
      </c>
      <c r="C48" s="883">
        <f t="shared" si="0"/>
        <v>44160</v>
      </c>
      <c r="D48" s="484">
        <v>44161</v>
      </c>
      <c r="E48" s="504" t="s">
        <v>175</v>
      </c>
      <c r="F48" s="495">
        <v>31.2</v>
      </c>
      <c r="G48" s="223">
        <v>2.0699999999999998</v>
      </c>
      <c r="H48" s="496">
        <v>1.31</v>
      </c>
      <c r="I48" s="497">
        <v>468</v>
      </c>
      <c r="J48" s="129">
        <v>1755</v>
      </c>
      <c r="K48" s="483" t="s">
        <v>69</v>
      </c>
      <c r="L48" s="528">
        <v>10.03214340209961</v>
      </c>
      <c r="M48" s="529" t="s">
        <v>41</v>
      </c>
      <c r="N48" s="530">
        <v>19.630404663085937</v>
      </c>
      <c r="O48" s="483" t="s">
        <v>69</v>
      </c>
      <c r="P48" s="382">
        <f t="shared" si="1"/>
        <v>0.3215430577596029</v>
      </c>
      <c r="Q48" s="529" t="s">
        <v>41</v>
      </c>
      <c r="R48" s="382">
        <f t="shared" si="2"/>
        <v>0.62917963663736975</v>
      </c>
    </row>
    <row r="49" spans="1:52" ht="15" thickBot="1">
      <c r="A49" s="35">
        <v>44167</v>
      </c>
      <c r="B49" s="482">
        <v>263</v>
      </c>
      <c r="C49" s="883">
        <f t="shared" si="0"/>
        <v>44160</v>
      </c>
      <c r="D49" s="484">
        <v>44161</v>
      </c>
      <c r="E49" s="504" t="s">
        <v>175</v>
      </c>
      <c r="F49" s="495">
        <v>27.6</v>
      </c>
      <c r="G49" s="223">
        <v>2.0299999999999998</v>
      </c>
      <c r="H49" s="496">
        <v>1.24</v>
      </c>
      <c r="I49" s="497">
        <v>414</v>
      </c>
      <c r="J49" s="129">
        <v>1552.5</v>
      </c>
      <c r="K49" s="483" t="s">
        <v>69</v>
      </c>
      <c r="L49" s="528">
        <v>18.181602478027344</v>
      </c>
      <c r="M49" s="529" t="s">
        <v>41</v>
      </c>
      <c r="N49" s="530">
        <v>28.434420776367187</v>
      </c>
      <c r="O49" s="483" t="s">
        <v>69</v>
      </c>
      <c r="P49" s="382">
        <f t="shared" si="1"/>
        <v>0.65875371297200513</v>
      </c>
      <c r="Q49" s="529" t="s">
        <v>41</v>
      </c>
      <c r="R49" s="382">
        <f t="shared" si="2"/>
        <v>1.030232636824898</v>
      </c>
    </row>
    <row r="50" spans="1:52" ht="15" thickBot="1">
      <c r="A50" s="35">
        <v>44167</v>
      </c>
      <c r="B50" s="482" t="s">
        <v>190</v>
      </c>
      <c r="C50" s="883">
        <f t="shared" si="0"/>
        <v>44161</v>
      </c>
      <c r="D50" s="484">
        <v>44162</v>
      </c>
      <c r="E50" s="504" t="s">
        <v>175</v>
      </c>
      <c r="F50" s="495">
        <v>33.9</v>
      </c>
      <c r="G50" s="223">
        <v>1.93</v>
      </c>
      <c r="H50" s="496">
        <v>1.4</v>
      </c>
      <c r="I50" s="497">
        <v>508.5</v>
      </c>
      <c r="J50" s="129">
        <v>1906.875</v>
      </c>
      <c r="K50" s="483" t="s">
        <v>69</v>
      </c>
      <c r="L50" s="528">
        <v>12.499953460693359</v>
      </c>
      <c r="M50" s="529" t="s">
        <v>41</v>
      </c>
      <c r="N50" s="530">
        <v>24.00117645263672</v>
      </c>
      <c r="O50" s="483" t="s">
        <v>69</v>
      </c>
      <c r="P50" s="382">
        <f t="shared" si="1"/>
        <v>0.36873019058092504</v>
      </c>
      <c r="Q50" s="529" t="s">
        <v>41</v>
      </c>
      <c r="R50" s="382">
        <f t="shared" si="2"/>
        <v>0.70799930538751388</v>
      </c>
    </row>
    <row r="51" spans="1:52" ht="15" thickBot="1">
      <c r="A51" s="35">
        <v>44167</v>
      </c>
      <c r="B51" s="482" t="s">
        <v>191</v>
      </c>
      <c r="C51" s="883">
        <f t="shared" si="0"/>
        <v>44161</v>
      </c>
      <c r="D51" s="484">
        <v>44162</v>
      </c>
      <c r="E51" s="504" t="s">
        <v>175</v>
      </c>
      <c r="F51" s="495">
        <v>24.6</v>
      </c>
      <c r="G51" s="223">
        <v>2.04</v>
      </c>
      <c r="H51" s="496">
        <v>1.35</v>
      </c>
      <c r="I51" s="497">
        <v>369</v>
      </c>
      <c r="J51" s="129">
        <v>1383.75</v>
      </c>
      <c r="K51" s="483" t="s">
        <v>69</v>
      </c>
      <c r="L51" s="528">
        <v>12.570411682128906</v>
      </c>
      <c r="M51" s="529" t="s">
        <v>41</v>
      </c>
      <c r="N51" s="530">
        <v>23.228996276855469</v>
      </c>
      <c r="O51" s="483" t="s">
        <v>69</v>
      </c>
      <c r="P51" s="382">
        <f t="shared" si="1"/>
        <v>0.51099234480198807</v>
      </c>
      <c r="Q51" s="529" t="s">
        <v>41</v>
      </c>
      <c r="R51" s="382">
        <f t="shared" si="2"/>
        <v>0.94426814133558812</v>
      </c>
    </row>
    <row r="52" spans="1:52" ht="15" thickBot="1">
      <c r="A52" s="35">
        <v>44167</v>
      </c>
      <c r="B52" s="482" t="s">
        <v>192</v>
      </c>
      <c r="C52" s="883">
        <f t="shared" si="0"/>
        <v>44164</v>
      </c>
      <c r="D52" s="484">
        <v>44165</v>
      </c>
      <c r="E52" s="504" t="s">
        <v>175</v>
      </c>
      <c r="F52" s="495">
        <v>19.555</v>
      </c>
      <c r="G52" s="223">
        <v>2.008</v>
      </c>
      <c r="H52" s="496">
        <v>2.4249999999999998</v>
      </c>
      <c r="I52" s="497">
        <v>293.32499999999999</v>
      </c>
      <c r="J52" s="129">
        <v>1099.96875</v>
      </c>
      <c r="K52" s="483" t="s">
        <v>69</v>
      </c>
      <c r="L52" s="528">
        <v>10.241314697265626</v>
      </c>
      <c r="M52" s="529" t="s">
        <v>41</v>
      </c>
      <c r="N52" s="530">
        <v>16.318144226074217</v>
      </c>
      <c r="O52" s="483" t="s">
        <v>69</v>
      </c>
      <c r="P52" s="382">
        <f t="shared" si="1"/>
        <v>0.52371847083945922</v>
      </c>
      <c r="Q52" s="529" t="s">
        <v>41</v>
      </c>
      <c r="R52" s="382">
        <f t="shared" si="2"/>
        <v>0.8344742636703768</v>
      </c>
    </row>
    <row r="53" spans="1:52" ht="15" thickBot="1">
      <c r="A53" s="35">
        <v>44167</v>
      </c>
      <c r="B53" s="482" t="s">
        <v>193</v>
      </c>
      <c r="C53" s="883">
        <f t="shared" si="0"/>
        <v>44164</v>
      </c>
      <c r="D53" s="484">
        <v>44165</v>
      </c>
      <c r="E53" s="504" t="s">
        <v>175</v>
      </c>
      <c r="F53" s="495">
        <v>21.079000000000001</v>
      </c>
      <c r="G53" s="223">
        <v>2.0379999999999998</v>
      </c>
      <c r="H53" s="496">
        <v>1.1519999999999999</v>
      </c>
      <c r="I53" s="497">
        <v>316.185</v>
      </c>
      <c r="J53" s="129">
        <v>1185.6937500000001</v>
      </c>
      <c r="K53" s="483" t="s">
        <v>69</v>
      </c>
      <c r="L53" s="528">
        <v>9.1846839904785149</v>
      </c>
      <c r="M53" s="529" t="s">
        <v>41</v>
      </c>
      <c r="N53" s="530">
        <v>13.34696044921875</v>
      </c>
      <c r="O53" s="483" t="s">
        <v>69</v>
      </c>
      <c r="P53" s="382">
        <f t="shared" si="1"/>
        <v>0.43572674180362042</v>
      </c>
      <c r="Q53" s="529" t="s">
        <v>41</v>
      </c>
      <c r="R53" s="382">
        <f t="shared" si="2"/>
        <v>0.63318755392659754</v>
      </c>
    </row>
    <row r="54" spans="1:52" ht="15" thickBot="1">
      <c r="A54" s="35">
        <v>44167</v>
      </c>
      <c r="B54" s="482" t="s">
        <v>194</v>
      </c>
      <c r="C54" s="883">
        <f t="shared" si="0"/>
        <v>44165</v>
      </c>
      <c r="D54" s="484">
        <v>44166</v>
      </c>
      <c r="E54" s="504" t="s">
        <v>175</v>
      </c>
      <c r="F54" s="495">
        <v>43.6</v>
      </c>
      <c r="G54" s="223">
        <v>2.08</v>
      </c>
      <c r="H54" s="496">
        <v>2.0099999999999998</v>
      </c>
      <c r="I54" s="497">
        <v>654</v>
      </c>
      <c r="J54" s="129">
        <v>2452.5</v>
      </c>
      <c r="K54" s="483" t="s">
        <v>69</v>
      </c>
      <c r="L54" s="528">
        <v>12.568299102783204</v>
      </c>
      <c r="M54" s="529" t="s">
        <v>41</v>
      </c>
      <c r="N54" s="530">
        <v>21.046174621582033</v>
      </c>
      <c r="O54" s="483" t="s">
        <v>69</v>
      </c>
      <c r="P54" s="382">
        <f t="shared" si="1"/>
        <v>0.288263740889523</v>
      </c>
      <c r="Q54" s="529" t="s">
        <v>41</v>
      </c>
      <c r="R54" s="382">
        <f t="shared" si="2"/>
        <v>0.48271042710050532</v>
      </c>
    </row>
    <row r="55" spans="1:52" ht="15" thickBot="1">
      <c r="A55" s="35">
        <v>44167</v>
      </c>
      <c r="B55" s="482" t="s">
        <v>195</v>
      </c>
      <c r="C55" s="883">
        <f t="shared" si="0"/>
        <v>44165</v>
      </c>
      <c r="D55" s="484">
        <v>44166</v>
      </c>
      <c r="E55" s="504" t="s">
        <v>175</v>
      </c>
      <c r="F55" s="495">
        <v>31.5</v>
      </c>
      <c r="G55" s="223">
        <v>2</v>
      </c>
      <c r="H55" s="496">
        <v>1.59</v>
      </c>
      <c r="I55" s="497">
        <v>472.5</v>
      </c>
      <c r="J55" s="129">
        <v>1771.875</v>
      </c>
      <c r="K55" s="483" t="s">
        <v>69</v>
      </c>
      <c r="L55" s="528">
        <v>21.98597869873047</v>
      </c>
      <c r="M55" s="529" t="s">
        <v>41</v>
      </c>
      <c r="N55" s="530">
        <v>31.751004028320313</v>
      </c>
      <c r="O55" s="483" t="s">
        <v>69</v>
      </c>
      <c r="P55" s="382">
        <f t="shared" si="1"/>
        <v>0.6979675777374752</v>
      </c>
      <c r="Q55" s="529" t="s">
        <v>41</v>
      </c>
      <c r="R55" s="382">
        <f t="shared" si="2"/>
        <v>1.0079683818514384</v>
      </c>
    </row>
    <row r="56" spans="1:52" ht="15" thickBot="1">
      <c r="A56" s="35">
        <v>44167</v>
      </c>
      <c r="B56" s="482" t="s">
        <v>196</v>
      </c>
      <c r="C56" s="883">
        <f t="shared" si="0"/>
        <v>44166</v>
      </c>
      <c r="D56" s="484">
        <v>44167</v>
      </c>
      <c r="E56" s="504" t="s">
        <v>175</v>
      </c>
      <c r="F56" s="495">
        <v>32.6</v>
      </c>
      <c r="G56" s="223">
        <v>2.06</v>
      </c>
      <c r="H56" s="496">
        <v>1.47</v>
      </c>
      <c r="I56" s="497">
        <v>489</v>
      </c>
      <c r="J56" s="129">
        <v>1833.75</v>
      </c>
      <c r="K56" s="483" t="s">
        <v>69</v>
      </c>
      <c r="L56" s="528">
        <v>10.345851135253906</v>
      </c>
      <c r="M56" s="529" t="s">
        <v>41</v>
      </c>
      <c r="N56" s="530">
        <v>20.533218383789063</v>
      </c>
      <c r="O56" s="483" t="s">
        <v>69</v>
      </c>
      <c r="P56" s="382">
        <f t="shared" si="1"/>
        <v>0.31735739678692959</v>
      </c>
      <c r="Q56" s="529" t="s">
        <v>41</v>
      </c>
      <c r="R56" s="382">
        <f t="shared" si="2"/>
        <v>0.62985332465610622</v>
      </c>
    </row>
    <row r="57" spans="1:52" ht="15" thickBot="1">
      <c r="A57" s="35">
        <v>44167</v>
      </c>
      <c r="B57" s="482" t="s">
        <v>197</v>
      </c>
      <c r="C57" s="883">
        <f t="shared" si="0"/>
        <v>44166</v>
      </c>
      <c r="D57" s="484">
        <v>44167</v>
      </c>
      <c r="E57" s="504" t="s">
        <v>175</v>
      </c>
      <c r="F57" s="495">
        <v>24.8</v>
      </c>
      <c r="G57" s="223">
        <v>2.0299999999999998</v>
      </c>
      <c r="H57" s="496">
        <v>1.59</v>
      </c>
      <c r="I57" s="497">
        <v>372</v>
      </c>
      <c r="J57" s="129">
        <v>1395</v>
      </c>
      <c r="K57" s="483" t="s">
        <v>69</v>
      </c>
      <c r="L57" s="528">
        <v>13.743928527832031</v>
      </c>
      <c r="M57" s="529" t="s">
        <v>41</v>
      </c>
      <c r="N57" s="530">
        <v>21.577102661132813</v>
      </c>
      <c r="O57" s="483" t="s">
        <v>69</v>
      </c>
      <c r="P57" s="382">
        <f t="shared" si="1"/>
        <v>0.55419066644483994</v>
      </c>
      <c r="Q57" s="907" t="s">
        <v>41</v>
      </c>
      <c r="R57" s="382">
        <f t="shared" si="2"/>
        <v>0.87004446214245212</v>
      </c>
    </row>
    <row r="58" spans="1:52" ht="15" thickBot="1">
      <c r="A58" s="44">
        <v>44174</v>
      </c>
      <c r="B58" s="121" t="s">
        <v>198</v>
      </c>
      <c r="C58" s="883">
        <f t="shared" ref="C58:C66" si="3">D58-1</f>
        <v>44167</v>
      </c>
      <c r="D58" s="768">
        <v>44168</v>
      </c>
      <c r="E58" s="456" t="s">
        <v>175</v>
      </c>
      <c r="F58" s="194">
        <v>46.5</v>
      </c>
      <c r="G58" s="184">
        <v>1.76</v>
      </c>
      <c r="H58" s="184">
        <v>0.94</v>
      </c>
      <c r="I58" s="194">
        <v>697.5</v>
      </c>
      <c r="J58" s="194">
        <v>2615.625</v>
      </c>
      <c r="K58" s="660" t="s">
        <v>69</v>
      </c>
      <c r="L58" s="525">
        <v>13.038545227050781</v>
      </c>
      <c r="M58" s="580" t="s">
        <v>41</v>
      </c>
      <c r="N58" s="527">
        <v>23.000257873535155</v>
      </c>
      <c r="O58" s="483" t="s">
        <v>69</v>
      </c>
      <c r="P58" s="382">
        <f t="shared" si="1"/>
        <v>0.28039882208711359</v>
      </c>
      <c r="Q58" s="907" t="s">
        <v>41</v>
      </c>
      <c r="R58" s="382">
        <f t="shared" si="2"/>
        <v>0.49462920158140117</v>
      </c>
      <c r="S58" s="910"/>
      <c r="T58" s="910"/>
      <c r="U58" s="911"/>
      <c r="V58" s="911"/>
      <c r="W58" s="911"/>
      <c r="X58" s="912"/>
      <c r="Y58" s="913"/>
      <c r="Z58" s="913"/>
      <c r="AA58" s="914"/>
      <c r="AB58" s="915"/>
      <c r="AC58" s="910"/>
      <c r="AD58" s="910"/>
      <c r="AE58" s="910"/>
      <c r="AF58" s="910"/>
      <c r="AG58" s="910"/>
      <c r="AH58" s="916"/>
      <c r="AI58" s="917"/>
      <c r="AJ58" s="916"/>
      <c r="AK58" s="917"/>
      <c r="AL58" s="918"/>
      <c r="AM58" s="918"/>
      <c r="AN58" s="918"/>
      <c r="AO58" s="918"/>
      <c r="AP58" s="918"/>
      <c r="AQ58" s="919"/>
      <c r="AR58" s="919"/>
      <c r="AS58" s="908"/>
      <c r="AT58" s="20"/>
      <c r="AU58" s="20"/>
      <c r="AV58" s="20"/>
      <c r="AW58" s="909"/>
      <c r="AX58" s="909"/>
      <c r="AY58" s="909"/>
      <c r="AZ58" s="909"/>
    </row>
    <row r="59" spans="1:52" ht="15" thickBot="1">
      <c r="A59" s="46">
        <v>44174</v>
      </c>
      <c r="B59" s="122" t="s">
        <v>199</v>
      </c>
      <c r="C59" s="883">
        <f t="shared" si="3"/>
        <v>44167</v>
      </c>
      <c r="D59" s="770">
        <v>44168</v>
      </c>
      <c r="E59" s="414" t="s">
        <v>175</v>
      </c>
      <c r="F59" s="195">
        <v>46.2</v>
      </c>
      <c r="G59" s="82">
        <v>2.06</v>
      </c>
      <c r="H59" s="82">
        <v>1.97</v>
      </c>
      <c r="I59" s="195">
        <v>693</v>
      </c>
      <c r="J59" s="195">
        <v>2598.75</v>
      </c>
      <c r="K59" s="661" t="s">
        <v>69</v>
      </c>
      <c r="L59" s="528">
        <v>14.608636474609375</v>
      </c>
      <c r="M59" s="562" t="s">
        <v>41</v>
      </c>
      <c r="N59" s="530">
        <v>26.991262817382811</v>
      </c>
      <c r="O59" s="483" t="s">
        <v>69</v>
      </c>
      <c r="P59" s="382">
        <f t="shared" si="1"/>
        <v>0.31620425269717262</v>
      </c>
      <c r="Q59" s="907" t="s">
        <v>41</v>
      </c>
      <c r="R59" s="382">
        <f t="shared" si="2"/>
        <v>0.58422646790871879</v>
      </c>
      <c r="S59" s="910"/>
      <c r="T59" s="910"/>
      <c r="U59" s="911"/>
      <c r="V59" s="911"/>
      <c r="W59" s="911"/>
      <c r="X59" s="912"/>
      <c r="Y59" s="913"/>
      <c r="Z59" s="913"/>
      <c r="AA59" s="914"/>
      <c r="AB59" s="915"/>
      <c r="AC59" s="910"/>
      <c r="AD59" s="910"/>
      <c r="AE59" s="910"/>
      <c r="AF59" s="910"/>
      <c r="AG59" s="910"/>
      <c r="AH59" s="916"/>
      <c r="AI59" s="917"/>
      <c r="AJ59" s="916"/>
      <c r="AK59" s="917"/>
      <c r="AL59" s="918"/>
      <c r="AM59" s="918"/>
      <c r="AN59" s="918"/>
      <c r="AO59" s="918"/>
      <c r="AP59" s="918"/>
      <c r="AQ59" s="919"/>
      <c r="AR59" s="919"/>
      <c r="AS59" s="908"/>
      <c r="AT59" s="20"/>
      <c r="AU59" s="20"/>
      <c r="AV59" s="20"/>
      <c r="AW59" s="909"/>
      <c r="AX59" s="909"/>
      <c r="AY59" s="909"/>
      <c r="AZ59" s="909"/>
    </row>
    <row r="60" spans="1:52" ht="15" thickBot="1">
      <c r="A60" s="46">
        <v>44174</v>
      </c>
      <c r="B60" s="122">
        <v>442</v>
      </c>
      <c r="C60" s="883">
        <f t="shared" si="3"/>
        <v>44168</v>
      </c>
      <c r="D60" s="770">
        <v>44169</v>
      </c>
      <c r="E60" s="414" t="s">
        <v>175</v>
      </c>
      <c r="F60" s="195">
        <v>37.530999999999999</v>
      </c>
      <c r="G60" s="82">
        <v>2.0739999999999998</v>
      </c>
      <c r="H60" s="82">
        <v>1.6519999999999999</v>
      </c>
      <c r="I60" s="195">
        <v>562.96500000000003</v>
      </c>
      <c r="J60" s="195">
        <v>2111.1187500000001</v>
      </c>
      <c r="K60" s="661" t="s">
        <v>69</v>
      </c>
      <c r="L60" s="528">
        <v>14.315176391601563</v>
      </c>
      <c r="M60" s="562" t="s">
        <v>41</v>
      </c>
      <c r="N60" s="530">
        <v>27.505465698242187</v>
      </c>
      <c r="O60" s="483" t="s">
        <v>69</v>
      </c>
      <c r="P60" s="382">
        <f t="shared" si="1"/>
        <v>0.38142272765451396</v>
      </c>
      <c r="Q60" s="907" t="s">
        <v>41</v>
      </c>
      <c r="R60" s="382">
        <f t="shared" si="2"/>
        <v>0.73287324340524329</v>
      </c>
      <c r="S60" s="910"/>
      <c r="T60" s="910"/>
      <c r="U60" s="911"/>
      <c r="V60" s="911"/>
      <c r="W60" s="911"/>
      <c r="X60" s="912"/>
      <c r="Y60" s="913"/>
      <c r="Z60" s="913"/>
      <c r="AA60" s="914"/>
      <c r="AB60" s="915"/>
      <c r="AC60" s="910"/>
      <c r="AD60" s="910"/>
      <c r="AE60" s="910"/>
      <c r="AF60" s="910"/>
      <c r="AG60" s="910"/>
      <c r="AH60" s="916"/>
      <c r="AI60" s="917"/>
      <c r="AJ60" s="916"/>
      <c r="AK60" s="917"/>
      <c r="AL60" s="918"/>
      <c r="AM60" s="918"/>
      <c r="AN60" s="918"/>
      <c r="AO60" s="918"/>
      <c r="AP60" s="918"/>
      <c r="AQ60" s="919"/>
      <c r="AR60" s="919"/>
      <c r="AS60" s="908"/>
      <c r="AT60" s="20"/>
      <c r="AU60" s="20"/>
      <c r="AV60" s="20"/>
      <c r="AW60" s="909"/>
      <c r="AX60" s="909"/>
      <c r="AY60" s="909"/>
      <c r="AZ60" s="909"/>
    </row>
    <row r="61" spans="1:52" ht="15" thickBot="1">
      <c r="A61" s="46">
        <v>44174</v>
      </c>
      <c r="B61" s="122">
        <v>444</v>
      </c>
      <c r="C61" s="883">
        <f t="shared" si="3"/>
        <v>44168</v>
      </c>
      <c r="D61" s="770">
        <v>44169</v>
      </c>
      <c r="E61" s="414" t="s">
        <v>175</v>
      </c>
      <c r="F61" s="195">
        <v>27.376000000000001</v>
      </c>
      <c r="G61" s="82">
        <v>2.1309999999999998</v>
      </c>
      <c r="H61" s="82">
        <v>1.669</v>
      </c>
      <c r="I61" s="195">
        <v>410.64000000000004</v>
      </c>
      <c r="J61" s="195">
        <v>1539.9</v>
      </c>
      <c r="K61" s="661" t="s">
        <v>69</v>
      </c>
      <c r="L61" s="528">
        <v>13.244233703613281</v>
      </c>
      <c r="M61" s="562" t="s">
        <v>41</v>
      </c>
      <c r="N61" s="530">
        <v>25.397082519531249</v>
      </c>
      <c r="O61" s="483" t="s">
        <v>69</v>
      </c>
      <c r="P61" s="382">
        <f t="shared" si="1"/>
        <v>0.48378995118400353</v>
      </c>
      <c r="Q61" s="907" t="s">
        <v>41</v>
      </c>
      <c r="R61" s="382">
        <f t="shared" si="2"/>
        <v>0.92771341757492876</v>
      </c>
      <c r="S61" s="910"/>
      <c r="T61" s="910"/>
      <c r="U61" s="911"/>
      <c r="V61" s="911"/>
      <c r="W61" s="911"/>
      <c r="X61" s="912"/>
      <c r="Y61" s="913"/>
      <c r="Z61" s="913"/>
      <c r="AA61" s="914"/>
      <c r="AB61" s="915"/>
      <c r="AC61" s="910"/>
      <c r="AD61" s="910"/>
      <c r="AE61" s="910"/>
      <c r="AF61" s="910"/>
      <c r="AG61" s="910"/>
      <c r="AH61" s="916"/>
      <c r="AI61" s="917"/>
      <c r="AJ61" s="916"/>
      <c r="AK61" s="917"/>
      <c r="AL61" s="918"/>
      <c r="AM61" s="918"/>
      <c r="AN61" s="918"/>
      <c r="AO61" s="918"/>
      <c r="AP61" s="918"/>
      <c r="AQ61" s="919"/>
      <c r="AR61" s="919"/>
      <c r="AS61" s="908"/>
      <c r="AT61" s="20"/>
      <c r="AU61" s="20"/>
      <c r="AV61" s="20"/>
      <c r="AW61" s="909"/>
      <c r="AX61" s="909"/>
      <c r="AY61" s="909"/>
      <c r="AZ61" s="909"/>
    </row>
    <row r="62" spans="1:52" ht="15" thickBot="1">
      <c r="A62" s="46">
        <v>44174</v>
      </c>
      <c r="B62" s="122" t="s">
        <v>200</v>
      </c>
      <c r="C62" s="883">
        <f t="shared" si="3"/>
        <v>44169</v>
      </c>
      <c r="D62" s="770">
        <v>44170</v>
      </c>
      <c r="E62" s="414" t="s">
        <v>175</v>
      </c>
      <c r="F62" s="195">
        <v>35.427999999999997</v>
      </c>
      <c r="G62" s="82">
        <v>2.0470000000000002</v>
      </c>
      <c r="H62" s="82">
        <v>1.77</v>
      </c>
      <c r="I62" s="195">
        <v>531.41999999999996</v>
      </c>
      <c r="J62" s="195">
        <v>1992.8249999999998</v>
      </c>
      <c r="K62" s="661" t="s">
        <v>69</v>
      </c>
      <c r="L62" s="528">
        <v>10.700778961181641</v>
      </c>
      <c r="M62" s="562" t="s">
        <v>41</v>
      </c>
      <c r="N62" s="530">
        <v>15.421357727050781</v>
      </c>
      <c r="O62" s="483" t="s">
        <v>69</v>
      </c>
      <c r="P62" s="382">
        <f t="shared" si="1"/>
        <v>0.30204298750089315</v>
      </c>
      <c r="Q62" s="907" t="s">
        <v>41</v>
      </c>
      <c r="R62" s="382">
        <f t="shared" si="2"/>
        <v>0.43528727918738802</v>
      </c>
      <c r="S62" s="910"/>
      <c r="T62" s="910"/>
      <c r="U62" s="911"/>
      <c r="V62" s="911"/>
      <c r="W62" s="911"/>
      <c r="X62" s="912"/>
      <c r="Y62" s="913"/>
      <c r="Z62" s="913"/>
      <c r="AA62" s="914"/>
      <c r="AB62" s="915"/>
      <c r="AC62" s="910"/>
      <c r="AD62" s="910"/>
      <c r="AE62" s="910"/>
      <c r="AF62" s="910"/>
      <c r="AG62" s="910"/>
      <c r="AH62" s="916"/>
      <c r="AI62" s="917"/>
      <c r="AJ62" s="916"/>
      <c r="AK62" s="917"/>
      <c r="AL62" s="918"/>
      <c r="AM62" s="918"/>
      <c r="AN62" s="918"/>
      <c r="AO62" s="918"/>
      <c r="AP62" s="918"/>
      <c r="AQ62" s="919"/>
      <c r="AR62" s="919"/>
      <c r="AS62" s="908"/>
      <c r="AT62" s="20"/>
      <c r="AU62" s="20"/>
      <c r="AV62" s="20"/>
      <c r="AW62" s="909"/>
      <c r="AX62" s="909"/>
      <c r="AY62" s="909"/>
      <c r="AZ62" s="909"/>
    </row>
    <row r="63" spans="1:52" ht="15" thickBot="1">
      <c r="A63" s="46">
        <v>44174</v>
      </c>
      <c r="B63" s="122" t="s">
        <v>201</v>
      </c>
      <c r="C63" s="883">
        <f t="shared" si="3"/>
        <v>44170</v>
      </c>
      <c r="D63" s="770">
        <v>44171</v>
      </c>
      <c r="E63" s="414" t="s">
        <v>175</v>
      </c>
      <c r="F63" s="195">
        <v>22.524000000000001</v>
      </c>
      <c r="G63" s="82">
        <v>2.0550000000000002</v>
      </c>
      <c r="H63" s="82">
        <v>1.7829999999999999</v>
      </c>
      <c r="I63" s="195">
        <v>337.86</v>
      </c>
      <c r="J63" s="195">
        <v>1266.9750000000001</v>
      </c>
      <c r="K63" s="661" t="s">
        <v>69</v>
      </c>
      <c r="L63" s="528">
        <v>8.5234725952148445</v>
      </c>
      <c r="M63" s="562" t="s">
        <v>41</v>
      </c>
      <c r="N63" s="530">
        <v>12.726105499267579</v>
      </c>
      <c r="O63" s="483" t="s">
        <v>69</v>
      </c>
      <c r="P63" s="382">
        <f t="shared" si="1"/>
        <v>0.37841735904878548</v>
      </c>
      <c r="Q63" s="907" t="s">
        <v>41</v>
      </c>
      <c r="R63" s="382">
        <f t="shared" si="2"/>
        <v>0.56500202003496613</v>
      </c>
      <c r="S63" s="910"/>
      <c r="T63" s="910"/>
      <c r="U63" s="911"/>
      <c r="V63" s="911"/>
      <c r="W63" s="911"/>
      <c r="X63" s="912"/>
      <c r="Y63" s="913"/>
      <c r="Z63" s="913"/>
      <c r="AA63" s="914"/>
      <c r="AB63" s="915"/>
      <c r="AC63" s="910"/>
      <c r="AD63" s="910"/>
      <c r="AE63" s="910"/>
      <c r="AF63" s="910"/>
      <c r="AG63" s="910"/>
      <c r="AH63" s="916"/>
      <c r="AI63" s="917"/>
      <c r="AJ63" s="916"/>
      <c r="AK63" s="917"/>
      <c r="AL63" s="918"/>
      <c r="AM63" s="918"/>
      <c r="AN63" s="918"/>
      <c r="AO63" s="918"/>
      <c r="AP63" s="918"/>
      <c r="AQ63" s="919"/>
      <c r="AR63" s="919"/>
      <c r="AS63" s="908"/>
      <c r="AT63" s="20"/>
      <c r="AU63" s="20"/>
      <c r="AV63" s="20"/>
      <c r="AW63" s="909"/>
      <c r="AX63" s="909"/>
      <c r="AY63" s="909"/>
      <c r="AZ63" s="909"/>
    </row>
    <row r="64" spans="1:52" ht="15" thickBot="1">
      <c r="A64" s="46">
        <v>44174</v>
      </c>
      <c r="B64" s="122" t="s">
        <v>202</v>
      </c>
      <c r="C64" s="883">
        <f t="shared" si="3"/>
        <v>44171</v>
      </c>
      <c r="D64" s="770">
        <v>44172</v>
      </c>
      <c r="E64" s="414" t="s">
        <v>175</v>
      </c>
      <c r="F64" s="195">
        <v>17.457999999999998</v>
      </c>
      <c r="G64" s="82">
        <v>2.0539999999999998</v>
      </c>
      <c r="H64" s="82">
        <v>1.335</v>
      </c>
      <c r="I64" s="195">
        <v>261.87</v>
      </c>
      <c r="J64" s="195">
        <v>982.01250000000005</v>
      </c>
      <c r="K64" s="661" t="s">
        <v>69</v>
      </c>
      <c r="L64" s="528">
        <v>14.092994689941406</v>
      </c>
      <c r="M64" s="562" t="s">
        <v>41</v>
      </c>
      <c r="N64" s="530">
        <v>13.203164672851562</v>
      </c>
      <c r="O64" s="483" t="s">
        <v>69</v>
      </c>
      <c r="P64" s="382">
        <f t="shared" si="1"/>
        <v>0.80725138560782495</v>
      </c>
      <c r="Q64" s="907" t="s">
        <v>41</v>
      </c>
      <c r="R64" s="382">
        <f t="shared" si="2"/>
        <v>0.75628162864311854</v>
      </c>
      <c r="S64" s="910"/>
      <c r="T64" s="910"/>
      <c r="U64" s="911"/>
      <c r="V64" s="911"/>
      <c r="W64" s="911"/>
      <c r="X64" s="912"/>
      <c r="Y64" s="913"/>
      <c r="Z64" s="913"/>
      <c r="AA64" s="914"/>
      <c r="AB64" s="915"/>
      <c r="AC64" s="910"/>
      <c r="AD64" s="910"/>
      <c r="AE64" s="910"/>
      <c r="AF64" s="910"/>
      <c r="AG64" s="910"/>
      <c r="AH64" s="916"/>
      <c r="AI64" s="917"/>
      <c r="AJ64" s="916"/>
      <c r="AK64" s="917"/>
      <c r="AL64" s="918"/>
      <c r="AM64" s="918"/>
      <c r="AN64" s="918"/>
      <c r="AO64" s="918"/>
      <c r="AP64" s="918"/>
      <c r="AQ64" s="919"/>
      <c r="AR64" s="919"/>
      <c r="AS64" s="908"/>
      <c r="AT64" s="20"/>
      <c r="AU64" s="20"/>
      <c r="AV64" s="20"/>
      <c r="AW64" s="909"/>
      <c r="AX64" s="909"/>
      <c r="AY64" s="909"/>
      <c r="AZ64" s="909"/>
    </row>
    <row r="65" spans="1:52" ht="15" thickBot="1">
      <c r="A65" s="46">
        <v>44174</v>
      </c>
      <c r="B65" s="122" t="s">
        <v>203</v>
      </c>
      <c r="C65" s="883">
        <f t="shared" si="3"/>
        <v>44171</v>
      </c>
      <c r="D65" s="770">
        <v>44172</v>
      </c>
      <c r="E65" s="414" t="s">
        <v>175</v>
      </c>
      <c r="F65" s="195">
        <v>19.082999999999998</v>
      </c>
      <c r="G65" s="82">
        <v>2.12</v>
      </c>
      <c r="H65" s="82">
        <v>1.6819999999999999</v>
      </c>
      <c r="I65" s="195">
        <v>286.245</v>
      </c>
      <c r="J65" s="195">
        <v>1073.41875</v>
      </c>
      <c r="K65" s="661" t="s">
        <v>69</v>
      </c>
      <c r="L65" s="528">
        <v>7.9362373352050781</v>
      </c>
      <c r="M65" s="562" t="s">
        <v>41</v>
      </c>
      <c r="N65" s="530">
        <v>19.787820434570314</v>
      </c>
      <c r="O65" s="483" t="s">
        <v>69</v>
      </c>
      <c r="P65" s="382">
        <f t="shared" si="1"/>
        <v>0.41587996306686992</v>
      </c>
      <c r="Q65" s="907" t="s">
        <v>41</v>
      </c>
      <c r="R65" s="382">
        <f t="shared" si="2"/>
        <v>1.0369344670424103</v>
      </c>
      <c r="S65" s="910"/>
      <c r="T65" s="910"/>
      <c r="U65" s="911"/>
      <c r="V65" s="911"/>
      <c r="W65" s="911"/>
      <c r="X65" s="912"/>
      <c r="Y65" s="913"/>
      <c r="Z65" s="913"/>
      <c r="AA65" s="914"/>
      <c r="AB65" s="915"/>
      <c r="AC65" s="910"/>
      <c r="AD65" s="910"/>
      <c r="AE65" s="910"/>
      <c r="AF65" s="910"/>
      <c r="AG65" s="910"/>
      <c r="AH65" s="916"/>
      <c r="AI65" s="917"/>
      <c r="AJ65" s="916"/>
      <c r="AK65" s="917"/>
      <c r="AL65" s="918"/>
      <c r="AM65" s="918"/>
      <c r="AN65" s="918"/>
      <c r="AO65" s="918"/>
      <c r="AP65" s="918"/>
      <c r="AQ65" s="919"/>
      <c r="AR65" s="919"/>
      <c r="AS65" s="908"/>
      <c r="AT65" s="20"/>
      <c r="AU65" s="20"/>
      <c r="AV65" s="20"/>
      <c r="AW65" s="909"/>
      <c r="AX65" s="909"/>
      <c r="AY65" s="909"/>
      <c r="AZ65" s="909"/>
    </row>
    <row r="66" spans="1:52" ht="15" thickBot="1">
      <c r="A66" s="46">
        <v>44174</v>
      </c>
      <c r="B66" s="122" t="s">
        <v>204</v>
      </c>
      <c r="C66" s="883">
        <f t="shared" si="3"/>
        <v>44172</v>
      </c>
      <c r="D66" s="770">
        <v>44173</v>
      </c>
      <c r="E66" s="414" t="s">
        <v>175</v>
      </c>
      <c r="F66" s="195">
        <v>22.2</v>
      </c>
      <c r="G66" s="82">
        <v>2.02</v>
      </c>
      <c r="H66" s="82">
        <v>1.21</v>
      </c>
      <c r="I66" s="195">
        <v>333</v>
      </c>
      <c r="J66" s="195">
        <v>1248.75</v>
      </c>
      <c r="K66" s="661" t="s">
        <v>69</v>
      </c>
      <c r="L66" s="528">
        <v>9.9256607055664059</v>
      </c>
      <c r="M66" s="562" t="s">
        <v>41</v>
      </c>
      <c r="N66" s="530">
        <v>15.373883056640626</v>
      </c>
      <c r="O66" s="483" t="s">
        <v>69</v>
      </c>
      <c r="P66" s="382">
        <f t="shared" si="1"/>
        <v>0.44710183358407235</v>
      </c>
      <c r="Q66" s="907" t="s">
        <v>41</v>
      </c>
      <c r="R66" s="382">
        <f t="shared" si="2"/>
        <v>0.6925172548036318</v>
      </c>
      <c r="S66" s="910"/>
      <c r="T66" s="910"/>
      <c r="U66" s="911"/>
      <c r="V66" s="911"/>
      <c r="W66" s="911"/>
      <c r="X66" s="912"/>
      <c r="Y66" s="913"/>
      <c r="Z66" s="913"/>
      <c r="AA66" s="914"/>
      <c r="AB66" s="915"/>
      <c r="AC66" s="910"/>
      <c r="AD66" s="910"/>
      <c r="AE66" s="910"/>
      <c r="AF66" s="910"/>
      <c r="AG66" s="910"/>
      <c r="AH66" s="916"/>
      <c r="AI66" s="917"/>
      <c r="AJ66" s="916"/>
      <c r="AK66" s="917"/>
      <c r="AL66" s="918"/>
      <c r="AM66" s="918"/>
      <c r="AN66" s="918"/>
      <c r="AO66" s="918"/>
      <c r="AP66" s="918"/>
      <c r="AQ66" s="919"/>
      <c r="AR66" s="919"/>
      <c r="AS66" s="908"/>
      <c r="AT66" s="20"/>
      <c r="AU66" s="20"/>
      <c r="AV66" s="20"/>
      <c r="AW66" s="909"/>
      <c r="AX66" s="909"/>
      <c r="AY66" s="909"/>
      <c r="AZ66" s="909"/>
    </row>
    <row r="67" spans="1:52" ht="15" thickBot="1">
      <c r="A67" s="46">
        <v>44174</v>
      </c>
      <c r="B67" s="122" t="s">
        <v>205</v>
      </c>
      <c r="C67" s="883">
        <f t="shared" ref="C67:C69" si="4">D67-1</f>
        <v>44172</v>
      </c>
      <c r="D67" s="770">
        <v>44173</v>
      </c>
      <c r="E67" s="414" t="s">
        <v>175</v>
      </c>
      <c r="F67" s="195">
        <v>25.2</v>
      </c>
      <c r="G67" s="82">
        <v>1.89</v>
      </c>
      <c r="H67" s="82">
        <v>1.41</v>
      </c>
      <c r="I67" s="195">
        <v>378</v>
      </c>
      <c r="J67" s="195">
        <v>1417.5</v>
      </c>
      <c r="K67" s="661" t="s">
        <v>69</v>
      </c>
      <c r="L67" s="528">
        <v>10.020594787597656</v>
      </c>
      <c r="M67" s="562" t="s">
        <v>41</v>
      </c>
      <c r="N67" s="530">
        <v>16.758857727050781</v>
      </c>
      <c r="O67" s="483" t="s">
        <v>69</v>
      </c>
      <c r="P67" s="382">
        <f t="shared" si="1"/>
        <v>0.39764265030149426</v>
      </c>
      <c r="Q67" s="907" t="s">
        <v>41</v>
      </c>
      <c r="R67" s="382">
        <f t="shared" si="2"/>
        <v>0.66503403678772943</v>
      </c>
      <c r="S67" s="910"/>
      <c r="T67" s="910"/>
      <c r="U67" s="911"/>
      <c r="V67" s="911"/>
      <c r="W67" s="911"/>
      <c r="X67" s="912"/>
      <c r="Y67" s="913"/>
      <c r="Z67" s="913"/>
      <c r="AA67" s="914"/>
      <c r="AB67" s="915"/>
      <c r="AC67" s="910"/>
      <c r="AD67" s="910"/>
      <c r="AE67" s="910"/>
      <c r="AF67" s="910"/>
      <c r="AG67" s="910"/>
      <c r="AH67" s="916"/>
      <c r="AI67" s="917"/>
      <c r="AJ67" s="916"/>
      <c r="AK67" s="917"/>
      <c r="AL67" s="918"/>
      <c r="AM67" s="918"/>
      <c r="AN67" s="918"/>
      <c r="AO67" s="918"/>
      <c r="AP67" s="918"/>
      <c r="AQ67" s="919"/>
      <c r="AR67" s="919"/>
      <c r="AS67" s="908"/>
      <c r="AT67" s="20"/>
      <c r="AU67" s="20"/>
      <c r="AV67" s="20"/>
      <c r="AW67" s="909"/>
      <c r="AX67" s="909"/>
      <c r="AY67" s="909"/>
      <c r="AZ67" s="909"/>
    </row>
    <row r="68" spans="1:52" ht="15" thickBot="1">
      <c r="A68" s="46">
        <v>44174</v>
      </c>
      <c r="B68" s="122" t="s">
        <v>206</v>
      </c>
      <c r="C68" s="883">
        <f t="shared" si="4"/>
        <v>44173</v>
      </c>
      <c r="D68" s="770">
        <v>44174</v>
      </c>
      <c r="E68" s="414" t="s">
        <v>175</v>
      </c>
      <c r="F68" s="195">
        <v>25.9</v>
      </c>
      <c r="G68" s="82">
        <v>2.028</v>
      </c>
      <c r="H68" s="82">
        <v>1.7490000000000001</v>
      </c>
      <c r="I68" s="195">
        <v>388.5</v>
      </c>
      <c r="J68" s="195">
        <v>1456.875</v>
      </c>
      <c r="K68" s="661" t="s">
        <v>69</v>
      </c>
      <c r="L68" s="528">
        <v>13.463609313964843</v>
      </c>
      <c r="M68" s="562" t="s">
        <v>41</v>
      </c>
      <c r="N68" s="530">
        <v>13.752543640136718</v>
      </c>
      <c r="O68" s="483" t="s">
        <v>69</v>
      </c>
      <c r="P68" s="382">
        <f t="shared" ref="P68:P69" si="5">L68/F68</f>
        <v>0.51983047544265804</v>
      </c>
      <c r="Q68" s="907" t="s">
        <v>41</v>
      </c>
      <c r="R68" s="382">
        <f t="shared" si="2"/>
        <v>0.5309862409319196</v>
      </c>
      <c r="S68" s="910"/>
      <c r="T68" s="910"/>
      <c r="U68" s="911"/>
      <c r="V68" s="911"/>
      <c r="W68" s="911"/>
      <c r="X68" s="912"/>
      <c r="Y68" s="913"/>
      <c r="Z68" s="913"/>
      <c r="AA68" s="914"/>
      <c r="AB68" s="915"/>
      <c r="AC68" s="910"/>
      <c r="AD68" s="910"/>
      <c r="AE68" s="910"/>
      <c r="AF68" s="910"/>
      <c r="AG68" s="910"/>
      <c r="AH68" s="916"/>
      <c r="AI68" s="917"/>
      <c r="AJ68" s="916"/>
      <c r="AK68" s="917"/>
      <c r="AL68" s="918"/>
      <c r="AM68" s="918"/>
      <c r="AN68" s="918"/>
      <c r="AO68" s="918"/>
      <c r="AP68" s="918"/>
      <c r="AQ68" s="919"/>
      <c r="AR68" s="919"/>
      <c r="AS68" s="908"/>
      <c r="AT68" s="20"/>
      <c r="AU68" s="20"/>
      <c r="AV68" s="20"/>
      <c r="AW68" s="909"/>
      <c r="AX68" s="909"/>
      <c r="AY68" s="909"/>
      <c r="AZ68" s="909"/>
    </row>
    <row r="69" spans="1:52">
      <c r="A69" s="46">
        <v>44174</v>
      </c>
      <c r="B69" s="122" t="s">
        <v>207</v>
      </c>
      <c r="C69" s="883">
        <f t="shared" si="4"/>
        <v>44173</v>
      </c>
      <c r="D69" s="770">
        <v>44174</v>
      </c>
      <c r="E69" s="414" t="s">
        <v>175</v>
      </c>
      <c r="F69" s="195">
        <v>19.469000000000001</v>
      </c>
      <c r="G69" s="82">
        <v>2.1110000000000002</v>
      </c>
      <c r="H69" s="82">
        <v>1.571</v>
      </c>
      <c r="I69" s="195">
        <v>292.03500000000003</v>
      </c>
      <c r="J69" s="195">
        <v>1095.1312500000001</v>
      </c>
      <c r="K69" s="661" t="s">
        <v>69</v>
      </c>
      <c r="L69" s="528">
        <v>9.06658935546875</v>
      </c>
      <c r="M69" s="562" t="s">
        <v>41</v>
      </c>
      <c r="N69" s="530">
        <v>11.443772888183593</v>
      </c>
      <c r="O69" s="483" t="s">
        <v>69</v>
      </c>
      <c r="P69" s="382">
        <f t="shared" si="5"/>
        <v>0.46569363374948636</v>
      </c>
      <c r="Q69" s="907" t="s">
        <v>41</v>
      </c>
      <c r="R69" s="382">
        <f t="shared" si="2"/>
        <v>0.58779459079478102</v>
      </c>
      <c r="S69" s="910"/>
      <c r="T69" s="910"/>
      <c r="U69" s="911"/>
      <c r="V69" s="911"/>
      <c r="W69" s="911"/>
      <c r="X69" s="912"/>
      <c r="Y69" s="913"/>
      <c r="Z69" s="913"/>
      <c r="AA69" s="914"/>
      <c r="AB69" s="915"/>
      <c r="AC69" s="910"/>
      <c r="AD69" s="910"/>
      <c r="AE69" s="910"/>
      <c r="AF69" s="910"/>
      <c r="AG69" s="910"/>
      <c r="AH69" s="916"/>
      <c r="AI69" s="917"/>
      <c r="AJ69" s="916"/>
      <c r="AK69" s="917"/>
      <c r="AL69" s="918"/>
      <c r="AM69" s="918"/>
      <c r="AN69" s="918"/>
      <c r="AO69" s="918"/>
      <c r="AP69" s="918"/>
      <c r="AQ69" s="919"/>
      <c r="AR69" s="919"/>
      <c r="AS69" s="908"/>
      <c r="AT69" s="20"/>
      <c r="AU69" s="20"/>
      <c r="AV69" s="20"/>
      <c r="AW69" s="909"/>
      <c r="AX69" s="909"/>
      <c r="AY69" s="909"/>
      <c r="AZ69" s="909"/>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AFD069-BF46-244E-B29C-D096227A40D4}">
  <dimension ref="A1:H86"/>
  <sheetViews>
    <sheetView topLeftCell="A72" workbookViewId="0">
      <selection activeCell="I79" sqref="I79"/>
    </sheetView>
  </sheetViews>
  <sheetFormatPr defaultColWidth="10.81640625" defaultRowHeight="14.5"/>
  <sheetData>
    <row r="1" spans="1:8" ht="15" thickBot="1"/>
    <row r="2" spans="1:8" s="27" customFormat="1" ht="29.5" thickBot="1">
      <c r="A2" s="330" t="s">
        <v>0</v>
      </c>
      <c r="B2" s="331" t="s">
        <v>1</v>
      </c>
      <c r="C2" s="29" t="s">
        <v>2</v>
      </c>
      <c r="D2" s="331" t="s">
        <v>3</v>
      </c>
      <c r="E2" s="331" t="s">
        <v>4</v>
      </c>
      <c r="F2" s="331" t="s">
        <v>5</v>
      </c>
      <c r="G2" s="331" t="s">
        <v>6</v>
      </c>
      <c r="H2" s="331" t="s">
        <v>7</v>
      </c>
    </row>
    <row r="3" spans="1:8" s="27" customFormat="1">
      <c r="A3" s="32">
        <v>44139</v>
      </c>
      <c r="B3" s="118" t="s">
        <v>131</v>
      </c>
      <c r="C3" s="800">
        <f>D3-1</f>
        <v>44136</v>
      </c>
      <c r="D3" s="800">
        <v>44137</v>
      </c>
      <c r="E3" s="45" t="s">
        <v>69</v>
      </c>
      <c r="F3" s="203">
        <v>8.7981759999999998</v>
      </c>
      <c r="G3" s="33" t="s">
        <v>41</v>
      </c>
      <c r="H3" s="206">
        <v>12.47458</v>
      </c>
    </row>
    <row r="4" spans="1:8" s="27" customFormat="1">
      <c r="A4" s="35">
        <v>44139</v>
      </c>
      <c r="B4" s="119" t="s">
        <v>137</v>
      </c>
      <c r="C4" s="801">
        <f t="shared" ref="C4:C65" si="0">D4-1</f>
        <v>44136</v>
      </c>
      <c r="D4" s="801">
        <v>44137</v>
      </c>
      <c r="E4" s="47" t="s">
        <v>69</v>
      </c>
      <c r="F4" s="204">
        <v>9.1417800000000007</v>
      </c>
      <c r="G4" s="37" t="s">
        <v>41</v>
      </c>
      <c r="H4" s="207">
        <v>11.94098</v>
      </c>
    </row>
    <row r="5" spans="1:8" s="27" customFormat="1">
      <c r="A5" s="35">
        <v>44139</v>
      </c>
      <c r="B5" s="119" t="s">
        <v>139</v>
      </c>
      <c r="C5" s="801">
        <f t="shared" si="0"/>
        <v>44137</v>
      </c>
      <c r="D5" s="801">
        <v>44138</v>
      </c>
      <c r="E5" s="178" t="s">
        <v>69</v>
      </c>
      <c r="F5" s="205">
        <v>9.8443020000000008</v>
      </c>
      <c r="G5" s="179" t="s">
        <v>41</v>
      </c>
      <c r="H5" s="208">
        <v>12.676</v>
      </c>
    </row>
    <row r="6" spans="1:8" s="27" customFormat="1">
      <c r="A6" s="35">
        <v>44139</v>
      </c>
      <c r="B6" s="119" t="s">
        <v>140</v>
      </c>
      <c r="C6" s="801">
        <f t="shared" si="0"/>
        <v>44137</v>
      </c>
      <c r="D6" s="801">
        <v>44138</v>
      </c>
      <c r="E6" s="178" t="s">
        <v>69</v>
      </c>
      <c r="F6" s="205">
        <v>7.7644169999999999</v>
      </c>
      <c r="G6" s="179" t="s">
        <v>41</v>
      </c>
      <c r="H6" s="208">
        <v>20.419650000000001</v>
      </c>
    </row>
    <row r="7" spans="1:8" s="27" customFormat="1">
      <c r="A7" s="35">
        <v>44139</v>
      </c>
      <c r="B7" s="119" t="s">
        <v>141</v>
      </c>
      <c r="C7" s="801">
        <f t="shared" si="0"/>
        <v>44137</v>
      </c>
      <c r="D7" s="801">
        <v>44138</v>
      </c>
      <c r="E7" s="47" t="s">
        <v>69</v>
      </c>
      <c r="F7" s="204">
        <v>4.1937600000000002</v>
      </c>
      <c r="G7" s="37" t="s">
        <v>41</v>
      </c>
      <c r="H7" s="207">
        <v>5.9376280000000001</v>
      </c>
    </row>
    <row r="8" spans="1:8" s="27" customFormat="1">
      <c r="A8" s="35">
        <v>44139</v>
      </c>
      <c r="B8" s="119" t="s">
        <v>142</v>
      </c>
      <c r="C8" s="801">
        <f t="shared" si="0"/>
        <v>44138</v>
      </c>
      <c r="D8" s="801">
        <v>44139</v>
      </c>
      <c r="E8" s="47" t="s">
        <v>69</v>
      </c>
      <c r="F8" s="204">
        <v>4.5802529999999999</v>
      </c>
      <c r="G8" s="37" t="s">
        <v>41</v>
      </c>
      <c r="H8" s="207">
        <v>7.7133929999999999</v>
      </c>
    </row>
    <row r="9" spans="1:8" s="27" customFormat="1">
      <c r="A9" s="35">
        <v>44139</v>
      </c>
      <c r="B9" s="119" t="s">
        <v>143</v>
      </c>
      <c r="C9" s="801">
        <f t="shared" si="0"/>
        <v>44138</v>
      </c>
      <c r="D9" s="801">
        <v>44139</v>
      </c>
      <c r="E9" s="47" t="s">
        <v>69</v>
      </c>
      <c r="F9" s="204">
        <v>6.8522650000000001</v>
      </c>
      <c r="G9" s="37" t="s">
        <v>41</v>
      </c>
      <c r="H9" s="207">
        <v>18.61337</v>
      </c>
    </row>
    <row r="10" spans="1:8" s="27" customFormat="1">
      <c r="A10" s="35">
        <v>44139</v>
      </c>
      <c r="B10" s="119" t="s">
        <v>148</v>
      </c>
      <c r="C10" s="801">
        <f t="shared" si="0"/>
        <v>44137</v>
      </c>
      <c r="D10" s="801">
        <v>44138</v>
      </c>
      <c r="E10" s="47" t="s">
        <v>69</v>
      </c>
      <c r="F10" s="204">
        <v>6.3947320000000003</v>
      </c>
      <c r="G10" s="37" t="s">
        <v>41</v>
      </c>
      <c r="H10" s="207">
        <v>16.642690000000002</v>
      </c>
    </row>
    <row r="11" spans="1:8" s="27" customFormat="1">
      <c r="A11" s="35">
        <v>44139</v>
      </c>
      <c r="B11" s="119" t="s">
        <v>149</v>
      </c>
      <c r="C11" s="801">
        <f t="shared" si="0"/>
        <v>44137</v>
      </c>
      <c r="D11" s="801">
        <v>44138</v>
      </c>
      <c r="E11" s="47" t="s">
        <v>69</v>
      </c>
      <c r="F11" s="204">
        <v>5.0809179999999996</v>
      </c>
      <c r="G11" s="37" t="s">
        <v>41</v>
      </c>
      <c r="H11" s="207">
        <v>11.913629999999999</v>
      </c>
    </row>
    <row r="12" spans="1:8" s="27" customFormat="1" ht="15" thickBot="1">
      <c r="A12" s="35">
        <v>44139</v>
      </c>
      <c r="B12" s="119" t="s">
        <v>150</v>
      </c>
      <c r="C12" s="801">
        <f t="shared" si="0"/>
        <v>44137</v>
      </c>
      <c r="D12" s="801">
        <v>44138</v>
      </c>
      <c r="E12" s="47" t="s">
        <v>69</v>
      </c>
      <c r="F12" s="204">
        <v>28.97139</v>
      </c>
      <c r="G12" s="37" t="s">
        <v>41</v>
      </c>
      <c r="H12" s="207">
        <v>23.421600000000002</v>
      </c>
    </row>
    <row r="13" spans="1:8" s="27" customFormat="1">
      <c r="A13" s="247">
        <v>44146</v>
      </c>
      <c r="B13" s="248">
        <v>55</v>
      </c>
      <c r="C13" s="802">
        <f t="shared" si="0"/>
        <v>44139</v>
      </c>
      <c r="D13" s="802">
        <v>44140</v>
      </c>
      <c r="E13" s="45" t="s">
        <v>69</v>
      </c>
      <c r="F13" s="249">
        <v>23.35</v>
      </c>
      <c r="G13" s="33" t="s">
        <v>41</v>
      </c>
      <c r="H13" s="250">
        <v>38.96</v>
      </c>
    </row>
    <row r="14" spans="1:8" s="27" customFormat="1">
      <c r="A14" s="261">
        <v>44146</v>
      </c>
      <c r="B14" s="122" t="s">
        <v>155</v>
      </c>
      <c r="C14" s="803">
        <f t="shared" si="0"/>
        <v>44139</v>
      </c>
      <c r="D14" s="803">
        <v>44140</v>
      </c>
      <c r="E14" s="47" t="s">
        <v>69</v>
      </c>
      <c r="F14" s="204">
        <v>4.16</v>
      </c>
      <c r="G14" s="37" t="s">
        <v>41</v>
      </c>
      <c r="H14" s="207">
        <v>11.97</v>
      </c>
    </row>
    <row r="15" spans="1:8" s="27" customFormat="1">
      <c r="A15" s="261">
        <v>44146</v>
      </c>
      <c r="B15" s="122" t="s">
        <v>156</v>
      </c>
      <c r="C15" s="803">
        <f t="shared" si="0"/>
        <v>44139</v>
      </c>
      <c r="D15" s="803">
        <v>44140</v>
      </c>
      <c r="E15" s="178" t="s">
        <v>69</v>
      </c>
      <c r="F15" s="204">
        <v>7.08</v>
      </c>
      <c r="G15" s="179" t="s">
        <v>41</v>
      </c>
      <c r="H15" s="207">
        <v>14.09</v>
      </c>
    </row>
    <row r="16" spans="1:8" s="27" customFormat="1">
      <c r="A16" s="261">
        <v>44146</v>
      </c>
      <c r="B16" s="122">
        <v>611</v>
      </c>
      <c r="C16" s="803">
        <f t="shared" si="0"/>
        <v>44140</v>
      </c>
      <c r="D16" s="803">
        <v>44141</v>
      </c>
      <c r="E16" s="178" t="s">
        <v>69</v>
      </c>
      <c r="F16" s="204">
        <v>9.4600000000000009</v>
      </c>
      <c r="G16" s="179" t="s">
        <v>41</v>
      </c>
      <c r="H16" s="207">
        <v>15.15</v>
      </c>
    </row>
    <row r="17" spans="1:8" s="27" customFormat="1">
      <c r="A17" s="261">
        <v>44146</v>
      </c>
      <c r="B17" s="122">
        <v>614</v>
      </c>
      <c r="C17" s="803">
        <f t="shared" si="0"/>
        <v>44140</v>
      </c>
      <c r="D17" s="803">
        <v>44141</v>
      </c>
      <c r="E17" s="47" t="s">
        <v>69</v>
      </c>
      <c r="F17" s="204">
        <v>8.9700000000000006</v>
      </c>
      <c r="G17" s="37" t="s">
        <v>41</v>
      </c>
      <c r="H17" s="207">
        <v>17.47</v>
      </c>
    </row>
    <row r="18" spans="1:8" s="27" customFormat="1">
      <c r="A18" s="261">
        <v>44146</v>
      </c>
      <c r="B18" s="122">
        <v>301</v>
      </c>
      <c r="C18" s="803">
        <f t="shared" si="0"/>
        <v>44143</v>
      </c>
      <c r="D18" s="803">
        <v>44144</v>
      </c>
      <c r="E18" s="47" t="s">
        <v>69</v>
      </c>
      <c r="F18" s="204">
        <v>12.47</v>
      </c>
      <c r="G18" s="37" t="s">
        <v>41</v>
      </c>
      <c r="H18" s="207">
        <v>24.06</v>
      </c>
    </row>
    <row r="19" spans="1:8" s="27" customFormat="1">
      <c r="A19" s="261">
        <v>44146</v>
      </c>
      <c r="B19" s="122">
        <v>302</v>
      </c>
      <c r="C19" s="803">
        <f t="shared" si="0"/>
        <v>44143</v>
      </c>
      <c r="D19" s="803">
        <v>44144</v>
      </c>
      <c r="E19" s="47" t="s">
        <v>69</v>
      </c>
      <c r="F19" s="204">
        <v>7.74</v>
      </c>
      <c r="G19" s="37" t="s">
        <v>41</v>
      </c>
      <c r="H19" s="207">
        <v>18</v>
      </c>
    </row>
    <row r="20" spans="1:8" s="27" customFormat="1">
      <c r="A20" s="261">
        <v>44146</v>
      </c>
      <c r="B20" s="122">
        <v>308</v>
      </c>
      <c r="C20" s="803">
        <f t="shared" si="0"/>
        <v>44144</v>
      </c>
      <c r="D20" s="803">
        <v>44145</v>
      </c>
      <c r="E20" s="47" t="s">
        <v>69</v>
      </c>
      <c r="F20" s="204">
        <v>12.41</v>
      </c>
      <c r="G20" s="37" t="s">
        <v>41</v>
      </c>
      <c r="H20" s="207">
        <v>26.49</v>
      </c>
    </row>
    <row r="21" spans="1:8" s="27" customFormat="1">
      <c r="A21" s="261">
        <v>44146</v>
      </c>
      <c r="B21" s="122">
        <v>309</v>
      </c>
      <c r="C21" s="803">
        <f t="shared" si="0"/>
        <v>44144</v>
      </c>
      <c r="D21" s="803">
        <v>44145</v>
      </c>
      <c r="E21" s="47" t="s">
        <v>69</v>
      </c>
      <c r="F21" s="204">
        <v>17.96</v>
      </c>
      <c r="G21" s="37" t="s">
        <v>41</v>
      </c>
      <c r="H21" s="207">
        <v>24.4</v>
      </c>
    </row>
    <row r="22" spans="1:8" s="27" customFormat="1">
      <c r="A22" s="261">
        <v>44146</v>
      </c>
      <c r="B22" s="122" t="s">
        <v>157</v>
      </c>
      <c r="C22" s="803">
        <f t="shared" si="0"/>
        <v>44144</v>
      </c>
      <c r="D22" s="803">
        <v>44145</v>
      </c>
      <c r="E22" s="47" t="s">
        <v>69</v>
      </c>
      <c r="F22" s="204">
        <v>12.69</v>
      </c>
      <c r="G22" s="37" t="s">
        <v>41</v>
      </c>
      <c r="H22" s="207">
        <v>25.89</v>
      </c>
    </row>
    <row r="23" spans="1:8" s="27" customFormat="1">
      <c r="A23" s="261">
        <v>44146</v>
      </c>
      <c r="B23" s="122" t="s">
        <v>158</v>
      </c>
      <c r="C23" s="803">
        <f t="shared" si="0"/>
        <v>44144</v>
      </c>
      <c r="D23" s="803">
        <v>44145</v>
      </c>
      <c r="E23" s="47" t="s">
        <v>69</v>
      </c>
      <c r="F23" s="204">
        <v>21.25</v>
      </c>
      <c r="G23" s="37" t="s">
        <v>41</v>
      </c>
      <c r="H23" s="207">
        <v>37.270000000000003</v>
      </c>
    </row>
    <row r="24" spans="1:8" s="27" customFormat="1">
      <c r="A24" s="261">
        <v>44146</v>
      </c>
      <c r="B24" s="122">
        <v>111</v>
      </c>
      <c r="C24" s="803">
        <f t="shared" si="0"/>
        <v>44145</v>
      </c>
      <c r="D24" s="803">
        <v>44146</v>
      </c>
      <c r="E24" s="47" t="s">
        <v>69</v>
      </c>
      <c r="F24" s="204">
        <v>9.52</v>
      </c>
      <c r="G24" s="37" t="s">
        <v>41</v>
      </c>
      <c r="H24" s="207">
        <v>23.53</v>
      </c>
    </row>
    <row r="25" spans="1:8" s="27" customFormat="1" ht="15" thickBot="1">
      <c r="A25" s="261">
        <v>44146</v>
      </c>
      <c r="B25" s="122">
        <v>113</v>
      </c>
      <c r="C25" s="803">
        <f t="shared" si="0"/>
        <v>44145</v>
      </c>
      <c r="D25" s="803">
        <v>44146</v>
      </c>
      <c r="E25" s="47" t="s">
        <v>69</v>
      </c>
      <c r="F25" s="204">
        <v>12.62</v>
      </c>
      <c r="G25" s="37" t="s">
        <v>41</v>
      </c>
      <c r="H25" s="207">
        <v>19.899999999999999</v>
      </c>
    </row>
    <row r="26" spans="1:8" s="27" customFormat="1">
      <c r="A26" s="32">
        <v>44153</v>
      </c>
      <c r="B26" s="118" t="s">
        <v>160</v>
      </c>
      <c r="C26" s="800">
        <f t="shared" si="0"/>
        <v>44146</v>
      </c>
      <c r="D26" s="800">
        <v>44147</v>
      </c>
      <c r="E26" s="306" t="s">
        <v>69</v>
      </c>
      <c r="F26" s="306">
        <v>10.83</v>
      </c>
      <c r="G26" s="307" t="s">
        <v>41</v>
      </c>
      <c r="H26" s="307">
        <v>21.77</v>
      </c>
    </row>
    <row r="27" spans="1:8" s="27" customFormat="1">
      <c r="A27" s="35">
        <v>44153</v>
      </c>
      <c r="B27" s="119" t="s">
        <v>161</v>
      </c>
      <c r="C27" s="801">
        <f t="shared" si="0"/>
        <v>44146</v>
      </c>
      <c r="D27" s="801">
        <v>44147</v>
      </c>
      <c r="E27" s="308" t="s">
        <v>69</v>
      </c>
      <c r="F27" s="308">
        <v>16.7</v>
      </c>
      <c r="G27" s="309" t="s">
        <v>41</v>
      </c>
      <c r="H27" s="309">
        <v>27</v>
      </c>
    </row>
    <row r="28" spans="1:8" s="27" customFormat="1">
      <c r="A28" s="35">
        <v>44153</v>
      </c>
      <c r="B28" s="119">
        <v>131</v>
      </c>
      <c r="C28" s="801">
        <f t="shared" si="0"/>
        <v>44147</v>
      </c>
      <c r="D28" s="801">
        <v>44148</v>
      </c>
      <c r="E28" s="1213" t="s">
        <v>69</v>
      </c>
      <c r="F28" s="1213">
        <v>13.01</v>
      </c>
      <c r="G28" s="1215" t="s">
        <v>41</v>
      </c>
      <c r="H28" s="1215">
        <v>27.23</v>
      </c>
    </row>
    <row r="29" spans="1:8" s="27" customFormat="1">
      <c r="A29" s="35">
        <v>44153</v>
      </c>
      <c r="B29" s="119">
        <v>134</v>
      </c>
      <c r="C29" s="801">
        <f t="shared" si="0"/>
        <v>44147</v>
      </c>
      <c r="D29" s="801">
        <v>44148</v>
      </c>
      <c r="E29" s="1213" t="s">
        <v>69</v>
      </c>
      <c r="F29" s="1213">
        <v>17.12</v>
      </c>
      <c r="G29" s="1215" t="s">
        <v>41</v>
      </c>
      <c r="H29" s="1215">
        <v>31.26</v>
      </c>
    </row>
    <row r="30" spans="1:8" s="27" customFormat="1">
      <c r="A30" s="35">
        <v>44153</v>
      </c>
      <c r="B30" s="119" t="s">
        <v>165</v>
      </c>
      <c r="C30" s="801">
        <f t="shared" si="0"/>
        <v>44147</v>
      </c>
      <c r="D30" s="801">
        <v>44148</v>
      </c>
      <c r="E30" s="308" t="s">
        <v>69</v>
      </c>
      <c r="F30" s="308">
        <v>99.08</v>
      </c>
      <c r="G30" s="309" t="s">
        <v>41</v>
      </c>
      <c r="H30" s="309">
        <v>168.07</v>
      </c>
    </row>
    <row r="31" spans="1:8" s="27" customFormat="1">
      <c r="A31" s="35">
        <v>44153</v>
      </c>
      <c r="B31" s="119" t="s">
        <v>168</v>
      </c>
      <c r="C31" s="801">
        <f t="shared" si="0"/>
        <v>44147</v>
      </c>
      <c r="D31" s="801">
        <v>44148</v>
      </c>
      <c r="E31" s="308" t="s">
        <v>69</v>
      </c>
      <c r="F31" s="308">
        <v>99.23</v>
      </c>
      <c r="G31" s="309" t="s">
        <v>41</v>
      </c>
      <c r="H31" s="309">
        <v>150.94999999999999</v>
      </c>
    </row>
    <row r="32" spans="1:8" s="27" customFormat="1">
      <c r="A32" s="35">
        <v>44153</v>
      </c>
      <c r="B32" s="119" t="s">
        <v>169</v>
      </c>
      <c r="C32" s="801">
        <f t="shared" si="0"/>
        <v>44150</v>
      </c>
      <c r="D32" s="801">
        <v>44151</v>
      </c>
      <c r="E32" s="308" t="s">
        <v>69</v>
      </c>
      <c r="F32" s="308">
        <v>8.43</v>
      </c>
      <c r="G32" s="309" t="s">
        <v>41</v>
      </c>
      <c r="H32" s="309">
        <v>15.52</v>
      </c>
    </row>
    <row r="33" spans="1:8" s="27" customFormat="1">
      <c r="A33" s="35">
        <v>44153</v>
      </c>
      <c r="B33" s="119" t="s">
        <v>170</v>
      </c>
      <c r="C33" s="801">
        <f t="shared" si="0"/>
        <v>44150</v>
      </c>
      <c r="D33" s="801">
        <v>44151</v>
      </c>
      <c r="E33" s="308" t="s">
        <v>69</v>
      </c>
      <c r="F33" s="308">
        <v>12.76</v>
      </c>
      <c r="G33" s="309" t="s">
        <v>41</v>
      </c>
      <c r="H33" s="309">
        <v>22.01</v>
      </c>
    </row>
    <row r="34" spans="1:8" s="27" customFormat="1">
      <c r="A34" s="35">
        <v>44153</v>
      </c>
      <c r="B34" s="119" t="s">
        <v>171</v>
      </c>
      <c r="C34" s="801">
        <f t="shared" si="0"/>
        <v>44151</v>
      </c>
      <c r="D34" s="801">
        <v>44152</v>
      </c>
      <c r="E34" s="308" t="s">
        <v>69</v>
      </c>
      <c r="F34" s="308">
        <v>20.149999999999999</v>
      </c>
      <c r="G34" s="309" t="s">
        <v>41</v>
      </c>
      <c r="H34" s="309">
        <v>35.130000000000003</v>
      </c>
    </row>
    <row r="35" spans="1:8" s="27" customFormat="1">
      <c r="A35" s="35">
        <v>44153</v>
      </c>
      <c r="B35" s="119" t="s">
        <v>172</v>
      </c>
      <c r="C35" s="801">
        <f t="shared" si="0"/>
        <v>44151</v>
      </c>
      <c r="D35" s="801">
        <v>44152</v>
      </c>
      <c r="E35" s="308" t="s">
        <v>69</v>
      </c>
      <c r="F35" s="308">
        <v>17.989999999999998</v>
      </c>
      <c r="G35" s="309" t="s">
        <v>41</v>
      </c>
      <c r="H35" s="309">
        <v>28.64</v>
      </c>
    </row>
    <row r="36" spans="1:8" s="27" customFormat="1">
      <c r="A36" s="884">
        <v>44153</v>
      </c>
      <c r="B36" s="119">
        <v>181</v>
      </c>
      <c r="C36" s="885">
        <f t="shared" si="0"/>
        <v>44152</v>
      </c>
      <c r="D36" s="885">
        <v>44153</v>
      </c>
      <c r="E36" s="886" t="s">
        <v>69</v>
      </c>
      <c r="F36" s="886">
        <v>10</v>
      </c>
      <c r="G36" s="887" t="s">
        <v>41</v>
      </c>
      <c r="H36" s="887">
        <v>24</v>
      </c>
    </row>
    <row r="37" spans="1:8" s="27" customFormat="1" ht="15" thickBot="1">
      <c r="A37" s="896">
        <v>44153</v>
      </c>
      <c r="B37" s="124">
        <v>182</v>
      </c>
      <c r="C37" s="897">
        <f t="shared" si="0"/>
        <v>44152</v>
      </c>
      <c r="D37" s="897">
        <v>44153</v>
      </c>
      <c r="E37" s="534" t="s">
        <v>69</v>
      </c>
      <c r="F37" s="534">
        <v>11</v>
      </c>
      <c r="G37" s="898" t="s">
        <v>41</v>
      </c>
      <c r="H37" s="898">
        <v>21</v>
      </c>
    </row>
    <row r="38" spans="1:8" s="27" customFormat="1">
      <c r="A38" s="892">
        <v>44158</v>
      </c>
      <c r="B38" s="651" t="s">
        <v>174</v>
      </c>
      <c r="C38" s="893">
        <f t="shared" si="0"/>
        <v>44153</v>
      </c>
      <c r="D38" s="893">
        <v>44154</v>
      </c>
      <c r="E38" s="894" t="s">
        <v>69</v>
      </c>
      <c r="F38" s="894">
        <v>13.31</v>
      </c>
      <c r="G38" s="895" t="s">
        <v>41</v>
      </c>
      <c r="H38" s="895">
        <v>24.92</v>
      </c>
    </row>
    <row r="39" spans="1:8" s="27" customFormat="1">
      <c r="A39" s="888">
        <v>44158</v>
      </c>
      <c r="B39" s="122" t="s">
        <v>176</v>
      </c>
      <c r="C39" s="889">
        <f t="shared" si="0"/>
        <v>44153</v>
      </c>
      <c r="D39" s="889">
        <v>44154</v>
      </c>
      <c r="E39" s="886" t="s">
        <v>69</v>
      </c>
      <c r="F39" s="886">
        <v>17.13</v>
      </c>
      <c r="G39" s="887" t="s">
        <v>41</v>
      </c>
      <c r="H39" s="887">
        <v>25.13</v>
      </c>
    </row>
    <row r="40" spans="1:8" s="27" customFormat="1">
      <c r="A40" s="888">
        <v>44158</v>
      </c>
      <c r="B40" s="122">
        <v>201</v>
      </c>
      <c r="C40" s="889">
        <f t="shared" si="0"/>
        <v>44154</v>
      </c>
      <c r="D40" s="889">
        <v>44155</v>
      </c>
      <c r="E40" s="886" t="s">
        <v>69</v>
      </c>
      <c r="F40" s="886">
        <v>21.2</v>
      </c>
      <c r="G40" s="887" t="s">
        <v>41</v>
      </c>
      <c r="H40" s="887">
        <v>37.15</v>
      </c>
    </row>
    <row r="41" spans="1:8" s="27" customFormat="1">
      <c r="A41" s="888">
        <v>44158</v>
      </c>
      <c r="B41" s="122">
        <v>202</v>
      </c>
      <c r="C41" s="889">
        <f t="shared" si="0"/>
        <v>44154</v>
      </c>
      <c r="D41" s="889">
        <v>44155</v>
      </c>
      <c r="E41" s="886" t="s">
        <v>69</v>
      </c>
      <c r="F41" s="886">
        <v>22.43</v>
      </c>
      <c r="G41" s="887" t="s">
        <v>41</v>
      </c>
      <c r="H41" s="887">
        <v>51.32</v>
      </c>
    </row>
    <row r="42" spans="1:8" s="27" customFormat="1">
      <c r="A42" s="888">
        <v>44158</v>
      </c>
      <c r="B42" s="122">
        <v>231</v>
      </c>
      <c r="C42" s="889">
        <f t="shared" si="0"/>
        <v>44157</v>
      </c>
      <c r="D42" s="889">
        <v>44158</v>
      </c>
      <c r="E42" s="886" t="s">
        <v>69</v>
      </c>
      <c r="F42" s="886">
        <v>22.08</v>
      </c>
      <c r="G42" s="887" t="s">
        <v>41</v>
      </c>
      <c r="H42" s="887">
        <v>34.76</v>
      </c>
    </row>
    <row r="43" spans="1:8" s="27" customFormat="1">
      <c r="A43" s="888">
        <v>44158</v>
      </c>
      <c r="B43" s="122">
        <v>232</v>
      </c>
      <c r="C43" s="889">
        <f t="shared" si="0"/>
        <v>44157</v>
      </c>
      <c r="D43" s="889">
        <v>44158</v>
      </c>
      <c r="E43" s="886" t="s">
        <v>69</v>
      </c>
      <c r="F43" s="886">
        <v>21.91</v>
      </c>
      <c r="G43" s="887" t="s">
        <v>41</v>
      </c>
      <c r="H43" s="887">
        <v>36.97</v>
      </c>
    </row>
    <row r="44" spans="1:8" s="27" customFormat="1">
      <c r="A44" s="888">
        <v>44158</v>
      </c>
      <c r="B44" s="122" t="s">
        <v>177</v>
      </c>
      <c r="C44" s="889">
        <f t="shared" si="0"/>
        <v>44154</v>
      </c>
      <c r="D44" s="889">
        <v>44155</v>
      </c>
      <c r="E44" s="886" t="s">
        <v>69</v>
      </c>
      <c r="F44" s="886">
        <v>7.5</v>
      </c>
      <c r="G44" s="887" t="s">
        <v>41</v>
      </c>
      <c r="H44" s="887">
        <v>29.51</v>
      </c>
    </row>
    <row r="45" spans="1:8" s="27" customFormat="1">
      <c r="A45" s="888">
        <v>44158</v>
      </c>
      <c r="B45" s="122" t="s">
        <v>180</v>
      </c>
      <c r="C45" s="889">
        <f t="shared" si="0"/>
        <v>44154</v>
      </c>
      <c r="D45" s="889">
        <v>44155</v>
      </c>
      <c r="E45" s="886" t="s">
        <v>69</v>
      </c>
      <c r="F45" s="886">
        <v>10.74</v>
      </c>
      <c r="G45" s="887" t="s">
        <v>41</v>
      </c>
      <c r="H45" s="887">
        <v>17.57</v>
      </c>
    </row>
    <row r="46" spans="1:8" s="27" customFormat="1">
      <c r="A46" s="888">
        <v>44158</v>
      </c>
      <c r="B46" s="122" t="s">
        <v>181</v>
      </c>
      <c r="C46" s="889">
        <f t="shared" si="0"/>
        <v>44154</v>
      </c>
      <c r="D46" s="889">
        <v>44155</v>
      </c>
      <c r="E46" s="886" t="s">
        <v>69</v>
      </c>
      <c r="F46" s="886">
        <v>117.62</v>
      </c>
      <c r="G46" s="887" t="s">
        <v>41</v>
      </c>
      <c r="H46" s="887">
        <v>193.58</v>
      </c>
    </row>
    <row r="47" spans="1:8" s="27" customFormat="1">
      <c r="A47" s="888">
        <v>44158</v>
      </c>
      <c r="B47" s="122" t="s">
        <v>183</v>
      </c>
      <c r="C47" s="889">
        <f t="shared" si="0"/>
        <v>44154</v>
      </c>
      <c r="D47" s="889">
        <v>44155</v>
      </c>
      <c r="E47" s="886" t="s">
        <v>69</v>
      </c>
      <c r="F47" s="886">
        <v>129.15</v>
      </c>
      <c r="G47" s="887" t="s">
        <v>41</v>
      </c>
      <c r="H47" s="887">
        <v>211.89</v>
      </c>
    </row>
    <row r="48" spans="1:8" s="27" customFormat="1">
      <c r="A48" s="888">
        <v>44158</v>
      </c>
      <c r="B48" s="122" t="s">
        <v>184</v>
      </c>
      <c r="C48" s="889">
        <f t="shared" si="0"/>
        <v>44157</v>
      </c>
      <c r="D48" s="889">
        <v>44158</v>
      </c>
      <c r="E48" s="886" t="s">
        <v>69</v>
      </c>
      <c r="F48" s="886">
        <v>4.97</v>
      </c>
      <c r="G48" s="887" t="s">
        <v>41</v>
      </c>
      <c r="H48" s="887">
        <v>11.94</v>
      </c>
    </row>
    <row r="49" spans="1:8" s="27" customFormat="1">
      <c r="A49" s="888">
        <v>44158</v>
      </c>
      <c r="B49" s="122" t="s">
        <v>185</v>
      </c>
      <c r="C49" s="889">
        <f t="shared" si="0"/>
        <v>44157</v>
      </c>
      <c r="D49" s="889">
        <v>44158</v>
      </c>
      <c r="E49" s="886" t="s">
        <v>69</v>
      </c>
      <c r="F49" s="886">
        <v>4.74</v>
      </c>
      <c r="G49" s="887" t="s">
        <v>41</v>
      </c>
      <c r="H49" s="887">
        <v>13.93</v>
      </c>
    </row>
    <row r="50" spans="1:8" s="27" customFormat="1">
      <c r="A50" s="888">
        <v>44158</v>
      </c>
      <c r="B50" s="122" t="s">
        <v>186</v>
      </c>
      <c r="C50" s="889">
        <f t="shared" si="0"/>
        <v>44157</v>
      </c>
      <c r="D50" s="889">
        <v>44158</v>
      </c>
      <c r="E50" s="886" t="s">
        <v>69</v>
      </c>
      <c r="F50" s="886">
        <v>57.06</v>
      </c>
      <c r="G50" s="887" t="s">
        <v>41</v>
      </c>
      <c r="H50" s="887">
        <v>97.58</v>
      </c>
    </row>
    <row r="51" spans="1:8" s="27" customFormat="1" ht="15" thickBot="1">
      <c r="A51" s="903">
        <v>44158</v>
      </c>
      <c r="B51" s="123" t="s">
        <v>187</v>
      </c>
      <c r="C51" s="904">
        <f t="shared" si="0"/>
        <v>44157</v>
      </c>
      <c r="D51" s="904">
        <v>44158</v>
      </c>
      <c r="E51" s="534" t="s">
        <v>69</v>
      </c>
      <c r="F51" s="534">
        <v>81.349999999999994</v>
      </c>
      <c r="G51" s="898" t="s">
        <v>41</v>
      </c>
      <c r="H51" s="898">
        <v>126.09</v>
      </c>
    </row>
    <row r="52" spans="1:8">
      <c r="A52" s="899">
        <v>44167</v>
      </c>
      <c r="B52" s="338" t="s">
        <v>188</v>
      </c>
      <c r="C52" s="900">
        <f t="shared" si="0"/>
        <v>44158</v>
      </c>
      <c r="D52" s="900">
        <v>44159</v>
      </c>
      <c r="E52" s="894" t="s">
        <v>69</v>
      </c>
      <c r="F52" s="901">
        <v>23.800521850585938</v>
      </c>
      <c r="G52" s="902" t="s">
        <v>41</v>
      </c>
      <c r="H52" s="902">
        <v>24.260229492187499</v>
      </c>
    </row>
    <row r="53" spans="1:8">
      <c r="A53" s="884">
        <v>44167</v>
      </c>
      <c r="B53" s="119" t="s">
        <v>189</v>
      </c>
      <c r="C53" s="885">
        <f t="shared" si="0"/>
        <v>44158</v>
      </c>
      <c r="D53" s="885">
        <v>44159</v>
      </c>
      <c r="E53" s="886" t="s">
        <v>69</v>
      </c>
      <c r="F53" s="890">
        <v>15.234521484375</v>
      </c>
      <c r="G53" s="891" t="s">
        <v>41</v>
      </c>
      <c r="H53" s="891">
        <v>22.575845336914064</v>
      </c>
    </row>
    <row r="54" spans="1:8">
      <c r="A54" s="884">
        <v>44167</v>
      </c>
      <c r="B54" s="119">
        <v>505</v>
      </c>
      <c r="C54" s="885">
        <f t="shared" si="0"/>
        <v>44159</v>
      </c>
      <c r="D54" s="885">
        <v>44160</v>
      </c>
      <c r="E54" s="886" t="s">
        <v>69</v>
      </c>
      <c r="F54" s="890">
        <v>10.93270034790039</v>
      </c>
      <c r="G54" s="891" t="s">
        <v>41</v>
      </c>
      <c r="H54" s="891">
        <v>16.641336059570314</v>
      </c>
    </row>
    <row r="55" spans="1:8">
      <c r="A55" s="884">
        <v>44167</v>
      </c>
      <c r="B55" s="119">
        <v>506</v>
      </c>
      <c r="C55" s="885">
        <f t="shared" si="0"/>
        <v>44159</v>
      </c>
      <c r="D55" s="885">
        <v>44160</v>
      </c>
      <c r="E55" s="886" t="s">
        <v>69</v>
      </c>
      <c r="F55" s="890">
        <v>9.3227195739746094</v>
      </c>
      <c r="G55" s="891" t="s">
        <v>41</v>
      </c>
      <c r="H55" s="891">
        <v>19.498699951171876</v>
      </c>
    </row>
    <row r="56" spans="1:8">
      <c r="A56" s="884">
        <v>44167</v>
      </c>
      <c r="B56" s="119">
        <v>261</v>
      </c>
      <c r="C56" s="885">
        <f t="shared" si="0"/>
        <v>44160</v>
      </c>
      <c r="D56" s="885">
        <v>44161</v>
      </c>
      <c r="E56" s="886" t="s">
        <v>69</v>
      </c>
      <c r="F56" s="890">
        <v>10.03214340209961</v>
      </c>
      <c r="G56" s="891" t="s">
        <v>41</v>
      </c>
      <c r="H56" s="891">
        <v>19.630404663085937</v>
      </c>
    </row>
    <row r="57" spans="1:8">
      <c r="A57" s="884">
        <v>44167</v>
      </c>
      <c r="B57" s="119">
        <v>263</v>
      </c>
      <c r="C57" s="885">
        <f t="shared" si="0"/>
        <v>44160</v>
      </c>
      <c r="D57" s="885">
        <v>44161</v>
      </c>
      <c r="E57" s="886" t="s">
        <v>69</v>
      </c>
      <c r="F57" s="890">
        <v>18.181602478027344</v>
      </c>
      <c r="G57" s="891" t="s">
        <v>41</v>
      </c>
      <c r="H57" s="891">
        <v>28.434420776367187</v>
      </c>
    </row>
    <row r="58" spans="1:8">
      <c r="A58" s="884">
        <v>44167</v>
      </c>
      <c r="B58" s="119" t="s">
        <v>190</v>
      </c>
      <c r="C58" s="885">
        <f t="shared" si="0"/>
        <v>44161</v>
      </c>
      <c r="D58" s="885">
        <v>44162</v>
      </c>
      <c r="E58" s="886" t="s">
        <v>69</v>
      </c>
      <c r="F58" s="890">
        <v>12.499953460693359</v>
      </c>
      <c r="G58" s="891" t="s">
        <v>41</v>
      </c>
      <c r="H58" s="891">
        <v>24.00117645263672</v>
      </c>
    </row>
    <row r="59" spans="1:8">
      <c r="A59" s="884">
        <v>44167</v>
      </c>
      <c r="B59" s="119" t="s">
        <v>191</v>
      </c>
      <c r="C59" s="885">
        <f t="shared" si="0"/>
        <v>44161</v>
      </c>
      <c r="D59" s="885">
        <v>44162</v>
      </c>
      <c r="E59" s="886" t="s">
        <v>69</v>
      </c>
      <c r="F59" s="890">
        <v>12.570411682128906</v>
      </c>
      <c r="G59" s="891" t="s">
        <v>41</v>
      </c>
      <c r="H59" s="891">
        <v>23.228996276855469</v>
      </c>
    </row>
    <row r="60" spans="1:8">
      <c r="A60" s="884">
        <v>44167</v>
      </c>
      <c r="B60" s="119" t="s">
        <v>192</v>
      </c>
      <c r="C60" s="885">
        <f t="shared" si="0"/>
        <v>44164</v>
      </c>
      <c r="D60" s="885">
        <v>44165</v>
      </c>
      <c r="E60" s="886" t="s">
        <v>69</v>
      </c>
      <c r="F60" s="890">
        <v>10.241314697265626</v>
      </c>
      <c r="G60" s="891" t="s">
        <v>41</v>
      </c>
      <c r="H60" s="891">
        <v>16.318144226074217</v>
      </c>
    </row>
    <row r="61" spans="1:8">
      <c r="A61" s="884">
        <v>44167</v>
      </c>
      <c r="B61" s="119" t="s">
        <v>193</v>
      </c>
      <c r="C61" s="885">
        <f t="shared" si="0"/>
        <v>44164</v>
      </c>
      <c r="D61" s="885">
        <v>44165</v>
      </c>
      <c r="E61" s="886" t="s">
        <v>69</v>
      </c>
      <c r="F61" s="890">
        <v>9.1846839904785149</v>
      </c>
      <c r="G61" s="891" t="s">
        <v>41</v>
      </c>
      <c r="H61" s="891">
        <v>13.34696044921875</v>
      </c>
    </row>
    <row r="62" spans="1:8">
      <c r="A62" s="884">
        <v>44167</v>
      </c>
      <c r="B62" s="119" t="s">
        <v>194</v>
      </c>
      <c r="C62" s="885">
        <f t="shared" si="0"/>
        <v>44165</v>
      </c>
      <c r="D62" s="885">
        <v>44166</v>
      </c>
      <c r="E62" s="886" t="s">
        <v>69</v>
      </c>
      <c r="F62" s="890">
        <v>12.568299102783204</v>
      </c>
      <c r="G62" s="891" t="s">
        <v>41</v>
      </c>
      <c r="H62" s="891">
        <v>21.046174621582033</v>
      </c>
    </row>
    <row r="63" spans="1:8">
      <c r="A63" s="884">
        <v>44167</v>
      </c>
      <c r="B63" s="119" t="s">
        <v>195</v>
      </c>
      <c r="C63" s="885">
        <f t="shared" si="0"/>
        <v>44165</v>
      </c>
      <c r="D63" s="885">
        <v>44166</v>
      </c>
      <c r="E63" s="886" t="s">
        <v>69</v>
      </c>
      <c r="F63" s="890">
        <v>21.98597869873047</v>
      </c>
      <c r="G63" s="891" t="s">
        <v>41</v>
      </c>
      <c r="H63" s="891">
        <v>31.751004028320313</v>
      </c>
    </row>
    <row r="64" spans="1:8">
      <c r="A64" s="884">
        <v>44167</v>
      </c>
      <c r="B64" s="119" t="s">
        <v>196</v>
      </c>
      <c r="C64" s="885">
        <f t="shared" si="0"/>
        <v>44166</v>
      </c>
      <c r="D64" s="885">
        <v>44167</v>
      </c>
      <c r="E64" s="886" t="s">
        <v>69</v>
      </c>
      <c r="F64" s="890">
        <v>10.345851135253906</v>
      </c>
      <c r="G64" s="891" t="s">
        <v>41</v>
      </c>
      <c r="H64" s="891">
        <v>20.533218383789063</v>
      </c>
    </row>
    <row r="65" spans="1:8" ht="15" thickBot="1">
      <c r="A65" s="896">
        <v>44167</v>
      </c>
      <c r="B65" s="124" t="s">
        <v>197</v>
      </c>
      <c r="C65" s="897">
        <f t="shared" si="0"/>
        <v>44166</v>
      </c>
      <c r="D65" s="897">
        <v>44167</v>
      </c>
      <c r="E65" s="534" t="s">
        <v>69</v>
      </c>
      <c r="F65" s="905">
        <v>13.743928527832031</v>
      </c>
      <c r="G65" s="906" t="s">
        <v>41</v>
      </c>
      <c r="H65" s="906">
        <v>21.577102661132813</v>
      </c>
    </row>
    <row r="66" spans="1:8">
      <c r="A66" s="892">
        <f>'time trend'!A58</f>
        <v>44174</v>
      </c>
      <c r="B66" s="651" t="str">
        <f>'time trend'!B58</f>
        <v>Y2</v>
      </c>
      <c r="C66" s="893">
        <f>'time trend'!C58</f>
        <v>44167</v>
      </c>
      <c r="D66" s="893">
        <f>'time trend'!D58</f>
        <v>44168</v>
      </c>
      <c r="E66" s="894" t="str">
        <f>'time trend'!E58</f>
        <v>N1</v>
      </c>
      <c r="F66" s="901">
        <f>'time trend'!F58</f>
        <v>13.038545227050781</v>
      </c>
      <c r="G66" s="895" t="str">
        <f>'time trend'!G58</f>
        <v>N2</v>
      </c>
      <c r="H66" s="902">
        <f>'time trend'!H58</f>
        <v>23.000257873535155</v>
      </c>
    </row>
    <row r="67" spans="1:8">
      <c r="A67" s="888">
        <f>'time trend'!A59</f>
        <v>44174</v>
      </c>
      <c r="B67" s="122" t="str">
        <f>'time trend'!B59</f>
        <v>Y5</v>
      </c>
      <c r="C67" s="889">
        <f>'time trend'!C59</f>
        <v>44167</v>
      </c>
      <c r="D67" s="889">
        <f>'time trend'!D59</f>
        <v>44168</v>
      </c>
      <c r="E67" s="886" t="str">
        <f>'time trend'!E59</f>
        <v>N1</v>
      </c>
      <c r="F67" s="890">
        <f>'time trend'!F59</f>
        <v>14.608636474609375</v>
      </c>
      <c r="G67" s="887" t="str">
        <f>'time trend'!G59</f>
        <v>N2</v>
      </c>
      <c r="H67" s="891">
        <f>'time trend'!H59</f>
        <v>26.991262817382811</v>
      </c>
    </row>
    <row r="68" spans="1:8">
      <c r="A68" s="888">
        <f>'time trend'!A60</f>
        <v>44174</v>
      </c>
      <c r="B68" s="122">
        <f>'time trend'!B60</f>
        <v>442</v>
      </c>
      <c r="C68" s="889">
        <f>'time trend'!C60</f>
        <v>44168</v>
      </c>
      <c r="D68" s="889">
        <f>'time trend'!D60</f>
        <v>44169</v>
      </c>
      <c r="E68" s="886" t="str">
        <f>'time trend'!E60</f>
        <v>N1</v>
      </c>
      <c r="F68" s="890">
        <f>'time trend'!F60</f>
        <v>14.315176391601563</v>
      </c>
      <c r="G68" s="887" t="str">
        <f>'time trend'!G60</f>
        <v>N2</v>
      </c>
      <c r="H68" s="891">
        <f>'time trend'!H60</f>
        <v>27.505465698242187</v>
      </c>
    </row>
    <row r="69" spans="1:8">
      <c r="A69" s="888">
        <f>'time trend'!A61</f>
        <v>44174</v>
      </c>
      <c r="B69" s="122">
        <f>'time trend'!B61</f>
        <v>444</v>
      </c>
      <c r="C69" s="889">
        <f>'time trend'!C61</f>
        <v>44168</v>
      </c>
      <c r="D69" s="889">
        <f>'time trend'!D61</f>
        <v>44169</v>
      </c>
      <c r="E69" s="886" t="str">
        <f>'time trend'!E61</f>
        <v>N1</v>
      </c>
      <c r="F69" s="890">
        <f>'time trend'!F61</f>
        <v>13.244233703613281</v>
      </c>
      <c r="G69" s="887" t="str">
        <f>'time trend'!G61</f>
        <v>N2</v>
      </c>
      <c r="H69" s="891">
        <f>'time trend'!H61</f>
        <v>25.397082519531249</v>
      </c>
    </row>
    <row r="70" spans="1:8">
      <c r="A70" s="888">
        <f>'time trend'!A62</f>
        <v>44174</v>
      </c>
      <c r="B70" s="122" t="str">
        <f>'time trend'!B62</f>
        <v>L1</v>
      </c>
      <c r="C70" s="889">
        <f>'time trend'!C62</f>
        <v>44169</v>
      </c>
      <c r="D70" s="889">
        <f>'time trend'!D62</f>
        <v>44170</v>
      </c>
      <c r="E70" s="886" t="str">
        <f>'time trend'!E62</f>
        <v>N1</v>
      </c>
      <c r="F70" s="890">
        <f>'time trend'!F62</f>
        <v>10.700778961181641</v>
      </c>
      <c r="G70" s="887" t="str">
        <f>'time trend'!G62</f>
        <v>N2</v>
      </c>
      <c r="H70" s="891">
        <f>'time trend'!H62</f>
        <v>15.421357727050781</v>
      </c>
    </row>
    <row r="71" spans="1:8">
      <c r="A71" s="888">
        <f>'time trend'!A63</f>
        <v>44174</v>
      </c>
      <c r="B71" s="122" t="str">
        <f>'time trend'!B63</f>
        <v>L5</v>
      </c>
      <c r="C71" s="889">
        <f>'time trend'!C63</f>
        <v>44170</v>
      </c>
      <c r="D71" s="889">
        <f>'time trend'!D63</f>
        <v>44171</v>
      </c>
      <c r="E71" s="886" t="str">
        <f>'time trend'!E63</f>
        <v>N1</v>
      </c>
      <c r="F71" s="890">
        <f>'time trend'!F63</f>
        <v>8.5234725952148445</v>
      </c>
      <c r="G71" s="887" t="str">
        <f>'time trend'!G63</f>
        <v>N2</v>
      </c>
      <c r="H71" s="891">
        <f>'time trend'!H63</f>
        <v>12.726105499267579</v>
      </c>
    </row>
    <row r="72" spans="1:8">
      <c r="A72" s="888">
        <f>'time trend'!A64</f>
        <v>44174</v>
      </c>
      <c r="B72" s="122" t="str">
        <f>'time trend'!B64</f>
        <v>L10</v>
      </c>
      <c r="C72" s="889">
        <f>'time trend'!C64</f>
        <v>44171</v>
      </c>
      <c r="D72" s="889">
        <f>'time trend'!D64</f>
        <v>44172</v>
      </c>
      <c r="E72" s="886" t="str">
        <f>'time trend'!E64</f>
        <v>N1</v>
      </c>
      <c r="F72" s="890">
        <f>'time trend'!F64</f>
        <v>14.092994689941406</v>
      </c>
      <c r="G72" s="887" t="str">
        <f>'time trend'!G64</f>
        <v>N2</v>
      </c>
      <c r="H72" s="891">
        <f>'time trend'!H64</f>
        <v>13.203164672851562</v>
      </c>
    </row>
    <row r="73" spans="1:8">
      <c r="A73" s="888">
        <f>'time trend'!A65</f>
        <v>44174</v>
      </c>
      <c r="B73" s="122" t="str">
        <f>'time trend'!B65</f>
        <v>L12</v>
      </c>
      <c r="C73" s="889">
        <f>'time trend'!C65</f>
        <v>44171</v>
      </c>
      <c r="D73" s="889">
        <f>'time trend'!D65</f>
        <v>44172</v>
      </c>
      <c r="E73" s="886" t="str">
        <f>'time trend'!E65</f>
        <v>N1</v>
      </c>
      <c r="F73" s="890">
        <f>'time trend'!F65</f>
        <v>7.9362373352050781</v>
      </c>
      <c r="G73" s="887" t="str">
        <f>'time trend'!G65</f>
        <v>N2</v>
      </c>
      <c r="H73" s="891">
        <f>'time trend'!H65</f>
        <v>19.787820434570314</v>
      </c>
    </row>
    <row r="74" spans="1:8">
      <c r="A74" s="888">
        <f>'time trend'!A66</f>
        <v>44174</v>
      </c>
      <c r="B74" s="122" t="str">
        <f>'time trend'!B66</f>
        <v>Y9</v>
      </c>
      <c r="C74" s="889">
        <f>'time trend'!C66</f>
        <v>44172</v>
      </c>
      <c r="D74" s="889">
        <f>'time trend'!D66</f>
        <v>44173</v>
      </c>
      <c r="E74" s="886" t="str">
        <f>'time trend'!E66</f>
        <v>N1</v>
      </c>
      <c r="F74" s="890">
        <f>'time trend'!F66</f>
        <v>9.9256607055664059</v>
      </c>
      <c r="G74" s="887" t="str">
        <f>'time trend'!G66</f>
        <v>N2</v>
      </c>
      <c r="H74" s="891">
        <f>'time trend'!H66</f>
        <v>15.373883056640626</v>
      </c>
    </row>
    <row r="75" spans="1:8">
      <c r="A75" s="888">
        <f>'time trend'!A67</f>
        <v>44174</v>
      </c>
      <c r="B75" s="122" t="str">
        <f>'time trend'!B67</f>
        <v>Y12</v>
      </c>
      <c r="C75" s="889">
        <f>'time trend'!C67</f>
        <v>44172</v>
      </c>
      <c r="D75" s="889">
        <f>'time trend'!D67</f>
        <v>44173</v>
      </c>
      <c r="E75" s="886" t="str">
        <f>'time trend'!E67</f>
        <v>N1</v>
      </c>
      <c r="F75" s="890">
        <f>'time trend'!F67</f>
        <v>10.020594787597656</v>
      </c>
      <c r="G75" s="887" t="str">
        <f>'time trend'!G67</f>
        <v>N2</v>
      </c>
      <c r="H75" s="891">
        <f>'time trend'!H67</f>
        <v>16.758857727050781</v>
      </c>
    </row>
    <row r="76" spans="1:8">
      <c r="A76" s="888">
        <f>'time trend'!A68</f>
        <v>44174</v>
      </c>
      <c r="B76" s="122" t="str">
        <f>'time trend'!B68</f>
        <v>096</v>
      </c>
      <c r="C76" s="889">
        <f>'time trend'!C68</f>
        <v>44173</v>
      </c>
      <c r="D76" s="889">
        <f>'time trend'!D68</f>
        <v>44174</v>
      </c>
      <c r="E76" s="886" t="str">
        <f>'time trend'!E68</f>
        <v>N1</v>
      </c>
      <c r="F76" s="890">
        <f>'time trend'!F68</f>
        <v>13.463609313964843</v>
      </c>
      <c r="G76" s="887" t="str">
        <f>'time trend'!G68</f>
        <v>N2</v>
      </c>
      <c r="H76" s="891">
        <f>'time trend'!H68</f>
        <v>13.752543640136718</v>
      </c>
    </row>
    <row r="77" spans="1:8" ht="15" thickBot="1">
      <c r="A77" s="903">
        <f>'time trend'!A69</f>
        <v>44174</v>
      </c>
      <c r="B77" s="123" t="str">
        <f>'time trend'!B69</f>
        <v>098</v>
      </c>
      <c r="C77" s="904">
        <f>'time trend'!C69</f>
        <v>44173</v>
      </c>
      <c r="D77" s="904">
        <f>'time trend'!D69</f>
        <v>44174</v>
      </c>
      <c r="E77" s="534" t="str">
        <f>'time trend'!E69</f>
        <v>N1</v>
      </c>
      <c r="F77" s="905">
        <f>'time trend'!F69</f>
        <v>9.06658935546875</v>
      </c>
      <c r="G77" s="898" t="str">
        <f>'time trend'!G69</f>
        <v>N2</v>
      </c>
      <c r="H77" s="906">
        <f>'time trend'!H69</f>
        <v>11.443772888183593</v>
      </c>
    </row>
    <row r="78" spans="1:8">
      <c r="A78" s="32">
        <v>44181</v>
      </c>
      <c r="B78" s="118" t="s">
        <v>208</v>
      </c>
      <c r="C78" s="921">
        <f>D78-1</f>
        <v>44174</v>
      </c>
      <c r="D78" s="789">
        <v>44175</v>
      </c>
      <c r="E78" s="660" t="s">
        <v>69</v>
      </c>
      <c r="F78" s="985">
        <v>6.0742839813232425</v>
      </c>
      <c r="G78" s="526" t="s">
        <v>41</v>
      </c>
      <c r="H78" s="986">
        <v>9.1526336669921875</v>
      </c>
    </row>
    <row r="79" spans="1:8">
      <c r="A79" s="35">
        <v>44181</v>
      </c>
      <c r="B79" s="119" t="s">
        <v>209</v>
      </c>
      <c r="C79" s="782">
        <f t="shared" ref="C79:C86" si="1">D79-1</f>
        <v>44174</v>
      </c>
      <c r="D79" s="790">
        <v>44175</v>
      </c>
      <c r="E79" s="661" t="s">
        <v>69</v>
      </c>
      <c r="F79" s="987">
        <v>5.3109069824218746</v>
      </c>
      <c r="G79" s="529" t="s">
        <v>41</v>
      </c>
      <c r="H79" s="988">
        <v>12.552700805664063</v>
      </c>
    </row>
    <row r="80" spans="1:8">
      <c r="A80" s="35">
        <v>44181</v>
      </c>
      <c r="B80" s="119">
        <v>112</v>
      </c>
      <c r="C80" s="782">
        <f t="shared" si="1"/>
        <v>44175</v>
      </c>
      <c r="D80" s="790">
        <v>44176</v>
      </c>
      <c r="E80" s="661" t="s">
        <v>69</v>
      </c>
      <c r="F80" s="987">
        <v>4.7936054229736325</v>
      </c>
      <c r="G80" s="529" t="s">
        <v>41</v>
      </c>
      <c r="H80" s="988">
        <v>15.832890319824219</v>
      </c>
    </row>
    <row r="81" spans="1:8">
      <c r="A81" s="35">
        <v>44181</v>
      </c>
      <c r="B81" s="119" t="s">
        <v>211</v>
      </c>
      <c r="C81" s="782">
        <f t="shared" si="1"/>
        <v>44177</v>
      </c>
      <c r="D81" s="790">
        <v>44178</v>
      </c>
      <c r="E81" s="661" t="s">
        <v>69</v>
      </c>
      <c r="F81" s="987">
        <v>5.9997234344482422</v>
      </c>
      <c r="G81" s="529" t="s">
        <v>41</v>
      </c>
      <c r="H81" s="988">
        <v>12.150053405761719</v>
      </c>
    </row>
    <row r="82" spans="1:8">
      <c r="A82" s="35">
        <v>44181</v>
      </c>
      <c r="B82" s="119" t="s">
        <v>212</v>
      </c>
      <c r="C82" s="782">
        <f t="shared" si="1"/>
        <v>44178</v>
      </c>
      <c r="D82" s="790">
        <v>44179</v>
      </c>
      <c r="E82" s="661" t="s">
        <v>69</v>
      </c>
      <c r="F82" s="987">
        <v>7.8160003662109379</v>
      </c>
      <c r="G82" s="529" t="s">
        <v>41</v>
      </c>
      <c r="H82" s="988">
        <v>16.600375366210937</v>
      </c>
    </row>
    <row r="83" spans="1:8">
      <c r="A83" s="35">
        <v>44181</v>
      </c>
      <c r="B83" s="119" t="s">
        <v>213</v>
      </c>
      <c r="C83" s="782">
        <f t="shared" si="1"/>
        <v>44179</v>
      </c>
      <c r="D83" s="790">
        <v>44180</v>
      </c>
      <c r="E83" s="661" t="s">
        <v>69</v>
      </c>
      <c r="F83" s="987">
        <v>6.9481826782226559</v>
      </c>
      <c r="G83" s="529" t="s">
        <v>41</v>
      </c>
      <c r="H83" s="988">
        <v>20.683874511718749</v>
      </c>
    </row>
    <row r="84" spans="1:8">
      <c r="A84" s="35">
        <v>44181</v>
      </c>
      <c r="B84" s="119" t="s">
        <v>214</v>
      </c>
      <c r="C84" s="782">
        <f t="shared" si="1"/>
        <v>44179</v>
      </c>
      <c r="D84" s="790">
        <v>44180</v>
      </c>
      <c r="E84" s="661" t="s">
        <v>69</v>
      </c>
      <c r="F84" s="987">
        <v>20.481260681152342</v>
      </c>
      <c r="G84" s="529" t="s">
        <v>41</v>
      </c>
      <c r="H84" s="988">
        <v>34.378454589843749</v>
      </c>
    </row>
    <row r="85" spans="1:8">
      <c r="A85" s="35">
        <v>44181</v>
      </c>
      <c r="B85" s="119" t="s">
        <v>215</v>
      </c>
      <c r="C85" s="782">
        <f t="shared" si="1"/>
        <v>44180</v>
      </c>
      <c r="D85" s="790">
        <v>44181</v>
      </c>
      <c r="E85" s="661" t="s">
        <v>69</v>
      </c>
      <c r="F85" s="987">
        <v>5.6849590301513668</v>
      </c>
      <c r="G85" s="529" t="s">
        <v>41</v>
      </c>
      <c r="H85" s="988">
        <v>11.876657104492187</v>
      </c>
    </row>
    <row r="86" spans="1:8">
      <c r="A86" s="35">
        <v>44181</v>
      </c>
      <c r="B86" s="119" t="s">
        <v>216</v>
      </c>
      <c r="C86" s="782">
        <f t="shared" si="1"/>
        <v>44180</v>
      </c>
      <c r="D86" s="790">
        <v>44181</v>
      </c>
      <c r="E86" s="661" t="s">
        <v>69</v>
      </c>
      <c r="F86" s="987">
        <v>6.8958747863769529</v>
      </c>
      <c r="G86" s="529" t="s">
        <v>41</v>
      </c>
      <c r="H86" s="988">
        <v>10.76644058227539</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F7CA46-291C-4D82-8E4F-ABBBB11C31BF}">
  <dimension ref="A1:Y28"/>
  <sheetViews>
    <sheetView zoomScale="65" zoomScaleNormal="65" workbookViewId="0">
      <pane xSplit="2" ySplit="1" topLeftCell="C2" activePane="bottomRight" state="frozen"/>
      <selection pane="topRight" activeCell="C1" sqref="C1"/>
      <selection pane="bottomLeft" activeCell="A3" sqref="A3"/>
      <selection pane="bottomRight" activeCell="C36" sqref="C36:C39"/>
    </sheetView>
  </sheetViews>
  <sheetFormatPr defaultColWidth="8.81640625" defaultRowHeight="14.5"/>
  <cols>
    <col min="1" max="1" width="11.453125" customWidth="1"/>
    <col min="2" max="2" width="7.453125" customWidth="1"/>
    <col min="4" max="5" width="7.453125" customWidth="1"/>
    <col min="6" max="6" width="8.453125" customWidth="1"/>
    <col min="7" max="12" width="7.453125" customWidth="1"/>
    <col min="14" max="14" width="10.453125" customWidth="1"/>
    <col min="15" max="15" width="13.453125" customWidth="1"/>
    <col min="16" max="16" width="12" customWidth="1"/>
    <col min="17" max="17" width="8.81640625" bestFit="1" customWidth="1"/>
    <col min="20" max="20" width="12.453125" customWidth="1"/>
    <col min="21" max="23" width="8.81640625" bestFit="1" customWidth="1"/>
    <col min="25" max="25" width="8.81640625" bestFit="1" customWidth="1"/>
    <col min="26" max="26" width="6.1796875" customWidth="1"/>
    <col min="27" max="27" width="5.81640625" customWidth="1"/>
    <col min="28" max="29" width="8.81640625" bestFit="1" customWidth="1"/>
    <col min="30" max="30" width="9.453125" bestFit="1" customWidth="1"/>
    <col min="31" max="36" width="8.81640625" bestFit="1" customWidth="1"/>
  </cols>
  <sheetData>
    <row r="1" spans="1:25">
      <c r="A1" s="2"/>
      <c r="B1" s="2"/>
      <c r="C1" s="3"/>
      <c r="D1" s="2"/>
      <c r="E1" s="2"/>
      <c r="F1" s="2"/>
      <c r="G1" s="2"/>
      <c r="H1" s="2"/>
      <c r="I1" s="2"/>
      <c r="J1" s="2"/>
      <c r="K1" s="2"/>
      <c r="L1" s="2"/>
      <c r="M1" s="2"/>
      <c r="N1" s="2"/>
      <c r="O1" s="2"/>
      <c r="P1" s="2"/>
      <c r="Q1" s="2"/>
      <c r="R1" s="2"/>
      <c r="S1" s="2"/>
      <c r="T1" s="2"/>
      <c r="U1" s="2"/>
      <c r="V1" s="2"/>
      <c r="W1" s="2"/>
      <c r="Y1" s="2"/>
    </row>
    <row r="4" spans="1:25">
      <c r="N4" t="s">
        <v>41</v>
      </c>
      <c r="O4" t="s">
        <v>69</v>
      </c>
    </row>
    <row r="5" spans="1:25">
      <c r="A5" s="23">
        <v>44118</v>
      </c>
      <c r="B5" s="18" t="s">
        <v>79</v>
      </c>
      <c r="C5" s="6" t="s">
        <v>41</v>
      </c>
      <c r="D5" s="7">
        <v>3.02</v>
      </c>
      <c r="E5" s="7">
        <f t="shared" ref="E5:E14" si="0">D5/4</f>
        <v>0.755</v>
      </c>
      <c r="F5" s="4" t="s">
        <v>69</v>
      </c>
      <c r="G5" s="5">
        <v>5.2</v>
      </c>
      <c r="H5" s="7">
        <f t="shared" ref="H5:H14" si="1">G5/4</f>
        <v>1.3</v>
      </c>
      <c r="I5" s="165"/>
      <c r="J5" s="165"/>
      <c r="K5" s="165"/>
      <c r="L5" s="165"/>
      <c r="M5" s="8">
        <v>10</v>
      </c>
      <c r="N5" s="1">
        <f>D5/M5</f>
        <v>0.30199999999999999</v>
      </c>
      <c r="O5" s="1">
        <f>G5/M5</f>
        <v>0.52</v>
      </c>
      <c r="Q5" s="53">
        <f>E5/M5</f>
        <v>7.5499999999999998E-2</v>
      </c>
      <c r="R5" s="53">
        <f>H5/M5</f>
        <v>0.13</v>
      </c>
    </row>
    <row r="6" spans="1:25">
      <c r="A6" s="23">
        <v>44118</v>
      </c>
      <c r="B6" s="18" t="s">
        <v>80</v>
      </c>
      <c r="C6" s="6" t="s">
        <v>41</v>
      </c>
      <c r="D6" s="7">
        <v>3.49</v>
      </c>
      <c r="E6" s="7">
        <f t="shared" si="0"/>
        <v>0.87250000000000005</v>
      </c>
      <c r="F6" s="4" t="s">
        <v>69</v>
      </c>
      <c r="G6" s="5">
        <v>3.14</v>
      </c>
      <c r="H6" s="7">
        <f t="shared" si="1"/>
        <v>0.78500000000000003</v>
      </c>
      <c r="I6" s="165"/>
      <c r="J6" s="165"/>
      <c r="K6" s="165"/>
      <c r="L6" s="165"/>
      <c r="M6" s="8">
        <v>10</v>
      </c>
      <c r="N6" s="1">
        <f>D6/M6</f>
        <v>0.34900000000000003</v>
      </c>
      <c r="O6" s="1">
        <f>G6/M6</f>
        <v>0.314</v>
      </c>
      <c r="Q6" s="53">
        <f t="shared" ref="Q6:Q14" si="2">E6/M6</f>
        <v>8.7250000000000008E-2</v>
      </c>
      <c r="R6" s="53">
        <f t="shared" ref="R6:R13" si="3">H6/M6</f>
        <v>7.85E-2</v>
      </c>
    </row>
    <row r="7" spans="1:25">
      <c r="A7" s="25">
        <v>44109</v>
      </c>
      <c r="B7" s="9" t="s">
        <v>65</v>
      </c>
      <c r="C7" s="6" t="s">
        <v>41</v>
      </c>
      <c r="D7" s="7">
        <v>32.81</v>
      </c>
      <c r="E7" s="7">
        <f t="shared" si="0"/>
        <v>8.2025000000000006</v>
      </c>
      <c r="F7" s="10" t="s">
        <v>40</v>
      </c>
      <c r="G7" s="11">
        <v>0</v>
      </c>
      <c r="H7" s="7">
        <f t="shared" si="1"/>
        <v>0</v>
      </c>
      <c r="I7" s="166"/>
      <c r="J7" s="166"/>
      <c r="K7" s="166"/>
      <c r="L7" s="166"/>
      <c r="M7" s="8">
        <v>100</v>
      </c>
      <c r="N7" s="1">
        <f>D7/M7</f>
        <v>0.3281</v>
      </c>
      <c r="O7" s="1"/>
      <c r="Q7" s="53">
        <f t="shared" si="2"/>
        <v>8.2025000000000001E-2</v>
      </c>
      <c r="R7" s="53"/>
    </row>
    <row r="8" spans="1:25">
      <c r="A8" s="23">
        <v>44118</v>
      </c>
      <c r="B8" s="18" t="s">
        <v>81</v>
      </c>
      <c r="C8" s="6" t="s">
        <v>41</v>
      </c>
      <c r="D8" s="7">
        <v>39.9</v>
      </c>
      <c r="E8" s="7">
        <f t="shared" si="0"/>
        <v>9.9749999999999996</v>
      </c>
      <c r="F8" s="4" t="s">
        <v>69</v>
      </c>
      <c r="G8" s="5">
        <v>31.44</v>
      </c>
      <c r="H8" s="7">
        <f t="shared" si="1"/>
        <v>7.86</v>
      </c>
      <c r="I8" s="165"/>
      <c r="J8" s="165"/>
      <c r="K8" s="165"/>
      <c r="L8" s="165"/>
      <c r="M8" s="8">
        <v>100</v>
      </c>
      <c r="N8" s="1">
        <f>D8/M8</f>
        <v>0.39899999999999997</v>
      </c>
      <c r="O8" s="1">
        <f>G8/M8</f>
        <v>0.31440000000000001</v>
      </c>
      <c r="Q8" s="53">
        <f t="shared" si="2"/>
        <v>9.9749999999999991E-2</v>
      </c>
      <c r="R8" s="53">
        <f t="shared" si="3"/>
        <v>7.8600000000000003E-2</v>
      </c>
    </row>
    <row r="9" spans="1:25">
      <c r="A9" s="23">
        <v>44118</v>
      </c>
      <c r="B9" s="18" t="s">
        <v>82</v>
      </c>
      <c r="C9" s="6" t="s">
        <v>41</v>
      </c>
      <c r="D9" s="17">
        <v>28.49</v>
      </c>
      <c r="E9" s="7">
        <f t="shared" si="0"/>
        <v>7.1224999999999996</v>
      </c>
      <c r="F9" s="4" t="s">
        <v>69</v>
      </c>
      <c r="G9" s="5">
        <v>38.020000000000003</v>
      </c>
      <c r="H9" s="7">
        <f t="shared" si="1"/>
        <v>9.5050000000000008</v>
      </c>
      <c r="I9" s="165"/>
      <c r="J9" s="165"/>
      <c r="K9" s="165"/>
      <c r="L9" s="165"/>
      <c r="M9" s="8">
        <v>100</v>
      </c>
      <c r="N9" s="1">
        <f>D9/M9</f>
        <v>0.28489999999999999</v>
      </c>
      <c r="O9" s="1">
        <f>G9/M9</f>
        <v>0.38020000000000004</v>
      </c>
      <c r="Q9" s="53">
        <f t="shared" si="2"/>
        <v>7.1224999999999997E-2</v>
      </c>
      <c r="R9" s="53">
        <f t="shared" si="3"/>
        <v>9.5050000000000009E-2</v>
      </c>
    </row>
    <row r="10" spans="1:25">
      <c r="A10" s="23">
        <v>44118</v>
      </c>
      <c r="B10" s="18" t="s">
        <v>83</v>
      </c>
      <c r="C10" s="6" t="s">
        <v>41</v>
      </c>
      <c r="D10" s="7">
        <v>131.44</v>
      </c>
      <c r="E10" s="7">
        <f t="shared" si="0"/>
        <v>32.86</v>
      </c>
      <c r="F10" s="4" t="s">
        <v>69</v>
      </c>
      <c r="G10" s="5">
        <v>186.43</v>
      </c>
      <c r="H10" s="7">
        <f t="shared" si="1"/>
        <v>46.607500000000002</v>
      </c>
      <c r="I10" s="165"/>
      <c r="J10" s="165"/>
      <c r="K10" s="165"/>
      <c r="L10" s="165"/>
      <c r="M10" s="8">
        <v>1000</v>
      </c>
      <c r="N10" s="1"/>
      <c r="O10" s="1"/>
      <c r="Q10" s="53"/>
      <c r="R10" s="53"/>
    </row>
    <row r="11" spans="1:25">
      <c r="A11" s="23">
        <v>44118</v>
      </c>
      <c r="B11" s="18" t="s">
        <v>84</v>
      </c>
      <c r="C11" s="6" t="s">
        <v>41</v>
      </c>
      <c r="D11" s="7">
        <v>173.33</v>
      </c>
      <c r="E11" s="7">
        <f t="shared" si="0"/>
        <v>43.332500000000003</v>
      </c>
      <c r="F11" s="4" t="s">
        <v>69</v>
      </c>
      <c r="G11" s="5">
        <v>181.64</v>
      </c>
      <c r="H11" s="7">
        <f t="shared" si="1"/>
        <v>45.41</v>
      </c>
      <c r="I11" s="165"/>
      <c r="J11" s="165"/>
      <c r="K11" s="165"/>
      <c r="L11" s="165"/>
      <c r="M11" s="8">
        <v>1000</v>
      </c>
      <c r="N11" s="1"/>
      <c r="O11" s="1"/>
      <c r="Q11" s="53"/>
      <c r="R11" s="53"/>
    </row>
    <row r="12" spans="1:25">
      <c r="A12" s="21">
        <v>44125</v>
      </c>
      <c r="B12" s="19" t="s">
        <v>83</v>
      </c>
      <c r="C12" s="6" t="s">
        <v>41</v>
      </c>
      <c r="D12" s="171">
        <v>379.66872560000002</v>
      </c>
      <c r="E12" s="7">
        <f t="shared" si="0"/>
        <v>94.917181400000004</v>
      </c>
      <c r="F12" s="4" t="s">
        <v>69</v>
      </c>
      <c r="G12" s="173">
        <v>362.03908689999997</v>
      </c>
      <c r="H12" s="7">
        <f t="shared" si="1"/>
        <v>90.509771724999993</v>
      </c>
      <c r="I12" s="165"/>
      <c r="J12" s="165"/>
      <c r="K12" s="165"/>
      <c r="L12" s="165"/>
      <c r="M12" s="20">
        <v>1000</v>
      </c>
      <c r="N12" s="1">
        <f>D12/M12</f>
        <v>0.37966872560000003</v>
      </c>
      <c r="O12" s="1">
        <f>G12/M12</f>
        <v>0.36203908689999997</v>
      </c>
      <c r="Q12" s="53">
        <f t="shared" si="2"/>
        <v>9.4917181400000009E-2</v>
      </c>
      <c r="R12" s="53">
        <f t="shared" si="3"/>
        <v>9.0509771724999993E-2</v>
      </c>
    </row>
    <row r="13" spans="1:25">
      <c r="A13" s="21">
        <v>44125</v>
      </c>
      <c r="B13" s="19" t="s">
        <v>84</v>
      </c>
      <c r="C13" s="6" t="s">
        <v>41</v>
      </c>
      <c r="D13" s="170">
        <v>335.45717769999999</v>
      </c>
      <c r="E13" s="7">
        <f t="shared" si="0"/>
        <v>83.864294424999997</v>
      </c>
      <c r="F13" s="4" t="s">
        <v>69</v>
      </c>
      <c r="G13" s="169">
        <v>644.61552730000005</v>
      </c>
      <c r="H13" s="7">
        <f t="shared" si="1"/>
        <v>161.15388182500001</v>
      </c>
      <c r="I13" s="165"/>
      <c r="J13" s="165"/>
      <c r="K13" s="165"/>
      <c r="L13" s="165"/>
      <c r="M13" s="20">
        <v>1000</v>
      </c>
      <c r="N13" s="168">
        <f>D13/M13</f>
        <v>0.3354571777</v>
      </c>
      <c r="O13" s="168">
        <f>G13/M13</f>
        <v>0.64461552730000005</v>
      </c>
      <c r="Q13" s="53">
        <f t="shared" si="2"/>
        <v>8.3864294424999999E-2</v>
      </c>
      <c r="R13" s="53">
        <f t="shared" si="3"/>
        <v>0.16115388182500001</v>
      </c>
    </row>
    <row r="14" spans="1:25">
      <c r="A14" s="24">
        <v>44109</v>
      </c>
      <c r="B14" s="12" t="s">
        <v>67</v>
      </c>
      <c r="C14" s="13" t="s">
        <v>41</v>
      </c>
      <c r="D14" s="172">
        <v>45023.32</v>
      </c>
      <c r="E14" s="7">
        <f t="shared" si="0"/>
        <v>11255.83</v>
      </c>
      <c r="F14" s="15" t="s">
        <v>40</v>
      </c>
      <c r="G14" s="174">
        <v>0</v>
      </c>
      <c r="H14" s="7">
        <f t="shared" si="1"/>
        <v>0</v>
      </c>
      <c r="I14" s="167"/>
      <c r="J14" s="167"/>
      <c r="K14" s="167"/>
      <c r="L14" s="167"/>
      <c r="M14" s="22">
        <v>100000</v>
      </c>
      <c r="N14" s="55">
        <f>D14/M14</f>
        <v>0.4502332</v>
      </c>
      <c r="O14" s="55"/>
      <c r="Q14" s="53">
        <f t="shared" si="2"/>
        <v>0.1125583</v>
      </c>
      <c r="R14" s="53"/>
    </row>
    <row r="15" spans="1:25">
      <c r="M15" t="s">
        <v>662</v>
      </c>
      <c r="N15" s="881">
        <f>AVERAGE(N5:N14)</f>
        <v>0.35354488791249999</v>
      </c>
      <c r="O15" s="882">
        <f>AVERAGE(O5:O14)</f>
        <v>0.42254243570000005</v>
      </c>
      <c r="P15" t="s">
        <v>662</v>
      </c>
      <c r="Q15" s="53">
        <f>AVERAGE(Q5:Q14)</f>
        <v>8.8386221978124999E-2</v>
      </c>
      <c r="R15" s="53">
        <f>AVERAGE(R5:R14)</f>
        <v>0.10563560892500001</v>
      </c>
    </row>
    <row r="16" spans="1:25">
      <c r="M16" t="s">
        <v>663</v>
      </c>
      <c r="N16" s="1">
        <f>STDEV(N5:N14)</f>
        <v>5.4065451734673066E-2</v>
      </c>
      <c r="O16" s="1">
        <f>STDEV(O5:O14)</f>
        <v>0.13247204888270639</v>
      </c>
      <c r="P16" t="s">
        <v>663</v>
      </c>
      <c r="Q16" s="1">
        <f>STDEV(Q5:Q14)</f>
        <v>1.3516362933668266E-2</v>
      </c>
      <c r="R16" s="53">
        <f>STDEV(R5:R14)</f>
        <v>3.3118012220676597E-2</v>
      </c>
    </row>
    <row r="17" spans="1:18">
      <c r="M17" t="s">
        <v>664</v>
      </c>
      <c r="N17" s="54">
        <f>100*N16/N15</f>
        <v>15.292386789666693</v>
      </c>
      <c r="O17" s="54">
        <f>100*O16/O15</f>
        <v>31.351182198599318</v>
      </c>
      <c r="P17" t="s">
        <v>664</v>
      </c>
      <c r="Q17" s="54">
        <f>100*Q16/Q15</f>
        <v>15.292386789666693</v>
      </c>
      <c r="R17" s="54">
        <f>100*R16/R15</f>
        <v>31.351182198599318</v>
      </c>
    </row>
    <row r="19" spans="1:18">
      <c r="A19" s="23">
        <v>44118</v>
      </c>
      <c r="B19" s="18" t="s">
        <v>79</v>
      </c>
      <c r="C19" s="6" t="s">
        <v>41</v>
      </c>
      <c r="D19" s="7">
        <v>3.02</v>
      </c>
      <c r="E19" s="7"/>
      <c r="F19" s="4" t="s">
        <v>69</v>
      </c>
      <c r="G19" s="5">
        <v>5.2</v>
      </c>
      <c r="H19" s="165"/>
      <c r="I19" s="165"/>
      <c r="J19" s="165"/>
      <c r="K19" s="165"/>
      <c r="L19" s="165"/>
      <c r="M19" s="8">
        <v>10</v>
      </c>
    </row>
    <row r="20" spans="1:18">
      <c r="A20" s="23">
        <v>44118</v>
      </c>
      <c r="B20" s="18" t="s">
        <v>80</v>
      </c>
      <c r="C20" s="6" t="s">
        <v>41</v>
      </c>
      <c r="D20" s="7">
        <v>3.49</v>
      </c>
      <c r="E20" s="7"/>
      <c r="F20" s="4" t="s">
        <v>69</v>
      </c>
      <c r="G20" s="5">
        <v>3.14</v>
      </c>
      <c r="H20" s="165"/>
      <c r="I20" s="165"/>
      <c r="J20" s="165"/>
      <c r="K20" s="165"/>
      <c r="L20" s="165"/>
      <c r="M20" s="8">
        <v>10</v>
      </c>
    </row>
    <row r="21" spans="1:18">
      <c r="A21" s="25">
        <v>44109</v>
      </c>
      <c r="B21" s="9" t="s">
        <v>65</v>
      </c>
      <c r="C21" s="6" t="s">
        <v>41</v>
      </c>
      <c r="D21" s="7">
        <v>32.81</v>
      </c>
      <c r="E21" s="7"/>
      <c r="F21" s="10" t="s">
        <v>40</v>
      </c>
      <c r="G21" s="11"/>
      <c r="H21" s="166"/>
      <c r="I21" s="166"/>
      <c r="J21" s="166"/>
      <c r="K21" s="166"/>
      <c r="L21" s="166"/>
      <c r="M21" s="8">
        <v>100</v>
      </c>
    </row>
    <row r="22" spans="1:18">
      <c r="A22" s="23">
        <v>44118</v>
      </c>
      <c r="B22" s="18" t="s">
        <v>81</v>
      </c>
      <c r="C22" s="6" t="s">
        <v>41</v>
      </c>
      <c r="D22" s="7">
        <v>39.9</v>
      </c>
      <c r="E22" s="7"/>
      <c r="F22" s="4" t="s">
        <v>69</v>
      </c>
      <c r="G22" s="5">
        <v>31.44</v>
      </c>
      <c r="H22" s="165"/>
      <c r="I22" s="165"/>
      <c r="J22" s="165"/>
      <c r="K22" s="165"/>
      <c r="L22" s="165"/>
      <c r="M22" s="8">
        <v>100</v>
      </c>
    </row>
    <row r="23" spans="1:18">
      <c r="A23" s="23">
        <v>44118</v>
      </c>
      <c r="B23" s="18" t="s">
        <v>82</v>
      </c>
      <c r="C23" s="6" t="s">
        <v>41</v>
      </c>
      <c r="D23" s="17">
        <v>28.49</v>
      </c>
      <c r="E23" s="17"/>
      <c r="F23" s="4" t="s">
        <v>69</v>
      </c>
      <c r="G23" s="5">
        <v>38.020000000000003</v>
      </c>
      <c r="H23" s="165"/>
      <c r="I23" s="165"/>
      <c r="J23" s="165"/>
      <c r="K23" s="165"/>
      <c r="L23" s="165"/>
      <c r="M23" s="8">
        <v>100</v>
      </c>
    </row>
    <row r="24" spans="1:18">
      <c r="A24" s="23">
        <v>44118</v>
      </c>
      <c r="B24" s="18" t="s">
        <v>83</v>
      </c>
      <c r="C24" s="6" t="s">
        <v>41</v>
      </c>
      <c r="D24" s="7"/>
      <c r="E24" s="7"/>
      <c r="F24" s="4" t="s">
        <v>69</v>
      </c>
      <c r="G24" s="5"/>
      <c r="H24" s="165"/>
      <c r="I24" s="165"/>
      <c r="J24" s="165"/>
      <c r="K24" s="165"/>
      <c r="L24" s="165"/>
      <c r="M24" s="8">
        <v>1000</v>
      </c>
    </row>
    <row r="25" spans="1:18">
      <c r="A25" s="21">
        <v>44125</v>
      </c>
      <c r="B25" s="19" t="s">
        <v>83</v>
      </c>
      <c r="C25" s="6" t="s">
        <v>41</v>
      </c>
      <c r="D25" s="7">
        <v>379.67</v>
      </c>
      <c r="E25" s="7"/>
      <c r="F25" s="4" t="s">
        <v>69</v>
      </c>
      <c r="G25" s="5">
        <v>362.04</v>
      </c>
      <c r="H25" s="165"/>
      <c r="I25" s="165"/>
      <c r="J25" s="165"/>
      <c r="K25" s="165"/>
      <c r="L25" s="165"/>
      <c r="M25" s="20">
        <v>1000</v>
      </c>
    </row>
    <row r="26" spans="1:18">
      <c r="A26" s="23">
        <v>44118</v>
      </c>
      <c r="B26" s="18" t="s">
        <v>84</v>
      </c>
      <c r="C26" s="6" t="s">
        <v>41</v>
      </c>
      <c r="D26" s="7"/>
      <c r="E26" s="7"/>
      <c r="F26" s="4" t="s">
        <v>69</v>
      </c>
      <c r="G26" s="5"/>
      <c r="H26" s="165"/>
      <c r="I26" s="165"/>
      <c r="J26" s="165"/>
      <c r="K26" s="165"/>
      <c r="L26" s="165"/>
      <c r="M26" s="8">
        <v>1000</v>
      </c>
    </row>
    <row r="27" spans="1:18">
      <c r="A27" s="21">
        <v>44125</v>
      </c>
      <c r="B27" s="19" t="s">
        <v>84</v>
      </c>
      <c r="C27" s="6" t="s">
        <v>41</v>
      </c>
      <c r="D27" s="7">
        <v>335.46</v>
      </c>
      <c r="E27" s="7"/>
      <c r="F27" s="4" t="s">
        <v>69</v>
      </c>
      <c r="G27" s="5">
        <v>644.62</v>
      </c>
      <c r="H27" s="165"/>
      <c r="I27" s="165"/>
      <c r="J27" s="165"/>
      <c r="K27" s="165"/>
      <c r="L27" s="165"/>
      <c r="M27" s="20">
        <v>1000</v>
      </c>
    </row>
    <row r="28" spans="1:18" ht="15" thickBot="1">
      <c r="A28" s="24">
        <v>44109</v>
      </c>
      <c r="B28" s="12" t="s">
        <v>67</v>
      </c>
      <c r="C28" s="13" t="s">
        <v>41</v>
      </c>
      <c r="D28" s="14">
        <v>45023.32</v>
      </c>
      <c r="E28" s="14"/>
      <c r="F28" s="15" t="s">
        <v>40</v>
      </c>
      <c r="G28" s="16"/>
      <c r="H28" s="167"/>
      <c r="I28" s="167"/>
      <c r="J28" s="167"/>
      <c r="K28" s="167"/>
      <c r="L28" s="167"/>
      <c r="M28" s="22">
        <v>100000</v>
      </c>
    </row>
  </sheetData>
  <sortState xmlns:xlrd2="http://schemas.microsoft.com/office/spreadsheetml/2017/richdata2" ref="A5:Y14">
    <sortCondition ref="M5:M14"/>
  </sortState>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C8571A-D696-42C5-A2BB-72E723BF6AB9}">
  <dimension ref="A1:C166"/>
  <sheetViews>
    <sheetView topLeftCell="A147" workbookViewId="0">
      <selection activeCell="A157" sqref="A157:XFD160"/>
    </sheetView>
  </sheetViews>
  <sheetFormatPr defaultColWidth="8.81640625" defaultRowHeight="14.5"/>
  <cols>
    <col min="1" max="1" width="7.453125" style="27" customWidth="1"/>
    <col min="2" max="2" width="8.81640625" style="27"/>
    <col min="3" max="3" width="9.81640625" style="27" customWidth="1"/>
  </cols>
  <sheetData>
    <row r="1" spans="1:3">
      <c r="A1" s="26"/>
      <c r="B1" s="26"/>
      <c r="C1" s="26"/>
    </row>
    <row r="2" spans="1:3" ht="43.5">
      <c r="A2" s="29" t="s">
        <v>1</v>
      </c>
      <c r="B2" s="31" t="s">
        <v>20</v>
      </c>
      <c r="C2" s="29" t="s">
        <v>21</v>
      </c>
    </row>
    <row r="3" spans="1:3">
      <c r="A3" s="118" t="s">
        <v>39</v>
      </c>
      <c r="B3" s="34">
        <v>209.64</v>
      </c>
      <c r="C3" s="90">
        <v>224</v>
      </c>
    </row>
    <row r="4" spans="1:3">
      <c r="A4" s="119" t="s">
        <v>44</v>
      </c>
      <c r="B4" s="38">
        <v>190.21</v>
      </c>
      <c r="C4" s="106">
        <v>247</v>
      </c>
    </row>
    <row r="5" spans="1:3">
      <c r="A5" s="119" t="s">
        <v>45</v>
      </c>
      <c r="B5" s="38">
        <v>251.05</v>
      </c>
      <c r="C5" s="106">
        <v>252</v>
      </c>
    </row>
    <row r="6" spans="1:3">
      <c r="A6" s="119" t="s">
        <v>46</v>
      </c>
      <c r="B6" s="38">
        <v>238.96</v>
      </c>
      <c r="C6" s="106">
        <v>248</v>
      </c>
    </row>
    <row r="7" spans="1:3">
      <c r="A7" s="119" t="s">
        <v>48</v>
      </c>
      <c r="B7" s="38">
        <v>222.91</v>
      </c>
      <c r="C7" s="106">
        <v>226</v>
      </c>
    </row>
    <row r="8" spans="1:3">
      <c r="A8" s="119" t="s">
        <v>49</v>
      </c>
      <c r="B8" s="38">
        <v>242.04</v>
      </c>
      <c r="C8" s="106">
        <v>263</v>
      </c>
    </row>
    <row r="9" spans="1:3">
      <c r="A9" s="119" t="s">
        <v>50</v>
      </c>
      <c r="B9" s="38">
        <v>134.54</v>
      </c>
      <c r="C9" s="106">
        <v>106</v>
      </c>
    </row>
    <row r="10" spans="1:3">
      <c r="A10" s="119" t="s">
        <v>52</v>
      </c>
      <c r="B10" s="38">
        <v>2207.88</v>
      </c>
      <c r="C10" s="106">
        <v>2938</v>
      </c>
    </row>
    <row r="11" spans="1:3">
      <c r="A11" s="119" t="s">
        <v>56</v>
      </c>
      <c r="B11" s="38">
        <v>120.69</v>
      </c>
      <c r="C11" s="106">
        <v>130</v>
      </c>
    </row>
    <row r="12" spans="1:3">
      <c r="A12" s="119" t="s">
        <v>57</v>
      </c>
      <c r="B12" s="38">
        <v>2393.9899999999998</v>
      </c>
      <c r="C12" s="106">
        <v>3066</v>
      </c>
    </row>
    <row r="13" spans="1:3">
      <c r="A13" s="119" t="s">
        <v>58</v>
      </c>
      <c r="B13" s="38">
        <v>1886.11</v>
      </c>
      <c r="C13" s="106">
        <v>1921.8</v>
      </c>
    </row>
    <row r="14" spans="1:3">
      <c r="A14" s="119" t="s">
        <v>59</v>
      </c>
      <c r="B14" s="38">
        <v>1739.08</v>
      </c>
      <c r="C14" s="106">
        <v>1732.1</v>
      </c>
    </row>
    <row r="15" spans="1:3">
      <c r="A15" s="121" t="s">
        <v>68</v>
      </c>
      <c r="B15" s="34">
        <v>13.45</v>
      </c>
      <c r="C15" s="74">
        <v>24</v>
      </c>
    </row>
    <row r="16" spans="1:3">
      <c r="A16" s="122" t="s">
        <v>71</v>
      </c>
      <c r="B16" s="38">
        <v>17.93</v>
      </c>
      <c r="C16" s="81">
        <v>21</v>
      </c>
    </row>
    <row r="17" spans="1:3">
      <c r="A17" s="122" t="s">
        <v>72</v>
      </c>
      <c r="B17" s="38">
        <v>15.62</v>
      </c>
      <c r="C17" s="81">
        <v>22</v>
      </c>
    </row>
    <row r="18" spans="1:3">
      <c r="A18" s="122" t="s">
        <v>73</v>
      </c>
      <c r="B18" s="38">
        <v>8.2200000000000006</v>
      </c>
      <c r="C18" s="81">
        <v>15</v>
      </c>
    </row>
    <row r="19" spans="1:3">
      <c r="A19" s="122" t="s">
        <v>74</v>
      </c>
      <c r="B19" s="38">
        <v>477.26</v>
      </c>
      <c r="C19" s="81">
        <v>345.9</v>
      </c>
    </row>
    <row r="20" spans="1:3">
      <c r="A20" s="122" t="s">
        <v>76</v>
      </c>
      <c r="B20" s="38">
        <v>390.27</v>
      </c>
      <c r="C20" s="81">
        <v>346.9</v>
      </c>
    </row>
    <row r="21" spans="1:3">
      <c r="A21" s="122" t="s">
        <v>77</v>
      </c>
      <c r="B21" s="38">
        <v>262.54000000000002</v>
      </c>
      <c r="C21" s="81">
        <v>233.4</v>
      </c>
    </row>
    <row r="22" spans="1:3">
      <c r="A22" s="122" t="s">
        <v>78</v>
      </c>
      <c r="B22" s="38">
        <v>190.82</v>
      </c>
      <c r="C22" s="81">
        <v>250.6</v>
      </c>
    </row>
    <row r="23" spans="1:3">
      <c r="A23" s="118" t="s">
        <v>85</v>
      </c>
      <c r="B23" s="34">
        <v>2287.4899999999998</v>
      </c>
      <c r="C23" s="145">
        <v>1624.6</v>
      </c>
    </row>
    <row r="24" spans="1:3">
      <c r="A24" s="119" t="s">
        <v>87</v>
      </c>
      <c r="B24" s="38">
        <v>1520.77</v>
      </c>
      <c r="C24" s="129">
        <v>1298.5</v>
      </c>
    </row>
    <row r="25" spans="1:3">
      <c r="A25" s="119" t="s">
        <v>88</v>
      </c>
      <c r="B25" s="38">
        <v>108.34</v>
      </c>
      <c r="C25" s="129">
        <v>200.7</v>
      </c>
    </row>
    <row r="26" spans="1:3">
      <c r="A26" s="119" t="s">
        <v>90</v>
      </c>
      <c r="B26" s="38">
        <v>65.25</v>
      </c>
      <c r="C26" s="129">
        <v>129.69999999999999</v>
      </c>
    </row>
    <row r="27" spans="1:3">
      <c r="A27" s="119" t="s">
        <v>91</v>
      </c>
      <c r="B27" s="38">
        <v>256.10000000000002</v>
      </c>
      <c r="C27" s="129">
        <v>217</v>
      </c>
    </row>
    <row r="28" spans="1:3">
      <c r="A28" s="119" t="s">
        <v>94</v>
      </c>
      <c r="B28" s="38">
        <v>217.45</v>
      </c>
      <c r="C28" s="129">
        <v>239</v>
      </c>
    </row>
    <row r="29" spans="1:3">
      <c r="A29" s="119" t="s">
        <v>95</v>
      </c>
      <c r="B29" s="38">
        <v>311.02</v>
      </c>
      <c r="C29" s="129">
        <v>316</v>
      </c>
    </row>
    <row r="30" spans="1:3">
      <c r="A30" s="119" t="s">
        <v>96</v>
      </c>
      <c r="B30" s="38">
        <v>63.54</v>
      </c>
      <c r="C30" s="129">
        <v>49.3</v>
      </c>
    </row>
    <row r="31" spans="1:3">
      <c r="A31" s="119" t="s">
        <v>98</v>
      </c>
      <c r="B31" s="193">
        <v>51.64</v>
      </c>
      <c r="C31" s="129">
        <v>38.4</v>
      </c>
    </row>
    <row r="32" spans="1:3">
      <c r="A32" s="119" t="s">
        <v>99</v>
      </c>
      <c r="B32" s="193">
        <v>15.58</v>
      </c>
      <c r="C32" s="129">
        <v>23.4</v>
      </c>
    </row>
    <row r="33" spans="1:3">
      <c r="A33" s="119" t="s">
        <v>100</v>
      </c>
      <c r="B33" s="38">
        <v>20.57</v>
      </c>
      <c r="C33" s="129">
        <v>29.6</v>
      </c>
    </row>
    <row r="34" spans="1:3">
      <c r="A34" s="119" t="s">
        <v>101</v>
      </c>
      <c r="B34" s="38">
        <v>23.08</v>
      </c>
      <c r="C34" s="129">
        <v>35.4</v>
      </c>
    </row>
    <row r="35" spans="1:3">
      <c r="A35" s="121" t="s">
        <v>102</v>
      </c>
      <c r="B35" s="34">
        <v>214.01</v>
      </c>
      <c r="C35" s="183">
        <v>97.3</v>
      </c>
    </row>
    <row r="36" spans="1:3">
      <c r="A36" s="122" t="s">
        <v>105</v>
      </c>
      <c r="B36" s="38">
        <v>150.37</v>
      </c>
      <c r="C36" s="81">
        <v>95.6</v>
      </c>
    </row>
    <row r="37" spans="1:3">
      <c r="A37" s="122" t="s">
        <v>107</v>
      </c>
      <c r="B37" s="38">
        <v>93.96</v>
      </c>
      <c r="C37" s="81">
        <v>79.599999999999994</v>
      </c>
    </row>
    <row r="38" spans="1:3">
      <c r="A38" s="122" t="s">
        <v>109</v>
      </c>
      <c r="B38" s="38">
        <v>127.67</v>
      </c>
      <c r="C38" s="81">
        <v>86.9</v>
      </c>
    </row>
    <row r="39" spans="1:3">
      <c r="A39" s="122" t="s">
        <v>110</v>
      </c>
      <c r="B39" s="38">
        <v>74.06</v>
      </c>
      <c r="C39" s="81">
        <v>60.2</v>
      </c>
    </row>
    <row r="40" spans="1:3">
      <c r="A40" s="122" t="s">
        <v>111</v>
      </c>
      <c r="B40" s="38">
        <v>84.38</v>
      </c>
      <c r="C40" s="81">
        <v>66.400000000000006</v>
      </c>
    </row>
    <row r="41" spans="1:3">
      <c r="A41" s="122" t="s">
        <v>112</v>
      </c>
      <c r="B41" s="38">
        <v>66.400000000000006</v>
      </c>
      <c r="C41" s="81">
        <v>48.6</v>
      </c>
    </row>
    <row r="42" spans="1:3">
      <c r="A42" s="122" t="s">
        <v>114</v>
      </c>
      <c r="B42" s="38">
        <v>102.36</v>
      </c>
      <c r="C42" s="81">
        <v>86.8</v>
      </c>
    </row>
    <row r="43" spans="1:3">
      <c r="A43" s="122" t="s">
        <v>116</v>
      </c>
      <c r="B43" s="193">
        <v>60.62</v>
      </c>
      <c r="C43" s="81">
        <v>51.7</v>
      </c>
    </row>
    <row r="44" spans="1:3">
      <c r="A44" s="122" t="s">
        <v>118</v>
      </c>
      <c r="B44" s="193">
        <v>51.86</v>
      </c>
      <c r="C44" s="81">
        <v>60.6</v>
      </c>
    </row>
    <row r="45" spans="1:3">
      <c r="A45" s="122" t="s">
        <v>120</v>
      </c>
      <c r="B45" s="38">
        <v>8.91</v>
      </c>
      <c r="C45" s="81">
        <v>13.4</v>
      </c>
    </row>
    <row r="46" spans="1:3">
      <c r="A46" s="122" t="s">
        <v>124</v>
      </c>
      <c r="B46" s="38">
        <v>9.16</v>
      </c>
      <c r="C46" s="81">
        <v>14.7</v>
      </c>
    </row>
    <row r="47" spans="1:3">
      <c r="A47" s="122" t="s">
        <v>126</v>
      </c>
      <c r="B47" s="193">
        <v>450.88</v>
      </c>
      <c r="C47" s="81">
        <v>150.5</v>
      </c>
    </row>
    <row r="48" spans="1:3">
      <c r="A48" s="122" t="s">
        <v>128</v>
      </c>
      <c r="B48" s="193">
        <v>463.14</v>
      </c>
      <c r="C48" s="81">
        <v>158.19999999999999</v>
      </c>
    </row>
    <row r="49" spans="1:3">
      <c r="A49" s="118" t="s">
        <v>131</v>
      </c>
      <c r="B49" s="237">
        <v>13</v>
      </c>
      <c r="C49" s="145">
        <v>22.8</v>
      </c>
    </row>
    <row r="50" spans="1:3">
      <c r="A50" s="119" t="s">
        <v>137</v>
      </c>
      <c r="B50" s="238">
        <v>14</v>
      </c>
      <c r="C50" s="129">
        <v>20.399999999999999</v>
      </c>
    </row>
    <row r="51" spans="1:3">
      <c r="A51" s="119" t="s">
        <v>139</v>
      </c>
      <c r="B51" s="238">
        <v>11</v>
      </c>
      <c r="C51" s="129">
        <v>15.7</v>
      </c>
    </row>
    <row r="52" spans="1:3">
      <c r="A52" s="119" t="s">
        <v>140</v>
      </c>
      <c r="B52" s="238">
        <v>12</v>
      </c>
      <c r="C52" s="129">
        <v>18.7</v>
      </c>
    </row>
    <row r="53" spans="1:3">
      <c r="A53" s="119" t="s">
        <v>141</v>
      </c>
      <c r="B53" s="238">
        <v>25</v>
      </c>
      <c r="C53" s="129">
        <v>21.1</v>
      </c>
    </row>
    <row r="54" spans="1:3">
      <c r="A54" s="119" t="s">
        <v>142</v>
      </c>
      <c r="B54" s="238">
        <v>8</v>
      </c>
      <c r="C54" s="129">
        <v>12.9</v>
      </c>
    </row>
    <row r="55" spans="1:3">
      <c r="A55" s="119" t="s">
        <v>143</v>
      </c>
      <c r="B55" s="238">
        <v>7</v>
      </c>
      <c r="C55" s="129">
        <v>11</v>
      </c>
    </row>
    <row r="56" spans="1:3">
      <c r="A56" s="119" t="s">
        <v>144</v>
      </c>
      <c r="B56" s="238">
        <v>85</v>
      </c>
      <c r="C56" s="129">
        <v>235</v>
      </c>
    </row>
    <row r="57" spans="1:3">
      <c r="A57" s="119" t="s">
        <v>147</v>
      </c>
      <c r="B57" s="238">
        <v>93</v>
      </c>
      <c r="C57" s="129">
        <v>174</v>
      </c>
    </row>
    <row r="58" spans="1:3">
      <c r="A58" s="119" t="s">
        <v>148</v>
      </c>
      <c r="B58" s="238">
        <v>14</v>
      </c>
      <c r="C58" s="129">
        <v>19.2</v>
      </c>
    </row>
    <row r="59" spans="1:3">
      <c r="A59" s="119" t="s">
        <v>149</v>
      </c>
      <c r="B59" s="238">
        <v>12</v>
      </c>
      <c r="C59" s="129">
        <v>19.600000000000001</v>
      </c>
    </row>
    <row r="60" spans="1:3">
      <c r="A60" s="119" t="s">
        <v>150</v>
      </c>
      <c r="B60" s="238">
        <v>12</v>
      </c>
      <c r="C60" s="129">
        <v>14.8</v>
      </c>
    </row>
    <row r="61" spans="1:3">
      <c r="A61" s="248">
        <v>55</v>
      </c>
      <c r="B61" s="257">
        <v>25.69</v>
      </c>
      <c r="C61" s="260">
        <v>42.1</v>
      </c>
    </row>
    <row r="62" spans="1:3">
      <c r="A62" s="122" t="s">
        <v>155</v>
      </c>
      <c r="B62" s="38">
        <v>12.98</v>
      </c>
      <c r="C62" s="195">
        <v>21.2</v>
      </c>
    </row>
    <row r="63" spans="1:3">
      <c r="A63" s="122" t="s">
        <v>156</v>
      </c>
      <c r="B63" s="38">
        <v>10.41</v>
      </c>
      <c r="C63" s="195">
        <v>12.9</v>
      </c>
    </row>
    <row r="64" spans="1:3">
      <c r="A64" s="122">
        <v>611</v>
      </c>
      <c r="B64" s="38">
        <v>11.03</v>
      </c>
      <c r="C64" s="195">
        <v>15.5</v>
      </c>
    </row>
    <row r="65" spans="1:3">
      <c r="A65" s="122">
        <v>614</v>
      </c>
      <c r="B65" s="38">
        <v>17.37</v>
      </c>
      <c r="C65" s="195">
        <v>28.2</v>
      </c>
    </row>
    <row r="66" spans="1:3">
      <c r="A66" s="122">
        <v>301</v>
      </c>
      <c r="B66" s="38">
        <v>8.5299999999999994</v>
      </c>
      <c r="C66" s="195">
        <v>12.68</v>
      </c>
    </row>
    <row r="67" spans="1:3">
      <c r="A67" s="122">
        <v>302</v>
      </c>
      <c r="B67" s="38">
        <v>11.33</v>
      </c>
      <c r="C67" s="195">
        <v>17.25</v>
      </c>
    </row>
    <row r="68" spans="1:3">
      <c r="A68" s="122">
        <v>308</v>
      </c>
      <c r="B68" s="38">
        <v>18.18</v>
      </c>
      <c r="C68" s="195">
        <v>31.81</v>
      </c>
    </row>
    <row r="69" spans="1:3">
      <c r="A69" s="122">
        <v>309</v>
      </c>
      <c r="B69" s="193">
        <v>21.68</v>
      </c>
      <c r="C69" s="195">
        <v>34.24</v>
      </c>
    </row>
    <row r="70" spans="1:3">
      <c r="A70" s="122" t="s">
        <v>157</v>
      </c>
      <c r="B70" s="193">
        <v>8.7100000000000009</v>
      </c>
      <c r="C70" s="195">
        <v>22.3</v>
      </c>
    </row>
    <row r="71" spans="1:3">
      <c r="A71" s="122" t="s">
        <v>158</v>
      </c>
      <c r="B71" s="38">
        <v>27.62</v>
      </c>
      <c r="C71" s="195">
        <v>43.4</v>
      </c>
    </row>
    <row r="72" spans="1:3">
      <c r="A72" s="122">
        <v>110</v>
      </c>
      <c r="B72" s="38">
        <v>2.4900000000000002</v>
      </c>
      <c r="C72" s="195">
        <v>7.7</v>
      </c>
    </row>
    <row r="73" spans="1:3">
      <c r="A73" s="122">
        <v>111</v>
      </c>
      <c r="B73" s="193">
        <v>18.89</v>
      </c>
      <c r="C73" s="195">
        <v>33.1</v>
      </c>
    </row>
    <row r="74" spans="1:3" ht="15" thickBot="1">
      <c r="A74" s="122">
        <v>113</v>
      </c>
      <c r="B74" s="193">
        <v>14.4</v>
      </c>
      <c r="C74" s="195">
        <v>25.3</v>
      </c>
    </row>
    <row r="75" spans="1:3">
      <c r="A75" s="303" t="s">
        <v>160</v>
      </c>
      <c r="B75" s="257">
        <v>7.39</v>
      </c>
      <c r="C75" s="1204">
        <v>11</v>
      </c>
    </row>
    <row r="76" spans="1:3">
      <c r="A76" s="304" t="s">
        <v>161</v>
      </c>
      <c r="B76" s="38">
        <v>14.44</v>
      </c>
      <c r="C76" s="1207">
        <v>33</v>
      </c>
    </row>
    <row r="77" spans="1:3">
      <c r="A77" s="304">
        <v>131</v>
      </c>
      <c r="B77" s="38">
        <v>20.170000000000002</v>
      </c>
      <c r="C77" s="1207">
        <v>27</v>
      </c>
    </row>
    <row r="78" spans="1:3">
      <c r="A78" s="304">
        <v>134</v>
      </c>
      <c r="B78" s="38">
        <v>14.62</v>
      </c>
      <c r="C78" s="1207">
        <v>28</v>
      </c>
    </row>
    <row r="79" spans="1:3">
      <c r="A79" s="304" t="s">
        <v>162</v>
      </c>
      <c r="B79" s="38">
        <v>18.2</v>
      </c>
      <c r="C79" s="1207">
        <v>21</v>
      </c>
    </row>
    <row r="80" spans="1:3">
      <c r="A80" s="304" t="s">
        <v>164</v>
      </c>
      <c r="B80" s="38">
        <v>14.46</v>
      </c>
      <c r="C80" s="1207">
        <v>18</v>
      </c>
    </row>
    <row r="81" spans="1:3">
      <c r="A81" s="304" t="s">
        <v>165</v>
      </c>
      <c r="B81" s="38">
        <v>298.25</v>
      </c>
      <c r="C81" s="1207">
        <v>321</v>
      </c>
    </row>
    <row r="82" spans="1:3">
      <c r="A82" s="304" t="s">
        <v>168</v>
      </c>
      <c r="B82" s="38">
        <v>401.44</v>
      </c>
      <c r="C82" s="1207">
        <v>481</v>
      </c>
    </row>
    <row r="83" spans="1:3">
      <c r="A83" s="304" t="s">
        <v>169</v>
      </c>
      <c r="B83" s="193">
        <v>18.59</v>
      </c>
      <c r="C83" s="1207">
        <v>27</v>
      </c>
    </row>
    <row r="84" spans="1:3">
      <c r="A84" s="304" t="s">
        <v>170</v>
      </c>
      <c r="B84" s="193">
        <v>13.46</v>
      </c>
      <c r="C84" s="1207">
        <v>20</v>
      </c>
    </row>
    <row r="85" spans="1:3">
      <c r="A85" s="304" t="s">
        <v>171</v>
      </c>
      <c r="B85" s="38">
        <v>25.17</v>
      </c>
      <c r="C85" s="1207">
        <v>43</v>
      </c>
    </row>
    <row r="86" spans="1:3">
      <c r="A86" s="304" t="s">
        <v>172</v>
      </c>
      <c r="B86" s="38">
        <v>30.42</v>
      </c>
      <c r="C86" s="1207">
        <v>45</v>
      </c>
    </row>
    <row r="87" spans="1:3">
      <c r="A87" s="304">
        <v>181</v>
      </c>
      <c r="B87" s="193">
        <v>26.27</v>
      </c>
      <c r="C87" s="1207">
        <v>45</v>
      </c>
    </row>
    <row r="88" spans="1:3">
      <c r="A88" s="304">
        <v>182</v>
      </c>
      <c r="B88" s="193">
        <v>25.79</v>
      </c>
      <c r="C88" s="1207">
        <v>45</v>
      </c>
    </row>
    <row r="89" spans="1:3">
      <c r="A89" s="410" t="s">
        <v>174</v>
      </c>
      <c r="B89" s="417">
        <v>38.130000000000003</v>
      </c>
      <c r="C89" s="414">
        <v>62</v>
      </c>
    </row>
    <row r="90" spans="1:3">
      <c r="A90" s="410" t="s">
        <v>176</v>
      </c>
      <c r="B90" s="431">
        <v>25.18</v>
      </c>
      <c r="C90" s="414">
        <v>35</v>
      </c>
    </row>
    <row r="91" spans="1:3">
      <c r="A91" s="410">
        <v>201</v>
      </c>
      <c r="B91" s="431">
        <v>37.840000000000003</v>
      </c>
      <c r="C91" s="414">
        <v>46</v>
      </c>
    </row>
    <row r="92" spans="1:3">
      <c r="A92" s="410">
        <v>202</v>
      </c>
      <c r="B92" s="431">
        <v>33.549999999999997</v>
      </c>
      <c r="C92" s="414">
        <v>42</v>
      </c>
    </row>
    <row r="93" spans="1:3">
      <c r="A93" s="410">
        <v>231</v>
      </c>
      <c r="B93" s="431">
        <v>25.18</v>
      </c>
      <c r="C93" s="414">
        <v>34</v>
      </c>
    </row>
    <row r="94" spans="1:3">
      <c r="A94" s="410">
        <v>232</v>
      </c>
      <c r="B94" s="431">
        <v>21.31</v>
      </c>
      <c r="C94" s="414">
        <v>29</v>
      </c>
    </row>
    <row r="95" spans="1:3">
      <c r="A95" s="410" t="s">
        <v>177</v>
      </c>
      <c r="B95" s="431">
        <v>61.86</v>
      </c>
      <c r="C95" s="414">
        <v>72</v>
      </c>
    </row>
    <row r="96" spans="1:3">
      <c r="A96" s="410" t="s">
        <v>180</v>
      </c>
      <c r="B96" s="431">
        <v>52.53</v>
      </c>
      <c r="C96" s="414">
        <v>64</v>
      </c>
    </row>
    <row r="97" spans="1:3">
      <c r="A97" s="410" t="s">
        <v>181</v>
      </c>
      <c r="B97" s="431">
        <v>509.18</v>
      </c>
      <c r="C97" s="414">
        <v>599</v>
      </c>
    </row>
    <row r="98" spans="1:3">
      <c r="A98" s="410" t="s">
        <v>183</v>
      </c>
      <c r="B98" s="431">
        <v>479.43</v>
      </c>
      <c r="C98" s="414">
        <v>530</v>
      </c>
    </row>
    <row r="99" spans="1:3">
      <c r="A99" s="410" t="s">
        <v>184</v>
      </c>
      <c r="B99" s="431">
        <v>23.19</v>
      </c>
      <c r="C99" s="414">
        <v>30</v>
      </c>
    </row>
    <row r="100" spans="1:3">
      <c r="A100" s="410" t="s">
        <v>185</v>
      </c>
      <c r="B100" s="431">
        <v>23.01</v>
      </c>
      <c r="C100" s="414">
        <v>28</v>
      </c>
    </row>
    <row r="101" spans="1:3">
      <c r="A101" s="410" t="s">
        <v>186</v>
      </c>
      <c r="B101" s="431">
        <v>246.41</v>
      </c>
      <c r="C101" s="414">
        <v>242</v>
      </c>
    </row>
    <row r="102" spans="1:3" ht="15" thickBot="1">
      <c r="A102" s="410" t="s">
        <v>187</v>
      </c>
      <c r="B102" s="431">
        <v>285.83</v>
      </c>
      <c r="C102" s="414">
        <v>236</v>
      </c>
    </row>
    <row r="103" spans="1:3">
      <c r="A103" s="118" t="s">
        <v>188</v>
      </c>
      <c r="B103" s="470">
        <v>24.4</v>
      </c>
      <c r="C103" s="471">
        <v>46.2</v>
      </c>
    </row>
    <row r="104" spans="1:3">
      <c r="A104" s="482" t="s">
        <v>189</v>
      </c>
      <c r="B104" s="494">
        <v>22.4</v>
      </c>
      <c r="C104" s="495">
        <v>29.8</v>
      </c>
    </row>
    <row r="105" spans="1:3">
      <c r="A105" s="482">
        <v>505</v>
      </c>
      <c r="B105" s="494">
        <v>21.992055840839591</v>
      </c>
      <c r="C105" s="495">
        <v>23.553999999999998</v>
      </c>
    </row>
    <row r="106" spans="1:3">
      <c r="A106" s="482">
        <v>506</v>
      </c>
      <c r="B106" s="494">
        <v>20.811062000950159</v>
      </c>
      <c r="C106" s="495">
        <v>19.170000000000002</v>
      </c>
    </row>
    <row r="107" spans="1:3">
      <c r="A107" s="482">
        <v>261</v>
      </c>
      <c r="B107" s="494">
        <v>26.827697660845857</v>
      </c>
      <c r="C107" s="495">
        <v>31.2</v>
      </c>
    </row>
    <row r="108" spans="1:3">
      <c r="A108" s="482">
        <v>263</v>
      </c>
      <c r="B108" s="494">
        <v>24.4</v>
      </c>
      <c r="C108" s="495">
        <v>27.6</v>
      </c>
    </row>
    <row r="109" spans="1:3">
      <c r="A109" s="482" t="s">
        <v>190</v>
      </c>
      <c r="B109" s="494">
        <v>25.368225429592105</v>
      </c>
      <c r="C109" s="495">
        <v>33.9</v>
      </c>
    </row>
    <row r="110" spans="1:3">
      <c r="A110" s="482" t="s">
        <v>191</v>
      </c>
      <c r="B110" s="494">
        <v>22.7</v>
      </c>
      <c r="C110" s="495">
        <v>24.6</v>
      </c>
    </row>
    <row r="111" spans="1:3">
      <c r="A111" s="482" t="s">
        <v>192</v>
      </c>
      <c r="B111" s="193">
        <v>17.756959352503205</v>
      </c>
      <c r="C111" s="495">
        <v>19.555</v>
      </c>
    </row>
    <row r="112" spans="1:3">
      <c r="A112" s="482" t="s">
        <v>193</v>
      </c>
      <c r="B112" s="193">
        <v>19.274657771744682</v>
      </c>
      <c r="C112" s="495">
        <v>21.079000000000001</v>
      </c>
    </row>
    <row r="113" spans="1:3">
      <c r="A113" s="482" t="s">
        <v>194</v>
      </c>
      <c r="B113" s="494">
        <v>39.155262541424399</v>
      </c>
      <c r="C113" s="495">
        <v>43.6</v>
      </c>
    </row>
    <row r="114" spans="1:3">
      <c r="A114" s="482" t="s">
        <v>195</v>
      </c>
      <c r="B114" s="494">
        <v>31.368646489451269</v>
      </c>
      <c r="C114" s="495">
        <v>31.5</v>
      </c>
    </row>
    <row r="115" spans="1:3">
      <c r="A115" s="482" t="s">
        <v>196</v>
      </c>
      <c r="B115" s="193">
        <v>29.040124884132791</v>
      </c>
      <c r="C115" s="495">
        <v>32.6</v>
      </c>
    </row>
    <row r="116" spans="1:3" ht="15" thickBot="1">
      <c r="A116" s="482" t="s">
        <v>197</v>
      </c>
      <c r="B116" s="193">
        <v>24.5</v>
      </c>
      <c r="C116" s="495">
        <v>24.8</v>
      </c>
    </row>
    <row r="117" spans="1:3">
      <c r="A117" s="121" t="s">
        <v>198</v>
      </c>
      <c r="B117" s="677">
        <v>23.19</v>
      </c>
      <c r="C117" s="194">
        <v>46.5</v>
      </c>
    </row>
    <row r="118" spans="1:3">
      <c r="A118" s="122" t="s">
        <v>199</v>
      </c>
      <c r="B118" s="678">
        <v>26.521644456708231</v>
      </c>
      <c r="C118" s="195">
        <v>46.2</v>
      </c>
    </row>
    <row r="119" spans="1:3">
      <c r="A119" s="122">
        <v>442</v>
      </c>
      <c r="B119" s="678">
        <v>32.052115930375926</v>
      </c>
      <c r="C119" s="195">
        <v>37.530999999999999</v>
      </c>
    </row>
    <row r="120" spans="1:3">
      <c r="A120" s="122">
        <v>444</v>
      </c>
      <c r="B120" s="678">
        <v>22.73</v>
      </c>
      <c r="C120" s="195">
        <v>27.376000000000001</v>
      </c>
    </row>
    <row r="121" spans="1:3">
      <c r="A121" s="122">
        <v>445</v>
      </c>
      <c r="B121" s="678">
        <v>27.0527059671976</v>
      </c>
      <c r="C121" s="195">
        <v>29.459</v>
      </c>
    </row>
    <row r="122" spans="1:3">
      <c r="A122" s="122">
        <v>446</v>
      </c>
      <c r="B122" s="678">
        <v>29.159920881996516</v>
      </c>
      <c r="C122" s="195">
        <v>33.32</v>
      </c>
    </row>
    <row r="123" spans="1:3">
      <c r="A123" s="122" t="s">
        <v>200</v>
      </c>
      <c r="B123" s="678">
        <v>31.062762270892819</v>
      </c>
      <c r="C123" s="195">
        <v>35.427999999999997</v>
      </c>
    </row>
    <row r="124" spans="1:3">
      <c r="A124" s="122" t="s">
        <v>201</v>
      </c>
      <c r="B124" s="678">
        <v>21.255503200836504</v>
      </c>
      <c r="C124" s="195">
        <v>22.524000000000001</v>
      </c>
    </row>
    <row r="125" spans="1:3">
      <c r="A125" s="122" t="s">
        <v>202</v>
      </c>
      <c r="B125" s="678">
        <v>18.776059518826461</v>
      </c>
      <c r="C125" s="195">
        <v>17.457999999999998</v>
      </c>
    </row>
    <row r="126" spans="1:3">
      <c r="A126" s="122" t="s">
        <v>203</v>
      </c>
      <c r="B126" s="678">
        <v>18.595481876122076</v>
      </c>
      <c r="C126" s="195">
        <v>19.082999999999998</v>
      </c>
    </row>
    <row r="127" spans="1:3">
      <c r="A127" s="122" t="s">
        <v>204</v>
      </c>
      <c r="B127" s="678">
        <v>20.203442152037034</v>
      </c>
      <c r="C127" s="195">
        <v>22.2</v>
      </c>
    </row>
    <row r="128" spans="1:3">
      <c r="A128" s="122" t="s">
        <v>205</v>
      </c>
      <c r="B128" s="678">
        <v>23.093537826813385</v>
      </c>
      <c r="C128" s="195">
        <v>25.2</v>
      </c>
    </row>
    <row r="129" spans="1:3">
      <c r="A129" s="122" t="s">
        <v>206</v>
      </c>
      <c r="B129" s="678">
        <v>24.606942323845331</v>
      </c>
      <c r="C129" s="195">
        <v>25.9</v>
      </c>
    </row>
    <row r="130" spans="1:3" ht="15" thickBot="1">
      <c r="A130" s="122" t="s">
        <v>207</v>
      </c>
      <c r="B130" s="678">
        <v>22.041988812917616</v>
      </c>
      <c r="C130" s="195">
        <v>19.469000000000001</v>
      </c>
    </row>
    <row r="131" spans="1:3">
      <c r="A131" s="118" t="s">
        <v>208</v>
      </c>
      <c r="B131" s="923">
        <v>10.6859837808144</v>
      </c>
      <c r="C131" s="471">
        <v>14.112</v>
      </c>
    </row>
    <row r="132" spans="1:3">
      <c r="A132" s="119" t="s">
        <v>209</v>
      </c>
      <c r="B132" s="925">
        <v>9.1558846326870391</v>
      </c>
      <c r="C132" s="495">
        <v>11.923</v>
      </c>
    </row>
    <row r="133" spans="1:3">
      <c r="A133" s="119">
        <v>111</v>
      </c>
      <c r="B133" s="925">
        <v>17.712960095306514</v>
      </c>
      <c r="C133" s="495">
        <v>26.858000000000001</v>
      </c>
    </row>
    <row r="134" spans="1:3">
      <c r="A134" s="119">
        <v>112</v>
      </c>
      <c r="B134" s="925">
        <v>16.700702145376749</v>
      </c>
      <c r="C134" s="495">
        <v>24.465</v>
      </c>
    </row>
    <row r="135" spans="1:3">
      <c r="A135" s="119">
        <v>116</v>
      </c>
      <c r="B135" s="925">
        <v>21.906472450323793</v>
      </c>
      <c r="C135" s="495">
        <v>30.007999999999999</v>
      </c>
    </row>
    <row r="136" spans="1:3">
      <c r="A136" s="119">
        <v>117</v>
      </c>
      <c r="B136" s="925">
        <v>19.308504643482326</v>
      </c>
      <c r="C136" s="495">
        <v>26.56</v>
      </c>
    </row>
    <row r="137" spans="1:3">
      <c r="A137" s="119" t="s">
        <v>211</v>
      </c>
      <c r="B137" s="925">
        <v>16.28549936146279</v>
      </c>
      <c r="C137" s="495">
        <v>20.477</v>
      </c>
    </row>
    <row r="138" spans="1:3">
      <c r="A138" s="119" t="s">
        <v>212</v>
      </c>
      <c r="B138" s="925">
        <v>10.083206612608565</v>
      </c>
      <c r="C138" s="495">
        <v>14.398999999999999</v>
      </c>
    </row>
    <row r="139" spans="1:3">
      <c r="A139" s="119" t="s">
        <v>213</v>
      </c>
      <c r="B139" s="925">
        <v>9.0965188599654905</v>
      </c>
      <c r="C139" s="495">
        <v>12.5</v>
      </c>
    </row>
    <row r="140" spans="1:3">
      <c r="A140" s="119" t="s">
        <v>214</v>
      </c>
      <c r="B140" s="925">
        <v>9.7479330467865708</v>
      </c>
      <c r="C140" s="495">
        <v>12.8</v>
      </c>
    </row>
    <row r="141" spans="1:3">
      <c r="A141" s="119" t="s">
        <v>215</v>
      </c>
      <c r="B141" s="925">
        <v>20.216693678580945</v>
      </c>
      <c r="C141" s="495">
        <v>25.393999999999998</v>
      </c>
    </row>
    <row r="142" spans="1:3">
      <c r="A142" s="119" t="s">
        <v>216</v>
      </c>
      <c r="B142" s="925">
        <v>14.584276585339888</v>
      </c>
      <c r="C142" s="495">
        <v>20.376000000000001</v>
      </c>
    </row>
    <row r="143" spans="1:3">
      <c r="A143" s="119" t="s">
        <v>219</v>
      </c>
      <c r="B143" s="925">
        <v>16.330917753846148</v>
      </c>
      <c r="C143" s="495">
        <v>23.567</v>
      </c>
    </row>
    <row r="144" spans="1:3">
      <c r="A144" s="119" t="s">
        <v>220</v>
      </c>
      <c r="B144" s="925">
        <v>15.121071915791951</v>
      </c>
      <c r="C144" s="495">
        <v>19.12</v>
      </c>
    </row>
    <row r="145" spans="1:3">
      <c r="A145" s="119" t="s">
        <v>221</v>
      </c>
      <c r="B145" s="1012">
        <v>3.0952114380360212</v>
      </c>
      <c r="C145" s="495">
        <v>4.516</v>
      </c>
    </row>
    <row r="146" spans="1:3">
      <c r="A146" s="119" t="s">
        <v>223</v>
      </c>
      <c r="B146" s="1012">
        <v>2.7277516098951158</v>
      </c>
      <c r="C146" s="495">
        <v>4.3680000000000003</v>
      </c>
    </row>
    <row r="147" spans="1:3">
      <c r="A147" s="119" t="s">
        <v>225</v>
      </c>
      <c r="B147" s="1012">
        <v>1.4426256805283588</v>
      </c>
      <c r="C147" s="495">
        <v>2.1059999999999999</v>
      </c>
    </row>
    <row r="148" spans="1:3">
      <c r="A148" s="119" t="s">
        <v>227</v>
      </c>
      <c r="B148" s="1012">
        <v>1.2897409345135296</v>
      </c>
      <c r="C148" s="495">
        <v>2.4729999999999999</v>
      </c>
    </row>
    <row r="149" spans="1:3">
      <c r="A149" s="119" t="s">
        <v>229</v>
      </c>
      <c r="B149" s="925">
        <v>14.872880070799459</v>
      </c>
      <c r="C149" s="495">
        <v>20.100000000000001</v>
      </c>
    </row>
    <row r="150" spans="1:3">
      <c r="A150" s="119" t="s">
        <v>231</v>
      </c>
      <c r="B150" s="925">
        <v>15.617276793208504</v>
      </c>
      <c r="C150" s="495">
        <v>20.393000000000001</v>
      </c>
    </row>
    <row r="151" spans="1:3">
      <c r="A151" s="119" t="s">
        <v>232</v>
      </c>
      <c r="B151" s="925">
        <v>12.834953228307052</v>
      </c>
      <c r="C151" s="495">
        <v>16.317</v>
      </c>
    </row>
    <row r="152" spans="1:3">
      <c r="A152" s="119" t="s">
        <v>233</v>
      </c>
      <c r="B152" s="925">
        <v>16.826407380988943</v>
      </c>
      <c r="C152" s="495">
        <v>21.619</v>
      </c>
    </row>
    <row r="153" spans="1:3">
      <c r="A153" s="119" t="s">
        <v>234</v>
      </c>
      <c r="B153" s="925">
        <v>15.116422789012555</v>
      </c>
      <c r="C153" s="495">
        <v>27.158999999999999</v>
      </c>
    </row>
    <row r="154" spans="1:3">
      <c r="A154" s="119" t="s">
        <v>236</v>
      </c>
      <c r="B154" s="925">
        <v>8.8672811472274677</v>
      </c>
      <c r="C154" s="495">
        <v>15.6</v>
      </c>
    </row>
    <row r="155" spans="1:3">
      <c r="A155" s="119" t="s">
        <v>237</v>
      </c>
      <c r="B155" s="925">
        <v>10.925413809953413</v>
      </c>
      <c r="C155" s="495">
        <v>14.021000000000001</v>
      </c>
    </row>
    <row r="156" spans="1:3" ht="15" thickBot="1">
      <c r="A156" s="119" t="s">
        <v>238</v>
      </c>
      <c r="B156" s="925">
        <v>33.367901611561024</v>
      </c>
      <c r="C156" s="495">
        <v>36.094999999999999</v>
      </c>
    </row>
    <row r="157" spans="1:3">
      <c r="A157" s="121" t="s">
        <v>239</v>
      </c>
      <c r="B157" s="470">
        <v>9.9485146356785226</v>
      </c>
      <c r="C157" s="194">
        <v>10.7</v>
      </c>
    </row>
    <row r="158" spans="1:3">
      <c r="A158" s="122" t="s">
        <v>240</v>
      </c>
      <c r="B158" s="494">
        <v>9.9966489889257844</v>
      </c>
      <c r="C158" s="195">
        <v>10.6</v>
      </c>
    </row>
    <row r="159" spans="1:3">
      <c r="A159" s="122" t="s">
        <v>241</v>
      </c>
      <c r="B159" s="494">
        <v>78.738218017952647</v>
      </c>
      <c r="C159" s="195">
        <v>85.6</v>
      </c>
    </row>
    <row r="160" spans="1:3">
      <c r="A160" s="122" t="s">
        <v>242</v>
      </c>
      <c r="B160" s="494">
        <v>52.234945254549373</v>
      </c>
      <c r="C160" s="195">
        <v>72.900000000000006</v>
      </c>
    </row>
    <row r="161" spans="1:3">
      <c r="A161" s="122" t="s">
        <v>243</v>
      </c>
      <c r="B161" s="494">
        <v>27.829201843165542</v>
      </c>
      <c r="C161" s="195">
        <v>32.146999999999998</v>
      </c>
    </row>
    <row r="162" spans="1:3">
      <c r="A162" s="122" t="s">
        <v>244</v>
      </c>
      <c r="B162" s="494">
        <v>25.000307539724993</v>
      </c>
      <c r="C162" s="195">
        <v>28.619</v>
      </c>
    </row>
    <row r="163" spans="1:3">
      <c r="A163" s="122" t="s">
        <v>245</v>
      </c>
      <c r="B163" s="494">
        <v>20.890436154305338</v>
      </c>
      <c r="C163" s="195">
        <v>24.035</v>
      </c>
    </row>
    <row r="164" spans="1:3">
      <c r="A164" s="122" t="s">
        <v>246</v>
      </c>
      <c r="B164" s="494">
        <v>14.20365925760025</v>
      </c>
      <c r="C164" s="195">
        <v>18.53</v>
      </c>
    </row>
    <row r="165" spans="1:3">
      <c r="A165" s="122" t="s">
        <v>247</v>
      </c>
      <c r="B165" s="193">
        <v>14.923132248919368</v>
      </c>
      <c r="C165" s="195">
        <v>17.233000000000001</v>
      </c>
    </row>
    <row r="166" spans="1:3">
      <c r="A166" s="122" t="s">
        <v>248</v>
      </c>
      <c r="B166" s="193">
        <v>21.680415803902136</v>
      </c>
      <c r="C166" s="195">
        <v>31.042999999999999</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539A6C-8553-424B-B825-8CE3E4121382}">
  <dimension ref="A1:G71"/>
  <sheetViews>
    <sheetView workbookViewId="0">
      <selection activeCell="D3" sqref="D3:G71"/>
    </sheetView>
  </sheetViews>
  <sheetFormatPr defaultRowHeight="14.5"/>
  <cols>
    <col min="1" max="1" width="11.453125" customWidth="1"/>
    <col min="2" max="2" width="10.453125" bestFit="1" customWidth="1"/>
    <col min="4" max="4" width="14.7265625" customWidth="1"/>
    <col min="8" max="8" width="15.453125" customWidth="1"/>
  </cols>
  <sheetData>
    <row r="1" spans="1:7" ht="15" thickBot="1"/>
    <row r="2" spans="1:7" ht="15" thickBot="1">
      <c r="A2" s="29" t="s">
        <v>667</v>
      </c>
      <c r="B2" t="s">
        <v>668</v>
      </c>
    </row>
    <row r="3" spans="1:7">
      <c r="A3" s="563">
        <v>44132</v>
      </c>
      <c r="B3" s="408">
        <f>A3-1</f>
        <v>44131</v>
      </c>
      <c r="D3" s="679">
        <v>44131</v>
      </c>
      <c r="E3" s="680" t="s">
        <v>653</v>
      </c>
      <c r="F3" s="681">
        <v>162.792892456055</v>
      </c>
      <c r="G3" s="682">
        <v>292</v>
      </c>
    </row>
    <row r="4" spans="1:7" ht="15" thickBot="1">
      <c r="A4" s="563">
        <v>44132</v>
      </c>
      <c r="B4" s="408">
        <f t="shared" ref="B4:B67" si="0">A4-1</f>
        <v>44131</v>
      </c>
      <c r="D4" s="679">
        <v>44131</v>
      </c>
      <c r="E4" s="680" t="s">
        <v>653</v>
      </c>
      <c r="F4" s="681">
        <v>162.792892456055</v>
      </c>
      <c r="G4" s="682">
        <v>292</v>
      </c>
    </row>
    <row r="5" spans="1:7">
      <c r="A5" s="462">
        <v>44137</v>
      </c>
      <c r="B5" s="408">
        <f t="shared" si="0"/>
        <v>44136</v>
      </c>
      <c r="D5" s="679">
        <v>44136</v>
      </c>
      <c r="E5" s="680" t="s">
        <v>654</v>
      </c>
      <c r="F5" s="681">
        <v>156.924072265625</v>
      </c>
      <c r="G5" s="682">
        <v>146</v>
      </c>
    </row>
    <row r="6" spans="1:7">
      <c r="A6" s="484">
        <v>44137</v>
      </c>
      <c r="B6" s="408">
        <f t="shared" si="0"/>
        <v>44136</v>
      </c>
      <c r="D6" s="679">
        <v>44136</v>
      </c>
      <c r="E6" s="680" t="s">
        <v>654</v>
      </c>
      <c r="F6" s="681">
        <v>156.924072265625</v>
      </c>
      <c r="G6" s="682">
        <v>146</v>
      </c>
    </row>
    <row r="7" spans="1:7">
      <c r="A7" s="484">
        <v>44138</v>
      </c>
      <c r="B7" s="408">
        <f t="shared" si="0"/>
        <v>44137</v>
      </c>
      <c r="D7" s="679">
        <v>44137</v>
      </c>
      <c r="E7" s="680" t="s">
        <v>655</v>
      </c>
      <c r="F7" s="681">
        <v>163.1259765625</v>
      </c>
      <c r="G7" s="682">
        <v>230</v>
      </c>
    </row>
    <row r="8" spans="1:7">
      <c r="A8" s="484">
        <v>44138</v>
      </c>
      <c r="B8" s="408">
        <f t="shared" si="0"/>
        <v>44137</v>
      </c>
      <c r="D8" s="679">
        <v>44137</v>
      </c>
      <c r="E8" s="680" t="s">
        <v>655</v>
      </c>
      <c r="F8" s="681">
        <v>163.1259765625</v>
      </c>
      <c r="G8" s="682">
        <v>230</v>
      </c>
    </row>
    <row r="9" spans="1:7">
      <c r="A9" s="484">
        <v>44138</v>
      </c>
      <c r="B9" s="408">
        <f t="shared" si="0"/>
        <v>44137</v>
      </c>
      <c r="D9" s="679">
        <v>44137</v>
      </c>
      <c r="E9" s="680" t="s">
        <v>655</v>
      </c>
      <c r="F9" s="681">
        <v>163.1259765625</v>
      </c>
      <c r="G9" s="682">
        <v>230</v>
      </c>
    </row>
    <row r="10" spans="1:7">
      <c r="A10" s="484">
        <v>44139</v>
      </c>
      <c r="B10" s="408">
        <f t="shared" si="0"/>
        <v>44138</v>
      </c>
      <c r="D10" s="679">
        <v>44138</v>
      </c>
      <c r="E10" s="680" t="s">
        <v>653</v>
      </c>
      <c r="F10" s="681">
        <v>160.90103149414099</v>
      </c>
      <c r="G10" s="682">
        <v>188</v>
      </c>
    </row>
    <row r="11" spans="1:7">
      <c r="A11" s="484">
        <v>44139</v>
      </c>
      <c r="B11" s="408">
        <f t="shared" si="0"/>
        <v>44138</v>
      </c>
      <c r="D11" s="679">
        <v>44138</v>
      </c>
      <c r="E11" s="680" t="s">
        <v>653</v>
      </c>
      <c r="F11" s="681">
        <v>160.90103149414099</v>
      </c>
      <c r="G11" s="682">
        <v>188</v>
      </c>
    </row>
    <row r="12" spans="1:7">
      <c r="A12" s="484">
        <v>44138</v>
      </c>
      <c r="B12" s="408">
        <f t="shared" si="0"/>
        <v>44137</v>
      </c>
      <c r="D12" s="679">
        <v>44137</v>
      </c>
      <c r="E12" s="680" t="s">
        <v>655</v>
      </c>
      <c r="F12" s="681">
        <v>163.1259765625</v>
      </c>
      <c r="G12" s="682">
        <v>230</v>
      </c>
    </row>
    <row r="13" spans="1:7">
      <c r="A13" s="484">
        <v>44138</v>
      </c>
      <c r="B13" s="408">
        <f t="shared" si="0"/>
        <v>44137</v>
      </c>
      <c r="D13" s="679">
        <v>44137</v>
      </c>
      <c r="E13" s="680" t="s">
        <v>655</v>
      </c>
      <c r="F13" s="681">
        <v>163.1259765625</v>
      </c>
      <c r="G13" s="682">
        <v>230</v>
      </c>
    </row>
    <row r="14" spans="1:7" ht="15" thickBot="1">
      <c r="A14" s="484">
        <v>44138</v>
      </c>
      <c r="B14" s="408">
        <f t="shared" si="0"/>
        <v>44137</v>
      </c>
      <c r="D14" s="679">
        <v>44137</v>
      </c>
      <c r="E14" s="680" t="s">
        <v>655</v>
      </c>
      <c r="F14" s="681">
        <v>163.1259765625</v>
      </c>
      <c r="G14" s="682">
        <v>230</v>
      </c>
    </row>
    <row r="15" spans="1:7">
      <c r="A15" s="683">
        <v>44140</v>
      </c>
      <c r="B15" s="408">
        <f t="shared" si="0"/>
        <v>44139</v>
      </c>
      <c r="D15" s="679">
        <v>44139</v>
      </c>
      <c r="E15" s="680" t="s">
        <v>656</v>
      </c>
      <c r="F15" s="681">
        <v>159.95523071289099</v>
      </c>
      <c r="G15" s="682">
        <v>196</v>
      </c>
    </row>
    <row r="16" spans="1:7">
      <c r="A16" s="563">
        <v>44140</v>
      </c>
      <c r="B16" s="408">
        <f t="shared" si="0"/>
        <v>44139</v>
      </c>
      <c r="D16" s="679">
        <v>44139</v>
      </c>
      <c r="E16" s="680" t="s">
        <v>656</v>
      </c>
      <c r="F16" s="681">
        <v>159.95523071289099</v>
      </c>
      <c r="G16" s="682">
        <v>196</v>
      </c>
    </row>
    <row r="17" spans="1:7">
      <c r="A17" s="563">
        <v>44140</v>
      </c>
      <c r="B17" s="408">
        <f t="shared" si="0"/>
        <v>44139</v>
      </c>
      <c r="D17" s="679">
        <v>44139</v>
      </c>
      <c r="E17" s="680" t="s">
        <v>656</v>
      </c>
      <c r="F17" s="681">
        <v>159.95523071289099</v>
      </c>
      <c r="G17" s="682">
        <v>196</v>
      </c>
    </row>
    <row r="18" spans="1:7">
      <c r="A18" s="563">
        <v>44141</v>
      </c>
      <c r="B18" s="408">
        <f t="shared" si="0"/>
        <v>44140</v>
      </c>
      <c r="D18" s="679">
        <v>44140</v>
      </c>
      <c r="E18" s="680" t="s">
        <v>657</v>
      </c>
      <c r="F18" s="681">
        <v>158.95272827148401</v>
      </c>
      <c r="G18" s="682">
        <v>328</v>
      </c>
    </row>
    <row r="19" spans="1:7">
      <c r="A19" s="563">
        <v>44141</v>
      </c>
      <c r="B19" s="408">
        <f t="shared" si="0"/>
        <v>44140</v>
      </c>
      <c r="D19" s="679">
        <v>44140</v>
      </c>
      <c r="E19" s="680" t="s">
        <v>657</v>
      </c>
      <c r="F19" s="681">
        <v>158.95272827148401</v>
      </c>
      <c r="G19" s="682">
        <v>328</v>
      </c>
    </row>
    <row r="20" spans="1:7">
      <c r="A20" s="563">
        <v>44144</v>
      </c>
      <c r="B20" s="408">
        <f t="shared" si="0"/>
        <v>44143</v>
      </c>
      <c r="D20" s="679">
        <v>44143</v>
      </c>
      <c r="E20" s="680" t="s">
        <v>654</v>
      </c>
      <c r="F20" s="681">
        <v>155.63638305664099</v>
      </c>
      <c r="G20" s="682">
        <v>244</v>
      </c>
    </row>
    <row r="21" spans="1:7">
      <c r="A21" s="563">
        <v>44144</v>
      </c>
      <c r="B21" s="408">
        <f t="shared" si="0"/>
        <v>44143</v>
      </c>
      <c r="D21" s="679">
        <v>44143</v>
      </c>
      <c r="E21" s="680" t="s">
        <v>654</v>
      </c>
      <c r="F21" s="681">
        <v>155.63638305664099</v>
      </c>
      <c r="G21" s="682">
        <v>244</v>
      </c>
    </row>
    <row r="22" spans="1:7">
      <c r="A22" s="563">
        <v>44145</v>
      </c>
      <c r="B22" s="408">
        <f t="shared" si="0"/>
        <v>44144</v>
      </c>
      <c r="D22" s="679">
        <v>44144</v>
      </c>
      <c r="E22" s="680" t="s">
        <v>655</v>
      </c>
      <c r="F22" s="681">
        <v>164.59027099609401</v>
      </c>
      <c r="G22" s="682">
        <v>340</v>
      </c>
    </row>
    <row r="23" spans="1:7">
      <c r="A23" s="563">
        <v>44145</v>
      </c>
      <c r="B23" s="408">
        <f t="shared" si="0"/>
        <v>44144</v>
      </c>
      <c r="D23" s="679">
        <v>44144</v>
      </c>
      <c r="E23" s="680" t="s">
        <v>655</v>
      </c>
      <c r="F23" s="681">
        <v>164.59027099609401</v>
      </c>
      <c r="G23" s="682">
        <v>340</v>
      </c>
    </row>
    <row r="24" spans="1:7">
      <c r="A24" s="563">
        <v>44145</v>
      </c>
      <c r="B24" s="408">
        <f t="shared" si="0"/>
        <v>44144</v>
      </c>
      <c r="D24" s="679">
        <v>44144</v>
      </c>
      <c r="E24" s="680" t="s">
        <v>655</v>
      </c>
      <c r="F24" s="681">
        <v>164.59027099609401</v>
      </c>
      <c r="G24" s="682">
        <v>340</v>
      </c>
    </row>
    <row r="25" spans="1:7">
      <c r="A25" s="563">
        <v>44145</v>
      </c>
      <c r="B25" s="408">
        <f t="shared" si="0"/>
        <v>44144</v>
      </c>
      <c r="D25" s="679">
        <v>44144</v>
      </c>
      <c r="E25" s="680" t="s">
        <v>655</v>
      </c>
      <c r="F25" s="681">
        <v>164.59027099609401</v>
      </c>
      <c r="G25" s="682">
        <v>340</v>
      </c>
    </row>
    <row r="26" spans="1:7">
      <c r="A26" s="563">
        <v>44146</v>
      </c>
      <c r="B26" s="408">
        <f t="shared" si="0"/>
        <v>44145</v>
      </c>
      <c r="D26" s="679">
        <v>44145</v>
      </c>
      <c r="E26" s="680" t="s">
        <v>653</v>
      </c>
      <c r="F26" s="681">
        <v>161.41021728515599</v>
      </c>
      <c r="G26" s="682">
        <v>416</v>
      </c>
    </row>
    <row r="27" spans="1:7" ht="15" thickBot="1">
      <c r="A27" s="684">
        <v>44146</v>
      </c>
      <c r="B27" s="408">
        <f t="shared" si="0"/>
        <v>44145</v>
      </c>
      <c r="D27" s="679">
        <v>44145</v>
      </c>
      <c r="E27" s="680" t="s">
        <v>653</v>
      </c>
      <c r="F27" s="681">
        <v>161.41021728515599</v>
      </c>
      <c r="G27" s="682">
        <v>416</v>
      </c>
    </row>
    <row r="28" spans="1:7">
      <c r="A28" s="685">
        <v>44147</v>
      </c>
      <c r="B28" s="408">
        <f t="shared" si="0"/>
        <v>44146</v>
      </c>
      <c r="D28" s="679">
        <v>44146</v>
      </c>
      <c r="E28" s="680" t="s">
        <v>656</v>
      </c>
      <c r="F28" s="681">
        <v>164.23411560058599</v>
      </c>
      <c r="G28" s="682">
        <v>428</v>
      </c>
    </row>
    <row r="29" spans="1:7">
      <c r="A29" s="686">
        <v>44147</v>
      </c>
      <c r="B29" s="408">
        <f t="shared" si="0"/>
        <v>44146</v>
      </c>
      <c r="D29" s="679">
        <v>44146</v>
      </c>
      <c r="E29" s="680" t="s">
        <v>656</v>
      </c>
      <c r="F29" s="681">
        <v>164.23411560058599</v>
      </c>
      <c r="G29" s="682">
        <v>428</v>
      </c>
    </row>
    <row r="30" spans="1:7">
      <c r="A30" s="686">
        <v>44148</v>
      </c>
      <c r="B30" s="408">
        <f t="shared" si="0"/>
        <v>44147</v>
      </c>
      <c r="D30" s="679">
        <v>44147</v>
      </c>
      <c r="E30" s="680" t="s">
        <v>657</v>
      </c>
      <c r="F30" s="681">
        <v>158.40295410156301</v>
      </c>
      <c r="G30" s="682">
        <v>674</v>
      </c>
    </row>
    <row r="31" spans="1:7">
      <c r="A31" s="686">
        <v>44148</v>
      </c>
      <c r="B31" s="408">
        <f t="shared" si="0"/>
        <v>44147</v>
      </c>
      <c r="D31" s="679">
        <v>44147</v>
      </c>
      <c r="E31" s="680" t="s">
        <v>657</v>
      </c>
      <c r="F31" s="681">
        <v>158.40295410156301</v>
      </c>
      <c r="G31" s="682">
        <v>674</v>
      </c>
    </row>
    <row r="32" spans="1:7">
      <c r="A32" s="686">
        <v>44151</v>
      </c>
      <c r="B32" s="408">
        <f t="shared" si="0"/>
        <v>44150</v>
      </c>
      <c r="D32" s="679">
        <v>44150</v>
      </c>
      <c r="E32" s="680" t="s">
        <v>654</v>
      </c>
      <c r="F32" s="681">
        <v>161.55310058593801</v>
      </c>
      <c r="G32" s="682">
        <v>600</v>
      </c>
    </row>
    <row r="33" spans="1:7">
      <c r="A33" s="686">
        <v>44151</v>
      </c>
      <c r="B33" s="408">
        <f t="shared" si="0"/>
        <v>44150</v>
      </c>
      <c r="D33" s="679">
        <v>44150</v>
      </c>
      <c r="E33" s="680" t="s">
        <v>654</v>
      </c>
      <c r="F33" s="681">
        <v>161.55310058593801</v>
      </c>
      <c r="G33" s="682">
        <v>600</v>
      </c>
    </row>
    <row r="34" spans="1:7">
      <c r="A34" s="686">
        <v>44152</v>
      </c>
      <c r="B34" s="408">
        <f t="shared" si="0"/>
        <v>44151</v>
      </c>
      <c r="D34" s="679">
        <v>44151</v>
      </c>
      <c r="E34" s="680" t="s">
        <v>655</v>
      </c>
      <c r="F34" s="681">
        <v>163.70292663574199</v>
      </c>
      <c r="G34" s="682">
        <v>676</v>
      </c>
    </row>
    <row r="35" spans="1:7">
      <c r="A35" s="687">
        <v>44152</v>
      </c>
      <c r="B35" s="408">
        <f t="shared" si="0"/>
        <v>44151</v>
      </c>
      <c r="D35" s="679">
        <v>44151</v>
      </c>
      <c r="E35" s="680" t="s">
        <v>655</v>
      </c>
      <c r="F35" s="681">
        <v>163.70292663574199</v>
      </c>
      <c r="G35" s="682">
        <v>676</v>
      </c>
    </row>
    <row r="36" spans="1:7">
      <c r="A36" s="688">
        <v>44153</v>
      </c>
      <c r="B36" s="408">
        <f t="shared" si="0"/>
        <v>44152</v>
      </c>
      <c r="D36" s="679">
        <v>44152</v>
      </c>
      <c r="E36" s="680" t="s">
        <v>653</v>
      </c>
      <c r="F36" s="681">
        <v>161.31024169921901</v>
      </c>
      <c r="G36" s="682">
        <v>976</v>
      </c>
    </row>
    <row r="37" spans="1:7" ht="15" thickBot="1">
      <c r="A37" s="688">
        <v>44153</v>
      </c>
      <c r="B37" s="408">
        <f t="shared" si="0"/>
        <v>44152</v>
      </c>
      <c r="D37" s="679">
        <v>44152</v>
      </c>
      <c r="E37" s="680" t="s">
        <v>653</v>
      </c>
      <c r="F37" s="681">
        <v>161.31024169921901</v>
      </c>
      <c r="G37" s="682">
        <v>976</v>
      </c>
    </row>
    <row r="38" spans="1:7">
      <c r="A38" s="455">
        <v>44154</v>
      </c>
      <c r="B38" s="408">
        <f t="shared" si="0"/>
        <v>44153</v>
      </c>
      <c r="D38" s="679">
        <v>44153</v>
      </c>
      <c r="E38" s="680" t="s">
        <v>656</v>
      </c>
      <c r="F38" s="681">
        <v>163.29389953613301</v>
      </c>
      <c r="G38" s="682">
        <v>796</v>
      </c>
    </row>
    <row r="39" spans="1:7">
      <c r="A39" s="413">
        <v>44154</v>
      </c>
      <c r="B39" s="408">
        <f t="shared" si="0"/>
        <v>44153</v>
      </c>
      <c r="D39" s="679">
        <v>44153</v>
      </c>
      <c r="E39" s="680" t="s">
        <v>656</v>
      </c>
      <c r="F39" s="681">
        <v>163.29389953613301</v>
      </c>
      <c r="G39" s="682">
        <v>796</v>
      </c>
    </row>
    <row r="40" spans="1:7">
      <c r="A40" s="413">
        <v>44155</v>
      </c>
      <c r="B40" s="408">
        <f t="shared" si="0"/>
        <v>44154</v>
      </c>
      <c r="D40" s="679">
        <v>44154</v>
      </c>
      <c r="E40" s="680" t="s">
        <v>657</v>
      </c>
      <c r="F40" s="681">
        <v>166.66217041015599</v>
      </c>
      <c r="G40" s="682">
        <v>816</v>
      </c>
    </row>
    <row r="41" spans="1:7">
      <c r="A41" s="413">
        <v>44155</v>
      </c>
      <c r="B41" s="408">
        <f t="shared" si="0"/>
        <v>44154</v>
      </c>
      <c r="D41" s="679">
        <v>44154</v>
      </c>
      <c r="E41" s="680" t="s">
        <v>657</v>
      </c>
      <c r="F41" s="681">
        <v>166.66217041015599</v>
      </c>
      <c r="G41" s="682">
        <v>816</v>
      </c>
    </row>
    <row r="42" spans="1:7">
      <c r="A42" s="413">
        <v>44158</v>
      </c>
      <c r="B42" s="408">
        <f t="shared" si="0"/>
        <v>44157</v>
      </c>
      <c r="D42" s="679">
        <v>44157</v>
      </c>
      <c r="E42" s="680" t="s">
        <v>654</v>
      </c>
      <c r="F42" s="681">
        <v>158.59759521484401</v>
      </c>
      <c r="G42" s="682">
        <v>272</v>
      </c>
    </row>
    <row r="43" spans="1:7" ht="15" thickBot="1">
      <c r="A43" s="413">
        <v>44158</v>
      </c>
      <c r="B43" s="408">
        <f t="shared" si="0"/>
        <v>44157</v>
      </c>
      <c r="D43" s="679">
        <v>44157</v>
      </c>
      <c r="E43" s="680" t="s">
        <v>654</v>
      </c>
      <c r="F43" s="681">
        <v>158.59759521484401</v>
      </c>
      <c r="G43" s="682">
        <v>272</v>
      </c>
    </row>
    <row r="44" spans="1:7">
      <c r="A44" s="462">
        <v>44159</v>
      </c>
      <c r="B44" s="408">
        <f t="shared" si="0"/>
        <v>44158</v>
      </c>
      <c r="D44" s="679">
        <v>44158</v>
      </c>
      <c r="E44" s="680" t="s">
        <v>655</v>
      </c>
      <c r="F44" s="681">
        <v>162.155838012695</v>
      </c>
      <c r="G44" s="682">
        <v>332</v>
      </c>
    </row>
    <row r="45" spans="1:7">
      <c r="A45" s="484">
        <v>44159</v>
      </c>
      <c r="B45" s="408">
        <f t="shared" si="0"/>
        <v>44158</v>
      </c>
      <c r="D45" s="679">
        <v>44158</v>
      </c>
      <c r="E45" s="680" t="s">
        <v>655</v>
      </c>
      <c r="F45" s="681">
        <v>162.155838012695</v>
      </c>
      <c r="G45" s="682">
        <v>332</v>
      </c>
    </row>
    <row r="46" spans="1:7">
      <c r="A46" s="484">
        <v>44160</v>
      </c>
      <c r="B46" s="408">
        <f t="shared" si="0"/>
        <v>44159</v>
      </c>
      <c r="D46" s="679">
        <v>44159</v>
      </c>
      <c r="E46" s="680" t="s">
        <v>653</v>
      </c>
      <c r="F46" s="681">
        <v>159.86358642578099</v>
      </c>
      <c r="G46" s="682">
        <v>340</v>
      </c>
    </row>
    <row r="47" spans="1:7">
      <c r="A47" s="484">
        <v>44160</v>
      </c>
      <c r="B47" s="408">
        <f t="shared" si="0"/>
        <v>44159</v>
      </c>
      <c r="D47" s="679">
        <v>44159</v>
      </c>
      <c r="E47" s="680" t="s">
        <v>653</v>
      </c>
      <c r="F47" s="681">
        <v>159.86358642578099</v>
      </c>
      <c r="G47" s="682">
        <v>340</v>
      </c>
    </row>
    <row r="48" spans="1:7">
      <c r="A48" s="484">
        <v>44161</v>
      </c>
      <c r="B48" s="408">
        <f t="shared" si="0"/>
        <v>44160</v>
      </c>
      <c r="D48" s="679">
        <v>44160</v>
      </c>
      <c r="E48" s="680" t="s">
        <v>656</v>
      </c>
      <c r="F48" s="681">
        <v>160.87809753418</v>
      </c>
      <c r="G48" s="682">
        <v>340</v>
      </c>
    </row>
    <row r="49" spans="1:7">
      <c r="A49" s="484">
        <v>44161</v>
      </c>
      <c r="B49" s="408">
        <f t="shared" si="0"/>
        <v>44160</v>
      </c>
      <c r="D49" s="679">
        <v>44160</v>
      </c>
      <c r="E49" s="680" t="s">
        <v>656</v>
      </c>
      <c r="F49" s="681">
        <v>160.87809753418</v>
      </c>
      <c r="G49" s="682">
        <v>340</v>
      </c>
    </row>
    <row r="50" spans="1:7">
      <c r="A50" s="484">
        <v>44162</v>
      </c>
      <c r="B50" s="408">
        <f t="shared" si="0"/>
        <v>44161</v>
      </c>
      <c r="D50" s="679">
        <v>44161</v>
      </c>
      <c r="E50" s="680" t="s">
        <v>657</v>
      </c>
      <c r="F50" s="681">
        <v>159.66961669921901</v>
      </c>
      <c r="G50" s="682">
        <v>324</v>
      </c>
    </row>
    <row r="51" spans="1:7">
      <c r="A51" s="484">
        <v>44162</v>
      </c>
      <c r="B51" s="408">
        <f t="shared" si="0"/>
        <v>44161</v>
      </c>
      <c r="D51" s="679">
        <v>44161</v>
      </c>
      <c r="E51" s="680" t="s">
        <v>657</v>
      </c>
      <c r="F51" s="681">
        <v>159.66961669921901</v>
      </c>
      <c r="G51" s="682">
        <v>324</v>
      </c>
    </row>
    <row r="52" spans="1:7">
      <c r="A52" s="484">
        <v>44165</v>
      </c>
      <c r="B52" s="408">
        <f t="shared" si="0"/>
        <v>44164</v>
      </c>
      <c r="D52" s="679">
        <v>44164</v>
      </c>
      <c r="E52" s="680" t="s">
        <v>654</v>
      </c>
      <c r="F52" s="681">
        <v>155.915771484375</v>
      </c>
      <c r="G52" s="682">
        <v>288</v>
      </c>
    </row>
    <row r="53" spans="1:7">
      <c r="A53" s="484">
        <v>44165</v>
      </c>
      <c r="B53" s="408">
        <f t="shared" si="0"/>
        <v>44164</v>
      </c>
      <c r="D53" s="679">
        <v>44164</v>
      </c>
      <c r="E53" s="680" t="s">
        <v>654</v>
      </c>
      <c r="F53" s="681">
        <v>155.915771484375</v>
      </c>
      <c r="G53" s="682">
        <v>288</v>
      </c>
    </row>
    <row r="54" spans="1:7">
      <c r="A54" s="484">
        <v>44166</v>
      </c>
      <c r="B54" s="408">
        <f t="shared" si="0"/>
        <v>44165</v>
      </c>
      <c r="D54" s="679">
        <v>44165</v>
      </c>
      <c r="E54" s="680" t="s">
        <v>655</v>
      </c>
      <c r="F54" s="681">
        <v>160.92074584960901</v>
      </c>
      <c r="G54" s="682">
        <v>394</v>
      </c>
    </row>
    <row r="55" spans="1:7">
      <c r="A55" s="484">
        <v>44166</v>
      </c>
      <c r="B55" s="408">
        <f t="shared" si="0"/>
        <v>44165</v>
      </c>
      <c r="D55" s="679">
        <v>44165</v>
      </c>
      <c r="E55" s="680" t="s">
        <v>655</v>
      </c>
      <c r="F55" s="681">
        <v>160.92074584960901</v>
      </c>
      <c r="G55" s="682">
        <v>394</v>
      </c>
    </row>
    <row r="56" spans="1:7">
      <c r="A56" s="484">
        <v>44167</v>
      </c>
      <c r="B56" s="408">
        <f t="shared" si="0"/>
        <v>44166</v>
      </c>
      <c r="D56" s="679">
        <v>44166</v>
      </c>
      <c r="E56" s="680" t="s">
        <v>653</v>
      </c>
      <c r="F56" s="681">
        <v>158.91966247558599</v>
      </c>
      <c r="G56" s="682">
        <v>240</v>
      </c>
    </row>
    <row r="57" spans="1:7" ht="15" thickBot="1">
      <c r="A57" s="484">
        <v>44167</v>
      </c>
      <c r="B57" s="408">
        <f t="shared" si="0"/>
        <v>44166</v>
      </c>
      <c r="D57" s="679">
        <v>44166</v>
      </c>
      <c r="E57" s="680" t="s">
        <v>653</v>
      </c>
      <c r="F57" s="681">
        <v>158.91966247558599</v>
      </c>
      <c r="G57" s="682">
        <v>240</v>
      </c>
    </row>
    <row r="58" spans="1:7">
      <c r="A58" s="581">
        <v>44168</v>
      </c>
      <c r="B58" s="408">
        <f t="shared" si="0"/>
        <v>44167</v>
      </c>
      <c r="D58" s="679">
        <v>44167</v>
      </c>
      <c r="E58" s="680" t="s">
        <v>656</v>
      </c>
      <c r="F58" s="681">
        <v>158.03895568847699</v>
      </c>
      <c r="G58" s="682">
        <v>424</v>
      </c>
    </row>
    <row r="59" spans="1:7">
      <c r="A59" s="563">
        <v>44168</v>
      </c>
      <c r="B59" s="408">
        <f t="shared" si="0"/>
        <v>44167</v>
      </c>
      <c r="D59" s="679">
        <v>44167</v>
      </c>
      <c r="E59" s="680" t="s">
        <v>656</v>
      </c>
      <c r="F59" s="681">
        <v>158.03895568847699</v>
      </c>
      <c r="G59" s="682">
        <v>424</v>
      </c>
    </row>
    <row r="60" spans="1:7">
      <c r="A60" s="563">
        <v>44169</v>
      </c>
      <c r="B60" s="408">
        <f t="shared" si="0"/>
        <v>44168</v>
      </c>
      <c r="D60" s="679">
        <v>44168</v>
      </c>
      <c r="E60" s="680" t="s">
        <v>657</v>
      </c>
      <c r="F60" s="681">
        <v>157.41720581054699</v>
      </c>
      <c r="G60" s="682">
        <v>368</v>
      </c>
    </row>
    <row r="61" spans="1:7">
      <c r="A61" s="563">
        <v>44169</v>
      </c>
      <c r="B61" s="408">
        <f t="shared" si="0"/>
        <v>44168</v>
      </c>
      <c r="D61" s="679">
        <v>44168</v>
      </c>
      <c r="E61" s="680" t="s">
        <v>657</v>
      </c>
      <c r="F61" s="681">
        <v>157.41720581054699</v>
      </c>
      <c r="G61" s="682">
        <v>368</v>
      </c>
    </row>
    <row r="62" spans="1:7">
      <c r="A62" s="563">
        <v>44169</v>
      </c>
      <c r="B62" s="408">
        <f t="shared" si="0"/>
        <v>44168</v>
      </c>
      <c r="D62" s="679">
        <v>44168</v>
      </c>
      <c r="E62" s="680" t="s">
        <v>657</v>
      </c>
      <c r="F62" s="681">
        <v>157.41720581054699</v>
      </c>
      <c r="G62" s="682">
        <v>368</v>
      </c>
    </row>
    <row r="63" spans="1:7">
      <c r="A63" s="563">
        <v>44169</v>
      </c>
      <c r="B63" s="408">
        <f t="shared" si="0"/>
        <v>44168</v>
      </c>
      <c r="D63" s="679">
        <v>44168</v>
      </c>
      <c r="E63" s="680" t="s">
        <v>657</v>
      </c>
      <c r="F63" s="681">
        <v>157.41720581054699</v>
      </c>
      <c r="G63" s="682">
        <v>368</v>
      </c>
    </row>
    <row r="64" spans="1:7">
      <c r="A64" s="563">
        <v>44170</v>
      </c>
      <c r="B64" s="408">
        <f t="shared" si="0"/>
        <v>44169</v>
      </c>
      <c r="D64" s="679">
        <v>44169</v>
      </c>
      <c r="E64" s="680" t="s">
        <v>659</v>
      </c>
      <c r="F64" s="681">
        <v>157.44676208496099</v>
      </c>
      <c r="G64" s="682">
        <v>440</v>
      </c>
    </row>
    <row r="65" spans="1:7">
      <c r="A65" s="563">
        <v>44171</v>
      </c>
      <c r="B65" s="408">
        <f t="shared" si="0"/>
        <v>44170</v>
      </c>
      <c r="D65" s="679">
        <v>44170</v>
      </c>
      <c r="E65" s="680" t="s">
        <v>660</v>
      </c>
      <c r="F65" s="681">
        <v>154.48072814941401</v>
      </c>
      <c r="G65" s="682">
        <v>300</v>
      </c>
    </row>
    <row r="66" spans="1:7">
      <c r="A66" s="563">
        <v>44172</v>
      </c>
      <c r="B66" s="408">
        <f t="shared" si="0"/>
        <v>44171</v>
      </c>
      <c r="D66" s="679">
        <v>44171</v>
      </c>
      <c r="E66" s="680" t="s">
        <v>654</v>
      </c>
      <c r="F66" s="681">
        <v>154.61070251464801</v>
      </c>
      <c r="G66" s="682">
        <v>296</v>
      </c>
    </row>
    <row r="67" spans="1:7">
      <c r="A67" s="563">
        <v>44172</v>
      </c>
      <c r="B67" s="408">
        <f t="shared" si="0"/>
        <v>44171</v>
      </c>
      <c r="D67" s="679">
        <v>44171</v>
      </c>
      <c r="E67" s="680" t="s">
        <v>654</v>
      </c>
      <c r="F67" s="681">
        <v>154.61070251464801</v>
      </c>
      <c r="G67" s="682">
        <v>296</v>
      </c>
    </row>
    <row r="68" spans="1:7">
      <c r="A68" s="563">
        <v>44173</v>
      </c>
      <c r="B68" s="408">
        <f t="shared" ref="B68:B71" si="1">A68-1</f>
        <v>44172</v>
      </c>
      <c r="D68" s="679">
        <v>44172</v>
      </c>
      <c r="E68" s="680" t="s">
        <v>655</v>
      </c>
      <c r="F68" s="681">
        <v>158.08605957031301</v>
      </c>
      <c r="G68" s="682">
        <v>392</v>
      </c>
    </row>
    <row r="69" spans="1:7">
      <c r="A69" s="563">
        <v>44173</v>
      </c>
      <c r="B69" s="408">
        <f t="shared" si="1"/>
        <v>44172</v>
      </c>
      <c r="D69" s="679">
        <v>44172</v>
      </c>
      <c r="E69" s="680" t="s">
        <v>655</v>
      </c>
      <c r="F69" s="681">
        <v>158.08605957031301</v>
      </c>
      <c r="G69" s="682">
        <v>392</v>
      </c>
    </row>
    <row r="70" spans="1:7">
      <c r="A70" s="563">
        <v>44174</v>
      </c>
      <c r="B70" s="408">
        <f t="shared" si="1"/>
        <v>44173</v>
      </c>
      <c r="D70" s="679">
        <v>44173</v>
      </c>
      <c r="E70" s="680" t="s">
        <v>653</v>
      </c>
      <c r="F70" s="681">
        <v>156.43397521972699</v>
      </c>
      <c r="G70" s="682">
        <v>320</v>
      </c>
    </row>
    <row r="71" spans="1:7">
      <c r="A71" s="563">
        <v>44174</v>
      </c>
      <c r="B71" s="408">
        <f t="shared" si="1"/>
        <v>44173</v>
      </c>
      <c r="D71" s="679">
        <v>44173</v>
      </c>
      <c r="E71" s="680" t="s">
        <v>653</v>
      </c>
      <c r="F71" s="681">
        <v>156.43397521972699</v>
      </c>
      <c r="G71" s="682">
        <v>320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9943FD-D334-40E2-A44E-6A5E6D8C34EE}">
  <dimension ref="A1:H19"/>
  <sheetViews>
    <sheetView workbookViewId="0">
      <selection activeCell="M10" sqref="M10"/>
    </sheetView>
  </sheetViews>
  <sheetFormatPr defaultRowHeight="14.5"/>
  <cols>
    <col min="2" max="2" width="17.54296875" customWidth="1"/>
  </cols>
  <sheetData>
    <row r="1" spans="1:8">
      <c r="A1" t="s">
        <v>669</v>
      </c>
      <c r="C1" t="s">
        <v>670</v>
      </c>
    </row>
    <row r="2" spans="1:8">
      <c r="C2" s="990" t="s">
        <v>69</v>
      </c>
      <c r="D2" s="990" t="s">
        <v>41</v>
      </c>
      <c r="F2" s="990" t="s">
        <v>69</v>
      </c>
      <c r="G2" s="990" t="s">
        <v>41</v>
      </c>
      <c r="H2" s="990" t="s">
        <v>662</v>
      </c>
    </row>
    <row r="3" spans="1:8">
      <c r="B3" s="481" t="s">
        <v>671</v>
      </c>
      <c r="C3" s="989">
        <v>12.156768035888671</v>
      </c>
      <c r="D3" s="989">
        <v>13.881283569335938</v>
      </c>
      <c r="F3" s="989">
        <f>C5</f>
        <v>10.064934158325194</v>
      </c>
      <c r="G3" s="989">
        <f>D5</f>
        <v>13.765821838378907</v>
      </c>
      <c r="H3" s="989">
        <f>AVERAGE(F3:G3)</f>
        <v>11.915377998352049</v>
      </c>
    </row>
    <row r="4" spans="1:8">
      <c r="B4" s="481" t="s">
        <v>671</v>
      </c>
      <c r="C4" s="989">
        <v>7.9731002807617184</v>
      </c>
      <c r="D4" s="989">
        <v>13.650360107421875</v>
      </c>
      <c r="F4" s="989">
        <f>C8</f>
        <v>1.2278107166290284</v>
      </c>
      <c r="G4" s="989">
        <f>D8</f>
        <v>3.5077535629272463</v>
      </c>
      <c r="H4" s="989">
        <f>AVERAGE(F4:G4)</f>
        <v>2.3677821397781376</v>
      </c>
    </row>
    <row r="5" spans="1:8">
      <c r="B5" s="991" t="s">
        <v>662</v>
      </c>
      <c r="C5" s="989">
        <f>AVERAGE(C3:C4)</f>
        <v>10.064934158325194</v>
      </c>
      <c r="D5" s="989">
        <f>AVERAGE(D3:D4)</f>
        <v>13.765821838378907</v>
      </c>
      <c r="F5" s="989">
        <f>C11</f>
        <v>1.6533753871917725</v>
      </c>
      <c r="G5" s="989">
        <f>D11</f>
        <v>1.0455065250396729</v>
      </c>
      <c r="H5" s="989">
        <f>AVERAGE(F5:G5)</f>
        <v>1.3494409561157226</v>
      </c>
    </row>
    <row r="6" spans="1:8">
      <c r="B6" s="481" t="s">
        <v>672</v>
      </c>
      <c r="C6" s="989">
        <v>0.59791402816772465</v>
      </c>
      <c r="D6" s="989">
        <v>3.7426776885986328</v>
      </c>
    </row>
    <row r="7" spans="1:8">
      <c r="B7" s="481" t="s">
        <v>672</v>
      </c>
      <c r="C7" s="989">
        <v>1.8577074050903319</v>
      </c>
      <c r="D7" s="989">
        <v>3.2728294372558593</v>
      </c>
    </row>
    <row r="8" spans="1:8">
      <c r="B8" s="991" t="s">
        <v>662</v>
      </c>
      <c r="C8" s="989">
        <f>AVERAGE(C6:C7)</f>
        <v>1.2278107166290284</v>
      </c>
      <c r="D8" s="989">
        <f>AVERAGE(D6:D7)</f>
        <v>3.5077535629272463</v>
      </c>
    </row>
    <row r="9" spans="1:8">
      <c r="B9" s="481" t="s">
        <v>673</v>
      </c>
      <c r="C9" s="989">
        <v>1.2150483131408691</v>
      </c>
      <c r="D9" s="989">
        <v>0.9552182197570801</v>
      </c>
    </row>
    <row r="10" spans="1:8">
      <c r="B10" s="481" t="s">
        <v>673</v>
      </c>
      <c r="C10" s="989">
        <v>2.0917024612426758</v>
      </c>
      <c r="D10" s="989">
        <v>1.1357948303222656</v>
      </c>
    </row>
    <row r="11" spans="1:8">
      <c r="B11" s="991" t="s">
        <v>662</v>
      </c>
      <c r="C11" s="989">
        <f>AVERAGE(C9:C10)</f>
        <v>1.6533753871917725</v>
      </c>
      <c r="D11" s="989">
        <f>AVERAGE(D9:D10)</f>
        <v>1.0455065250396729</v>
      </c>
    </row>
    <row r="13" spans="1:8">
      <c r="C13" s="990" t="s">
        <v>69</v>
      </c>
      <c r="D13" s="990" t="s">
        <v>41</v>
      </c>
    </row>
    <row r="14" spans="1:8">
      <c r="B14" s="481" t="s">
        <v>671</v>
      </c>
      <c r="C14" s="989">
        <v>12.156768035888671</v>
      </c>
      <c r="D14" s="989">
        <v>13.881283569335938</v>
      </c>
    </row>
    <row r="15" spans="1:8">
      <c r="B15" s="481" t="s">
        <v>671</v>
      </c>
      <c r="C15" s="989">
        <v>7.9731002807617184</v>
      </c>
      <c r="D15" s="989">
        <v>13.650360107421875</v>
      </c>
    </row>
    <row r="16" spans="1:8">
      <c r="B16" s="481" t="s">
        <v>672</v>
      </c>
      <c r="C16" s="989">
        <v>0.59791402816772465</v>
      </c>
      <c r="D16" s="989">
        <v>3.7426776885986328</v>
      </c>
    </row>
    <row r="17" spans="2:4">
      <c r="B17" s="481" t="s">
        <v>672</v>
      </c>
      <c r="C17" s="989">
        <v>1.8577074050903319</v>
      </c>
      <c r="D17" s="989">
        <v>3.2728294372558593</v>
      </c>
    </row>
    <row r="18" spans="2:4">
      <c r="B18" s="481" t="s">
        <v>673</v>
      </c>
      <c r="C18" s="989">
        <v>1.2150483131408691</v>
      </c>
      <c r="D18" s="989">
        <v>0.9552182197570801</v>
      </c>
    </row>
    <row r="19" spans="2:4">
      <c r="B19" s="481" t="s">
        <v>673</v>
      </c>
      <c r="C19" s="989">
        <v>2.0917024612426758</v>
      </c>
      <c r="D19" s="989">
        <v>1.1357948303222656</v>
      </c>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B1DBAC9A8EBB174AB39FEB39960190C6" ma:contentTypeVersion="8" ma:contentTypeDescription="Create a new document." ma:contentTypeScope="" ma:versionID="d44a9c050c48a48cee4108979da20280">
  <xsd:schema xmlns:xsd="http://www.w3.org/2001/XMLSchema" xmlns:xs="http://www.w3.org/2001/XMLSchema" xmlns:p="http://schemas.microsoft.com/office/2006/metadata/properties" xmlns:ns2="06fa3542-ff4e-480a-9c6d-be5310cdb800" targetNamespace="http://schemas.microsoft.com/office/2006/metadata/properties" ma:root="true" ma:fieldsID="495c0a36e685f0ba55e7a246b627121f" ns2:_="">
    <xsd:import namespace="06fa3542-ff4e-480a-9c6d-be5310cdb800"/>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6fa3542-ff4e-480a-9c6d-be5310cdb80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517DA3D0-C3DE-4D2E-B557-A39690461695}">
  <ds:schemaRefs>
    <ds:schemaRef ds:uri="http://schemas.microsoft.com/sharepoint/v3/contenttype/forms"/>
  </ds:schemaRefs>
</ds:datastoreItem>
</file>

<file path=customXml/itemProps2.xml><?xml version="1.0" encoding="utf-8"?>
<ds:datastoreItem xmlns:ds="http://schemas.openxmlformats.org/officeDocument/2006/customXml" ds:itemID="{A52C5275-DDA6-4F28-9359-B1157744F9A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6fa3542-ff4e-480a-9c6d-be5310cdb80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793FCB56-709F-4F82-A5C7-EAEE6AA01F98}">
  <ds:schemaRefs>
    <ds:schemaRef ds:uri="http://schemas.microsoft.com/office/infopath/2007/PartnerControls"/>
    <ds:schemaRef ds:uri="http://purl.org/dc/elements/1.1/"/>
    <ds:schemaRef ds:uri="http://schemas.microsoft.com/office/2006/metadata/properties"/>
    <ds:schemaRef ds:uri="06fa3542-ff4e-480a-9c6d-be5310cdb800"/>
    <ds:schemaRef ds:uri="http://purl.org/dc/terms/"/>
    <ds:schemaRef ds:uri="http://schemas.openxmlformats.org/package/2006/metadata/core-properties"/>
    <ds:schemaRef ds:uri="http://schemas.microsoft.com/office/2006/documentManagement/type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Charts</vt:lpstr>
      </vt:variant>
      <vt:variant>
        <vt:i4>1</vt:i4>
      </vt:variant>
    </vt:vector>
  </HeadingPairs>
  <TitlesOfParts>
    <vt:vector size="14" baseType="lpstr">
      <vt:lpstr>data</vt:lpstr>
      <vt:lpstr>data change log</vt:lpstr>
      <vt:lpstr>time trend</vt:lpstr>
      <vt:lpstr>time trend PZ</vt:lpstr>
      <vt:lpstr>replicates</vt:lpstr>
      <vt:lpstr>ZM viral recovery</vt:lpstr>
      <vt:lpstr>filtered</vt:lpstr>
      <vt:lpstr>RNA quality</vt:lpstr>
      <vt:lpstr>N2vN1</vt:lpstr>
      <vt:lpstr>QA-ssRNA</vt:lpstr>
      <vt:lpstr>ND vs RG</vt:lpstr>
      <vt:lpstr>flow-TSS</vt:lpstr>
      <vt:lpstr>dilution</vt:lpstr>
      <vt:lpstr>Chart1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Balogh, Steve</dc:creator>
  <cp:keywords/>
  <dc:description/>
  <cp:lastModifiedBy>Balogh, Steve</cp:lastModifiedBy>
  <cp:revision/>
  <dcterms:created xsi:type="dcterms:W3CDTF">2020-10-23T20:48:56Z</dcterms:created>
  <dcterms:modified xsi:type="dcterms:W3CDTF">2021-09-24T21:38:21Z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0x010100B1DBAC9A8EBB174AB39FEB39960190C6</vt:lpwstr>
  </property>
</Properties>
</file>